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C:\Users\valen\Downloads\"/>
    </mc:Choice>
  </mc:AlternateContent>
  <xr:revisionPtr revIDLastSave="0" documentId="13_ncr:1_{B9DACE1B-4AE8-44CD-944F-8F6ACC3898DC}" xr6:coauthVersionLast="47" xr6:coauthVersionMax="47" xr10:uidLastSave="{00000000-0000-0000-0000-000000000000}"/>
  <bookViews>
    <workbookView xWindow="-110" yWindow="-110" windowWidth="19420" windowHeight="11500" firstSheet="2" activeTab="2" xr2:uid="{00000000-000D-0000-FFFF-FFFF00000000}"/>
  </bookViews>
  <sheets>
    <sheet name="Actividades" sheetId="21" state="hidden" r:id="rId1"/>
    <sheet name="Insumos" sheetId="17" state="hidden" r:id="rId2"/>
    <sheet name="PRESUPUESTO CT" sheetId="42" r:id="rId3"/>
    <sheet name="Analisis AU" sheetId="36" r:id="rId4"/>
    <sheet name="APU 2" sheetId="44" r:id="rId5"/>
    <sheet name="FACTOR MULTIPLICADOR" sheetId="29" state="hidden" r:id="rId6"/>
    <sheet name="Analisis Mano de Obra" sheetId="4" state="hidden" r:id="rId7"/>
    <sheet name="Analisis Herramienta Menor" sheetId="11" state="hidden" r:id="rId8"/>
    <sheet name="Analisis Factor Prestacional" sheetId="13" state="hidden" r:id="rId9"/>
  </sheet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#REF!</definedName>
    <definedName name="\AA">#REF!</definedName>
    <definedName name="\b" localSheetId="2">#REF!</definedName>
    <definedName name="\b">#REF!</definedName>
    <definedName name="\bb" localSheetId="2">#REF!</definedName>
    <definedName name="\bb">#REF!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#REF!</definedName>
    <definedName name="\k">#REF!</definedName>
    <definedName name="\l" localSheetId="2">#REF!</definedName>
    <definedName name="\l">#REF!</definedName>
    <definedName name="\M" localSheetId="2">#REF!</definedName>
    <definedName name="\M">#REF!</definedName>
    <definedName name="\ñ" localSheetId="2">#REF!</definedName>
    <definedName name="\ñ">#REF!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key2" localSheetId="2" hidden="1">#REF!</definedName>
    <definedName name="_________key2" hidden="1">#REF!</definedName>
    <definedName name="_________PJ50" localSheetId="2">#REF!</definedName>
    <definedName name="_________PJ50">#REF!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key2" localSheetId="2" hidden="1">#REF!</definedName>
    <definedName name="________key2" hidden="1">#REF!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MA2" localSheetId="2">#REF!</definedName>
    <definedName name="_______MA2">#REF!</definedName>
    <definedName name="_______PJ50" localSheetId="2">#REF!</definedName>
    <definedName name="_______PJ50">#REF!</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ne7" localSheetId="2">#REF!</definedName>
    <definedName name="_____ane7">#REF!</definedName>
    <definedName name="_____ane8" localSheetId="2">#REF!</definedName>
    <definedName name="_____ane8">#REF!</definedName>
    <definedName name="_____Atp2" localSheetId="2">#REF!</definedName>
    <definedName name="_____Atp2">#REF!</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PI1" localSheetId="2">#REF!</definedName>
    <definedName name="_____DPI1">#REF!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ECP1" localSheetId="2">#REF!</definedName>
    <definedName name="_____ECP1">#REF!</definedName>
    <definedName name="_____ICP1" localSheetId="2">#REF!</definedName>
    <definedName name="_____ICP1">#REF!</definedName>
    <definedName name="_____MA2" localSheetId="2">#REF!</definedName>
    <definedName name="_____MA2">#REF!</definedName>
    <definedName name="_____OCD1" localSheetId="2">#REF!</definedName>
    <definedName name="_____OCD1">#REF!</definedName>
    <definedName name="_____OCI1" localSheetId="2">#REF!</definedName>
    <definedName name="_____OCI1">#REF!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VEX1" localSheetId="2">#REF!</definedName>
    <definedName name="_____VEX1">#REF!</definedName>
    <definedName name="_____VFA1" localSheetId="2">#REF!</definedName>
    <definedName name="_____VFA1">#REF!</definedName>
    <definedName name="_____VIT1" localSheetId="2">#REF!</definedName>
    <definedName name="_____VIT1">#REF!</definedName>
    <definedName name="_____VPR1" localSheetId="2">#REF!</definedName>
    <definedName name="_____VPR1">#REF!</definedName>
    <definedName name="_____VPR2" localSheetId="2">#REF!</definedName>
    <definedName name="_____VPR2">#REF!</definedName>
    <definedName name="_____VRP1" localSheetId="2">#REF!</definedName>
    <definedName name="_____VRP1">#REF!</definedName>
    <definedName name="_____VSM1" localSheetId="2">#REF!</definedName>
    <definedName name="_____VSM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ne7" localSheetId="2">#REF!</definedName>
    <definedName name="____ane7">#REF!</definedName>
    <definedName name="____ane8" localSheetId="2">#REF!</definedName>
    <definedName name="____ane8">#REF!</definedName>
    <definedName name="____Atp2" localSheetId="2">#REF!</definedName>
    <definedName name="____Atp2">#REF!</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#REF!</definedName>
    <definedName name="____DCI1">#REF!</definedName>
    <definedName name="____DDS1" localSheetId="2">#REF!</definedName>
    <definedName name="____DDS1">#REF!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PI1" localSheetId="2">#REF!</definedName>
    <definedName name="____DPI1">#REF!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ECP1" localSheetId="2">#REF!</definedName>
    <definedName name="____ECP1">#REF!</definedName>
    <definedName name="____ICP1" localSheetId="2">#REF!</definedName>
    <definedName name="____ICP1">#REF!</definedName>
    <definedName name="____LEY80" localSheetId="2">#REF!</definedName>
    <definedName name="____LEY80">#REF!</definedName>
    <definedName name="____MA2" localSheetId="2">#REF!</definedName>
    <definedName name="____MA2">#REF!</definedName>
    <definedName name="____OCD1" localSheetId="2">#REF!</definedName>
    <definedName name="____OCD1">#REF!</definedName>
    <definedName name="____OCI1" localSheetId="2">#REF!</definedName>
    <definedName name="____OCI1">#REF!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#REF!</definedName>
    <definedName name="____VEX1">#REF!</definedName>
    <definedName name="____VFA1" localSheetId="2">#REF!</definedName>
    <definedName name="____VFA1">#REF!</definedName>
    <definedName name="____VIT1" localSheetId="2">#REF!</definedName>
    <definedName name="____VIT1">#REF!</definedName>
    <definedName name="____VPR1" localSheetId="2">#REF!</definedName>
    <definedName name="____VPR1">#REF!</definedName>
    <definedName name="____VPR2" localSheetId="2">#REF!</definedName>
    <definedName name="____VPR2">#REF!</definedName>
    <definedName name="____VRP1" localSheetId="2">#REF!</definedName>
    <definedName name="____VRP1">#REF!</definedName>
    <definedName name="____VSM1" localSheetId="2">#REF!</definedName>
    <definedName name="____VSM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ne7" localSheetId="2">#REF!</definedName>
    <definedName name="___ane7">#REF!</definedName>
    <definedName name="___ane8" localSheetId="2">#REF!</definedName>
    <definedName name="___ane8">#REF!</definedName>
    <definedName name="___Atp2" localSheetId="2">#REF!</definedName>
    <definedName name="___Atp2">#REF!</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#REF!</definedName>
    <definedName name="___DCI1">#REF!</definedName>
    <definedName name="___DDS1" localSheetId="2">#REF!</definedName>
    <definedName name="___DDS1">#REF!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PI1" localSheetId="2">#REF!</definedName>
    <definedName name="___DPI1">#REF!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ECP1" localSheetId="2">#REF!</definedName>
    <definedName name="___ECP1">#REF!</definedName>
    <definedName name="___FS01">[0]!ERR</definedName>
    <definedName name="___ICP1" localSheetId="2">#REF!</definedName>
    <definedName name="___ICP1">#REF!</definedName>
    <definedName name="___key2" localSheetId="2" hidden="1">#REF!</definedName>
    <definedName name="___key2" hidden="1">#REF!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#REF!</definedName>
    <definedName name="___OCD1">#REF!</definedName>
    <definedName name="___OCI1" localSheetId="2">#REF!</definedName>
    <definedName name="___OCI1">#REF!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#REF!</definedName>
    <definedName name="___VEX1">#REF!</definedName>
    <definedName name="___VFA1" localSheetId="2">#REF!</definedName>
    <definedName name="___VFA1">#REF!</definedName>
    <definedName name="___VIT1" localSheetId="2">#REF!</definedName>
    <definedName name="___VIT1">#REF!</definedName>
    <definedName name="___VPR1" localSheetId="2">#REF!</definedName>
    <definedName name="___VPR1">#REF!</definedName>
    <definedName name="___VPR2" localSheetId="2">#REF!</definedName>
    <definedName name="___VPR2">#REF!</definedName>
    <definedName name="___VRP1" localSheetId="2">#REF!</definedName>
    <definedName name="___VRP1">#REF!</definedName>
    <definedName name="___VSM1" localSheetId="2">#REF!</definedName>
    <definedName name="___VSM1">#REF!</definedName>
    <definedName name="__123Graph_A" localSheetId="2" hidden="1">#REF!</definedName>
    <definedName name="__123Graph_A" hidden="1">#REF!</definedName>
    <definedName name="__123Graph_B" localSheetId="2" hidden="1">#REF!</definedName>
    <definedName name="__123Graph_B" hidden="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ne7" localSheetId="2">#REF!</definedName>
    <definedName name="__ane7">#REF!</definedName>
    <definedName name="__ane8" localSheetId="2">#REF!</definedName>
    <definedName name="__ane8">#REF!</definedName>
    <definedName name="__Atp2" localSheetId="2">#REF!</definedName>
    <definedName name="__Atp2">#REF!</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#REF!</definedName>
    <definedName name="__DCI1">#REF!</definedName>
    <definedName name="__DDS1" localSheetId="2">#REF!</definedName>
    <definedName name="__DDS1">#REF!</definedName>
    <definedName name="__DGO1" localSheetId="2">#REF!</definedName>
    <definedName name="__DGO1">#REF!</definedName>
    <definedName name="__DGP1" localSheetId="2">#REF!</definedName>
    <definedName name="__DGP1">#REF!</definedName>
    <definedName name="__DIJ1" localSheetId="2">#REF!</definedName>
    <definedName name="__DIJ1">#REF!</definedName>
    <definedName name="__DPI1" localSheetId="2">#REF!</definedName>
    <definedName name="__DPI1">#REF!</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ECP1" localSheetId="2">#REF!</definedName>
    <definedName name="__ECP1">#REF!</definedName>
    <definedName name="__F">[0]!ERR</definedName>
    <definedName name="__FS01">[0]!ERR</definedName>
    <definedName name="__ICP1" localSheetId="2">#REF!</definedName>
    <definedName name="__ICP1">#REF!</definedName>
    <definedName name="__key2" localSheetId="2" hidden="1">#REF!</definedName>
    <definedName name="__key2" hidden="1">#REF!</definedName>
    <definedName name="__key21" localSheetId="2" hidden="1">#REF!</definedName>
    <definedName name="__key21" hidden="1">#REF!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#REF!</definedName>
    <definedName name="__OCD1">#REF!</definedName>
    <definedName name="__OCI1" localSheetId="2">#REF!</definedName>
    <definedName name="__OCI1">#REF!</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#REF!</definedName>
    <definedName name="__VEX1">#REF!</definedName>
    <definedName name="__VFA1" localSheetId="2">#REF!</definedName>
    <definedName name="__VFA1">#REF!</definedName>
    <definedName name="__VIT1" localSheetId="2">#REF!</definedName>
    <definedName name="__VIT1">#REF!</definedName>
    <definedName name="__VPR1" localSheetId="2">#REF!</definedName>
    <definedName name="__VPR1">#REF!</definedName>
    <definedName name="__VPR2" localSheetId="2">#REF!</definedName>
    <definedName name="__VPR2">#REF!</definedName>
    <definedName name="__VRP1" localSheetId="2">#REF!</definedName>
    <definedName name="__VRP1">#REF!</definedName>
    <definedName name="__VSM1" localSheetId="2">#REF!</definedName>
    <definedName name="__VSM1">#REF!</definedName>
    <definedName name="_1" localSheetId="2">#REF!</definedName>
    <definedName name="_1">#REF!</definedName>
    <definedName name="_1_25" localSheetId="2">#REF!</definedName>
    <definedName name="_1_25">#REF!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hidden="1">{"TAB1",#N/A,TRUE,"GENERAL";"TAB2",#N/A,TRUE,"GENERAL";"TAB3",#N/A,TRUE,"GENERAL";"TAB4",#N/A,TRUE,"GENERAL";"TAB5",#N/A,TRUE,"GENERAL"}</definedName>
    <definedName name="_A251140" localSheetId="2">#REF!</definedName>
    <definedName name="_A251140">#REF!</definedName>
    <definedName name="_A251150" localSheetId="2">#REF!</definedName>
    <definedName name="_A25115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LM1" localSheetId="2">#REF!</definedName>
    <definedName name="_ALM1">#REF!</definedName>
    <definedName name="_AND1" localSheetId="2">#REF!</definedName>
    <definedName name="_AND1">#REF!</definedName>
    <definedName name="_ane7" localSheetId="2">#REF!</definedName>
    <definedName name="_ane7">#REF!</definedName>
    <definedName name="_ane8" localSheetId="2">#REF!</definedName>
    <definedName name="_ane8">#REF!</definedName>
    <definedName name="_APU221" localSheetId="2">#REF!</definedName>
    <definedName name="_APU221">#REF!</definedName>
    <definedName name="_APU465" localSheetId="2">#REF!</definedName>
    <definedName name="_APU465">#REF!</definedName>
    <definedName name="_Atp2" localSheetId="2">#REF!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#REF!</definedName>
    <definedName name="_DCI1">#REF!</definedName>
    <definedName name="_DDS1" localSheetId="2">#REF!</definedName>
    <definedName name="_DDS1">#REF!</definedName>
    <definedName name="_DGO1" localSheetId="2">#REF!</definedName>
    <definedName name="_DGO1">#REF!</definedName>
    <definedName name="_DGP1" localSheetId="2">#REF!</definedName>
    <definedName name="_DGP1">#REF!</definedName>
    <definedName name="_DIJ1" localSheetId="2">#REF!</definedName>
    <definedName name="_DIJ1">#REF!</definedName>
    <definedName name="_DPI1" localSheetId="2">#REF!</definedName>
    <definedName name="_DPI1">#REF!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ECP1" localSheetId="2">#REF!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0" hidden="1">Actividades!$A$6:$D$2690</definedName>
    <definedName name="_xlnm._FilterDatabase" localSheetId="6" hidden="1">'Analisis Mano de Obra'!$A$63:$J$121</definedName>
    <definedName name="_xlnm._FilterDatabase" localSheetId="1" hidden="1">Insumos!$A$2:$G$1997</definedName>
    <definedName name="_xlnm._FilterDatabase" localSheetId="2" hidden="1">'PRESUPUESTO CT'!$G$11:$G$317</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#REF!</definedName>
    <definedName name="_ICP1">#REF!</definedName>
    <definedName name="_IMP1" localSheetId="2">#REF!</definedName>
    <definedName name="_IMP1">#REF!</definedName>
    <definedName name="_INF1" localSheetId="2">#REF!</definedName>
    <definedName name="_INF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#REF!</definedName>
    <definedName name="_Key11" hidden="1">#REF!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#REF!</definedName>
    <definedName name="_OCD1">#REF!</definedName>
    <definedName name="_OCI1" localSheetId="2">#REF!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rse_Out" localSheetId="2" hidden="1">#REF!</definedName>
    <definedName name="_Parse_Out" hidden="1">#REF!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#REF!</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#REF!</definedName>
    <definedName name="_VEX1">#REF!</definedName>
    <definedName name="_VFA1" localSheetId="2">#REF!</definedName>
    <definedName name="_VFA1">#REF!</definedName>
    <definedName name="_vfv4" hidden="1">{"via1",#N/A,TRUE,"general";"via2",#N/A,TRUE,"general";"via3",#N/A,TRUE,"general"}</definedName>
    <definedName name="_VIT1" localSheetId="2">#REF!</definedName>
    <definedName name="_VIT1">#REF!</definedName>
    <definedName name="_VPR1" localSheetId="2">#REF!</definedName>
    <definedName name="_VPR1">#REF!</definedName>
    <definedName name="_VPR2" localSheetId="2">#REF!</definedName>
    <definedName name="_VPR2">#REF!</definedName>
    <definedName name="_VRP1" localSheetId="2">#REF!</definedName>
    <definedName name="_VRP1">#REF!</definedName>
    <definedName name="_VSM1" localSheetId="2">#REF!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#REF!</definedName>
    <definedName name="a">#REF!</definedName>
    <definedName name="A_1" localSheetId="2">#REF!</definedName>
    <definedName name="A_1">#REF!</definedName>
    <definedName name="A_1___0" localSheetId="2">#REF!</definedName>
    <definedName name="A_1___0">#REF!</definedName>
    <definedName name="A_1___1" localSheetId="2">#REF!</definedName>
    <definedName name="A_1___1">#REF!</definedName>
    <definedName name="A_1___2" localSheetId="2">#REF!</definedName>
    <definedName name="A_1___2">#REF!</definedName>
    <definedName name="A_1___3" localSheetId="2">#REF!</definedName>
    <definedName name="A_1___3">#REF!</definedName>
    <definedName name="A_1___4" localSheetId="2">#REF!</definedName>
    <definedName name="A_1___4">#REF!</definedName>
    <definedName name="A_2" localSheetId="2">#REF!</definedName>
    <definedName name="A_2">#REF!</definedName>
    <definedName name="A_2___0" localSheetId="2">#REF!</definedName>
    <definedName name="A_2___0">#REF!</definedName>
    <definedName name="A_2___1" localSheetId="2">#REF!</definedName>
    <definedName name="A_2___1">#REF!</definedName>
    <definedName name="A_2___2" localSheetId="2">#REF!</definedName>
    <definedName name="A_2___2">#REF!</definedName>
    <definedName name="A_2___3" localSheetId="2">#REF!</definedName>
    <definedName name="A_2___3">#REF!</definedName>
    <definedName name="A_2___4" localSheetId="2">#REF!</definedName>
    <definedName name="A_2___4">#REF!</definedName>
    <definedName name="A_5" localSheetId="2">#REF!</definedName>
    <definedName name="A_5">#REF!</definedName>
    <definedName name="A_6" localSheetId="2">#REF!</definedName>
    <definedName name="A_6">#REF!</definedName>
    <definedName name="A_impresión_IM" localSheetId="2">#REF!</definedName>
    <definedName name="A_impresión_IM">#REF!</definedName>
    <definedName name="A18A200" localSheetId="2">#REF!</definedName>
    <definedName name="A18A200">#REF!</definedName>
    <definedName name="a2a" hidden="1">{"TAB1",#N/A,TRUE,"GENERAL";"TAB2",#N/A,TRUE,"GENERAL";"TAB3",#N/A,TRUE,"GENERAL";"TAB4",#N/A,TRUE,"GENERAL";"TAB5",#N/A,TRUE,"GENERAL"}</definedName>
    <definedName name="aa">[0]!ERR</definedName>
    <definedName name="AAA">[0]!ERR</definedName>
    <definedName name="aaaa">[0]!ERR</definedName>
    <definedName name="aaaaaa" localSheetId="2">#REF!</definedName>
    <definedName name="aaaaaa">#REF!</definedName>
    <definedName name="aaaaas" hidden="1">{"TAB1",#N/A,TRUE,"GENERAL";"TAB2",#N/A,TRUE,"GENERAL";"TAB3",#N/A,TRUE,"GENERAL";"TAB4",#N/A,TRUE,"GENERAL";"TAB5",#N/A,TRUE,"GENERAL"}</definedName>
    <definedName name="AAC" localSheetId="2">#REF!</definedName>
    <definedName name="AAC">#REF!</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CDEF" localSheetId="2" hidden="1">#REF!</definedName>
    <definedName name="ABCDEF" hidden="1">#REF!</definedName>
    <definedName name="ABCDEFG" localSheetId="2">#REF!</definedName>
    <definedName name="ABCDEFG">#REF!</definedName>
    <definedName name="ABG" localSheetId="2">#REF!</definedName>
    <definedName name="ABG">#REF!</definedName>
    <definedName name="absc1" localSheetId="2">#REF!</definedName>
    <definedName name="absc1">#REF!</definedName>
    <definedName name="ac" localSheetId="2">#REF!</definedName>
    <definedName name="ac">#REF!</definedName>
    <definedName name="AccessDatabase" hidden="1">"C:\C-314\VOLUMENES\volfin4.mdb"</definedName>
    <definedName name="Acero" localSheetId="3">#REF!</definedName>
    <definedName name="Acero" localSheetId="2">#REF!</definedName>
    <definedName name="Acero">#REF!</definedName>
    <definedName name="Acometidas" localSheetId="2">#REF!</definedName>
    <definedName name="Acometidas">#REF!</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 localSheetId="2">#REF!,#REF!,#REF!,#REF!</definedName>
    <definedName name="acumulado">#REF!,#REF!,#REF!,#REF!</definedName>
    <definedName name="ad" localSheetId="2">#REF!</definedName>
    <definedName name="ad">#REF!</definedName>
    <definedName name="adasd" localSheetId="2">#REF!</definedName>
    <definedName name="adasd">#REF!</definedName>
    <definedName name="ADFE">[0]!ERR</definedName>
    <definedName name="ADFGSDB" hidden="1">{"via1",#N/A,TRUE,"general";"via2",#N/A,TRUE,"general";"via3",#N/A,TRUE,"general"}</definedName>
    <definedName name="ADM" localSheetId="2">#REF!</definedName>
    <definedName name="ADM">#REF!</definedName>
    <definedName name="administrador" localSheetId="2">#REF!</definedName>
    <definedName name="administrador">#REF!</definedName>
    <definedName name="ADMON" localSheetId="2">#REF!</definedName>
    <definedName name="ADMON">#REF!</definedName>
    <definedName name="ADMON1" localSheetId="2">#REF!</definedName>
    <definedName name="ADMON1">#REF!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SAD" hidden="1">{"TAB1",#N/A,TRUE,"GENERAL";"TAB2",#N/A,TRUE,"GENERAL";"TAB3",#N/A,TRUE,"GENERAL";"TAB4",#N/A,TRUE,"GENERAL";"TAB5",#N/A,TRUE,"GENERAL"}</definedName>
    <definedName name="AE" localSheetId="2">#REF!</definedName>
    <definedName name="AE">#REF!</definedName>
    <definedName name="aefa" hidden="1">{"via1",#N/A,TRUE,"general";"via2",#N/A,TRUE,"general";"via3",#N/A,TRUE,"general"}</definedName>
    <definedName name="AER">[0]!ERR</definedName>
    <definedName name="afdsw" hidden="1">{"TAB1",#N/A,TRUE,"GENERAL";"TAB2",#N/A,TRUE,"GENERAL";"TAB3",#N/A,TRUE,"GENERAL";"TAB4",#N/A,TRUE,"GENERAL";"TAB5",#N/A,TRUE,"GENERAL"}</definedName>
    <definedName name="agdsgg" hidden="1">{"via1",#N/A,TRUE,"general";"via2",#N/A,TRUE,"general";"via3",#N/A,TRUE,"general"}</definedName>
    <definedName name="Agregados" localSheetId="3">#REF!</definedName>
    <definedName name="Agregados" localSheetId="2">#REF!</definedName>
    <definedName name="Agregados">#REF!</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#REF!</definedName>
    <definedName name="alc">#REF!</definedName>
    <definedName name="AlcanceProyecto" localSheetId="2">#REF!</definedName>
    <definedName name="AlcanceProyecto">#REF!</definedName>
    <definedName name="ALM" localSheetId="2">#REF!</definedName>
    <definedName name="ALM">#REF!</definedName>
    <definedName name="ALTO" localSheetId="2">#REF!</definedName>
    <definedName name="ALTO">#REF!</definedName>
    <definedName name="Amount" localSheetId="2">#REF!</definedName>
    <definedName name="Amount">#REF!</definedName>
    <definedName name="ANCLAJE" localSheetId="2">#REF!</definedName>
    <definedName name="ANCLAJE">#REF!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#REF!</definedName>
    <definedName name="anexo7">#REF!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 localSheetId="2">#REF!</definedName>
    <definedName name="Antic">#REF!</definedName>
    <definedName name="ANTICIPO" localSheetId="2">#REF!</definedName>
    <definedName name="ANTICIPO">#REF!</definedName>
    <definedName name="AÑO" localSheetId="2">#REF!</definedName>
    <definedName name="AÑO">#REF!</definedName>
    <definedName name="AÑOWUIE" localSheetId="2">#REF!</definedName>
    <definedName name="AÑOWUIE">#REF!</definedName>
    <definedName name="apaiy" localSheetId="2">#REF!</definedName>
    <definedName name="apaiy">#REF!</definedName>
    <definedName name="Apar.Sanitarios" localSheetId="3">#REF!</definedName>
    <definedName name="Apar.Sanitarios" localSheetId="2">#REF!</definedName>
    <definedName name="Apar.Sanitarios">#REF!</definedName>
    <definedName name="APELLIDOS" localSheetId="2">#REF!</definedName>
    <definedName name="APELLIDOS">#REF!</definedName>
    <definedName name="API" localSheetId="2">#REF!</definedName>
    <definedName name="API">#REF!</definedName>
    <definedName name="APU" localSheetId="2">#REF!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0">Actividades!$A$6:$E$2578</definedName>
    <definedName name="_xlnm.Print_Area" localSheetId="3">'Analisis AU'!$A$1:$J$46</definedName>
    <definedName name="_xlnm.Print_Area" localSheetId="8">'Analisis Factor Prestacional'!$A$1:$F$50</definedName>
    <definedName name="_xlnm.Print_Area" localSheetId="6">'Analisis Mano de Obra'!$A$1:$J$128</definedName>
    <definedName name="_xlnm.Print_Area" localSheetId="5">'FACTOR MULTIPLICADOR'!$A$1:$L$51</definedName>
    <definedName name="_xlnm.Print_Area" localSheetId="2">'PRESUPUESTO CT'!$A$1:$K$328</definedName>
    <definedName name="_xlnm.Print_Area">#REF!</definedName>
    <definedName name="AreaLimpiar" localSheetId="2">#REF!,#REF!,#REF!,#REF!,#REF!,#REF!,#REF!,#REF!,#REF!,#REF!</definedName>
    <definedName name="AreaLimpiar">#REF!,#REF!,#REF!,#REF!,#REF!,#REF!,#REF!,#REF!,#REF!,#REF!</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 localSheetId="2">#REF!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 localSheetId="2" hidden="1">#REF!</definedName>
    <definedName name="ASF" hidden="1">#REF!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 localSheetId="2">#REF!</definedName>
    <definedName name="Atp">#REF!</definedName>
    <definedName name="_xlnm.Auto_Open" localSheetId="2">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ransporte" localSheetId="2">#REF!</definedName>
    <definedName name="auxtransporte">#REF!</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_1" localSheetId="2">#REF!</definedName>
    <definedName name="B_1">#REF!</definedName>
    <definedName name="B_1___0" localSheetId="2">#REF!</definedName>
    <definedName name="B_1___0">#REF!</definedName>
    <definedName name="B_1___1" localSheetId="2">#REF!</definedName>
    <definedName name="B_1___1">#REF!</definedName>
    <definedName name="B_1___2" localSheetId="2">#REF!</definedName>
    <definedName name="B_1___2">#REF!</definedName>
    <definedName name="B_1___3" localSheetId="2">#REF!</definedName>
    <definedName name="B_1___3">#REF!</definedName>
    <definedName name="B_1___4" localSheetId="2">#REF!</definedName>
    <definedName name="B_1___4">#REF!</definedName>
    <definedName name="B_2" localSheetId="2">#REF!</definedName>
    <definedName name="B_2">#REF!</definedName>
    <definedName name="B_2___0" localSheetId="2">#REF!</definedName>
    <definedName name="B_2___0">#REF!</definedName>
    <definedName name="B_2___1" localSheetId="2">#REF!</definedName>
    <definedName name="B_2___1">#REF!</definedName>
    <definedName name="B_2___2" localSheetId="2">#REF!</definedName>
    <definedName name="B_2___2">#REF!</definedName>
    <definedName name="B_2___3" localSheetId="2">#REF!</definedName>
    <definedName name="B_2___3">#REF!</definedName>
    <definedName name="B_2___4" localSheetId="2">#REF!</definedName>
    <definedName name="B_2___4">#REF!</definedName>
    <definedName name="B01_" localSheetId="2">#REF!</definedName>
    <definedName name="B01_">#REF!</definedName>
    <definedName name="B01____0" localSheetId="2">#REF!</definedName>
    <definedName name="B01____0">#REF!</definedName>
    <definedName name="B01____1" localSheetId="2">#REF!</definedName>
    <definedName name="B01____1">#REF!</definedName>
    <definedName name="B01____2" localSheetId="2">#REF!</definedName>
    <definedName name="B01____2">#REF!</definedName>
    <definedName name="B01____3" localSheetId="2">#REF!</definedName>
    <definedName name="B01____3">#REF!</definedName>
    <definedName name="B01____4" localSheetId="2">#REF!</definedName>
    <definedName name="B01____4">#REF!</definedName>
    <definedName name="B02_" localSheetId="2">#REF!</definedName>
    <definedName name="B02_">#REF!</definedName>
    <definedName name="B02____0" localSheetId="2">#REF!</definedName>
    <definedName name="B02____0">#REF!</definedName>
    <definedName name="B02____1" localSheetId="2">#REF!</definedName>
    <definedName name="B02____1">#REF!</definedName>
    <definedName name="B02____2" localSheetId="2">#REF!</definedName>
    <definedName name="B02____2">#REF!</definedName>
    <definedName name="B02____3" localSheetId="2">#REF!</definedName>
    <definedName name="B02____3">#REF!</definedName>
    <definedName name="B02____4" localSheetId="2">#REF!</definedName>
    <definedName name="B02____4">#REF!</definedName>
    <definedName name="B03_" localSheetId="2">#REF!</definedName>
    <definedName name="B03_">#REF!</definedName>
    <definedName name="B03____0" localSheetId="2">#REF!</definedName>
    <definedName name="B03____0">#REF!</definedName>
    <definedName name="B03____1" localSheetId="2">#REF!</definedName>
    <definedName name="B03____1">#REF!</definedName>
    <definedName name="B03____2" localSheetId="2">#REF!</definedName>
    <definedName name="B03____2">#REF!</definedName>
    <definedName name="B03____3" localSheetId="2">#REF!</definedName>
    <definedName name="B03____3">#REF!</definedName>
    <definedName name="B03____4" localSheetId="2">#REF!</definedName>
    <definedName name="B03____4">#REF!</definedName>
    <definedName name="B04_" localSheetId="2">#REF!</definedName>
    <definedName name="B04_">#REF!</definedName>
    <definedName name="B04____0" localSheetId="2">#REF!</definedName>
    <definedName name="B04____0">#REF!</definedName>
    <definedName name="B04____1" localSheetId="2">#REF!</definedName>
    <definedName name="B04____1">#REF!</definedName>
    <definedName name="B04____2" localSheetId="2">#REF!</definedName>
    <definedName name="B04____2">#REF!</definedName>
    <definedName name="B04____3" localSheetId="2">#REF!</definedName>
    <definedName name="B04____3">#REF!</definedName>
    <definedName name="B04____4" localSheetId="2">#REF!</definedName>
    <definedName name="B04____4">#REF!</definedName>
    <definedName name="B05_" localSheetId="2">#REF!</definedName>
    <definedName name="B05_">#REF!</definedName>
    <definedName name="B05____0" localSheetId="2">#REF!</definedName>
    <definedName name="B05____0">#REF!</definedName>
    <definedName name="B05____1" localSheetId="2">#REF!</definedName>
    <definedName name="B05____1">#REF!</definedName>
    <definedName name="B05____2" localSheetId="2">#REF!</definedName>
    <definedName name="B05____2">#REF!</definedName>
    <definedName name="B05____3" localSheetId="2">#REF!</definedName>
    <definedName name="B05____3">#REF!</definedName>
    <definedName name="B05____4" localSheetId="2">#REF!</definedName>
    <definedName name="B05____4">#REF!</definedName>
    <definedName name="B06_" localSheetId="2">#REF!</definedName>
    <definedName name="B06_">#REF!</definedName>
    <definedName name="B06____0" localSheetId="2">#REF!</definedName>
    <definedName name="B06____0">#REF!</definedName>
    <definedName name="B06____1" localSheetId="2">#REF!</definedName>
    <definedName name="B06____1">#REF!</definedName>
    <definedName name="B06____2" localSheetId="2">#REF!</definedName>
    <definedName name="B06____2">#REF!</definedName>
    <definedName name="B06____3" localSheetId="2">#REF!</definedName>
    <definedName name="B06____3">#REF!</definedName>
    <definedName name="B06____4" localSheetId="2">#REF!</definedName>
    <definedName name="B06____4">#REF!</definedName>
    <definedName name="B07_" localSheetId="2">#REF!</definedName>
    <definedName name="B07_">#REF!</definedName>
    <definedName name="B07____0" localSheetId="2">#REF!</definedName>
    <definedName name="B07____0">#REF!</definedName>
    <definedName name="B07____1" localSheetId="2">#REF!</definedName>
    <definedName name="B07____1">#REF!</definedName>
    <definedName name="B07____2" localSheetId="2">#REF!</definedName>
    <definedName name="B07____2">#REF!</definedName>
    <definedName name="B07____3" localSheetId="2">#REF!</definedName>
    <definedName name="B07____3">#REF!</definedName>
    <definedName name="B07____4" localSheetId="2">#REF!</definedName>
    <definedName name="B07____4">#REF!</definedName>
    <definedName name="B08_" localSheetId="2">#REF!</definedName>
    <definedName name="B08_">#REF!</definedName>
    <definedName name="B08____0" localSheetId="2">#REF!</definedName>
    <definedName name="B08____0">#REF!</definedName>
    <definedName name="B08____1" localSheetId="2">#REF!</definedName>
    <definedName name="B08____1">#REF!</definedName>
    <definedName name="B08____2" localSheetId="2">#REF!</definedName>
    <definedName name="B08____2">#REF!</definedName>
    <definedName name="B08____3" localSheetId="2">#REF!</definedName>
    <definedName name="B08____3">#REF!</definedName>
    <definedName name="B08____4" localSheetId="2">#REF!</definedName>
    <definedName name="B08____4">#REF!</definedName>
    <definedName name="Bajo_L" localSheetId="2">#REF!</definedName>
    <definedName name="Bajo_L">#REF!</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 localSheetId="2">#REF!</definedName>
    <definedName name="basedatos">#REF!</definedName>
    <definedName name="_xlnm.Database" localSheetId="2">#REF!</definedName>
    <definedName name="_xlnm.Database">#REF!</definedName>
    <definedName name="BaseDeDatos1" localSheetId="2">#REF!</definedName>
    <definedName name="BaseDeDatos1">#REF!</definedName>
    <definedName name="basep" localSheetId="2">#REF!</definedName>
    <definedName name="basep">#REF!</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 localSheetId="2">#REF!</definedName>
    <definedName name="blProgramadoPesos">#REF!</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#REF!</definedName>
    <definedName name="BORDER1">#REF!</definedName>
    <definedName name="BORDET" localSheetId="2">#REF!</definedName>
    <definedName name="BORDET">#REF!</definedName>
    <definedName name="BORSHE" localSheetId="2">#REF!</definedName>
    <definedName name="BORSHE">#REF!</definedName>
    <definedName name="BORSUM" localSheetId="2">#REF!</definedName>
    <definedName name="BORSUM">#REF!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 localSheetId="2">#REF!</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AutoFilter___1" localSheetId="2">#REF!</definedName>
    <definedName name="BuiltIn_AutoFilter___1">#REF!</definedName>
    <definedName name="BuiltIn_AutoFilter___2" localSheetId="2">#REF!</definedName>
    <definedName name="BuiltIn_AutoFilter___2">#REF!</definedName>
    <definedName name="BuiltIn_AutoFilter___3" localSheetId="2">#REF!</definedName>
    <definedName name="BuiltIn_AutoFilter___3">#REF!</definedName>
    <definedName name="BuiltIn_AutoFilter___4" localSheetId="2">#REF!</definedName>
    <definedName name="BuiltIn_AutoFilter___4">#REF!</definedName>
    <definedName name="BuiltIn_AutoFilter___5" localSheetId="2">#REF!</definedName>
    <definedName name="BuiltIn_AutoFilter___5">#REF!</definedName>
    <definedName name="BuiltIn_Consolidate_Area___1">NA()</definedName>
    <definedName name="BuiltIn_Consolidate_Area___1___1">NA()</definedName>
    <definedName name="BuiltIn_Consolidate_Area___2">NA()</definedName>
    <definedName name="BuiltIn_Consolidate_Area___2___2">NA()</definedName>
    <definedName name="BuiltIn_Consolidate_Area___3">NA()</definedName>
    <definedName name="BuiltIn_Consolidate_Area___3___3">NA()</definedName>
    <definedName name="BuiltIn_Consolidate_Area___4">NA()</definedName>
    <definedName name="BuiltIn_Consolidate_Area___4___4">NA()</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Area___0___0___1" localSheetId="2">#REF!</definedName>
    <definedName name="BuiltIn_Print_Area___0___0___1">#REF!</definedName>
    <definedName name="BuiltIn_Print_Area___0___0___2" localSheetId="2">#REF!</definedName>
    <definedName name="BuiltIn_Print_Area___0___0___2">#REF!</definedName>
    <definedName name="BuiltIn_Print_Area___0___1" localSheetId="2">#REF!</definedName>
    <definedName name="BuiltIn_Print_Area___0___1">#REF!</definedName>
    <definedName name="BuiltIn_Print_Area___0___2" localSheetId="2">#REF!</definedName>
    <definedName name="BuiltIn_Print_Area___0___2">#REF!</definedName>
    <definedName name="BuiltIn_Print_Titles" localSheetId="2">#REF!</definedName>
    <definedName name="BuiltIn_Print_Titles">#REF!</definedName>
    <definedName name="BuiltIn_Print_Titles___0" localSheetId="2">#REF!</definedName>
    <definedName name="BuiltIn_Print_Titles___0">#REF!</definedName>
    <definedName name="BuiltIn_Print_Titles___1___1" localSheetId="2">#REF!</definedName>
    <definedName name="BuiltIn_Print_Titles___1___1">#REF!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_1" localSheetId="2">#REF!</definedName>
    <definedName name="C_1">#REF!</definedName>
    <definedName name="C_1___0" localSheetId="2">#REF!</definedName>
    <definedName name="C_1___0">#REF!</definedName>
    <definedName name="C_1___1" localSheetId="2">#REF!</definedName>
    <definedName name="C_1___1">#REF!</definedName>
    <definedName name="C_1___2" localSheetId="2">#REF!</definedName>
    <definedName name="C_1___2">#REF!</definedName>
    <definedName name="C_1___3" localSheetId="2">#REF!</definedName>
    <definedName name="C_1___3">#REF!</definedName>
    <definedName name="C_1___4" localSheetId="2">#REF!</definedName>
    <definedName name="C_1___4">#REF!</definedName>
    <definedName name="C_2" localSheetId="2">#REF!</definedName>
    <definedName name="C_2">#REF!</definedName>
    <definedName name="C_2___0" localSheetId="2">#REF!</definedName>
    <definedName name="C_2___0">#REF!</definedName>
    <definedName name="C_2___1" localSheetId="2">#REF!</definedName>
    <definedName name="C_2___1">#REF!</definedName>
    <definedName name="C_2___2" localSheetId="2">#REF!</definedName>
    <definedName name="C_2___2">#REF!</definedName>
    <definedName name="C_2___3" localSheetId="2">#REF!</definedName>
    <definedName name="C_2___3">#REF!</definedName>
    <definedName name="C_2___4" localSheetId="2">#REF!</definedName>
    <definedName name="C_2___4">#REF!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 localSheetId="2">#REF!</definedName>
    <definedName name="CANT.">#REF!</definedName>
    <definedName name="CANT_" localSheetId="2">#REF!</definedName>
    <definedName name="CANT_">#REF!</definedName>
    <definedName name="CANT____0" localSheetId="2">#REF!</definedName>
    <definedName name="CANT____0">#REF!</definedName>
    <definedName name="CANT____1" localSheetId="2">#REF!</definedName>
    <definedName name="CANT____1">#REF!</definedName>
    <definedName name="CANT____2" localSheetId="2">#REF!</definedName>
    <definedName name="CANT____2">#REF!</definedName>
    <definedName name="cantidad" localSheetId="2">#REF!,#REF!,#REF!,#REF!,#REF!,#REF!,#REF!,#REF!,#REF!,#REF!,#REF!,#REF!,#REF!,#REF!,#REF!,#REF!</definedName>
    <definedName name="cantidad">#REF!,#REF!,#REF!,#REF!,#REF!,#REF!,#REF!,#REF!,#REF!,#REF!,#REF!,#REF!,#REF!,#REF!,#REF!,#REF!</definedName>
    <definedName name="Cantidades_Presupuesto" localSheetId="2">#REF!</definedName>
    <definedName name="Cantidades_Presupuesto">#REF!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MODULO10.auto_abrir</definedName>
    <definedName name="Carp.Aluminio" localSheetId="3">#REF!</definedName>
    <definedName name="Carp.Aluminio" localSheetId="2">#REF!</definedName>
    <definedName name="Carp.Aluminio">#REF!</definedName>
    <definedName name="Carp.Metalica" localSheetId="3">#REF!</definedName>
    <definedName name="Carp.Metalica" localSheetId="2">#REF!</definedName>
    <definedName name="Carp.Metalica">#REF!</definedName>
    <definedName name="Categorías" localSheetId="2">#REF!</definedName>
    <definedName name="Categorías">#REF!</definedName>
    <definedName name="CBLES" localSheetId="2">#REF!</definedName>
    <definedName name="CBLES">#REF!</definedName>
    <definedName name="CBLES1" localSheetId="2">#REF!</definedName>
    <definedName name="CBLES1">#REF!</definedName>
    <definedName name="CBRDISEÑO" localSheetId="2">#REF!</definedName>
    <definedName name="CBRDISEÑO">#REF!</definedName>
    <definedName name="CBWorkbookPriority" hidden="1">-1602700874</definedName>
    <definedName name="CC" localSheetId="2">#REF!</definedName>
    <definedName name="CC">#REF!</definedName>
    <definedName name="cc___0" localSheetId="2">#REF!</definedName>
    <definedName name="cc___0">#REF!</definedName>
    <definedName name="cc___1" localSheetId="2">#REF!</definedName>
    <definedName name="cc___1">#REF!</definedName>
    <definedName name="ccc" localSheetId="2">#REF!</definedName>
    <definedName name="ccc">#REF!</definedName>
    <definedName name="ccc___0" localSheetId="2">#REF!</definedName>
    <definedName name="ccc___0">#REF!</definedName>
    <definedName name="ccc___1" localSheetId="2">#REF!</definedName>
    <definedName name="ccc___1">#REF!</definedName>
    <definedName name="cccc" localSheetId="2">#REF!</definedName>
    <definedName name="cccc">#REF!</definedName>
    <definedName name="cccc___0" localSheetId="2">#REF!</definedName>
    <definedName name="cccc___0">#REF!</definedName>
    <definedName name="cccc___1" localSheetId="2">#REF!</definedName>
    <definedName name="cccc___1">#REF!</definedName>
    <definedName name="ccccc" hidden="1">{"TAB1",#N/A,TRUE,"GENERAL";"TAB2",#N/A,TRUE,"GENERAL";"TAB3",#N/A,TRUE,"GENERAL";"TAB4",#N/A,TRUE,"GENERAL";"TAB5",#N/A,TRUE,"GENERAL"}</definedName>
    <definedName name="CCCCCC" localSheetId="2">#REF!</definedName>
    <definedName name="CCCCCC">#REF!</definedName>
    <definedName name="CCT" localSheetId="2">#REF!</definedName>
    <definedName name="CCT">#REF!</definedName>
    <definedName name="ccto210" localSheetId="2">#REF!</definedName>
    <definedName name="ccto210">#REF!</definedName>
    <definedName name="cd" localSheetId="2">#REF!</definedName>
    <definedName name="cd">#REF!</definedName>
    <definedName name="cdcdc" hidden="1">{"via1",#N/A,TRUE,"general";"via2",#N/A,TRUE,"general";"via3",#N/A,TRUE,"general"}</definedName>
    <definedName name="CDctrl" localSheetId="2">#REF!</definedName>
    <definedName name="CDctrl">#REF!</definedName>
    <definedName name="CDE" localSheetId="2">#REF!</definedName>
    <definedName name="CDE">#REF!</definedName>
    <definedName name="cdfgrtfd" localSheetId="2" hidden="1">#REF!</definedName>
    <definedName name="cdfgrtfd" hidden="1">#REF!</definedName>
    <definedName name="ceerf" hidden="1">{"TAB1",#N/A,TRUE,"GENERAL";"TAB2",#N/A,TRUE,"GENERAL";"TAB3",#N/A,TRUE,"GENERAL";"TAB4",#N/A,TRUE,"GENERAL";"TAB5",#N/A,TRUE,"GENERAL"}</definedName>
    <definedName name="CEMENTO" localSheetId="2">#REF!</definedName>
    <definedName name="CEMENTO">#REF!</definedName>
    <definedName name="Cerrajeria" localSheetId="3">#REF!</definedName>
    <definedName name="Cerrajeria" localSheetId="2">#REF!</definedName>
    <definedName name="Cerrajeria">#REF!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 localSheetId="2">#REF!</definedName>
    <definedName name="Ch">#REF!</definedName>
    <definedName name="CHK_PU" localSheetId="2">#REF!</definedName>
    <definedName name="CHK_PU">#REF!</definedName>
    <definedName name="CHP" localSheetId="2">#REF!</definedName>
    <definedName name="CHP">#REF!</definedName>
    <definedName name="CISNEROS" localSheetId="2">#REF!</definedName>
    <definedName name="CISNEROS">#REF!</definedName>
    <definedName name="Ciudades" localSheetId="3">#REF!</definedName>
    <definedName name="Ciudades" localSheetId="2">#REF!</definedName>
    <definedName name="Ciudades">#REF!</definedName>
    <definedName name="cjsa" localSheetId="2" hidden="1">#REF!</definedName>
    <definedName name="cjsa" hidden="1">#REF!</definedName>
    <definedName name="CL" localSheetId="2">#REF!</definedName>
    <definedName name="CL">#REF!</definedName>
    <definedName name="cmf" localSheetId="2">#REF!</definedName>
    <definedName name="cmf">#REF!</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 localSheetId="2">#REF!</definedName>
    <definedName name="CodActEco">#REF!</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igosAPUs" localSheetId="2">#REF!</definedName>
    <definedName name="CodigosAPUs">#REF!</definedName>
    <definedName name="CODOS" localSheetId="2">#REF!</definedName>
    <definedName name="CODOS">#REF!</definedName>
    <definedName name="cogvsiruj" localSheetId="2">#REF!</definedName>
    <definedName name="cogvsiruj">#REF!</definedName>
    <definedName name="COLON" localSheetId="2">#REF!</definedName>
    <definedName name="COLON">#REF!</definedName>
    <definedName name="ColTap" localSheetId="2">#REF!</definedName>
    <definedName name="ColTap">#REF!</definedName>
    <definedName name="Com" localSheetId="2">#REF!</definedName>
    <definedName name="Com">#REF!</definedName>
    <definedName name="Combustible" localSheetId="3">#REF!</definedName>
    <definedName name="Combustible" localSheetId="2">#REF!</definedName>
    <definedName name="Combustible">#REF!</definedName>
    <definedName name="COMIDA" localSheetId="2">#REF!</definedName>
    <definedName name="COMIDA">#REF!</definedName>
    <definedName name="Compresores" localSheetId="2">#REF!</definedName>
    <definedName name="Compresores">#REF!</definedName>
    <definedName name="Concretos" localSheetId="3">#REF!</definedName>
    <definedName name="Concretos" localSheetId="2">#REF!</definedName>
    <definedName name="Concretos">#REF!</definedName>
    <definedName name="ConseqCat">0</definedName>
    <definedName name="ConseqForMitRisk">3</definedName>
    <definedName name="CONT" localSheetId="2">#REF!</definedName>
    <definedName name="CONT">#REF!</definedName>
    <definedName name="Contratante" localSheetId="2">#REF!</definedName>
    <definedName name="Contratante">#REF!</definedName>
    <definedName name="CONTRATO" localSheetId="2">#REF!</definedName>
    <definedName name="CONTRATO">#REF!</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 localSheetId="2">#REF!</definedName>
    <definedName name="COSTO_FRENTE">#REF!</definedName>
    <definedName name="costo2" localSheetId="2" hidden="1">#REF!</definedName>
    <definedName name="costo2" hidden="1">#REF!</definedName>
    <definedName name="COSTODIRECTO" localSheetId="2">#REF!</definedName>
    <definedName name="COSTODIRECTO">#REF!</definedName>
    <definedName name="COSTOS" localSheetId="2">#REF!</definedName>
    <definedName name="COSTOS">#REF!</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 localSheetId="2">#REF!</definedName>
    <definedName name="Criteria_MI">#REF!</definedName>
    <definedName name="Criterios_IM" localSheetId="2">#REF!</definedName>
    <definedName name="Criterios_IM">#REF!</definedName>
    <definedName name="Criticidad" localSheetId="2">#REF!</definedName>
    <definedName name="Criticidad">#REF!</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#REF!</definedName>
    <definedName name="CTR">#REF!</definedName>
    <definedName name="CTRPAG" localSheetId="2">#REF!</definedName>
    <definedName name="CTRPAG">#REF!</definedName>
    <definedName name="Cuadrillas" localSheetId="3">#REF!</definedName>
    <definedName name="Cuadrillas" localSheetId="2">#REF!</definedName>
    <definedName name="Cuadrillas">#REF!</definedName>
    <definedName name="CUAL">[0]!ERR</definedName>
    <definedName name="Cubierta" localSheetId="3">#REF!</definedName>
    <definedName name="Cubierta" localSheetId="2">#REF!</definedName>
    <definedName name="Cubierta">#REF!</definedName>
    <definedName name="CUBS" localSheetId="2">#REF!</definedName>
    <definedName name="CUBS">#REF!</definedName>
    <definedName name="CUNET" hidden="1">{"via1",#N/A,TRUE,"general";"via2",#N/A,TRUE,"general";"via3",#N/A,TRUE,"general"}</definedName>
    <definedName name="Customize" localSheetId="2">#REF!</definedName>
    <definedName name="Customize">#REF!</definedName>
    <definedName name="cv" localSheetId="2">#REF!</definedName>
    <definedName name="cv">#REF!</definedName>
    <definedName name="CVa" localSheetId="2">#REF!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__0" localSheetId="2">#REF!</definedName>
    <definedName name="D___0">#REF!</definedName>
    <definedName name="D___1" localSheetId="2">#REF!</definedName>
    <definedName name="D___1">#REF!</definedName>
    <definedName name="D___2" localSheetId="2">#REF!</definedName>
    <definedName name="D___2">#REF!</definedName>
    <definedName name="D___3" localSheetId="2">#REF!</definedName>
    <definedName name="D___3">#REF!</definedName>
    <definedName name="D___4" localSheetId="2">#REF!</definedName>
    <definedName name="D___4">#REF!</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#REF!</definedName>
    <definedName name="dario">#REF!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 localSheetId="2">#REF!</definedName>
    <definedName name="Database_MI">#REF!</definedName>
    <definedName name="DATO1" localSheetId="2">#REF!</definedName>
    <definedName name="DATO1">#REF!</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 localSheetId="2">#REF!</definedName>
    <definedName name="DCorriente">#REF!</definedName>
    <definedName name="Dcorriente1" localSheetId="2">#REF!</definedName>
    <definedName name="Dcorriente1">#REF!</definedName>
    <definedName name="DCSDCTV" hidden="1">{"via1",#N/A,TRUE,"general";"via2",#N/A,TRUE,"general";"via3",#N/A,TRUE,"general"}</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 localSheetId="2">#REF!</definedName>
    <definedName name="DEMOLICIÓN">#REF!</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RFE" localSheetId="2">#REF!</definedName>
    <definedName name="DERFE">#REF!</definedName>
    <definedName name="desarrolladas" localSheetId="2">#REF!,#REF!,#REF!,#REF!</definedName>
    <definedName name="desarrolladas">#REF!,#REF!,#REF!,#REF!</definedName>
    <definedName name="DESCUNMI" localSheetId="2">#REF!</definedName>
    <definedName name="DESCUNMI">#REF!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AIL" localSheetId="2">#REF!</definedName>
    <definedName name="DETAIL">#REF!</definedName>
    <definedName name="Detalle_Reserva" localSheetId="2">#REF!</definedName>
    <definedName name="Detalle_Reserva">#REF!</definedName>
    <definedName name="DetalleAPUs" localSheetId="2">#REF!</definedName>
    <definedName name="DetalleAPUs">#REF!</definedName>
    <definedName name="DEX" localSheetId="2">#REF!</definedName>
    <definedName name="DEX">#REF!</definedName>
    <definedName name="DF" localSheetId="2">#REF!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IUFQIRY">[0]!ERR</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 localSheetId="2">#REF!</definedName>
    <definedName name="DIA">#REF!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ANKIJ" localSheetId="2">#REF!,#REF!,#REF!,#REF!,#REF!,#REF!,#REF!,#REF!,#REF!</definedName>
    <definedName name="DIANKIJ">#REF!,#REF!,#REF!,#REF!,#REF!,#REF!,#REF!,#REF!,#REF!</definedName>
    <definedName name="diferencia" localSheetId="2">#REF!,#REF!,#REF!,#REF!,#REF!,#REF!,#REF!,#REF!,#REF!,#REF!</definedName>
    <definedName name="diferencia">#REF!,#REF!,#REF!,#REF!,#REF!,#REF!,#REF!,#REF!,#REF!,#REF!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reccion" localSheetId="2">#REF!</definedName>
    <definedName name="Direccion">#REF!</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 localSheetId="2">#REF!</definedName>
    <definedName name="DOLLAR">#REF!</definedName>
    <definedName name="DOTACIÓN" localSheetId="2">#REF!</definedName>
    <definedName name="DOTACIÓN">#REF!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y" hidden="1">{"via1",#N/A,TRUE,"general";"via2",#N/A,TRUE,"general";"via3",#N/A,TRUE,"general"}</definedName>
    <definedName name="Drywall" localSheetId="2">#REF!</definedName>
    <definedName name="Drywall">#REF!</definedName>
    <definedName name="DS" localSheetId="2">#REF!</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ff" localSheetId="2">#REF!</definedName>
    <definedName name="Dsfsff">#REF!</definedName>
    <definedName name="dsfsvm" hidden="1">{"TAB1",#N/A,TRUE,"GENERAL";"TAB2",#N/A,TRUE,"GENERAL";"TAB3",#N/A,TRUE,"GENERAL";"TAB4",#N/A,TRUE,"GENERAL";"TAB5",#N/A,TRUE,"GENERAL"}</definedName>
    <definedName name="dsftbv" hidden="1">{"via1",#N/A,TRUE,"general";"via2",#N/A,TRUE,"general";"via3",#N/A,TRUE,"general"}</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 localSheetId="2">#REF!</definedName>
    <definedName name="dt">#REF!</definedName>
    <definedName name="Dt___0" localSheetId="2">#REF!</definedName>
    <definedName name="Dt___0">#REF!</definedName>
    <definedName name="Dt___1" localSheetId="2">#REF!</definedName>
    <definedName name="Dt___1">#REF!</definedName>
    <definedName name="Dt___2" localSheetId="2">#REF!</definedName>
    <definedName name="Dt___2">#REF!</definedName>
    <definedName name="Dt___3" localSheetId="2">#REF!</definedName>
    <definedName name="Dt___3">#REF!</definedName>
    <definedName name="Dt___4" localSheetId="2">#REF!</definedName>
    <definedName name="Dt___4">#REF!</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e" localSheetId="2">#REF!</definedName>
    <definedName name="eeeeee">#REF!</definedName>
    <definedName name="eeeeee___0" localSheetId="2">#REF!</definedName>
    <definedName name="eeeeee___0">#REF!</definedName>
    <definedName name="eeeeee___1" localSheetId="2">#REF!</definedName>
    <definedName name="eeeeee___1">#REF!</definedName>
    <definedName name="eeeeeeee" localSheetId="2">#REF!</definedName>
    <definedName name="eeeeeeee">#REF!</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 localSheetId="2">#REF!</definedName>
    <definedName name="EJEC">#REF!</definedName>
    <definedName name="Ejecutivo" localSheetId="2">#REF!</definedName>
    <definedName name="Ejecutivo">#REF!</definedName>
    <definedName name="Eléctricas" localSheetId="2">#REF!</definedName>
    <definedName name="Eléctricas">#REF!</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leados" localSheetId="2">#REF!</definedName>
    <definedName name="Empleados">#REF!</definedName>
    <definedName name="Empresa" localSheetId="2">#REF!</definedName>
    <definedName name="Empresa">#REF!</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#REF!</definedName>
    <definedName name="EPECIALIDAD_SIDOE">#REF!</definedName>
    <definedName name="equipo" localSheetId="2">#REF!</definedName>
    <definedName name="equipo">#REF!</definedName>
    <definedName name="EQUIPO1" localSheetId="2">#REF!</definedName>
    <definedName name="EQUIPO1">#REF!</definedName>
    <definedName name="Equipos" localSheetId="3">#REF!</definedName>
    <definedName name="Equipos" localSheetId="2">#REF!</definedName>
    <definedName name="Equipos">#REF!</definedName>
    <definedName name="EQUIPOS1" localSheetId="2">#REF!</definedName>
    <definedName name="EQUIPOS1">#REF!</definedName>
    <definedName name="EquiposEspeciales" localSheetId="3">#REF!</definedName>
    <definedName name="EquiposEspeciales" localSheetId="2">#REF!</definedName>
    <definedName name="EquiposEspeciales">#REF!</definedName>
    <definedName name="eqw" hidden="1">{"via1",#N/A,TRUE,"general";"via2",#N/A,TRUE,"general";"via3",#N/A,TRUE,"general"}</definedName>
    <definedName name="ERE_ART" localSheetId="2">#REF!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#REF!</definedName>
    <definedName name="ESTRAE">#REF!</definedName>
    <definedName name="ESTRU" localSheetId="2">#REF!</definedName>
    <definedName name="ESTRU">#REF!</definedName>
    <definedName name="ESTRUCTURA" hidden="1">{#N/A,#N/A,TRUE,"INGENIERIA";#N/A,#N/A,TRUE,"COMPRAS";#N/A,#N/A,TRUE,"DIRECCION";#N/A,#N/A,TRUE,"RESUMEN"}</definedName>
    <definedName name="ESTRUCTURAS" localSheetId="2">#REF!</definedName>
    <definedName name="ESTRUCTURAS">#REF!</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 localSheetId="2">#REF!</definedName>
    <definedName name="EXCROC">#REF!</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 localSheetId="2">#REF!</definedName>
    <definedName name="Extras">#REF!</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#REF!</definedName>
    <definedName name="FACTURADO">#REF!</definedName>
    <definedName name="FareWellStmnt" localSheetId="2">#REF!</definedName>
    <definedName name="FareWellStmnt">#REF!</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 localSheetId="2">#REF!</definedName>
    <definedName name="Fecha">#REF!</definedName>
    <definedName name="FechaInicio" localSheetId="2">#REF!</definedName>
    <definedName name="FechaInicio">#REF!</definedName>
    <definedName name="FechaTermina" localSheetId="2">#REF!</definedName>
    <definedName name="FechaTermina">#REF!</definedName>
    <definedName name="FechaTerminacion" localSheetId="2">#REF!</definedName>
    <definedName name="FechaTerminacion">#REF!</definedName>
    <definedName name="fer" localSheetId="2">#REF!</definedName>
    <definedName name="fer">#REF!</definedName>
    <definedName name="ferfer" hidden="1">{"via1",#N/A,TRUE,"general";"via2",#N/A,TRUE,"general";"via3",#N/A,TRUE,"general"}</definedName>
    <definedName name="Ferreteria" localSheetId="3">#REF!</definedName>
    <definedName name="Ferreteria" localSheetId="2">#REF!</definedName>
    <definedName name="Ferreteria">#REF!</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#REF!</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#REF!</definedName>
    <definedName name="FinePrint">#REF!</definedName>
    <definedName name="FM">1.18</definedName>
    <definedName name="fnic" localSheetId="2">#REF!</definedName>
    <definedName name="fnic">#REF!</definedName>
    <definedName name="FO">1.32</definedName>
    <definedName name="FORDESCR" localSheetId="2">#REF!</definedName>
    <definedName name="FORDESCR">#REF!</definedName>
    <definedName name="FORM_C3" localSheetId="2">#REF!</definedName>
    <definedName name="FORM_C3">#REF!</definedName>
    <definedName name="Formaletas" localSheetId="3">#REF!</definedName>
    <definedName name="Formaletas" localSheetId="2">#REF!</definedName>
    <definedName name="Formaletas">#REF!</definedName>
    <definedName name="FORMOLT" localSheetId="2">#REF!</definedName>
    <definedName name="FORMOLT">#REF!</definedName>
    <definedName name="formularioCantidades" localSheetId="2">#REF!</definedName>
    <definedName name="formularioCantidades">#REF!</definedName>
    <definedName name="FORSHE" localSheetId="2">#REF!</definedName>
    <definedName name="FORSHE">#REF!</definedName>
    <definedName name="FORUNMIS" localSheetId="2">#REF!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1_" localSheetId="2">#REF!</definedName>
    <definedName name="G1_">#REF!</definedName>
    <definedName name="GAJ" localSheetId="2">#REF!</definedName>
    <definedName name="GAJ">#REF!</definedName>
    <definedName name="GAS" localSheetId="2">#REF!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N" localSheetId="2">#REF!</definedName>
    <definedName name="GDN">#REF!</definedName>
    <definedName name="GDR" localSheetId="2">#REF!</definedName>
    <definedName name="GDR">#REF!</definedName>
    <definedName name="gdt" hidden="1">{"TAB1",#N/A,TRUE,"GENERAL";"TAB2",#N/A,TRUE,"GENERAL";"TAB3",#N/A,TRUE,"GENERAL";"TAB4",#N/A,TRUE,"GENERAL";"TAB5",#N/A,TRUE,"GENERAL"}</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sinteticos" localSheetId="2">#REF!</definedName>
    <definedName name="Geosinteticos">#REF!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 localSheetId="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#REF!</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#REF!</definedName>
    <definedName name="ghf">#REF!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#REF!</definedName>
    <definedName name="GMM_ON_ASO">#REF!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#REF!</definedName>
    <definedName name="GOT">#REF!</definedName>
    <definedName name="GPO" localSheetId="2">#REF!</definedName>
    <definedName name="GPO">#REF!</definedName>
    <definedName name="GPR" localSheetId="2">#REF!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#REF!</definedName>
    <definedName name="GRC">#REF!</definedName>
    <definedName name="GRC_ON_ASO" localSheetId="2">#REF!</definedName>
    <definedName name="GRC_ON_ASO">#REF!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#REF!</definedName>
    <definedName name="GRM">#REF!</definedName>
    <definedName name="GRM_ON_DMARES" localSheetId="2">#REF!</definedName>
    <definedName name="GRM_ON_DMARES">#REF!</definedName>
    <definedName name="GRM_ON_DRIO" localSheetId="2">#REF!</definedName>
    <definedName name="GRM_ON_DRIO">#REF!</definedName>
    <definedName name="GRN" localSheetId="2">#REF!</definedName>
    <definedName name="GRN">#REF!</definedName>
    <definedName name="GRN_ON_ASO" localSheetId="2">#REF!</definedName>
    <definedName name="GRN_ON_ASO">#REF!</definedName>
    <definedName name="GRN_ON_DIREC" localSheetId="2">#REF!</definedName>
    <definedName name="GRN_ON_DIREC">#REF!</definedName>
    <definedName name="GRS" localSheetId="2">#REF!</definedName>
    <definedName name="GRS">#REF!</definedName>
    <definedName name="GRS_ON_ASO" localSheetId="2">#REF!</definedName>
    <definedName name="GRS_ON_ASO">#REF!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f" localSheetId="2">#REF!</definedName>
    <definedName name="gsdf">#REF!</definedName>
    <definedName name="gsdf___0" localSheetId="2">#REF!</definedName>
    <definedName name="gsdf___0">#REF!</definedName>
    <definedName name="gsdf___1" localSheetId="2">#REF!</definedName>
    <definedName name="gsdf___1">#REF!</definedName>
    <definedName name="GSDG" hidden="1">{"TAB1",#N/A,TRUE,"GENERAL";"TAB2",#N/A,TRUE,"GENERAL";"TAB3",#N/A,TRUE,"GENERAL";"TAB4",#N/A,TRUE,"GENERAL";"TAB5",#N/A,TRUE,"GENERAL"}</definedName>
    <definedName name="gsfsf" hidden="1">{"via1",#N/A,TRUE,"general";"via2",#N/A,TRUE,"general";"via3",#N/A,TRUE,"general"}</definedName>
    <definedName name="GT" localSheetId="2">#REF!</definedName>
    <definedName name="GT">#REF!</definedName>
    <definedName name="GTC" localSheetId="2">#REF!</definedName>
    <definedName name="GTC">#REF!</definedName>
    <definedName name="GTE" localSheetId="2">#REF!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#REF!</definedName>
    <definedName name="GTP">#REF!</definedName>
    <definedName name="GTRE" localSheetId="2">#REF!</definedName>
    <definedName name="GTRE">#REF!</definedName>
    <definedName name="h" localSheetId="2">#REF!</definedName>
    <definedName name="h">#REF!</definedName>
    <definedName name="H_AA" localSheetId="2">VLOOKUP(#REF!,#REF!,9,FALSE)</definedName>
    <definedName name="H_AA">VLOOKUP(#REF!,#REF!,9,FALSE)</definedName>
    <definedName name="H_EL" localSheetId="2">VLOOKUP(#REF!,#REF!,6,FALSE)*(1+#REF!)</definedName>
    <definedName name="H_EL">VLOOKUP(#REF!,#REF!,6,FALSE)*(1+#REF!)</definedName>
    <definedName name="H_HI" localSheetId="2">VLOOKUP(#REF!,#REF!,6,FALSE)*(1+#REF!)</definedName>
    <definedName name="H_HI">VLOOKUP(#REF!,#REF!,6,FALSE)*(1+#REF!)</definedName>
    <definedName name="H_pump" localSheetId="2">#REF!</definedName>
    <definedName name="H_pump">#REF!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 localSheetId="2">#REF!</definedName>
    <definedName name="hed">#REF!</definedName>
    <definedName name="hen" localSheetId="2">#REF!</definedName>
    <definedName name="hen">#REF!</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2">#REF!</definedName>
    <definedName name="Hid">#REF!</definedName>
    <definedName name="HIDE1" localSheetId="2">#REF!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#REF!</definedName>
    <definedName name="horat">#REF!</definedName>
    <definedName name="Hornos" localSheetId="2">#REF!</definedName>
    <definedName name="Hornos">#REF!</definedName>
    <definedName name="hoy" localSheetId="2" hidden="1">#REF!</definedName>
    <definedName name="hoy" hidden="1">#REF!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 localSheetId="2">#REF!</definedName>
    <definedName name="hrn">#REF!</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 localSheetId="2">#REF!</definedName>
    <definedName name="ic">#REF!</definedName>
    <definedName name="icbf" localSheetId="2">#REF!</definedName>
    <definedName name="icbf">#REF!</definedName>
    <definedName name="Icct" localSheetId="2">#REF!</definedName>
    <definedName name="Icct">#REF!</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[0]!ERR</definedName>
    <definedName name="IF" localSheetId="2">#REF!</definedName>
    <definedName name="IF">#REF!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 localSheetId="2">#REF!</definedName>
    <definedName name="im">#REF!</definedName>
    <definedName name="IMP" localSheetId="2">#REF!</definedName>
    <definedName name="IMP">#REF!</definedName>
    <definedName name="Impermeabilizantes" localSheetId="3">#REF!</definedName>
    <definedName name="Impermeabilizantes" localSheetId="2">#REF!</definedName>
    <definedName name="Impermeabilizantes">#REF!</definedName>
    <definedName name="IMPRESSION" localSheetId="2">#REF!</definedName>
    <definedName name="IMPRESSION">#REF!</definedName>
    <definedName name="Imprima" localSheetId="2">#REF!</definedName>
    <definedName name="Imprima">#REF!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 localSheetId="2">#REF!</definedName>
    <definedName name="INFORME">#REF!</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 localSheetId="2">#REF!,#REF!,#REF!,#REF!</definedName>
    <definedName name="iniciales">#REF!,#REF!,#REF!,#REF!</definedName>
    <definedName name="Inicio" localSheetId="2">#REF!</definedName>
    <definedName name="Inicio">#REF!</definedName>
    <definedName name="INPU" localSheetId="2">#REF!</definedName>
    <definedName name="INPU">#REF!</definedName>
    <definedName name="INPUT" localSheetId="2">#REF!</definedName>
    <definedName name="INPUT">#REF!</definedName>
    <definedName name="ins" localSheetId="2">#REF!</definedName>
    <definedName name="ins">#REF!</definedName>
    <definedName name="Inst.Electricas" localSheetId="3">#REF!</definedName>
    <definedName name="Inst.Electricas" localSheetId="2">#REF!</definedName>
    <definedName name="Inst.Electricas">#REF!</definedName>
    <definedName name="Inst.Hidrosanitarias" localSheetId="3">#REF!</definedName>
    <definedName name="Inst.Hidrosanitarias" localSheetId="2">#REF!</definedName>
    <definedName name="Inst.Hidrosanitarias">#REF!</definedName>
    <definedName name="INSU" localSheetId="2">#REF!</definedName>
    <definedName name="INSU">#REF!</definedName>
    <definedName name="INSUMOS" localSheetId="3">#REF!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_NOM" localSheetId="3">#REF!</definedName>
    <definedName name="INSUMOS_NOM" localSheetId="2">#REF!</definedName>
    <definedName name="INSUMOS_NOM">#REF!</definedName>
    <definedName name="INSUMOS_PRECIO" localSheetId="3">#REF!</definedName>
    <definedName name="INSUMOS_PRECIO" localSheetId="2">#REF!</definedName>
    <definedName name="INSUMOS_PRECIO">#REF!</definedName>
    <definedName name="INSUMOS_TIPO" localSheetId="3">#REF!</definedName>
    <definedName name="INSUMOS_TIPO" localSheetId="2">#REF!</definedName>
    <definedName name="INSUMOS_TIPO">#REF!</definedName>
    <definedName name="INSUMOS_UNI" localSheetId="3">#REF!</definedName>
    <definedName name="INSUMOS_UNI" localSheetId="2">#REF!</definedName>
    <definedName name="INSUMOS_UNI">#REF!</definedName>
    <definedName name="Int" localSheetId="2">#REF!</definedName>
    <definedName name="Int">#REF!</definedName>
    <definedName name="InTap" localSheetId="2">#REF!</definedName>
    <definedName name="InTap">#REF!</definedName>
    <definedName name="INTER" localSheetId="2">#REF!</definedName>
    <definedName name="INTER">#REF!</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 localSheetId="2">#REF!</definedName>
    <definedName name="Interventor">#REF!</definedName>
    <definedName name="IntVal" localSheetId="2">#REF!</definedName>
    <definedName name="IntVal">#REF!</definedName>
    <definedName name="INV_11" localSheetId="2">#REF!</definedName>
    <definedName name="INV_11">#REF!</definedName>
    <definedName name="INV_Payments" localSheetId="2">#REF!</definedName>
    <definedName name="INV_Payments">#REF!</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ps" localSheetId="2">#REF!</definedName>
    <definedName name="isseps">#REF!</definedName>
    <definedName name="ITEM" localSheetId="2">#REF!</definedName>
    <definedName name="ITEM">#REF!</definedName>
    <definedName name="ÍTEM" localSheetId="2">#REF!</definedName>
    <definedName name="ÍTEM">#REF!</definedName>
    <definedName name="Item_Creados" localSheetId="2">#REF!</definedName>
    <definedName name="Item_Creados">#REF!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TEMREV" localSheetId="2">#REF!</definedName>
    <definedName name="ITEMREV">#REF!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drillos" localSheetId="3">#REF!</definedName>
    <definedName name="Ladrillos" localSheetId="2">#REF!</definedName>
    <definedName name="Ladrillos">#REF!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G" localSheetId="2">LEN(#REF!)</definedName>
    <definedName name="LG">LEN(#REF!)</definedName>
    <definedName name="Libro1_Hoja1_Lista" localSheetId="2">#REF!</definedName>
    <definedName name="Libro1_Hoja1_Lista">#REF!</definedName>
    <definedName name="LICITACION" localSheetId="2">#REF!</definedName>
    <definedName name="LICITACION">#REF!</definedName>
    <definedName name="LINEA" localSheetId="2">#REF!</definedName>
    <definedName name="LINEA">#REF!</definedName>
    <definedName name="Lista_ITEMS" localSheetId="2">#REF!</definedName>
    <definedName name="Lista_ITEMS">#REF!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doDeActividades" localSheetId="2">#REF!:#REF!</definedName>
    <definedName name="ListadoDeActividades">#REF!:#REF!</definedName>
    <definedName name="ListadoDeAPUsBasicos" localSheetId="2">#REF!</definedName>
    <definedName name="ListadoDeAPUsBasicos">#REF!</definedName>
    <definedName name="ListadoDeEquiposHerramientas" localSheetId="2">#REF!</definedName>
    <definedName name="ListadoDeEquiposHerramientas">#REF!</definedName>
    <definedName name="ListadoDeMateriales" localSheetId="2">#REF!</definedName>
    <definedName name="ListadoDeMateriales">#REF!</definedName>
    <definedName name="ListadoDePersonal" localSheetId="2">#REF!</definedName>
    <definedName name="ListadoDePersonal">#REF!</definedName>
    <definedName name="ListaItem" localSheetId="2">#REF!</definedName>
    <definedName name="ListaItem">#REF!</definedName>
    <definedName name="ListaUni" localSheetId="2">#REF!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 localSheetId="2">#REF!</definedName>
    <definedName name="LLL">#REF!</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#REF!</definedName>
    <definedName name="LOCA">#REF!</definedName>
    <definedName name="LOCA1" localSheetId="2">#REF!</definedName>
    <definedName name="LOCA1">#REF!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#REF!</definedName>
    <definedName name="lun">#REF!</definedName>
    <definedName name="lv" localSheetId="2">#REF!</definedName>
    <definedName name="lv">#REF!</definedName>
    <definedName name="m" localSheetId="2">#REF!</definedName>
    <definedName name="m">#REF!</definedName>
    <definedName name="MA" localSheetId="2">#REF!</definedName>
    <definedName name="MA">#REF!</definedName>
    <definedName name="MACR" localSheetId="2">#REF!</definedName>
    <definedName name="MACR">#REF!</definedName>
    <definedName name="MACRDEL" localSheetId="2">#REF!</definedName>
    <definedName name="MACRDEL">#REF!</definedName>
    <definedName name="Macroactividad" localSheetId="2">#REF!</definedName>
    <definedName name="Macroactividad">#REF!</definedName>
    <definedName name="Maderas" localSheetId="3">#REF!</definedName>
    <definedName name="Maderas" localSheetId="2">#REF!</definedName>
    <definedName name="Maderas">#REF!</definedName>
    <definedName name="mafdsf" hidden="1">{"via1",#N/A,TRUE,"general";"via2",#N/A,TRUE,"general";"via3",#N/A,TRUE,"general"}</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 localSheetId="2">#REF!</definedName>
    <definedName name="MARCO_H">#REF!</definedName>
    <definedName name="marina" localSheetId="2">#REF!</definedName>
    <definedName name="marina">#REF!</definedName>
    <definedName name="masor" hidden="1">{"via1",#N/A,TRUE,"general";"via2",#N/A,TRUE,"general";"via3",#N/A,TRUE,"general"}</definedName>
    <definedName name="MAT" localSheetId="2">#REF!</definedName>
    <definedName name="MAT">#REF!</definedName>
    <definedName name="MATERIAL" localSheetId="2">#REF!</definedName>
    <definedName name="MATERIAL">#REF!</definedName>
    <definedName name="materiales" localSheetId="2">#REF!</definedName>
    <definedName name="materiales">#REF!</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hidden="1">{"via1",#N/A,TRUE,"general";"via2",#N/A,TRUE,"general";"via3",#N/A,TRUE,"general"}</definedName>
    <definedName name="mediah_reposo_comida" localSheetId="2">#REF!</definedName>
    <definedName name="mediah_reposo_comida">#REF!</definedName>
    <definedName name="meg" hidden="1">{"TAB1",#N/A,TRUE,"GENERAL";"TAB2",#N/A,TRUE,"GENERAL";"TAB3",#N/A,TRUE,"GENERAL";"TAB4",#N/A,TRUE,"GENERAL";"TAB5",#N/A,TRUE,"GENERAL"}</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S" localSheetId="2">#REF!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Mora" localSheetId="2">#REF!</definedName>
    <definedName name="MesesMora">#REF!</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RAS" localSheetId="2">#REF!</definedName>
    <definedName name="MOBRAS">#REF!</definedName>
    <definedName name="MOD" localSheetId="2">#REF!</definedName>
    <definedName name="MOD">#REF!</definedName>
    <definedName name="MODIVejec" hidden="1">{#N/A,#N/A,FALSE,"Hoja1";#N/A,#N/A,FALSE,"Hoja2"}</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hidden="1">{#N/A,#N/A,FALSE,"Hoja1";#N/A,#N/A,FALSE,"Hoja2"}</definedName>
    <definedName name="MONEDA" localSheetId="2">#REF!</definedName>
    <definedName name="MONEDA">#REF!</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 localSheetId="2">#REF!</definedName>
    <definedName name="Mora">#REF!</definedName>
    <definedName name="MORON" localSheetId="2">#REF!</definedName>
    <definedName name="MORON">#REF!</definedName>
    <definedName name="MRLART" localSheetId="2">#REF!</definedName>
    <definedName name="MRLART">#REF!</definedName>
    <definedName name="MRSUPDET" localSheetId="2">#REF!</definedName>
    <definedName name="MRSUPDET">#REF!</definedName>
    <definedName name="Mtz_Avance" localSheetId="2">#REF!</definedName>
    <definedName name="Mtz_Avance">#REF!</definedName>
    <definedName name="Mv" localSheetId="2">#REF!</definedName>
    <definedName name="Mv">#REF!</definedName>
    <definedName name="n" hidden="1">{"via1",#N/A,TRUE,"general";"via2",#N/A,TRUE,"general";"via3",#N/A,TRUE,"general"}</definedName>
    <definedName name="N._FUND." localSheetId="2">#REF!</definedName>
    <definedName name="N._FUND.">#REF!</definedName>
    <definedName name="N__FUND_" localSheetId="2">#REF!</definedName>
    <definedName name="N__FUND_">#REF!</definedName>
    <definedName name="N__FUND____0" localSheetId="2">#REF!</definedName>
    <definedName name="N__FUND____0">#REF!</definedName>
    <definedName name="N__FUND____1" localSheetId="2">#REF!</definedName>
    <definedName name="N__FUND____1">#REF!</definedName>
    <definedName name="N__FUND____2" localSheetId="2">#REF!</definedName>
    <definedName name="N__FUND____2">#REF!</definedName>
    <definedName name="Nada" localSheetId="2">#REF!</definedName>
    <definedName name="Nada">#REF!</definedName>
    <definedName name="Nafta_2" localSheetId="2">#REF!</definedName>
    <definedName name="Nafta_2">#REF!</definedName>
    <definedName name="Nafta2" localSheetId="2">#REF!</definedName>
    <definedName name="Nafta2">#REF!</definedName>
    <definedName name="Nafta3" localSheetId="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 localSheetId="2">#REF!</definedName>
    <definedName name="Nit">#REF!</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 localSheetId="2">#REF!</definedName>
    <definedName name="nnnnnn">#REF!</definedName>
    <definedName name="NO">[0]!ERR</definedName>
    <definedName name="No_desarrolladas" localSheetId="2">#REF!,#REF!,#REF!,#REF!</definedName>
    <definedName name="No_desarrolladas">#REF!,#REF!,#REF!,#REF!</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#REF!</definedName>
    <definedName name="NPAGE">#REF!</definedName>
    <definedName name="NUEVO" localSheetId="2">#REF!</definedName>
    <definedName name="NUEVO">#REF!</definedName>
    <definedName name="Num_Pmt_Per_Year" localSheetId="2">#REF!</definedName>
    <definedName name="Num_Pmt_Per_Year">#REF!</definedName>
    <definedName name="Number_of_Payments" localSheetId="2">MATCH(0.01,'PRESUPUESTO CT'!End_Bal,-1)+1</definedName>
    <definedName name="Number_of_Payments">MATCH(0.01,End_Bal,-1)+1</definedName>
    <definedName name="nxn" hidden="1">{"via1",#N/A,TRUE,"general";"via2",#N/A,TRUE,"general";"via3",#N/A,TRUE,"general"}</definedName>
    <definedName name="ÑÑ">[0]!ERR</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 localSheetId="2">#REF!</definedName>
    <definedName name="OBJ">#REF!</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DATE(YEAR(#REF!),MONTH(#REF!)+Payment_Number,DAY(#REF!))</definedName>
    <definedName name="obras1">DATE(YEAR(#REF!),MONTH(#REF!)+Payment_Number,DAY(#REF!))</definedName>
    <definedName name="obras11" localSheetId="2" hidden="1">#REF!</definedName>
    <definedName name="obras11" hidden="1">#REF!</definedName>
    <definedName name="obras111" localSheetId="2">DATE(YEAR(#REF!),MONTH(#REF!)+Payment_Number,DAY(#REF!))</definedName>
    <definedName name="obras111">DATE(YEAR(#REF!),MONTH(#REF!)+Payment_Number,DAY(#REF!))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 localSheetId="2">#REF!</definedName>
    <definedName name="OLE_LINK1">#REF!</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2" hidden="1">#REF!</definedName>
    <definedName name="OROZCO" hidden="1">#REF!</definedName>
    <definedName name="otros" localSheetId="2">#REF!</definedName>
    <definedName name="otros">#REF!</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 localSheetId="2">#REF!</definedName>
    <definedName name="Parametro_Peso">#REF!</definedName>
    <definedName name="PAROUE_CENTENARIO_MUNICIPIO_DE_TAURAMENA" localSheetId="2">#REF!</definedName>
    <definedName name="PAROUE_CENTENARIO_MUNICIPIO_DE_TAURAMENA">#REF!</definedName>
    <definedName name="paula" localSheetId="2">#REF!</definedName>
    <definedName name="paula">#REF!</definedName>
    <definedName name="Pay_Date" localSheetId="2">#REF!</definedName>
    <definedName name="Pay_Date">#REF!</definedName>
    <definedName name="Pay_Num" localSheetId="2">#REF!</definedName>
    <definedName name="Pay_Num">#REF!</definedName>
    <definedName name="Payment_Date" localSheetId="2">DATE(YEAR('PRESUPUESTO CT'!Loan_Start),MONTH('PRESUPUESTO CT'!Loan_Start)+Payment_Number,DAY('PRESUPUESTO CT'!Loan_Start))</definedName>
    <definedName name="Payment_Date">DATE(YEAR(Loan_Start),MONTH(Loan_Start)+Payment_Number,DAY(Loan_Start))</definedName>
    <definedName name="Payment_Date1" localSheetId="2">DATE(YEAR(#REF!),MONTH(#REF!)+Payment_Number,DAY(#REF!))</definedName>
    <definedName name="Payment_Date1">DATE(YEAR(#REF!),MONTH(#REF!)+Payment_Number,DAY(#REF!))</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 localSheetId="2">#REF!</definedName>
    <definedName name="Periodo">#REF!</definedName>
    <definedName name="PeriodoPago" localSheetId="2">#REF!</definedName>
    <definedName name="PeriodoPago">#REF!</definedName>
    <definedName name="PeriodoRepago" localSheetId="2">#REF!</definedName>
    <definedName name="PeriodoRepago">#REF!</definedName>
    <definedName name="PeriodoRepagoCCP" localSheetId="2">#REF!</definedName>
    <definedName name="PeriodoRepagoCCP">#REF!</definedName>
    <definedName name="phed" localSheetId="2">#REF!</definedName>
    <definedName name="phed">#REF!</definedName>
    <definedName name="phen" localSheetId="2">#REF!</definedName>
    <definedName name="phen">#REF!</definedName>
    <definedName name="Pindis" localSheetId="2">#REF!</definedName>
    <definedName name="Pindis">#REF!</definedName>
    <definedName name="pint" localSheetId="2">#REF!</definedName>
    <definedName name="pint">#REF!</definedName>
    <definedName name="pintura" localSheetId="2">#REF!</definedName>
    <definedName name="pintura">#REF!</definedName>
    <definedName name="Pinturas" localSheetId="3">#REF!</definedName>
    <definedName name="Pinturas" localSheetId="2">#REF!</definedName>
    <definedName name="Pinturas">#REF!</definedName>
    <definedName name="pintyura" localSheetId="2">#REF!</definedName>
    <definedName name="pintyura">#REF!</definedName>
    <definedName name="PIP" localSheetId="2">#REF!</definedName>
    <definedName name="PIP">#REF!</definedName>
    <definedName name="Piscinas" localSheetId="2">#REF!</definedName>
    <definedName name="Piscinas">#REF!</definedName>
    <definedName name="PisosEnchapes" localSheetId="3">#REF!</definedName>
    <definedName name="PisosEnchapes" localSheetId="2">#REF!</definedName>
    <definedName name="PisosEnchape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 localSheetId="2">#REF!</definedName>
    <definedName name="Plazo">#REF!</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 localSheetId="2">#REF!</definedName>
    <definedName name="PORCE">#REF!</definedName>
    <definedName name="Porcentaje" localSheetId="2">#REF!</definedName>
    <definedName name="Porcentaje">#REF!</definedName>
    <definedName name="PORCENTAJE1" localSheetId="2">#REF!</definedName>
    <definedName name="PORCENTAJE1">#REF!</definedName>
    <definedName name="PORTADA2" localSheetId="2">#REF!</definedName>
    <definedName name="PORTADA2">#REF!</definedName>
    <definedName name="POSICION_PRESUP" localSheetId="2">#REF!</definedName>
    <definedName name="POSICION_PRESUP">#REF!</definedName>
    <definedName name="POSICIONES" localSheetId="2">#REF!</definedName>
    <definedName name="POSICIONES">#REF!</definedName>
    <definedName name="pouig" hidden="1">{"via1",#N/A,TRUE,"general";"via2",#N/A,TRUE,"general";"via3",#N/A,TRUE,"general"}</definedName>
    <definedName name="POZO" localSheetId="2">#REF!</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 localSheetId="2">#REF!</definedName>
    <definedName name="Pr">#REF!</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fabricados" localSheetId="3">#REF!</definedName>
    <definedName name="Prefabricados" localSheetId="2">#REF!</definedName>
    <definedName name="Prefabricados">#REF!</definedName>
    <definedName name="PREST" localSheetId="2">#REF!</definedName>
    <definedName name="PREST">#REF!</definedName>
    <definedName name="Presupuesto" localSheetId="2">#REF!</definedName>
    <definedName name="Presupuesto">#REF!</definedName>
    <definedName name="PRIMER" hidden="1">{"via1",#N/A,TRUE,"general";"via2",#N/A,TRUE,"general";"via3",#N/A,TRUE,"general"}</definedName>
    <definedName name="PRIMERO" localSheetId="2">#REF!</definedName>
    <definedName name="PRIMERO">#REF!</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OFFSET('PRESUPUESTO CT'!Full_Print,0,0,[0]!Last_Row)</definedName>
    <definedName name="Print_Area_Reset">OFFSET(Full_Print,0,0,Last_Row)</definedName>
    <definedName name="PRINT_TITLES">#N/A</definedName>
    <definedName name="PRINT_TITLES_MI">#N/A</definedName>
    <definedName name="PRINT1" localSheetId="2">#REF!</definedName>
    <definedName name="PRINT1">#REF!</definedName>
    <definedName name="PRINT2" localSheetId="2">#REF!</definedName>
    <definedName name="PRINT2">#REF!</definedName>
    <definedName name="PRIVADO" localSheetId="2">#REF!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 localSheetId="2">#REF!</definedName>
    <definedName name="PrOfic">#REF!</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 localSheetId="2">#REF!</definedName>
    <definedName name="Pwfd">#REF!</definedName>
    <definedName name="Q" localSheetId="2">#REF!</definedName>
    <definedName name="Q">#REF!</definedName>
    <definedName name="Q_actual" localSheetId="2">#REF!</definedName>
    <definedName name="Q_actual">#REF!</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 localSheetId="2">#REF!</definedName>
    <definedName name="Qmax">#REF!</definedName>
    <definedName name="QQ">[0]!ERR</definedName>
    <definedName name="qqqqqw" hidden="1">{"via1",#N/A,TRUE,"general";"via2",#N/A,TRUE,"general";"via3",#N/A,TRUE,"general"}</definedName>
    <definedName name="QS" localSheetId="2">#REF!</definedName>
    <definedName name="QS">#REF!</definedName>
    <definedName name="Qt" localSheetId="2">#REF!</definedName>
    <definedName name="Qt">#REF!</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 localSheetId="2">#REF!</definedName>
    <definedName name="Recall_2">#REF!</definedName>
    <definedName name="Recall_3" localSheetId="2">#REF!</definedName>
    <definedName name="Recall_3">#REF!</definedName>
    <definedName name="Recorder" localSheetId="2">#REF!</definedName>
    <definedName name="Recorder">#REF!</definedName>
    <definedName name="recursos" localSheetId="2">#REF!</definedName>
    <definedName name="recursos">#REF!</definedName>
    <definedName name="Recursos_APUS" localSheetId="2">#REF!</definedName>
    <definedName name="Recursos_APUS">#REF!</definedName>
    <definedName name="rege" hidden="1">{"TAB1",#N/A,TRUE,"GENERAL";"TAB2",#N/A,TRUE,"GENERAL";"TAB3",#N/A,TRUE,"GENERAL";"TAB4",#N/A,TRUE,"GENERAL";"TAB5",#N/A,TRUE,"GENERAL"}</definedName>
    <definedName name="REGIMEN_CONTRAT" localSheetId="2">#REF!</definedName>
    <definedName name="REGIMEN_CONTRAT">#REF!</definedName>
    <definedName name="REGIONAL" localSheetId="2">#REF!</definedName>
    <definedName name="REGIONAL">#REF!</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 localSheetId="2">#REF!,#REF!,#REF!,#REF!</definedName>
    <definedName name="remanentes">#REF!,#REF!,#REF!,#REF!</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2">#REF!</definedName>
    <definedName name="resu8">#REF!</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 localSheetId="2">#REF!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2">#REF!,#REF!,#REF!,#REF!,#REF!,#REF!,#REF!,#REF!,#REF!</definedName>
    <definedName name="RICARDO">#REF!,#REF!,#REF!,#REF!,#REF!,#REF!,#REF!,#REF!,#REF!</definedName>
    <definedName name="RID" localSheetId="2">#REF!</definedName>
    <definedName name="RID">#REF!</definedName>
    <definedName name="RinconJumbo" localSheetId="2">#REF!</definedName>
    <definedName name="RinconJumbo">#REF!</definedName>
    <definedName name="RISP" localSheetId="2">#REF!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 localSheetId="2">#REF!</definedName>
    <definedName name="rnf">#REF!</definedName>
    <definedName name="Ro" localSheetId="2">#REF!,#REF!,#REF!</definedName>
    <definedName name="Ro">#REF!,#REF!,#REF!</definedName>
    <definedName name="rr">[0]!ERR</definedName>
    <definedName name="rrr" hidden="1">{"via1",#N/A,TRUE,"general";"via2",#N/A,TRUE,"general";"via3",#N/A,TRUE,"general"}</definedName>
    <definedName name="rrrr" localSheetId="2">#REF!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 localSheetId="2">#REF!</definedName>
    <definedName name="SalConv">#REF!</definedName>
    <definedName name="SALID1" localSheetId="2">#REF!</definedName>
    <definedName name="SALID1">#REF!</definedName>
    <definedName name="SalMinimo" localSheetId="2">#REF!</definedName>
    <definedName name="SalMinimo">#REF!</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 localSheetId="2">#REF!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 localSheetId="2">#REF!</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#REF!</definedName>
    <definedName name="SINGOLO">#REF!</definedName>
    <definedName name="SISISIS">[0]!ERR</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N" localSheetId="2">#REF!</definedName>
    <definedName name="SN">#REF!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3" hidden="1">'Analisis AU'!$G$23</definedName>
    <definedName name="solver_adj" localSheetId="2" hidden="1">'PRESUPUESTO CT'!#REF!</definedName>
    <definedName name="solver_cvg" localSheetId="3" hidden="1">0.0001</definedName>
    <definedName name="solver_cvg" localSheetId="2" hidden="1">0.0001</definedName>
    <definedName name="solver_drv" localSheetId="3" hidden="1">2</definedName>
    <definedName name="solver_drv" localSheetId="2" hidden="1">1</definedName>
    <definedName name="solver_eng" localSheetId="3" hidden="1">1</definedName>
    <definedName name="solver_eng" localSheetId="2" hidden="1">1</definedName>
    <definedName name="solver_est" localSheetId="3" hidden="1">1</definedName>
    <definedName name="solver_est" localSheetId="2" hidden="1">1</definedName>
    <definedName name="solver_itr" localSheetId="3" hidden="1">2147483647</definedName>
    <definedName name="solver_itr" localSheetId="2" hidden="1">100</definedName>
    <definedName name="solver_lhs0" localSheetId="2" hidden="1">'PRESUPUESTO CT'!$I$317</definedName>
    <definedName name="solver_lhs1" localSheetId="3" hidden="1">'Analisis AU'!$G$23</definedName>
    <definedName name="solver_lhs1" localSheetId="2" hidden="1">'PRESUPUESTO CT'!$I$317</definedName>
    <definedName name="solver_lin" localSheetId="2" hidden="1">2</definedName>
    <definedName name="solver_mip" localSheetId="3" hidden="1">2147483647</definedName>
    <definedName name="solver_mip" localSheetId="2" hidden="1">2147483647</definedName>
    <definedName name="solver_mni" localSheetId="3" hidden="1">30</definedName>
    <definedName name="solver_mni" localSheetId="2" hidden="1">30</definedName>
    <definedName name="solver_mrt" localSheetId="3" hidden="1">0.075</definedName>
    <definedName name="solver_mrt" localSheetId="2" hidden="1">0.075</definedName>
    <definedName name="solver_msl" localSheetId="3" hidden="1">2</definedName>
    <definedName name="solver_msl" localSheetId="2" hidden="1">2</definedName>
    <definedName name="solver_neg" localSheetId="3" hidden="1">1</definedName>
    <definedName name="solver_neg" localSheetId="2" hidden="1">2</definedName>
    <definedName name="solver_nod" localSheetId="3" hidden="1">2147483647</definedName>
    <definedName name="solver_nod" localSheetId="2" hidden="1">2147483647</definedName>
    <definedName name="solver_num" localSheetId="3" hidden="1">1</definedName>
    <definedName name="solver_num" localSheetId="2" hidden="1">0</definedName>
    <definedName name="solver_nwt" localSheetId="3" hidden="1">1</definedName>
    <definedName name="solver_nwt" localSheetId="2" hidden="1">1</definedName>
    <definedName name="solver_opt" localSheetId="3" hidden="1">'Analisis AU'!$J$46</definedName>
    <definedName name="solver_opt" localSheetId="2" hidden="1">'PRESUPUESTO CT'!$I$321</definedName>
    <definedName name="solver_pre" localSheetId="3" hidden="1">0.000001</definedName>
    <definedName name="solver_pre" localSheetId="2" hidden="1">0.000001</definedName>
    <definedName name="solver_rbv" localSheetId="3" hidden="1">2</definedName>
    <definedName name="solver_rbv" localSheetId="2" hidden="1">1</definedName>
    <definedName name="solver_rel0" localSheetId="2" hidden="1">2</definedName>
    <definedName name="solver_rel1" localSheetId="3" hidden="1">2</definedName>
    <definedName name="solver_rel1" localSheetId="2" hidden="1">2</definedName>
    <definedName name="solver_rhs0" localSheetId="2" hidden="1">'PRESUPUESTO CT'!#REF!</definedName>
    <definedName name="solver_rhs1" localSheetId="3" hidden="1">'Analisis AU'!$J$48</definedName>
    <definedName name="solver_rhs1" localSheetId="2" hidden="1">'PRESUPUESTO CT'!#REF!</definedName>
    <definedName name="solver_rlx" localSheetId="3" hidden="1">2</definedName>
    <definedName name="solver_rlx" localSheetId="2" hidden="1">1</definedName>
    <definedName name="solver_rsd" localSheetId="3" hidden="1">0</definedName>
    <definedName name="solver_rsd" localSheetId="2" hidden="1">0</definedName>
    <definedName name="solver_scl" localSheetId="3" hidden="1">2</definedName>
    <definedName name="solver_scl" localSheetId="2" hidden="1">2</definedName>
    <definedName name="solver_sho" localSheetId="3" hidden="1">2</definedName>
    <definedName name="solver_sho" localSheetId="2" hidden="1">2</definedName>
    <definedName name="solver_ssz" localSheetId="3" hidden="1">100</definedName>
    <definedName name="solver_ssz" localSheetId="2" hidden="1">100</definedName>
    <definedName name="solver_tim" localSheetId="3" hidden="1">2147483647</definedName>
    <definedName name="solver_tim" localSheetId="2" hidden="1">100</definedName>
    <definedName name="solver_tol" localSheetId="3" hidden="1">0.01</definedName>
    <definedName name="solver_tol" localSheetId="2" hidden="1">0.05</definedName>
    <definedName name="solver_typ" localSheetId="3" hidden="1">1</definedName>
    <definedName name="solver_typ" localSheetId="2" hidden="1">3</definedName>
    <definedName name="solver_val" localSheetId="3" hidden="1">0</definedName>
    <definedName name="solver_val" localSheetId="2" hidden="1">450000000</definedName>
    <definedName name="solver_ver" localSheetId="3" hidden="1">3</definedName>
    <definedName name="solver_ver" localSheetId="2" hidden="1">3</definedName>
    <definedName name="srwrwr" hidden="1">{"TAB1",#N/A,TRUE,"GENERAL";"TAB2",#N/A,TRUE,"GENERAL";"TAB3",#N/A,TRUE,"GENERAL";"TAB4",#N/A,TRUE,"GENERAL";"TAB5",#N/A,TRUE,"GENERAL"}</definedName>
    <definedName name="SS" localSheetId="2">#REF!</definedName>
    <definedName name="SS">#REF!</definedName>
    <definedName name="ss___0" localSheetId="2">#REF!</definedName>
    <definedName name="ss___0">#REF!</definedName>
    <definedName name="ss___1" localSheetId="2">#REF!</definedName>
    <definedName name="ss___1">#REF!</definedName>
    <definedName name="SS_AVG_SIZE" localSheetId="2">#REF!</definedName>
    <definedName name="SS_AVG_SIZE">#REF!</definedName>
    <definedName name="SS_WELDING" localSheetId="2">#REF!</definedName>
    <definedName name="SS_WELDING">#REF!</definedName>
    <definedName name="ssa" localSheetId="2">#REF!</definedName>
    <definedName name="ssa">#REF!</definedName>
    <definedName name="ssh" localSheetId="2">#REF!</definedName>
    <definedName name="ssh">#REF!</definedName>
    <definedName name="sss" localSheetId="2">MODULO10.auto_abrir</definedName>
    <definedName name="sss">MODULO10.auto_abrir</definedName>
    <definedName name="sss___0" localSheetId="2">#REF!</definedName>
    <definedName name="sss___0">#REF!</definedName>
    <definedName name="sss___1" localSheetId="2">#REF!</definedName>
    <definedName name="sss___1">#REF!</definedName>
    <definedName name="SSSS">[0]!ERR</definedName>
    <definedName name="sssss" localSheetId="2">#REF!</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ssss" localSheetId="2">#REF!</definedName>
    <definedName name="ssssssssss">#REF!</definedName>
    <definedName name="sssssy" hidden="1">{"via1",#N/A,TRUE,"general";"via2",#N/A,TRUE,"general";"via3",#N/A,TRUE,"general"}</definedName>
    <definedName name="St" localSheetId="2">#REF!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 localSheetId="2">#REF!</definedName>
    <definedName name="STAMPA">#REF!</definedName>
    <definedName name="STANU" localSheetId="2">#REF!</definedName>
    <definedName name="STANU">#REF!</definedName>
    <definedName name="START" localSheetId="2">#REF!</definedName>
    <definedName name="START">#REF!</definedName>
    <definedName name="START1" localSheetId="2">#REF!</definedName>
    <definedName name="START1">#REF!</definedName>
    <definedName name="STENU" localSheetId="2">#REF!</definedName>
    <definedName name="STENU">#REF!</definedName>
    <definedName name="Stock" localSheetId="2">#REF!</definedName>
    <definedName name="Stock">#REF!</definedName>
    <definedName name="STONU" localSheetId="2">#REF!</definedName>
    <definedName name="STONU">#REF!</definedName>
    <definedName name="STRESS_RELIEVIN" localSheetId="2">#REF!</definedName>
    <definedName name="STRESS_RELIEVIN">#REF!</definedName>
    <definedName name="STSUMM" localSheetId="2">#REF!</definedName>
    <definedName name="STSUMM">#REF!</definedName>
    <definedName name="stt"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eldosPersonal" localSheetId="2">#REF!</definedName>
    <definedName name="SueldosPersonal">#REF!</definedName>
    <definedName name="suma" localSheetId="2">#REF!</definedName>
    <definedName name="suma">#REF!</definedName>
    <definedName name="Summary" localSheetId="2">#REF!</definedName>
    <definedName name="Summary">#REF!</definedName>
    <definedName name="SUP_ART" localSheetId="2">#REF!</definedName>
    <definedName name="SUP_ART">#REF!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#REF!</definedName>
    <definedName name="SUP_VPR_GTP">#REF!</definedName>
    <definedName name="SUP_VPR_NA" localSheetId="2">#REF!</definedName>
    <definedName name="SUP_VPR_NA">#REF!</definedName>
    <definedName name="SUPER" localSheetId="2">#REF!</definedName>
    <definedName name="SUPER">#REF!</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#REF!</definedName>
    <definedName name="t">#REF!</definedName>
    <definedName name="t_1" localSheetId="2">Scheduled_Payment+Extra_Payment</definedName>
    <definedName name="t_1">Scheduled_Payment+Extra_Payment</definedName>
    <definedName name="t5t5" hidden="1">{"TAB1",#N/A,TRUE,"GENERAL";"TAB2",#N/A,TRUE,"GENERAL";"TAB3",#N/A,TRUE,"GENERAL";"TAB4",#N/A,TRUE,"GENERAL";"TAB5",#N/A,TRUE,"GENERAL"}</definedName>
    <definedName name="TAB_FECHA" localSheetId="2">#REF!</definedName>
    <definedName name="TAB_FECHA">#REF!</definedName>
    <definedName name="TABLA" localSheetId="2">#REF!</definedName>
    <definedName name="TABLA">#REF!</definedName>
    <definedName name="TABLEKP" localSheetId="2">#REF!</definedName>
    <definedName name="TABLEKP">#REF!</definedName>
    <definedName name="TABLEPRI" localSheetId="2">#REF!</definedName>
    <definedName name="TABLEPRI">#REF!</definedName>
    <definedName name="tales" localSheetId="2">#REF!</definedName>
    <definedName name="tales">#REF!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 localSheetId="2">#REF!</definedName>
    <definedName name="TarifaPension">#REF!</definedName>
    <definedName name="TARIFAS" localSheetId="2">#REF!</definedName>
    <definedName name="TARIFAS">#REF!</definedName>
    <definedName name="TARIFAS1" localSheetId="2">#REF!</definedName>
    <definedName name="TARIFAS1">#REF!</definedName>
    <definedName name="TarifaSalud" localSheetId="2">#REF!</definedName>
    <definedName name="TarifaSalud">#REF!</definedName>
    <definedName name="Tasa" localSheetId="2">#REF!</definedName>
    <definedName name="Tasa">#REF!</definedName>
    <definedName name="TASA_DE_CAMBIO" localSheetId="2">#REF!</definedName>
    <definedName name="TASA_DE_CAMBIO">#REF!</definedName>
    <definedName name="Tasa1" localSheetId="2">#REF!</definedName>
    <definedName name="Tasa1">#REF!</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lefono" localSheetId="2">#REF!</definedName>
    <definedName name="telefono">#REF!</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ceros" localSheetId="2">#REF!</definedName>
    <definedName name="Terceros">#REF!</definedName>
    <definedName name="TERM">[0]!ERR</definedName>
    <definedName name="TÉRMINOS">[0]!ERR</definedName>
    <definedName name="TERR" localSheetId="2">#REF!</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 localSheetId="2">#REF!</definedName>
    <definedName name="TIEMPO">#REF!</definedName>
    <definedName name="TIPO" localSheetId="2">#REF!</definedName>
    <definedName name="TIPO">#REF!</definedName>
    <definedName name="TIPO_DE_BASE" localSheetId="2">#REF!</definedName>
    <definedName name="TIPO_DE_BASE">#REF!</definedName>
    <definedName name="TIPO_DE_BASE___0" localSheetId="2">#REF!</definedName>
    <definedName name="TIPO_DE_BASE___0">#REF!</definedName>
    <definedName name="TIPO_DE_BASE___1" localSheetId="2">#REF!</definedName>
    <definedName name="TIPO_DE_BASE___1">#REF!</definedName>
    <definedName name="TIPO_DE_BASE___2" localSheetId="2">#REF!</definedName>
    <definedName name="TIPO_DE_BASE___2">#REF!</definedName>
    <definedName name="TIPO_DE_BASE___3" localSheetId="2">#REF!</definedName>
    <definedName name="TIPO_DE_BASE___3">#REF!</definedName>
    <definedName name="TIPO_DE_BASE___4" localSheetId="2">#REF!</definedName>
    <definedName name="TIPO_DE_BASE___4">#REF!</definedName>
    <definedName name="TIPO_GRUPO" localSheetId="2">#REF!</definedName>
    <definedName name="TIPO_GRUPO">#REF!</definedName>
    <definedName name="TipoGC" localSheetId="2">#REF!</definedName>
    <definedName name="TipoGC">#REF!</definedName>
    <definedName name="TipoNeces" localSheetId="2">#REF!</definedName>
    <definedName name="TipoNeces">#REF!</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0">Actividades!$6:$6</definedName>
    <definedName name="_xlnm.Print_Titles" localSheetId="2">'PRESUPUESTO CT'!$10:$12</definedName>
    <definedName name="_xlnm.Print_Titles">#N/A</definedName>
    <definedName name="Títulos_a_imprimir_IM" localSheetId="2">#REF!</definedName>
    <definedName name="Títulos_a_imprimir_IM">#REF!</definedName>
    <definedName name="tk" localSheetId="2">#REF!</definedName>
    <definedName name="tk">#REF!</definedName>
    <definedName name="TK_1" localSheetId="2" hidden="1">#REF!</definedName>
    <definedName name="TK_1" hidden="1">#REF!</definedName>
    <definedName name="TKSLCI07" localSheetId="2">#REF!</definedName>
    <definedName name="TKSLCI07">#REF!</definedName>
    <definedName name="tld" localSheetId="2">#REF!</definedName>
    <definedName name="tld">#REF!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 localSheetId="2">#REF!</definedName>
    <definedName name="total1">#REF!</definedName>
    <definedName name="TotalCesantias" localSheetId="2">#REF!</definedName>
    <definedName name="TotalCesantias">#REF!</definedName>
    <definedName name="TOTALHH" localSheetId="2">#REF!</definedName>
    <definedName name="TOTALHH">#REF!</definedName>
    <definedName name="TOTALHH1" localSheetId="2">#REF!</definedName>
    <definedName name="TOTALHH1">#REF!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Extras" localSheetId="2">#REF!</definedName>
    <definedName name="TotExtras">#REF!</definedName>
    <definedName name="TotIntercesantias" localSheetId="2">#REF!</definedName>
    <definedName name="TotIntercesantias">#REF!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 localSheetId="2">#REF!</definedName>
    <definedName name="TotVac">#REF!</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 localSheetId="2">#REF!</definedName>
    <definedName name="Transporte">#REF!</definedName>
    <definedName name="TRAT" localSheetId="2">#REF!</definedName>
    <definedName name="TRAT">#REF!</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 localSheetId="2">#REF!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#REF!</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#REF!</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M" localSheetId="2">#REF!</definedName>
    <definedName name="UM">#REF!</definedName>
    <definedName name="UN_PRI" localSheetId="2">#REF!</definedName>
    <definedName name="UN_PRI">#REF!</definedName>
    <definedName name="UNIT" localSheetId="2">#REF!</definedName>
    <definedName name="UNIT">#REF!</definedName>
    <definedName name="UNITARIO" localSheetId="2">#REF!</definedName>
    <definedName name="UNITARIO">#REF!</definedName>
    <definedName name="Unitarios" localSheetId="2">#REF!</definedName>
    <definedName name="Unitarios">#REF!</definedName>
    <definedName name="unj" localSheetId="2" hidden="1">#REF!</definedName>
    <definedName name="unj" hidden="1">#REF!</definedName>
    <definedName name="uno">[0]!ERR</definedName>
    <definedName name="U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#REF!</definedName>
    <definedName name="ut" localSheetId="2">#REF!</definedName>
    <definedName name="ut">#REF!</definedName>
    <definedName name="UTL" localSheetId="2">#REF!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 localSheetId="2">#REF!</definedName>
    <definedName name="ValorCto">#REF!</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IF('PRESUPUESTO CT'!Loan_Amount*'PRESUPUESTO CT'!Interest_Rate*'PRESUPUESTO CT'!Loan_Years*'PRESUPUESTO CT'!Loan_Start&gt;0,1,0)</definedName>
    <definedName name="Values_Entered">IF(Loan_Amount*Interest_Rate*Loan_Years*Loan_Start&gt;0,1,0)</definedName>
    <definedName name="Válvulas" localSheetId="2">#REF!</definedName>
    <definedName name="Válvulas">#REF!</definedName>
    <definedName name="Var" localSheetId="2">#REF!</definedName>
    <definedName name="Var">#REF!</definedName>
    <definedName name="VARIACION1" localSheetId="2">#REF!</definedName>
    <definedName name="VARIACION1">#REF!</definedName>
    <definedName name="Varios" localSheetId="2">#REF!</definedName>
    <definedName name="Varios">#REF!</definedName>
    <definedName name="VariosAnalisis" localSheetId="3">#REF!</definedName>
    <definedName name="VariosAnalisis" localSheetId="2">#REF!</definedName>
    <definedName name="VariosAnalisi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#REF!</definedName>
    <definedName name="VEX">#REF!</definedName>
    <definedName name="VEX_ON" localSheetId="2">#REF!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hidden="1">{"via1",#N/A,TRUE,"general";"via2",#N/A,TRUE,"general";"via3",#N/A,TRUE,"general"}</definedName>
    <definedName name="vfh" localSheetId="2">#REF!</definedName>
    <definedName name="vfh">#REF!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CEP_DIRECC" localSheetId="2">#REF!</definedName>
    <definedName name="VICEP_DIRECC">#REF!</definedName>
    <definedName name="VigenciaDolares" localSheetId="2">#REF!</definedName>
    <definedName name="VigenciaDolares">#REF!</definedName>
    <definedName name="VigenciaPesos" localSheetId="2">#REF!</definedName>
    <definedName name="VigenciaPesos">#REF!</definedName>
    <definedName name="VIGFUTURA" localSheetId="2">#REF!</definedName>
    <definedName name="VIGFUTURA">#REF!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 localSheetId="2">#REF!</definedName>
    <definedName name="VOL.">#REF!</definedName>
    <definedName name="VOL._TOT." localSheetId="2">#REF!</definedName>
    <definedName name="VOL._TOT.">#REF!</definedName>
    <definedName name="VOL_" localSheetId="2">#REF!</definedName>
    <definedName name="VOL_">#REF!</definedName>
    <definedName name="VOL____0" localSheetId="2">#REF!</definedName>
    <definedName name="VOL____0">#REF!</definedName>
    <definedName name="VOL____1" localSheetId="2">#REF!</definedName>
    <definedName name="VOL____1">#REF!</definedName>
    <definedName name="VOL____2" localSheetId="2">#REF!</definedName>
    <definedName name="VOL____2">#REF!</definedName>
    <definedName name="VOL____3" localSheetId="2">#REF!</definedName>
    <definedName name="VOL____3">#REF!</definedName>
    <definedName name="VOL__TOT_" localSheetId="2">#REF!</definedName>
    <definedName name="VOL__TOT_">#REF!</definedName>
    <definedName name="VOL__TOT____0" localSheetId="2">#REF!</definedName>
    <definedName name="VOL__TOT____0">#REF!</definedName>
    <definedName name="VOL__TOT____1" localSheetId="2">#REF!</definedName>
    <definedName name="VOL__TOT____1">#REF!</definedName>
    <definedName name="VOL__TOT____2" localSheetId="2">#REF!</definedName>
    <definedName name="VOL__TOT____2">#REF!</definedName>
    <definedName name="VOL__TOT____3" localSheetId="2">#REF!</definedName>
    <definedName name="VOL__TOT____3">#REF!</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 localSheetId="2">#REF!</definedName>
    <definedName name="vpt">#REF!</definedName>
    <definedName name="VR_UN_PPTO" localSheetId="2">IF('PRESUPUESTO CT'!LG&lt;9,"",IF(#REF!="18",'PRESUPUESTO CT'!H_AA,IF(#REF!="15",'PRESUPUESTO CT'!H_EL,IF(#REF!="14",'PRESUPUESTO CT'!H_HI,SUMIF(#REF!,#REF!,#REF!)/2))))</definedName>
    <definedName name="VR_UN_PPTO">IF(LG&lt;9,"",IF(#REF!="18",H_AA,IF(#REF!="15",H_EL,IF(#REF!="14",H_HI,SUMIF(#REF!,#REF!,#REF!)/2))))</definedName>
    <definedName name="VRP" localSheetId="2">#REF!</definedName>
    <definedName name="VRP">#REF!</definedName>
    <definedName name="VRP_PETROQ" localSheetId="2">#REF!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sdfj" hidden="1">{"via1",#N/A,TRUE,"general";"via2",#N/A,TRUE,"general";"via3",#N/A,TRUE,"general"}</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[0]!ERR</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#REF!</definedName>
    <definedName name="WBS">#REF!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 localSheetId="2">#REF!</definedName>
    <definedName name="wedw">#REF!</definedName>
    <definedName name="WEFWE" localSheetId="2">#REF!</definedName>
    <definedName name="WEFWE">#REF!</definedName>
    <definedName name="WER" localSheetId="2">#REF!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#REF!</definedName>
    <definedName name="WILSON">#REF!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#REF!</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 localSheetId="2" hidden="1">#REF!</definedName>
    <definedName name="xxx" hidden="1">#REF!</definedName>
    <definedName name="XXXX" localSheetId="2" hidden="1">#REF!</definedName>
    <definedName name="XXXX" hidden="1">#REF!</definedName>
    <definedName name="xxxxx" localSheetId="2">#REF!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hidden="1">{"via1",#N/A,TRUE,"general";"via2",#N/A,TRUE,"general";"via3",#N/A,TRUE,"general"}</definedName>
    <definedName name="Y" localSheetId="2">#REF!</definedName>
    <definedName name="Y">#REF!</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 localSheetId="2">#REF!</definedName>
    <definedName name="YOYO">#REF!</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5" i="42" l="1"/>
  <c r="H12" i="36" l="1"/>
  <c r="H13" i="36"/>
  <c r="H14" i="36"/>
  <c r="G43" i="36"/>
  <c r="G42" i="36"/>
  <c r="G41" i="36"/>
  <c r="G40" i="36"/>
  <c r="G39" i="36"/>
  <c r="G38" i="36"/>
  <c r="G37" i="36"/>
  <c r="G36" i="36"/>
  <c r="H33" i="36"/>
  <c r="F32" i="36"/>
  <c r="H32" i="36" s="1"/>
  <c r="G29" i="36"/>
  <c r="G28" i="36"/>
  <c r="G27" i="36"/>
  <c r="G26" i="36"/>
  <c r="G25" i="36"/>
  <c r="H23" i="36"/>
  <c r="I22" i="36" s="1"/>
  <c r="H20" i="36"/>
  <c r="H19" i="36"/>
  <c r="H18" i="36"/>
  <c r="H17" i="36"/>
  <c r="H16" i="36"/>
  <c r="H15" i="36"/>
  <c r="H11" i="36"/>
  <c r="H10" i="36"/>
  <c r="H9" i="36"/>
  <c r="I31" i="36" l="1"/>
  <c r="I8" i="36"/>
  <c r="I33" i="29" l="1"/>
  <c r="J31" i="29"/>
  <c r="I31" i="29"/>
  <c r="I27" i="29"/>
  <c r="I6" i="29"/>
  <c r="I8" i="29" s="1"/>
  <c r="I5" i="29"/>
  <c r="I14" i="29" l="1"/>
  <c r="I43" i="29"/>
  <c r="I49" i="29"/>
  <c r="E2254" i="17" l="1"/>
  <c r="E2253" i="17"/>
  <c r="E2419" i="17" l="1"/>
  <c r="E2420" i="17"/>
  <c r="E2233" i="17" l="1"/>
  <c r="E2474" i="17" l="1"/>
  <c r="E1450" i="17" l="1"/>
  <c r="E878" i="17" l="1"/>
  <c r="E279" i="17"/>
  <c r="E1614" i="17" l="1"/>
  <c r="E2355" i="17" l="1"/>
  <c r="E2466" i="17" l="1"/>
  <c r="E2465" i="17"/>
  <c r="E2333" i="17"/>
  <c r="E2464" i="17"/>
  <c r="E2369" i="17" l="1"/>
  <c r="E2351" i="17"/>
  <c r="E2164" i="17"/>
  <c r="E2395" i="17"/>
  <c r="E2463" i="17"/>
  <c r="E2373" i="17" l="1"/>
  <c r="E2374" i="17"/>
  <c r="E2347" i="17" l="1"/>
  <c r="E2342" i="17"/>
  <c r="E41" i="17"/>
  <c r="E2462" i="17" l="1"/>
  <c r="E2461" i="17"/>
  <c r="E2327" i="17" l="1"/>
  <c r="E2229" i="17" l="1"/>
  <c r="E221" i="17"/>
  <c r="E2226" i="17" l="1"/>
  <c r="E2225" i="17"/>
  <c r="E2224" i="17"/>
  <c r="E2223" i="17"/>
  <c r="E2222" i="17"/>
  <c r="E2221" i="17"/>
  <c r="E2220" i="17"/>
  <c r="E2219" i="17"/>
  <c r="E2213" i="17"/>
  <c r="E2212"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460" i="17"/>
  <c r="F4" i="17" l="1"/>
  <c r="E2325" i="17" l="1"/>
  <c r="E344" i="17"/>
  <c r="E5" i="17"/>
  <c r="E6" i="17"/>
  <c r="E16" i="17"/>
  <c r="E19" i="17"/>
  <c r="E20" i="17"/>
  <c r="E21" i="17"/>
  <c r="E22" i="17"/>
  <c r="E23" i="17"/>
  <c r="E24" i="17"/>
  <c r="E26" i="17"/>
  <c r="E28" i="17"/>
  <c r="E37" i="17"/>
  <c r="E38" i="17"/>
  <c r="E40" i="17"/>
  <c r="E43" i="17"/>
  <c r="E44" i="17"/>
  <c r="E45" i="17"/>
  <c r="E46" i="17"/>
  <c r="E47" i="17"/>
  <c r="E51" i="17"/>
  <c r="E53" i="17"/>
  <c r="E56" i="17"/>
  <c r="E57" i="17"/>
  <c r="E58" i="17"/>
  <c r="E59" i="17"/>
  <c r="E60" i="17"/>
  <c r="E61" i="17"/>
  <c r="E62" i="17"/>
  <c r="E63" i="17"/>
  <c r="E64" i="17"/>
  <c r="E65" i="17"/>
  <c r="E66" i="17"/>
  <c r="E67" i="17"/>
  <c r="E69" i="17"/>
  <c r="E70" i="17"/>
  <c r="E71" i="17"/>
  <c r="E72" i="17"/>
  <c r="E74" i="17"/>
  <c r="E75" i="17"/>
  <c r="E76"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108" i="17"/>
  <c r="E109" i="17"/>
  <c r="E110" i="17"/>
  <c r="E111" i="17"/>
  <c r="E112" i="17"/>
  <c r="E113" i="17"/>
  <c r="E114" i="17"/>
  <c r="E115" i="17"/>
  <c r="E116" i="17"/>
  <c r="E117" i="17"/>
  <c r="E118" i="17"/>
  <c r="E119" i="17"/>
  <c r="E120" i="17"/>
  <c r="E121" i="17"/>
  <c r="E122" i="17"/>
  <c r="E123" i="17"/>
  <c r="E124" i="17"/>
  <c r="E125" i="17"/>
  <c r="E126" i="17"/>
  <c r="E127" i="17"/>
  <c r="E128" i="17"/>
  <c r="E129" i="17"/>
  <c r="E130" i="17"/>
  <c r="E131" i="17"/>
  <c r="E132" i="17"/>
  <c r="E133" i="17"/>
  <c r="E134" i="17"/>
  <c r="E135" i="17"/>
  <c r="E137" i="17"/>
  <c r="E138" i="17"/>
  <c r="E139" i="17"/>
  <c r="E140" i="17"/>
  <c r="E141" i="17"/>
  <c r="E142" i="17"/>
  <c r="E143" i="17"/>
  <c r="E144" i="17"/>
  <c r="E145" i="17"/>
  <c r="E146" i="17"/>
  <c r="E147" i="17"/>
  <c r="E148" i="17"/>
  <c r="E149" i="17"/>
  <c r="E150" i="17"/>
  <c r="E151" i="17"/>
  <c r="E152" i="17"/>
  <c r="E153" i="17"/>
  <c r="E154" i="17"/>
  <c r="E155" i="17"/>
  <c r="E156" i="17"/>
  <c r="E157" i="17"/>
  <c r="E158" i="17"/>
  <c r="E159" i="17"/>
  <c r="E160" i="17"/>
  <c r="E161" i="17"/>
  <c r="E162" i="17"/>
  <c r="E163" i="17"/>
  <c r="E164" i="17"/>
  <c r="E165" i="17"/>
  <c r="E166" i="17"/>
  <c r="E167" i="17"/>
  <c r="E168" i="17"/>
  <c r="E169" i="17"/>
  <c r="E170" i="17"/>
  <c r="E171" i="17"/>
  <c r="E172" i="17"/>
  <c r="E173" i="17"/>
  <c r="E174" i="17"/>
  <c r="E175" i="17"/>
  <c r="E176" i="17"/>
  <c r="E177" i="17"/>
  <c r="E178" i="17"/>
  <c r="E179" i="17"/>
  <c r="E180" i="17"/>
  <c r="E181" i="17"/>
  <c r="E182" i="17"/>
  <c r="E183" i="17"/>
  <c r="E184" i="17"/>
  <c r="E185" i="17"/>
  <c r="E186" i="17"/>
  <c r="E187" i="17"/>
  <c r="E188" i="17"/>
  <c r="E189" i="17"/>
  <c r="E190" i="17"/>
  <c r="E191" i="17"/>
  <c r="E192" i="17"/>
  <c r="E193" i="17"/>
  <c r="E194" i="17"/>
  <c r="E195" i="17"/>
  <c r="E197" i="17"/>
  <c r="E199" i="17"/>
  <c r="E201" i="17"/>
  <c r="E202" i="17"/>
  <c r="E203" i="17"/>
  <c r="E204" i="17"/>
  <c r="E205" i="17"/>
  <c r="E206" i="17"/>
  <c r="E207" i="17"/>
  <c r="E208" i="17"/>
  <c r="E209" i="17"/>
  <c r="E210" i="17"/>
  <c r="E211" i="17"/>
  <c r="E212" i="17"/>
  <c r="E213" i="17"/>
  <c r="E214" i="17"/>
  <c r="E215" i="17"/>
  <c r="E216" i="17"/>
  <c r="E219" i="17"/>
  <c r="E220" i="17"/>
  <c r="E222" i="17"/>
  <c r="E223" i="17"/>
  <c r="E224" i="17"/>
  <c r="E225" i="17"/>
  <c r="E226" i="17"/>
  <c r="E227" i="17"/>
  <c r="E228" i="17"/>
  <c r="E229" i="17"/>
  <c r="E230" i="17"/>
  <c r="E231" i="17"/>
  <c r="E232" i="17"/>
  <c r="E233" i="17"/>
  <c r="E234" i="17"/>
  <c r="E235" i="17"/>
  <c r="E236" i="17"/>
  <c r="E237" i="17"/>
  <c r="E242" i="17"/>
  <c r="E243" i="17"/>
  <c r="E244" i="17"/>
  <c r="E245" i="17"/>
  <c r="E246" i="17"/>
  <c r="E248" i="17"/>
  <c r="E249" i="17"/>
  <c r="E250" i="17"/>
  <c r="E251" i="17"/>
  <c r="E252" i="17"/>
  <c r="E253" i="17"/>
  <c r="E255" i="17"/>
  <c r="E256" i="17"/>
  <c r="E257" i="17"/>
  <c r="E258" i="17"/>
  <c r="E260" i="17"/>
  <c r="E261" i="17"/>
  <c r="E262" i="17"/>
  <c r="E263" i="17"/>
  <c r="E264" i="17"/>
  <c r="E265" i="17"/>
  <c r="E266" i="17"/>
  <c r="E267" i="17"/>
  <c r="E270" i="17"/>
  <c r="E271" i="17"/>
  <c r="E284" i="17"/>
  <c r="E285" i="17"/>
  <c r="E286" i="17"/>
  <c r="E287" i="17"/>
  <c r="E288" i="17"/>
  <c r="E289" i="17"/>
  <c r="E290" i="17"/>
  <c r="E291" i="17"/>
  <c r="E292" i="17"/>
  <c r="E293" i="17"/>
  <c r="E294" i="17"/>
  <c r="E295" i="17"/>
  <c r="E296" i="17"/>
  <c r="E297" i="17"/>
  <c r="E298" i="17"/>
  <c r="E301" i="17"/>
  <c r="E302" i="17"/>
  <c r="E303" i="17"/>
  <c r="E304" i="17"/>
  <c r="E305" i="17"/>
  <c r="E306" i="17"/>
  <c r="E307" i="17"/>
  <c r="E308" i="17"/>
  <c r="E309" i="17"/>
  <c r="E310" i="17"/>
  <c r="E311" i="17"/>
  <c r="E312" i="17"/>
  <c r="E313" i="17"/>
  <c r="E314" i="17"/>
  <c r="E315" i="17"/>
  <c r="E316" i="17"/>
  <c r="E317" i="17"/>
  <c r="E318" i="17"/>
  <c r="E319" i="17"/>
  <c r="E320" i="17"/>
  <c r="E321" i="17"/>
  <c r="E322" i="17"/>
  <c r="E323" i="17"/>
  <c r="E324" i="17"/>
  <c r="E325" i="17"/>
  <c r="E326" i="17"/>
  <c r="E327" i="17"/>
  <c r="E331" i="17"/>
  <c r="E332" i="17"/>
  <c r="E333" i="17"/>
  <c r="E334" i="17"/>
  <c r="E336" i="17"/>
  <c r="E337" i="17"/>
  <c r="E338" i="17"/>
  <c r="E339" i="17"/>
  <c r="E340" i="17"/>
  <c r="E342" i="17"/>
  <c r="E343" i="17"/>
  <c r="E345" i="17"/>
  <c r="E353" i="17"/>
  <c r="E354" i="17"/>
  <c r="E355" i="17"/>
  <c r="E356" i="17"/>
  <c r="E359" i="17"/>
  <c r="E361" i="17"/>
  <c r="E364" i="17"/>
  <c r="E365" i="17"/>
  <c r="E366" i="17"/>
  <c r="E367" i="17"/>
  <c r="E368" i="17"/>
  <c r="E369" i="17"/>
  <c r="E370" i="17"/>
  <c r="E371" i="17"/>
  <c r="E372" i="17"/>
  <c r="E373" i="17"/>
  <c r="E374" i="17"/>
  <c r="E375" i="17"/>
  <c r="E376" i="17"/>
  <c r="E377" i="17"/>
  <c r="E378" i="17"/>
  <c r="E379" i="17"/>
  <c r="E380" i="17"/>
  <c r="E381" i="17"/>
  <c r="E382" i="17"/>
  <c r="E383" i="17"/>
  <c r="E384" i="17"/>
  <c r="E385" i="17"/>
  <c r="E386" i="17"/>
  <c r="E387" i="17"/>
  <c r="E388" i="17"/>
  <c r="E389" i="17"/>
  <c r="E390" i="17"/>
  <c r="E391" i="17"/>
  <c r="E392" i="17"/>
  <c r="E393" i="17"/>
  <c r="E394" i="17"/>
  <c r="E395" i="17"/>
  <c r="E396" i="17"/>
  <c r="E397" i="17"/>
  <c r="E400" i="17"/>
  <c r="E401" i="17"/>
  <c r="E402" i="17"/>
  <c r="E403" i="17"/>
  <c r="E404" i="17"/>
  <c r="E405" i="17"/>
  <c r="E406" i="17"/>
  <c r="E407" i="17"/>
  <c r="E411" i="17"/>
  <c r="E412" i="17"/>
  <c r="E413" i="17"/>
  <c r="E414" i="17"/>
  <c r="E415" i="17"/>
  <c r="E416" i="17"/>
  <c r="E421" i="17"/>
  <c r="E422" i="17"/>
  <c r="E423" i="17"/>
  <c r="E424" i="17"/>
  <c r="E425" i="17"/>
  <c r="E426" i="17"/>
  <c r="E427" i="17"/>
  <c r="E428" i="17"/>
  <c r="E429" i="17"/>
  <c r="E434" i="17"/>
  <c r="E435" i="17"/>
  <c r="E436" i="17"/>
  <c r="E437" i="17"/>
  <c r="E438" i="17"/>
  <c r="E439" i="17"/>
  <c r="E440" i="17"/>
  <c r="E441" i="17"/>
  <c r="E442" i="17"/>
  <c r="E443" i="17"/>
  <c r="E444" i="17"/>
  <c r="E445" i="17"/>
  <c r="E446" i="17"/>
  <c r="E447" i="17"/>
  <c r="E448" i="17"/>
  <c r="E449" i="17"/>
  <c r="E450" i="17"/>
  <c r="E451" i="17"/>
  <c r="E452" i="17"/>
  <c r="E453" i="17"/>
  <c r="E454" i="17"/>
  <c r="E455" i="17"/>
  <c r="E456" i="17"/>
  <c r="E457" i="17"/>
  <c r="E458" i="17"/>
  <c r="E459" i="17"/>
  <c r="E460" i="17"/>
  <c r="E461" i="17"/>
  <c r="E462" i="17"/>
  <c r="E463" i="17"/>
  <c r="E464" i="17"/>
  <c r="E465" i="17"/>
  <c r="E466" i="17"/>
  <c r="E467" i="17"/>
  <c r="E468" i="17"/>
  <c r="E469" i="17"/>
  <c r="E470" i="17"/>
  <c r="E471" i="17"/>
  <c r="E472" i="17"/>
  <c r="E473" i="17"/>
  <c r="E474" i="17"/>
  <c r="E475" i="17"/>
  <c r="E476" i="17"/>
  <c r="E477" i="17"/>
  <c r="E478" i="17"/>
  <c r="E479" i="17"/>
  <c r="E480" i="17"/>
  <c r="E481" i="17"/>
  <c r="E482" i="17"/>
  <c r="E483" i="17"/>
  <c r="E484" i="17"/>
  <c r="E485" i="17"/>
  <c r="E486" i="17"/>
  <c r="E487" i="17"/>
  <c r="E488" i="17"/>
  <c r="E489" i="17"/>
  <c r="E490" i="17"/>
  <c r="E491" i="17"/>
  <c r="E492" i="17"/>
  <c r="E493" i="17"/>
  <c r="E494" i="17"/>
  <c r="E495" i="17"/>
  <c r="E496" i="17"/>
  <c r="E497" i="17"/>
  <c r="E498" i="17"/>
  <c r="E499" i="17"/>
  <c r="E500" i="17"/>
  <c r="E501" i="17"/>
  <c r="E502" i="17"/>
  <c r="E503" i="17"/>
  <c r="E504" i="17"/>
  <c r="E505" i="17"/>
  <c r="E506" i="17"/>
  <c r="E507" i="17"/>
  <c r="E508" i="17"/>
  <c r="E509" i="17"/>
  <c r="E510" i="17"/>
  <c r="E511" i="17"/>
  <c r="E512" i="17"/>
  <c r="E513" i="17"/>
  <c r="E514" i="17"/>
  <c r="E515" i="17"/>
  <c r="E516" i="17"/>
  <c r="E517" i="17"/>
  <c r="E518" i="17"/>
  <c r="E519" i="17"/>
  <c r="E520" i="17"/>
  <c r="E521" i="17"/>
  <c r="E522" i="17"/>
  <c r="E523" i="17"/>
  <c r="E524" i="17"/>
  <c r="E525" i="17"/>
  <c r="E526" i="17"/>
  <c r="E527" i="17"/>
  <c r="E528" i="17"/>
  <c r="E529" i="17"/>
  <c r="E530" i="17"/>
  <c r="E531" i="17"/>
  <c r="E532" i="17"/>
  <c r="E533" i="17"/>
  <c r="E534" i="17"/>
  <c r="E535" i="17"/>
  <c r="E536" i="17"/>
  <c r="E537" i="17"/>
  <c r="E538" i="17"/>
  <c r="E539" i="17"/>
  <c r="E540" i="17"/>
  <c r="E541" i="17"/>
  <c r="E542" i="17"/>
  <c r="E543" i="17"/>
  <c r="E544" i="17"/>
  <c r="E545" i="17"/>
  <c r="E546" i="17"/>
  <c r="E547" i="17"/>
  <c r="E548" i="17"/>
  <c r="E549" i="17"/>
  <c r="E550" i="17"/>
  <c r="E551" i="17"/>
  <c r="E552" i="17"/>
  <c r="E553" i="17"/>
  <c r="E554" i="17"/>
  <c r="E555" i="17"/>
  <c r="E556" i="17"/>
  <c r="E557" i="17"/>
  <c r="E558" i="17"/>
  <c r="E559" i="17"/>
  <c r="E560" i="17"/>
  <c r="E561" i="17"/>
  <c r="E562" i="17"/>
  <c r="E563" i="17"/>
  <c r="E564" i="17"/>
  <c r="E565" i="17"/>
  <c r="E566" i="17"/>
  <c r="E567" i="17"/>
  <c r="E570" i="17"/>
  <c r="E571" i="17"/>
  <c r="E572" i="17"/>
  <c r="E573" i="17"/>
  <c r="E574" i="17"/>
  <c r="E575" i="17"/>
  <c r="E576" i="17"/>
  <c r="E577" i="17"/>
  <c r="E597" i="17"/>
  <c r="E598" i="17"/>
  <c r="E599" i="17"/>
  <c r="E600" i="17"/>
  <c r="E601" i="17"/>
  <c r="E602" i="17"/>
  <c r="E603" i="17"/>
  <c r="E604" i="17"/>
  <c r="E605" i="17"/>
  <c r="E614" i="17"/>
  <c r="E615" i="17"/>
  <c r="E616" i="17"/>
  <c r="E617" i="17"/>
  <c r="E618" i="17"/>
  <c r="E641" i="17"/>
  <c r="E642" i="17"/>
  <c r="E643" i="17"/>
  <c r="E644" i="17"/>
  <c r="E645" i="17"/>
  <c r="E646" i="17"/>
  <c r="E647" i="17"/>
  <c r="E648" i="17"/>
  <c r="E649" i="17"/>
  <c r="E650" i="17"/>
  <c r="E651" i="17"/>
  <c r="E652" i="17"/>
  <c r="E653" i="17"/>
  <c r="E654" i="17"/>
  <c r="E655" i="17"/>
  <c r="E656" i="17"/>
  <c r="E657" i="17"/>
  <c r="E658" i="17"/>
  <c r="E659" i="17"/>
  <c r="E660" i="17"/>
  <c r="E661" i="17"/>
  <c r="E662" i="17"/>
  <c r="E663" i="17"/>
  <c r="E664" i="17"/>
  <c r="E665" i="17"/>
  <c r="E666" i="17"/>
  <c r="E667" i="17"/>
  <c r="E668" i="17"/>
  <c r="E669" i="17"/>
  <c r="E670" i="17"/>
  <c r="E671" i="17"/>
  <c r="E672" i="17"/>
  <c r="E673" i="17"/>
  <c r="E674" i="17"/>
  <c r="E675" i="17"/>
  <c r="E676" i="17"/>
  <c r="E677" i="17"/>
  <c r="E678" i="17"/>
  <c r="E679" i="17"/>
  <c r="E680" i="17"/>
  <c r="E681" i="17"/>
  <c r="E682" i="17"/>
  <c r="E683" i="17"/>
  <c r="E684" i="17"/>
  <c r="E685" i="17"/>
  <c r="E686" i="17"/>
  <c r="E687" i="17"/>
  <c r="E688" i="17"/>
  <c r="E689" i="17"/>
  <c r="E690" i="17"/>
  <c r="E691" i="17"/>
  <c r="E692" i="17"/>
  <c r="E693" i="17"/>
  <c r="E694" i="17"/>
  <c r="E695" i="17"/>
  <c r="E696" i="17"/>
  <c r="E697" i="17"/>
  <c r="E698" i="17"/>
  <c r="E699" i="17"/>
  <c r="E700" i="17"/>
  <c r="E701" i="17"/>
  <c r="E702" i="17"/>
  <c r="E703" i="17"/>
  <c r="E704" i="17"/>
  <c r="E705" i="17"/>
  <c r="E706" i="17"/>
  <c r="E707" i="17"/>
  <c r="E708" i="17"/>
  <c r="E709" i="17"/>
  <c r="E710" i="17"/>
  <c r="E711" i="17"/>
  <c r="E712" i="17"/>
  <c r="E713" i="17"/>
  <c r="E714" i="17"/>
  <c r="E715" i="17"/>
  <c r="E716" i="17"/>
  <c r="E717" i="17"/>
  <c r="E718" i="17"/>
  <c r="E719" i="17"/>
  <c r="E720" i="17"/>
  <c r="E721" i="17"/>
  <c r="E722" i="17"/>
  <c r="E723" i="17"/>
  <c r="E724" i="17"/>
  <c r="E725" i="17"/>
  <c r="E726" i="17"/>
  <c r="E727" i="17"/>
  <c r="E728" i="17"/>
  <c r="E729" i="17"/>
  <c r="E730" i="17"/>
  <c r="E731" i="17"/>
  <c r="E732" i="17"/>
  <c r="E733" i="17"/>
  <c r="E734" i="17"/>
  <c r="E735" i="17"/>
  <c r="E736" i="17"/>
  <c r="E737" i="17"/>
  <c r="E738" i="17"/>
  <c r="E739" i="17"/>
  <c r="E740" i="17"/>
  <c r="E741" i="17"/>
  <c r="E742" i="17"/>
  <c r="E743" i="17"/>
  <c r="E744" i="17"/>
  <c r="E745" i="17"/>
  <c r="E746" i="17"/>
  <c r="E747" i="17"/>
  <c r="E748" i="17"/>
  <c r="E749" i="17"/>
  <c r="E750" i="17"/>
  <c r="E751" i="17"/>
  <c r="E752" i="17"/>
  <c r="E753" i="17"/>
  <c r="E754" i="17"/>
  <c r="E755" i="17"/>
  <c r="E756" i="17"/>
  <c r="E757" i="17"/>
  <c r="E758" i="17"/>
  <c r="E759" i="17"/>
  <c r="E760" i="17"/>
  <c r="E761" i="17"/>
  <c r="E762" i="17"/>
  <c r="E763" i="17"/>
  <c r="E764" i="17"/>
  <c r="E765" i="17"/>
  <c r="E766" i="17"/>
  <c r="E767" i="17"/>
  <c r="E768" i="17"/>
  <c r="E769" i="17"/>
  <c r="E770" i="17"/>
  <c r="E771" i="17"/>
  <c r="E772" i="17"/>
  <c r="E773" i="17"/>
  <c r="E774" i="17"/>
  <c r="E775" i="17"/>
  <c r="E776" i="17"/>
  <c r="E777" i="17"/>
  <c r="E778" i="17"/>
  <c r="E779" i="17"/>
  <c r="E780" i="17"/>
  <c r="E781" i="17"/>
  <c r="E782" i="17"/>
  <c r="E783" i="17"/>
  <c r="E784" i="17"/>
  <c r="E785" i="17"/>
  <c r="E786" i="17"/>
  <c r="E787" i="17"/>
  <c r="E788" i="17"/>
  <c r="E789" i="17"/>
  <c r="E790" i="17"/>
  <c r="E791" i="17"/>
  <c r="E792" i="17"/>
  <c r="E793" i="17"/>
  <c r="E794" i="17"/>
  <c r="E795" i="17"/>
  <c r="E796" i="17"/>
  <c r="E797" i="17"/>
  <c r="E798" i="17"/>
  <c r="E799" i="17"/>
  <c r="E800" i="17"/>
  <c r="E801" i="17"/>
  <c r="E802" i="17"/>
  <c r="E803" i="17"/>
  <c r="E804" i="17"/>
  <c r="E805" i="17"/>
  <c r="E806" i="17"/>
  <c r="E807" i="17"/>
  <c r="E808" i="17"/>
  <c r="E809" i="17"/>
  <c r="E810" i="17"/>
  <c r="E811" i="17"/>
  <c r="E812" i="17"/>
  <c r="E813" i="17"/>
  <c r="E814" i="17"/>
  <c r="E815" i="17"/>
  <c r="E816" i="17"/>
  <c r="E817" i="17"/>
  <c r="E818" i="17"/>
  <c r="E819" i="17"/>
  <c r="E820" i="17"/>
  <c r="E821" i="17"/>
  <c r="E822" i="17"/>
  <c r="E823" i="17"/>
  <c r="E824" i="17"/>
  <c r="E825" i="17"/>
  <c r="E826" i="17"/>
  <c r="E827" i="17"/>
  <c r="E828" i="17"/>
  <c r="E829" i="17"/>
  <c r="E830" i="17"/>
  <c r="E831" i="17"/>
  <c r="E832" i="17"/>
  <c r="E833" i="17"/>
  <c r="E834" i="17"/>
  <c r="E835" i="17"/>
  <c r="E836" i="17"/>
  <c r="E837" i="17"/>
  <c r="E838" i="17"/>
  <c r="E839" i="17"/>
  <c r="E840" i="17"/>
  <c r="E841" i="17"/>
  <c r="E842" i="17"/>
  <c r="E843" i="17"/>
  <c r="E844" i="17"/>
  <c r="E845" i="17"/>
  <c r="E854" i="17"/>
  <c r="E855" i="17"/>
  <c r="E856" i="17"/>
  <c r="E859" i="17"/>
  <c r="E860" i="17"/>
  <c r="E862" i="17"/>
  <c r="E863" i="17"/>
  <c r="E865" i="17"/>
  <c r="E866" i="17"/>
  <c r="E867" i="17"/>
  <c r="E868" i="17"/>
  <c r="E869" i="17"/>
  <c r="E870" i="17"/>
  <c r="E871" i="17"/>
  <c r="E872" i="17"/>
  <c r="E873" i="17"/>
  <c r="E875" i="17"/>
  <c r="E876" i="17"/>
  <c r="E877" i="17"/>
  <c r="E879" i="17"/>
  <c r="E880" i="17"/>
  <c r="E881" i="17"/>
  <c r="E888" i="17"/>
  <c r="E889" i="17"/>
  <c r="E890" i="17"/>
  <c r="E891" i="17"/>
  <c r="E892" i="17"/>
  <c r="E893" i="17"/>
  <c r="E894" i="17"/>
  <c r="E900" i="17"/>
  <c r="E901" i="17"/>
  <c r="E902" i="17"/>
  <c r="E903" i="17"/>
  <c r="E904" i="17"/>
  <c r="E905" i="17"/>
  <c r="E906" i="17"/>
  <c r="E907" i="17"/>
  <c r="E908" i="17"/>
  <c r="E909" i="17"/>
  <c r="E910" i="17"/>
  <c r="E911" i="17"/>
  <c r="E912" i="17"/>
  <c r="E913" i="17"/>
  <c r="E914" i="17"/>
  <c r="E915" i="17"/>
  <c r="E916" i="17"/>
  <c r="E917" i="17"/>
  <c r="E918" i="17"/>
  <c r="E919" i="17"/>
  <c r="E920" i="17"/>
  <c r="E921" i="17"/>
  <c r="E922" i="17"/>
  <c r="E923" i="17"/>
  <c r="E924" i="17"/>
  <c r="E925" i="17"/>
  <c r="E926" i="17"/>
  <c r="E927" i="17"/>
  <c r="E928" i="17"/>
  <c r="E929" i="17"/>
  <c r="E930" i="17"/>
  <c r="E931" i="17"/>
  <c r="E932" i="17"/>
  <c r="E933" i="17"/>
  <c r="E934" i="17"/>
  <c r="E935" i="17"/>
  <c r="E936" i="17"/>
  <c r="E937" i="17"/>
  <c r="E938" i="17"/>
  <c r="E939" i="17"/>
  <c r="E940" i="17"/>
  <c r="E941" i="17"/>
  <c r="E942" i="17"/>
  <c r="E943" i="17"/>
  <c r="E944" i="17"/>
  <c r="E945" i="17"/>
  <c r="E946" i="17"/>
  <c r="E947" i="17"/>
  <c r="E948" i="17"/>
  <c r="E949" i="17"/>
  <c r="E950" i="17"/>
  <c r="E951" i="17"/>
  <c r="E952" i="17"/>
  <c r="E953" i="17"/>
  <c r="E954" i="17"/>
  <c r="E955" i="17"/>
  <c r="E956" i="17"/>
  <c r="E957" i="17"/>
  <c r="E958" i="17"/>
  <c r="E959" i="17"/>
  <c r="E960" i="17"/>
  <c r="E961" i="17"/>
  <c r="E962" i="17"/>
  <c r="E963" i="17"/>
  <c r="E964" i="17"/>
  <c r="E965" i="17"/>
  <c r="E966" i="17"/>
  <c r="E967" i="17"/>
  <c r="E968" i="17"/>
  <c r="E969" i="17"/>
  <c r="E970" i="17"/>
  <c r="E971" i="17"/>
  <c r="E972" i="17"/>
  <c r="E973" i="17"/>
  <c r="E974" i="17"/>
  <c r="E975" i="17"/>
  <c r="E976" i="17"/>
  <c r="E977" i="17"/>
  <c r="E978" i="17"/>
  <c r="E979" i="17"/>
  <c r="E980" i="17"/>
  <c r="E981" i="17"/>
  <c r="E982" i="17"/>
  <c r="E983" i="17"/>
  <c r="E984" i="17"/>
  <c r="E985" i="17"/>
  <c r="E986" i="17"/>
  <c r="E987" i="17"/>
  <c r="E988" i="17"/>
  <c r="E989" i="17"/>
  <c r="E990" i="17"/>
  <c r="E991" i="17"/>
  <c r="E992" i="17"/>
  <c r="E993" i="17"/>
  <c r="E994" i="17"/>
  <c r="E995" i="17"/>
  <c r="E996" i="17"/>
  <c r="E997" i="17"/>
  <c r="E998" i="17"/>
  <c r="E999" i="17"/>
  <c r="E1000" i="17"/>
  <c r="E1001" i="17"/>
  <c r="E1002" i="17"/>
  <c r="E1003" i="17"/>
  <c r="E1004" i="17"/>
  <c r="E1005" i="17"/>
  <c r="E1006" i="17"/>
  <c r="E1007" i="17"/>
  <c r="E1008" i="17"/>
  <c r="E1009" i="17"/>
  <c r="E1010" i="17"/>
  <c r="E1011" i="17"/>
  <c r="E1012" i="17"/>
  <c r="E1013" i="17"/>
  <c r="E1014" i="17"/>
  <c r="E1015" i="17"/>
  <c r="E1016" i="17"/>
  <c r="E1017" i="17"/>
  <c r="E1018" i="17"/>
  <c r="E1019" i="17"/>
  <c r="E1020" i="17"/>
  <c r="E1021" i="17"/>
  <c r="E1022" i="17"/>
  <c r="E1023" i="17"/>
  <c r="E1024" i="17"/>
  <c r="E1025" i="17"/>
  <c r="E1026" i="17"/>
  <c r="E1027" i="17"/>
  <c r="E1028" i="17"/>
  <c r="E1029" i="17"/>
  <c r="E1030" i="17"/>
  <c r="E1031" i="17"/>
  <c r="E1032" i="17"/>
  <c r="E1033" i="17"/>
  <c r="E1034" i="17"/>
  <c r="E1035" i="17"/>
  <c r="E1036" i="17"/>
  <c r="E1037" i="17"/>
  <c r="E1038" i="17"/>
  <c r="E1039" i="17"/>
  <c r="E1040" i="17"/>
  <c r="E1041" i="17"/>
  <c r="E1042" i="17"/>
  <c r="E1043" i="17"/>
  <c r="E1044" i="17"/>
  <c r="E1045" i="17"/>
  <c r="E1046" i="17"/>
  <c r="E1047" i="17"/>
  <c r="E1048" i="17"/>
  <c r="E1049" i="17"/>
  <c r="E1050" i="17"/>
  <c r="E1051" i="17"/>
  <c r="E1052" i="17"/>
  <c r="E1053" i="17"/>
  <c r="E1054" i="17"/>
  <c r="E1055" i="17"/>
  <c r="E1056" i="17"/>
  <c r="E1057" i="17"/>
  <c r="E1058" i="17"/>
  <c r="E1059" i="17"/>
  <c r="E1060" i="17"/>
  <c r="E1061" i="17"/>
  <c r="E1062" i="17"/>
  <c r="E1063" i="17"/>
  <c r="E1064" i="17"/>
  <c r="E1065" i="17"/>
  <c r="E1066" i="17"/>
  <c r="E1067" i="17"/>
  <c r="E1068" i="17"/>
  <c r="E1069" i="17"/>
  <c r="E1070" i="17"/>
  <c r="E1071" i="17"/>
  <c r="E1072" i="17"/>
  <c r="E1073" i="17"/>
  <c r="E1074" i="17"/>
  <c r="E1075" i="17"/>
  <c r="E1076" i="17"/>
  <c r="E1077" i="17"/>
  <c r="E1078" i="17"/>
  <c r="E1079" i="17"/>
  <c r="E1080" i="17"/>
  <c r="E1081" i="17"/>
  <c r="E1082" i="17"/>
  <c r="E1083" i="17"/>
  <c r="E1084" i="17"/>
  <c r="E1085" i="17"/>
  <c r="E1086" i="17"/>
  <c r="E1087" i="17"/>
  <c r="E1088" i="17"/>
  <c r="E1089" i="17"/>
  <c r="E1090" i="17"/>
  <c r="E1091" i="17"/>
  <c r="E1092" i="17"/>
  <c r="E1093" i="17"/>
  <c r="E1094" i="17"/>
  <c r="E1095" i="17"/>
  <c r="E1096" i="17"/>
  <c r="E1097" i="17"/>
  <c r="E1098" i="17"/>
  <c r="E1099" i="17"/>
  <c r="E1100" i="17"/>
  <c r="E1101" i="17"/>
  <c r="E1102" i="17"/>
  <c r="E1103" i="17"/>
  <c r="E1104" i="17"/>
  <c r="E1105" i="17"/>
  <c r="E1106" i="17"/>
  <c r="E1107" i="17"/>
  <c r="E1108" i="17"/>
  <c r="E1109" i="17"/>
  <c r="E1110" i="17"/>
  <c r="E1111" i="17"/>
  <c r="E1112" i="17"/>
  <c r="E1113" i="17"/>
  <c r="E1114" i="17"/>
  <c r="E1115" i="17"/>
  <c r="E1116" i="17"/>
  <c r="E1117" i="17"/>
  <c r="E1118" i="17"/>
  <c r="E1119" i="17"/>
  <c r="E1120" i="17"/>
  <c r="E1121" i="17"/>
  <c r="E1122" i="17"/>
  <c r="E1123" i="17"/>
  <c r="E1124" i="17"/>
  <c r="E1125" i="17"/>
  <c r="E1126" i="17"/>
  <c r="E1127" i="17"/>
  <c r="E1128" i="17"/>
  <c r="E1129" i="17"/>
  <c r="E1130" i="17"/>
  <c r="E1131" i="17"/>
  <c r="E1132" i="17"/>
  <c r="E1133" i="17"/>
  <c r="E1134" i="17"/>
  <c r="E1135" i="17"/>
  <c r="E1136" i="17"/>
  <c r="E1137" i="17"/>
  <c r="E1138" i="17"/>
  <c r="E1139" i="17"/>
  <c r="E1140" i="17"/>
  <c r="E1141" i="17"/>
  <c r="E1142" i="17"/>
  <c r="E1143" i="17"/>
  <c r="E1144" i="17"/>
  <c r="E1145" i="17"/>
  <c r="E1146" i="17"/>
  <c r="E1147" i="17"/>
  <c r="E1148" i="17"/>
  <c r="E1149" i="17"/>
  <c r="E1150" i="17"/>
  <c r="E1151" i="17"/>
  <c r="E1152" i="17"/>
  <c r="E1153" i="17"/>
  <c r="E1154" i="17"/>
  <c r="E1155" i="17"/>
  <c r="E1156" i="17"/>
  <c r="E1157" i="17"/>
  <c r="E1158" i="17"/>
  <c r="E1159" i="17"/>
  <c r="E1160" i="17"/>
  <c r="E1161" i="17"/>
  <c r="E1162" i="17"/>
  <c r="E1163" i="17"/>
  <c r="E1164" i="17"/>
  <c r="E1165" i="17"/>
  <c r="E1166" i="17"/>
  <c r="E1167" i="17"/>
  <c r="E1168" i="17"/>
  <c r="E1169" i="17"/>
  <c r="E1170" i="17"/>
  <c r="E1171" i="17"/>
  <c r="E1172" i="17"/>
  <c r="E1173" i="17"/>
  <c r="E1174" i="17"/>
  <c r="E1175" i="17"/>
  <c r="E1176" i="17"/>
  <c r="E1177" i="17"/>
  <c r="E1178" i="17"/>
  <c r="E1179" i="17"/>
  <c r="E1180" i="17"/>
  <c r="E1181" i="17"/>
  <c r="E1182" i="17"/>
  <c r="E1183" i="17"/>
  <c r="E1184" i="17"/>
  <c r="E1185" i="17"/>
  <c r="E1186" i="17"/>
  <c r="E1187" i="17"/>
  <c r="E1188" i="17"/>
  <c r="E1189" i="17"/>
  <c r="E1190" i="17"/>
  <c r="E1191" i="17"/>
  <c r="E1192" i="17"/>
  <c r="E1193" i="17"/>
  <c r="E1194" i="17"/>
  <c r="E1195" i="17"/>
  <c r="E1196" i="17"/>
  <c r="E1197" i="17"/>
  <c r="E1198" i="17"/>
  <c r="E1199" i="17"/>
  <c r="E1200" i="17"/>
  <c r="E1201" i="17"/>
  <c r="E1202" i="17"/>
  <c r="E1203" i="17"/>
  <c r="E1204" i="17"/>
  <c r="E1205" i="17"/>
  <c r="E1206" i="17"/>
  <c r="E1207" i="17"/>
  <c r="E1208" i="17"/>
  <c r="E1209" i="17"/>
  <c r="E1210" i="17"/>
  <c r="E1211" i="17"/>
  <c r="E1212" i="17"/>
  <c r="E1213" i="17"/>
  <c r="E1214" i="17"/>
  <c r="E1215" i="17"/>
  <c r="E1216" i="17"/>
  <c r="E1217" i="17"/>
  <c r="E1218" i="17"/>
  <c r="E1219" i="17"/>
  <c r="E1220" i="17"/>
  <c r="E1221" i="17"/>
  <c r="E1222" i="17"/>
  <c r="E1223" i="17"/>
  <c r="E1224" i="17"/>
  <c r="E1225" i="17"/>
  <c r="E1226" i="17"/>
  <c r="E1227" i="17"/>
  <c r="E1228" i="17"/>
  <c r="E1229" i="17"/>
  <c r="E1230" i="17"/>
  <c r="E1231" i="17"/>
  <c r="E1232" i="17"/>
  <c r="E1233" i="17"/>
  <c r="E1234" i="17"/>
  <c r="E1235" i="17"/>
  <c r="E1236" i="17"/>
  <c r="E1237" i="17"/>
  <c r="E1238" i="17"/>
  <c r="E1239" i="17"/>
  <c r="E1240" i="17"/>
  <c r="E1241" i="17"/>
  <c r="E1242" i="17"/>
  <c r="E1243" i="17"/>
  <c r="E1244" i="17"/>
  <c r="E1245" i="17"/>
  <c r="E1246" i="17"/>
  <c r="E1247" i="17"/>
  <c r="E1248" i="17"/>
  <c r="E1249" i="17"/>
  <c r="E1250" i="17"/>
  <c r="E1251" i="17"/>
  <c r="E1252" i="17"/>
  <c r="E1253" i="17"/>
  <c r="E1254" i="17"/>
  <c r="E1255" i="17"/>
  <c r="E1256" i="17"/>
  <c r="E1257" i="17"/>
  <c r="E1258" i="17"/>
  <c r="E1259" i="17"/>
  <c r="E1260" i="17"/>
  <c r="E1261" i="17"/>
  <c r="E1262" i="17"/>
  <c r="E1263" i="17"/>
  <c r="E1264" i="17"/>
  <c r="E1265" i="17"/>
  <c r="E1266" i="17"/>
  <c r="E1267" i="17"/>
  <c r="E1268" i="17"/>
  <c r="E1269" i="17"/>
  <c r="E1270" i="17"/>
  <c r="E1271" i="17"/>
  <c r="E1272" i="17"/>
  <c r="E1273" i="17"/>
  <c r="E1274" i="17"/>
  <c r="E1275" i="17"/>
  <c r="E1276" i="17"/>
  <c r="E1277" i="17"/>
  <c r="E1278" i="17"/>
  <c r="E1279" i="17"/>
  <c r="E1280" i="17"/>
  <c r="E1281" i="17"/>
  <c r="E1282" i="17"/>
  <c r="E1283" i="17"/>
  <c r="E1284" i="17"/>
  <c r="E1285" i="17"/>
  <c r="E1286" i="17"/>
  <c r="E1287" i="17"/>
  <c r="E1288" i="17"/>
  <c r="E1289" i="17"/>
  <c r="E1290" i="17"/>
  <c r="E1291" i="17"/>
  <c r="E1292" i="17"/>
  <c r="E1293" i="17"/>
  <c r="E1294" i="17"/>
  <c r="E1295" i="17"/>
  <c r="E1296" i="17"/>
  <c r="E1297" i="17"/>
  <c r="E1298" i="17"/>
  <c r="E1299" i="17"/>
  <c r="E1300" i="17"/>
  <c r="E1301" i="17"/>
  <c r="E1302" i="17"/>
  <c r="E1303" i="17"/>
  <c r="E1304" i="17"/>
  <c r="E1305" i="17"/>
  <c r="E1306" i="17"/>
  <c r="E1307" i="17"/>
  <c r="E1308" i="17"/>
  <c r="E1309" i="17"/>
  <c r="E1310" i="17"/>
  <c r="E1311" i="17"/>
  <c r="E1312" i="17"/>
  <c r="E1313" i="17"/>
  <c r="E1314" i="17"/>
  <c r="E1315" i="17"/>
  <c r="E1316" i="17"/>
  <c r="E1317" i="17"/>
  <c r="E1318" i="17"/>
  <c r="E1319" i="17"/>
  <c r="E1320" i="17"/>
  <c r="E1321" i="17"/>
  <c r="E1322" i="17"/>
  <c r="E1323" i="17"/>
  <c r="E1324" i="17"/>
  <c r="E1325" i="17"/>
  <c r="E1326" i="17"/>
  <c r="E1327" i="17"/>
  <c r="E1328" i="17"/>
  <c r="E1329" i="17"/>
  <c r="E1330" i="17"/>
  <c r="E1331" i="17"/>
  <c r="E1332" i="17"/>
  <c r="E1333" i="17"/>
  <c r="E1334" i="17"/>
  <c r="E1335" i="17"/>
  <c r="E1336" i="17"/>
  <c r="E1337" i="17"/>
  <c r="E1338" i="17"/>
  <c r="E1339" i="17"/>
  <c r="E1340" i="17"/>
  <c r="E1341" i="17"/>
  <c r="E1342" i="17"/>
  <c r="E1343" i="17"/>
  <c r="E1344" i="17"/>
  <c r="E1345" i="17"/>
  <c r="E1346" i="17"/>
  <c r="E1347" i="17"/>
  <c r="E1348" i="17"/>
  <c r="E1349" i="17"/>
  <c r="E1350" i="17"/>
  <c r="E1351" i="17"/>
  <c r="E1352" i="17"/>
  <c r="E1353" i="17"/>
  <c r="E1354" i="17"/>
  <c r="E1355" i="17"/>
  <c r="E1356" i="17"/>
  <c r="E1357" i="17"/>
  <c r="E1358" i="17"/>
  <c r="E1359" i="17"/>
  <c r="E1360" i="17"/>
  <c r="E1361" i="17"/>
  <c r="E1362" i="17"/>
  <c r="E1363" i="17"/>
  <c r="E1364" i="17"/>
  <c r="E1365" i="17"/>
  <c r="E1366" i="17"/>
  <c r="E1367" i="17"/>
  <c r="E1368" i="17"/>
  <c r="E1369" i="17"/>
  <c r="E1370" i="17"/>
  <c r="E1371" i="17"/>
  <c r="E1372" i="17"/>
  <c r="E1373" i="17"/>
  <c r="E1374" i="17"/>
  <c r="E1375" i="17"/>
  <c r="E1376" i="17"/>
  <c r="E1377" i="17"/>
  <c r="E1381" i="17"/>
  <c r="E1382" i="17"/>
  <c r="E1383" i="17"/>
  <c r="E1384" i="17"/>
  <c r="E1386" i="17"/>
  <c r="E1387" i="17"/>
  <c r="E1388" i="17"/>
  <c r="E1389" i="17"/>
  <c r="E1390" i="17"/>
  <c r="E1391" i="17"/>
  <c r="E1392" i="17"/>
  <c r="E1393" i="17"/>
  <c r="E1394" i="17"/>
  <c r="E1395" i="17"/>
  <c r="E1396" i="17"/>
  <c r="E1397" i="17"/>
  <c r="E1398" i="17"/>
  <c r="E1399" i="17"/>
  <c r="E1400" i="17"/>
  <c r="E1401" i="17"/>
  <c r="E1402" i="17"/>
  <c r="E1403" i="17"/>
  <c r="E1404" i="17"/>
  <c r="E1405" i="17"/>
  <c r="E1406" i="17"/>
  <c r="E1407" i="17"/>
  <c r="E1408" i="17"/>
  <c r="E1409" i="17"/>
  <c r="E1410" i="17"/>
  <c r="E1411" i="17"/>
  <c r="E1412" i="17"/>
  <c r="E1413" i="17"/>
  <c r="E1414" i="17"/>
  <c r="E1415" i="17"/>
  <c r="E1416" i="17"/>
  <c r="E1417" i="17"/>
  <c r="E1418" i="17"/>
  <c r="E1419" i="17"/>
  <c r="E1420" i="17"/>
  <c r="E1421" i="17"/>
  <c r="E1422" i="17"/>
  <c r="E1423" i="17"/>
  <c r="E1424" i="17"/>
  <c r="E1425" i="17"/>
  <c r="E1426" i="17"/>
  <c r="E1427" i="17"/>
  <c r="E1428" i="17"/>
  <c r="E1429" i="17"/>
  <c r="E1430" i="17"/>
  <c r="E1431" i="17"/>
  <c r="E1432" i="17"/>
  <c r="E1433" i="17"/>
  <c r="E1434" i="17"/>
  <c r="E1435" i="17"/>
  <c r="E1436" i="17"/>
  <c r="E1437" i="17"/>
  <c r="E1438" i="17"/>
  <c r="E1439" i="17"/>
  <c r="E1440" i="17"/>
  <c r="E1442" i="17"/>
  <c r="E1443" i="17"/>
  <c r="E1444" i="17"/>
  <c r="E1445" i="17"/>
  <c r="E1446" i="17"/>
  <c r="E1447" i="17"/>
  <c r="E1448" i="17"/>
  <c r="E1449" i="17"/>
  <c r="E1451" i="17"/>
  <c r="E1452" i="17"/>
  <c r="E1453" i="17"/>
  <c r="E1454" i="17"/>
  <c r="E1455" i="17"/>
  <c r="E1456" i="17"/>
  <c r="E1457" i="17"/>
  <c r="E1458" i="17"/>
  <c r="E1459" i="17"/>
  <c r="E1460" i="17"/>
  <c r="E1461" i="17"/>
  <c r="E1462" i="17"/>
  <c r="E1463" i="17"/>
  <c r="E1464" i="17"/>
  <c r="E1465" i="17"/>
  <c r="E1466" i="17"/>
  <c r="E1467" i="17"/>
  <c r="E1468" i="17"/>
  <c r="E1469" i="17"/>
  <c r="E1470" i="17"/>
  <c r="E1471" i="17"/>
  <c r="E1472" i="17"/>
  <c r="E1473" i="17"/>
  <c r="E1474" i="17"/>
  <c r="E1475" i="17"/>
  <c r="E1477" i="17"/>
  <c r="E1478" i="17"/>
  <c r="E1479" i="17"/>
  <c r="E1480" i="17"/>
  <c r="E1481" i="17"/>
  <c r="E1482" i="17"/>
  <c r="E1483" i="17"/>
  <c r="E1484" i="17"/>
  <c r="E1485" i="17"/>
  <c r="E1486" i="17"/>
  <c r="E1487" i="17"/>
  <c r="E1488" i="17"/>
  <c r="E1489" i="17"/>
  <c r="E1490" i="17"/>
  <c r="E1491" i="17"/>
  <c r="E1492" i="17"/>
  <c r="E1493" i="17"/>
  <c r="E1494" i="17"/>
  <c r="E1495" i="17"/>
  <c r="E1496" i="17"/>
  <c r="E1497" i="17"/>
  <c r="E1498" i="17"/>
  <c r="E1499" i="17"/>
  <c r="E1500" i="17"/>
  <c r="E1501" i="17"/>
  <c r="E1502" i="17"/>
  <c r="E1503" i="17"/>
  <c r="E1504" i="17"/>
  <c r="E1505" i="17"/>
  <c r="E1506" i="17"/>
  <c r="E1507" i="17"/>
  <c r="E1508" i="17"/>
  <c r="E1509" i="17"/>
  <c r="E1510" i="17"/>
  <c r="E1511" i="17"/>
  <c r="E1512" i="17"/>
  <c r="E1513" i="17"/>
  <c r="E1514" i="17"/>
  <c r="E1515" i="17"/>
  <c r="E1516" i="17"/>
  <c r="E1517" i="17"/>
  <c r="E1518" i="17"/>
  <c r="E1519" i="17"/>
  <c r="E1520" i="17"/>
  <c r="E1521" i="17"/>
  <c r="E1522" i="17"/>
  <c r="E1523" i="17"/>
  <c r="E1524" i="17"/>
  <c r="E1525" i="17"/>
  <c r="E1526" i="17"/>
  <c r="E1527" i="17"/>
  <c r="E1528" i="17"/>
  <c r="E1529" i="17"/>
  <c r="E1530" i="17"/>
  <c r="E1531" i="17"/>
  <c r="E1532" i="17"/>
  <c r="E1533" i="17"/>
  <c r="E1534" i="17"/>
  <c r="E1535" i="17"/>
  <c r="E1536" i="17"/>
  <c r="E1537" i="17"/>
  <c r="E1538" i="17"/>
  <c r="E1539" i="17"/>
  <c r="E1540" i="17"/>
  <c r="E1541" i="17"/>
  <c r="E1542" i="17"/>
  <c r="E1543" i="17"/>
  <c r="E1544" i="17"/>
  <c r="E1545" i="17"/>
  <c r="E1546" i="17"/>
  <c r="E1547" i="17"/>
  <c r="E1548" i="17"/>
  <c r="E1549" i="17"/>
  <c r="E1550" i="17"/>
  <c r="E1551" i="17"/>
  <c r="E1552" i="17"/>
  <c r="E1553" i="17"/>
  <c r="E1554" i="17"/>
  <c r="E1555" i="17"/>
  <c r="E1556" i="17"/>
  <c r="E1557" i="17"/>
  <c r="E1558" i="17"/>
  <c r="E1559" i="17"/>
  <c r="E1560" i="17"/>
  <c r="E1561" i="17"/>
  <c r="E1562" i="17"/>
  <c r="E1563" i="17"/>
  <c r="E1564" i="17"/>
  <c r="E1565" i="17"/>
  <c r="E1566" i="17"/>
  <c r="E1567" i="17"/>
  <c r="E1568" i="17"/>
  <c r="E1569" i="17"/>
  <c r="E1570" i="17"/>
  <c r="E1571" i="17"/>
  <c r="E1572" i="17"/>
  <c r="E1573" i="17"/>
  <c r="E1574" i="17"/>
  <c r="E1575" i="17"/>
  <c r="E1576" i="17"/>
  <c r="E1577" i="17"/>
  <c r="E1578" i="17"/>
  <c r="E1579" i="17"/>
  <c r="E1580" i="17"/>
  <c r="E1581" i="17"/>
  <c r="E1582" i="17"/>
  <c r="E1583" i="17"/>
  <c r="E1584" i="17"/>
  <c r="E1585" i="17"/>
  <c r="E1586" i="17"/>
  <c r="E1587" i="17"/>
  <c r="E1588" i="17"/>
  <c r="E1591" i="17"/>
  <c r="E1592" i="17"/>
  <c r="E1593" i="17"/>
  <c r="E1594" i="17"/>
  <c r="E1595" i="17"/>
  <c r="E1596" i="17"/>
  <c r="E1597" i="17"/>
  <c r="E1598" i="17"/>
  <c r="E1599" i="17"/>
  <c r="E1600" i="17"/>
  <c r="E1601" i="17"/>
  <c r="E1602" i="17"/>
  <c r="E1603" i="17"/>
  <c r="E1604" i="17"/>
  <c r="E1605" i="17"/>
  <c r="E1606" i="17"/>
  <c r="E1607" i="17"/>
  <c r="E1608" i="17"/>
  <c r="E1609" i="17"/>
  <c r="E1610" i="17"/>
  <c r="E1611" i="17"/>
  <c r="E1612" i="17"/>
  <c r="E1613" i="17"/>
  <c r="E1615" i="17"/>
  <c r="E1616" i="17"/>
  <c r="E1617" i="17"/>
  <c r="E1618" i="17"/>
  <c r="E1619" i="17"/>
  <c r="E1620" i="17"/>
  <c r="E1621" i="17"/>
  <c r="E1622" i="17"/>
  <c r="E1623" i="17"/>
  <c r="E1624" i="17"/>
  <c r="E1625" i="17"/>
  <c r="E1626" i="17"/>
  <c r="E1627" i="17"/>
  <c r="E1628" i="17"/>
  <c r="E1629" i="17"/>
  <c r="E1630" i="17"/>
  <c r="E1631" i="17"/>
  <c r="E1632" i="17"/>
  <c r="E1633" i="17"/>
  <c r="E1634" i="17"/>
  <c r="E1635" i="17"/>
  <c r="E1636" i="17"/>
  <c r="E1637" i="17"/>
  <c r="E1638" i="17"/>
  <c r="E1639" i="17"/>
  <c r="E1640" i="17"/>
  <c r="E1641" i="17"/>
  <c r="E1642" i="17"/>
  <c r="E1643" i="17"/>
  <c r="E1644" i="17"/>
  <c r="E1645" i="17"/>
  <c r="E1646" i="17"/>
  <c r="E1647" i="17"/>
  <c r="E1648" i="17"/>
  <c r="E1649" i="17"/>
  <c r="E1650" i="17"/>
  <c r="E1651" i="17"/>
  <c r="E1652" i="17"/>
  <c r="E1653" i="17"/>
  <c r="E1654" i="17"/>
  <c r="E1655" i="17"/>
  <c r="E1656" i="17"/>
  <c r="E1657" i="17"/>
  <c r="E1658" i="17"/>
  <c r="E1659" i="17"/>
  <c r="E1660" i="17"/>
  <c r="E1661" i="17"/>
  <c r="E1662" i="17"/>
  <c r="E1663" i="17"/>
  <c r="E1664" i="17"/>
  <c r="E1665" i="17"/>
  <c r="E1666" i="17"/>
  <c r="E1667" i="17"/>
  <c r="E1668" i="17"/>
  <c r="E1669" i="17"/>
  <c r="E1670" i="17"/>
  <c r="E1671" i="17"/>
  <c r="E1672" i="17"/>
  <c r="E1673" i="17"/>
  <c r="E1674" i="17"/>
  <c r="E1675" i="17"/>
  <c r="E1676" i="17"/>
  <c r="E1677" i="17"/>
  <c r="E1678" i="17"/>
  <c r="E1679" i="17"/>
  <c r="E1680" i="17"/>
  <c r="E1681" i="17"/>
  <c r="E1682" i="17"/>
  <c r="E1683" i="17"/>
  <c r="E1684" i="17"/>
  <c r="E1685" i="17"/>
  <c r="E1686" i="17"/>
  <c r="E1687" i="17"/>
  <c r="E1688" i="17"/>
  <c r="E1689" i="17"/>
  <c r="E1690" i="17"/>
  <c r="E1691" i="17"/>
  <c r="E1692" i="17"/>
  <c r="E1693" i="17"/>
  <c r="E1694" i="17"/>
  <c r="E1695" i="17"/>
  <c r="E1696" i="17"/>
  <c r="E1697" i="17"/>
  <c r="E1698" i="17"/>
  <c r="E1699" i="17"/>
  <c r="E1700" i="17"/>
  <c r="E1701" i="17"/>
  <c r="E1702" i="17"/>
  <c r="E1703" i="17"/>
  <c r="E1704" i="17"/>
  <c r="E1705" i="17"/>
  <c r="E1706" i="17"/>
  <c r="E1707" i="17"/>
  <c r="E1708" i="17"/>
  <c r="E1709" i="17"/>
  <c r="E1710" i="17"/>
  <c r="E1711" i="17"/>
  <c r="E1712" i="17"/>
  <c r="E1713" i="17"/>
  <c r="E1714" i="17"/>
  <c r="E1715" i="17"/>
  <c r="E1716" i="17"/>
  <c r="E1717" i="17"/>
  <c r="E1718" i="17"/>
  <c r="E1719" i="17"/>
  <c r="E1720" i="17"/>
  <c r="E1721" i="17"/>
  <c r="E1722" i="17"/>
  <c r="E1723" i="17"/>
  <c r="E1724" i="17"/>
  <c r="E1725" i="17"/>
  <c r="E1726" i="17"/>
  <c r="E1727" i="17"/>
  <c r="E1728" i="17"/>
  <c r="E1729" i="17"/>
  <c r="E1730" i="17"/>
  <c r="E1731" i="17"/>
  <c r="E1732" i="17"/>
  <c r="E1733" i="17"/>
  <c r="E1734" i="17"/>
  <c r="E1735" i="17"/>
  <c r="E1736" i="17"/>
  <c r="E1737" i="17"/>
  <c r="E1738" i="17"/>
  <c r="E1739" i="17"/>
  <c r="E1740" i="17"/>
  <c r="E1741" i="17"/>
  <c r="E1742" i="17"/>
  <c r="E1743" i="17"/>
  <c r="E1744" i="17"/>
  <c r="E1745" i="17"/>
  <c r="E1746" i="17"/>
  <c r="E1747" i="17"/>
  <c r="E1748" i="17"/>
  <c r="E1749" i="17"/>
  <c r="E1750" i="17"/>
  <c r="E1751" i="17"/>
  <c r="E1752" i="17"/>
  <c r="E1753" i="17"/>
  <c r="E1754" i="17"/>
  <c r="E1755" i="17"/>
  <c r="E1756" i="17"/>
  <c r="E1757" i="17"/>
  <c r="E1758" i="17"/>
  <c r="E1759" i="17"/>
  <c r="E1760" i="17"/>
  <c r="E1761" i="17"/>
  <c r="E1762" i="17"/>
  <c r="E1763" i="17"/>
  <c r="E1764" i="17"/>
  <c r="E1765" i="17"/>
  <c r="E1766" i="17"/>
  <c r="E1767" i="17"/>
  <c r="E1768" i="17"/>
  <c r="E1769" i="17"/>
  <c r="E1770" i="17"/>
  <c r="E1771" i="17"/>
  <c r="E1772" i="17"/>
  <c r="E1773" i="17"/>
  <c r="E1774" i="17"/>
  <c r="E1775" i="17"/>
  <c r="E1776" i="17"/>
  <c r="E1777" i="17"/>
  <c r="E1778" i="17"/>
  <c r="E1779" i="17"/>
  <c r="E1780" i="17"/>
  <c r="E1781" i="17"/>
  <c r="E1782" i="17"/>
  <c r="E1783" i="17"/>
  <c r="E1784" i="17"/>
  <c r="E1785" i="17"/>
  <c r="E1786" i="17"/>
  <c r="E1787" i="17"/>
  <c r="E1788" i="17"/>
  <c r="E1789" i="17"/>
  <c r="E1790" i="17"/>
  <c r="E1791" i="17"/>
  <c r="E1792" i="17"/>
  <c r="E1793" i="17"/>
  <c r="E1794" i="17"/>
  <c r="E1795" i="17"/>
  <c r="E1796" i="17"/>
  <c r="E1797" i="17"/>
  <c r="E1800" i="17"/>
  <c r="E1801" i="17"/>
  <c r="E1802" i="17"/>
  <c r="E1803" i="17"/>
  <c r="E1804" i="17"/>
  <c r="E1805" i="17"/>
  <c r="E1806" i="17"/>
  <c r="E1807" i="17"/>
  <c r="E1808" i="17"/>
  <c r="E1809" i="17"/>
  <c r="E1810" i="17"/>
  <c r="E1811" i="17"/>
  <c r="E1812" i="17"/>
  <c r="E1813" i="17"/>
  <c r="E1814" i="17"/>
  <c r="E1815" i="17"/>
  <c r="E1816" i="17"/>
  <c r="E1817" i="17"/>
  <c r="E1818" i="17"/>
  <c r="E1819" i="17"/>
  <c r="E1820" i="17"/>
  <c r="E1821" i="17"/>
  <c r="E1822" i="17"/>
  <c r="E1823" i="17"/>
  <c r="E1824" i="17"/>
  <c r="E1825" i="17"/>
  <c r="E1826" i="17"/>
  <c r="E1827" i="17"/>
  <c r="E1828" i="17"/>
  <c r="E1829" i="17"/>
  <c r="E1830" i="17"/>
  <c r="E1831" i="17"/>
  <c r="E1832" i="17"/>
  <c r="E1833" i="17"/>
  <c r="E1834" i="17"/>
  <c r="E1835" i="17"/>
  <c r="E1836" i="17"/>
  <c r="E1837" i="17"/>
  <c r="E1838" i="17"/>
  <c r="E1839" i="17"/>
  <c r="E1840" i="17"/>
  <c r="E1841" i="17"/>
  <c r="E1842" i="17"/>
  <c r="E1843" i="17"/>
  <c r="E1844" i="17"/>
  <c r="E1845" i="17"/>
  <c r="E1846" i="17"/>
  <c r="E1847" i="17"/>
  <c r="E1848" i="17"/>
  <c r="E1849" i="17"/>
  <c r="E1850" i="17"/>
  <c r="E1851" i="17"/>
  <c r="E1852" i="17"/>
  <c r="E1853" i="17"/>
  <c r="E1854" i="17"/>
  <c r="E1855" i="17"/>
  <c r="E1856" i="17"/>
  <c r="E1857" i="17"/>
  <c r="E1858" i="17"/>
  <c r="E1859" i="17"/>
  <c r="E1860" i="17"/>
  <c r="E1861" i="17"/>
  <c r="E1862" i="17"/>
  <c r="E1863" i="17"/>
  <c r="E1864" i="17"/>
  <c r="E1865" i="17"/>
  <c r="E1866" i="17"/>
  <c r="E1867" i="17"/>
  <c r="E1868" i="17"/>
  <c r="E1869" i="17"/>
  <c r="E1870" i="17"/>
  <c r="E1871" i="17"/>
  <c r="E1872" i="17"/>
  <c r="E1873" i="17"/>
  <c r="E1874" i="17"/>
  <c r="E1875" i="17"/>
  <c r="E1876" i="17"/>
  <c r="E1877" i="17"/>
  <c r="E1878" i="17"/>
  <c r="E1879" i="17"/>
  <c r="E1880" i="17"/>
  <c r="E1881" i="17"/>
  <c r="E1882" i="17"/>
  <c r="E1886" i="17"/>
  <c r="E1887" i="17"/>
  <c r="E1888" i="17"/>
  <c r="E1889" i="17"/>
  <c r="E1890" i="17"/>
  <c r="E1891" i="17"/>
  <c r="E1892" i="17"/>
  <c r="E1893" i="17"/>
  <c r="E1894" i="17"/>
  <c r="E1895" i="17"/>
  <c r="E1898" i="17"/>
  <c r="E1899" i="17"/>
  <c r="E1901" i="17"/>
  <c r="E1902" i="17"/>
  <c r="E1903" i="17"/>
  <c r="E1904" i="17"/>
  <c r="E1905" i="17"/>
  <c r="E1906" i="17"/>
  <c r="E1907" i="17"/>
  <c r="E1908" i="17"/>
  <c r="E1909" i="17"/>
  <c r="E1910" i="17"/>
  <c r="E1911" i="17"/>
  <c r="E1912" i="17"/>
  <c r="E1913" i="17"/>
  <c r="E1914" i="17"/>
  <c r="E1915" i="17"/>
  <c r="E1916" i="17"/>
  <c r="E1917" i="17"/>
  <c r="E1918" i="17"/>
  <c r="E1919" i="17"/>
  <c r="E1920" i="17"/>
  <c r="E1921" i="17"/>
  <c r="E1922" i="17"/>
  <c r="E1923" i="17"/>
  <c r="E1924" i="17"/>
  <c r="E1925" i="17"/>
  <c r="E1926" i="17"/>
  <c r="E1927" i="17"/>
  <c r="E1928" i="17"/>
  <c r="E1929" i="17"/>
  <c r="E1930" i="17"/>
  <c r="E1932" i="17"/>
  <c r="E1933" i="17"/>
  <c r="E1934" i="17"/>
  <c r="E1935" i="17"/>
  <c r="E1936" i="17"/>
  <c r="E1937" i="17"/>
  <c r="E1938" i="17"/>
  <c r="E1939" i="17"/>
  <c r="E1940" i="17"/>
  <c r="E1941" i="17"/>
  <c r="E1942" i="17"/>
  <c r="E1943" i="17"/>
  <c r="E1944" i="17"/>
  <c r="E1945" i="17"/>
  <c r="E1946" i="17"/>
  <c r="E1947" i="17"/>
  <c r="E1948" i="17"/>
  <c r="E1949" i="17"/>
  <c r="E1950" i="17"/>
  <c r="E1951" i="17"/>
  <c r="E1952" i="17"/>
  <c r="E1953" i="17"/>
  <c r="E1954" i="17"/>
  <c r="E1955" i="17"/>
  <c r="E1956" i="17"/>
  <c r="E1957" i="17"/>
  <c r="E1958" i="17"/>
  <c r="E1959" i="17"/>
  <c r="E1960" i="17"/>
  <c r="E1961" i="17"/>
  <c r="E1962" i="17"/>
  <c r="E1963" i="17"/>
  <c r="E1964" i="17"/>
  <c r="E1965" i="17"/>
  <c r="E1966" i="17"/>
  <c r="E1967" i="17"/>
  <c r="E1968" i="17"/>
  <c r="E1969" i="17"/>
  <c r="E1970" i="17"/>
  <c r="E1971" i="17"/>
  <c r="E1972" i="17"/>
  <c r="E1974" i="17"/>
  <c r="E1975" i="17"/>
  <c r="E1976" i="17"/>
  <c r="E1977" i="17"/>
  <c r="E1978" i="17"/>
  <c r="E1979" i="17"/>
  <c r="E1980" i="17"/>
  <c r="E1981" i="17"/>
  <c r="E1982" i="17"/>
  <c r="E1983" i="17"/>
  <c r="E1984" i="17"/>
  <c r="E1985" i="17"/>
  <c r="E1986" i="17"/>
  <c r="E1987" i="17"/>
  <c r="E1988" i="17"/>
  <c r="E1989" i="17"/>
  <c r="E1990" i="17"/>
  <c r="E1991" i="17"/>
  <c r="E1992" i="17"/>
  <c r="E1993" i="17"/>
  <c r="E1994" i="17"/>
  <c r="E1995" i="17"/>
  <c r="E1996" i="17"/>
  <c r="E1997" i="17"/>
  <c r="E1998" i="17"/>
  <c r="E1999" i="17"/>
  <c r="E2000" i="17"/>
  <c r="E2001" i="17"/>
  <c r="E2002" i="17"/>
  <c r="E2003" i="17"/>
  <c r="E2004" i="17"/>
  <c r="E2005" i="17"/>
  <c r="E2006" i="17"/>
  <c r="E2007" i="17"/>
  <c r="E2008" i="17"/>
  <c r="E2009" i="17"/>
  <c r="E2010" i="17"/>
  <c r="E2011" i="17"/>
  <c r="E2012" i="17"/>
  <c r="E2013" i="17"/>
  <c r="E2014" i="17"/>
  <c r="E2015" i="17"/>
  <c r="E2016" i="17"/>
  <c r="E2017" i="17"/>
  <c r="E2018" i="17"/>
  <c r="E2019" i="17"/>
  <c r="E2020" i="17"/>
  <c r="E2021" i="17"/>
  <c r="E2022" i="17"/>
  <c r="E2023" i="17"/>
  <c r="E2024" i="17"/>
  <c r="E2025" i="17"/>
  <c r="E2026" i="17"/>
  <c r="E2027" i="17"/>
  <c r="E2028" i="17"/>
  <c r="E2029" i="17"/>
  <c r="E2030" i="17"/>
  <c r="E2031" i="17"/>
  <c r="E2032" i="17"/>
  <c r="E2033" i="17"/>
  <c r="E2034" i="17"/>
  <c r="E2035" i="17"/>
  <c r="E2036" i="17"/>
  <c r="E2037" i="17"/>
  <c r="E2038" i="17"/>
  <c r="E2039" i="17"/>
  <c r="E2040" i="17"/>
  <c r="E2041" i="17"/>
  <c r="E2042" i="17"/>
  <c r="E2043" i="17"/>
  <c r="E2044" i="17"/>
  <c r="E2045" i="17"/>
  <c r="E2046" i="17"/>
  <c r="E2047" i="17"/>
  <c r="E2048" i="17"/>
  <c r="E2049" i="17"/>
  <c r="E2050" i="17"/>
  <c r="E2051" i="17"/>
  <c r="E2052" i="17"/>
  <c r="E2053" i="17"/>
  <c r="E2054" i="17"/>
  <c r="E2055" i="17"/>
  <c r="E2056" i="17"/>
  <c r="E2057" i="17"/>
  <c r="E2058" i="17"/>
  <c r="E2059" i="17"/>
  <c r="E2060" i="17"/>
  <c r="E2061" i="17"/>
  <c r="E2062" i="17"/>
  <c r="E2063" i="17"/>
  <c r="E2064" i="17"/>
  <c r="E2065" i="17"/>
  <c r="E2066" i="17"/>
  <c r="E2067" i="17"/>
  <c r="E2068" i="17"/>
  <c r="E2069" i="17"/>
  <c r="E2070" i="17"/>
  <c r="E2071" i="17"/>
  <c r="E2072" i="17"/>
  <c r="E2073" i="17"/>
  <c r="E2074" i="17"/>
  <c r="E2075" i="17"/>
  <c r="E2076" i="17"/>
  <c r="E2077" i="17"/>
  <c r="E2078" i="17"/>
  <c r="E2079" i="17"/>
  <c r="E2080" i="17"/>
  <c r="E2081" i="17"/>
  <c r="E2082" i="17"/>
  <c r="E2083" i="17"/>
  <c r="E2084" i="17"/>
  <c r="E2085" i="17"/>
  <c r="E2086" i="17"/>
  <c r="E2087" i="17"/>
  <c r="E2088" i="17"/>
  <c r="E2089" i="17"/>
  <c r="E2090" i="17"/>
  <c r="E2091" i="17"/>
  <c r="E2092" i="17"/>
  <c r="E2093" i="17"/>
  <c r="E2094" i="17"/>
  <c r="E2095" i="17"/>
  <c r="E2096" i="17"/>
  <c r="E2097" i="17"/>
  <c r="E2098" i="17"/>
  <c r="E2099" i="17"/>
  <c r="E2100" i="17"/>
  <c r="E2101" i="17"/>
  <c r="E2102" i="17"/>
  <c r="E2103" i="17"/>
  <c r="E2104" i="17"/>
  <c r="E2105" i="17"/>
  <c r="E2106" i="17"/>
  <c r="E2107" i="17"/>
  <c r="E2108" i="17"/>
  <c r="E2109" i="17"/>
  <c r="E2110" i="17"/>
  <c r="E2111" i="17"/>
  <c r="E2112" i="17"/>
  <c r="E2113" i="17"/>
  <c r="E2114" i="17"/>
  <c r="E2115" i="17"/>
  <c r="E2116" i="17"/>
  <c r="E2117" i="17"/>
  <c r="E2118" i="17"/>
  <c r="E2119" i="17"/>
  <c r="E2120" i="17"/>
  <c r="E2121" i="17"/>
  <c r="E2122" i="17"/>
  <c r="E2123" i="17"/>
  <c r="E2124" i="17"/>
  <c r="E2125" i="17"/>
  <c r="E2126" i="17"/>
  <c r="E2127" i="17"/>
  <c r="E2128" i="17"/>
  <c r="E2129" i="17"/>
  <c r="E2130" i="17"/>
  <c r="E2131" i="17"/>
  <c r="E2132" i="17"/>
  <c r="E2133" i="17"/>
  <c r="E2134" i="17"/>
  <c r="E2135" i="17"/>
  <c r="E2136" i="17"/>
  <c r="E2137" i="17"/>
  <c r="E2138" i="17"/>
  <c r="E2139" i="17"/>
  <c r="E2140" i="17"/>
  <c r="E2141" i="17"/>
  <c r="E2142" i="17"/>
  <c r="E2143" i="17"/>
  <c r="E2144" i="17"/>
  <c r="E2145" i="17"/>
  <c r="E2146" i="17"/>
  <c r="E2147" i="17"/>
  <c r="E2148" i="17"/>
  <c r="E2149" i="17"/>
  <c r="E2150" i="17"/>
  <c r="E2151" i="17"/>
  <c r="E2152" i="17"/>
  <c r="E2153" i="17"/>
  <c r="E2154" i="17"/>
  <c r="E2155" i="17"/>
  <c r="E2156" i="17"/>
  <c r="E2157" i="17"/>
  <c r="E2158" i="17"/>
  <c r="E2159" i="17"/>
  <c r="E2160" i="17"/>
  <c r="E2161" i="17"/>
  <c r="E2162" i="17"/>
  <c r="E2163" i="17"/>
  <c r="E2326" i="17"/>
  <c r="E2329" i="17"/>
  <c r="E2332" i="17"/>
  <c r="E2334" i="17"/>
  <c r="E2336" i="17"/>
  <c r="E2338" i="17"/>
  <c r="E2339" i="17"/>
  <c r="E2343" i="17"/>
  <c r="E2344" i="17"/>
  <c r="E2352" i="17"/>
  <c r="E2353" i="17"/>
  <c r="E2354" i="17"/>
  <c r="E2356" i="17"/>
  <c r="E2357" i="17"/>
  <c r="E2359" i="17"/>
  <c r="E2360" i="17"/>
  <c r="E2362" i="17"/>
  <c r="E2363" i="17"/>
  <c r="E2364" i="17"/>
  <c r="E2365" i="17"/>
  <c r="E2366" i="17"/>
  <c r="E2367" i="17"/>
  <c r="E2368" i="17"/>
  <c r="E2370" i="17"/>
  <c r="E2371" i="17"/>
  <c r="E2372" i="17"/>
  <c r="E2378" i="17"/>
  <c r="E2379" i="17"/>
  <c r="E2380" i="17"/>
  <c r="E2381" i="17"/>
  <c r="E2382" i="17"/>
  <c r="E2383" i="17"/>
  <c r="E2384" i="17"/>
  <c r="E2385" i="17"/>
  <c r="E2390" i="17"/>
  <c r="E2391" i="17"/>
  <c r="E2392" i="17"/>
  <c r="E2393" i="17"/>
  <c r="E2394" i="17"/>
  <c r="E2396" i="17"/>
  <c r="E2397" i="17"/>
  <c r="E2398" i="17"/>
  <c r="E2399" i="17"/>
  <c r="E2400" i="17"/>
  <c r="E2401" i="17"/>
  <c r="E2404" i="17"/>
  <c r="E2405" i="17"/>
  <c r="E2406" i="17"/>
  <c r="E2407" i="17"/>
  <c r="E2408" i="17"/>
  <c r="E2409" i="17"/>
  <c r="E2410" i="17"/>
  <c r="E2411" i="17"/>
  <c r="E2413" i="17"/>
  <c r="E2414" i="17"/>
  <c r="E2415" i="17"/>
  <c r="E2416" i="17"/>
  <c r="E2417" i="17"/>
  <c r="E2418" i="17"/>
  <c r="E2421" i="17"/>
  <c r="E2422" i="17"/>
  <c r="E2423" i="17"/>
  <c r="E2424" i="17"/>
  <c r="E2426" i="17"/>
  <c r="E2427" i="17"/>
  <c r="E2428" i="17"/>
  <c r="E2429" i="17"/>
  <c r="E2431" i="17"/>
  <c r="E2435" i="17"/>
  <c r="E2436" i="17"/>
  <c r="E2437" i="17"/>
  <c r="E2438" i="17"/>
  <c r="E2439" i="17"/>
  <c r="E2440" i="17"/>
  <c r="E2441" i="17"/>
  <c r="E2442" i="17"/>
  <c r="E2443" i="17"/>
  <c r="E2444" i="17"/>
  <c r="E2445" i="17"/>
  <c r="E2446" i="17"/>
  <c r="E2447" i="17"/>
  <c r="E2448" i="17"/>
  <c r="E2449" i="17"/>
  <c r="E2450" i="17"/>
  <c r="E2451" i="17"/>
  <c r="E2452" i="17"/>
  <c r="E2453" i="17"/>
  <c r="E2454" i="17"/>
  <c r="E2455" i="17"/>
  <c r="E2456" i="17"/>
  <c r="E3" i="17"/>
  <c r="F79" i="4"/>
  <c r="E2549" i="17" s="1"/>
  <c r="F5" i="11"/>
  <c r="F6" i="11"/>
  <c r="F7" i="11"/>
  <c r="F8" i="11"/>
  <c r="F9" i="11"/>
  <c r="F10" i="11"/>
  <c r="F11" i="11"/>
  <c r="F12" i="11"/>
  <c r="F13" i="11"/>
  <c r="F14" i="11"/>
  <c r="F15" i="11"/>
  <c r="F16" i="11"/>
  <c r="F17" i="11"/>
  <c r="F4" i="11"/>
  <c r="C28" i="13"/>
  <c r="D28" i="13"/>
  <c r="E28" i="13"/>
  <c r="F28" i="13"/>
  <c r="F9" i="13"/>
  <c r="E9" i="13"/>
  <c r="D9" i="13"/>
  <c r="D51" i="4"/>
  <c r="E51" i="4" s="1"/>
  <c r="F125" i="4" s="1"/>
  <c r="E2528" i="17" s="1"/>
  <c r="D50" i="4"/>
  <c r="E50" i="4"/>
  <c r="H50" i="4" s="1"/>
  <c r="I50" i="4" s="1"/>
  <c r="D56" i="4"/>
  <c r="E56" i="4" s="1"/>
  <c r="D55" i="4"/>
  <c r="E55" i="4" s="1"/>
  <c r="F127" i="4" s="1"/>
  <c r="E2530" i="17" s="1"/>
  <c r="D54" i="4"/>
  <c r="E54" i="4" s="1"/>
  <c r="D53" i="4"/>
  <c r="E53" i="4" s="1"/>
  <c r="F126" i="4" s="1"/>
  <c r="E2529" i="17" s="1"/>
  <c r="C9" i="13"/>
  <c r="C38" i="13"/>
  <c r="C39" i="13"/>
  <c r="C40" i="13" s="1"/>
  <c r="A42" i="13"/>
  <c r="A43" i="13"/>
  <c r="A44" i="13"/>
  <c r="D21" i="11"/>
  <c r="B3" i="4"/>
  <c r="D4" i="4"/>
  <c r="D5" i="4"/>
  <c r="C15" i="4" s="1"/>
  <c r="G51" i="4" l="1"/>
  <c r="C33" i="4"/>
  <c r="D33" i="4" s="1"/>
  <c r="E33" i="4" s="1"/>
  <c r="D15" i="4"/>
  <c r="C22" i="4"/>
  <c r="D22" i="4" s="1"/>
  <c r="C40" i="4"/>
  <c r="D40" i="4" s="1"/>
  <c r="E40" i="4" s="1"/>
  <c r="G76" i="4" s="1"/>
  <c r="H76" i="4" s="1"/>
  <c r="F76" i="4" s="1"/>
  <c r="E2544" i="17" s="1"/>
  <c r="C21" i="4"/>
  <c r="C28" i="4"/>
  <c r="D28" i="4" s="1"/>
  <c r="F33" i="4"/>
  <c r="G33" i="4" s="1"/>
  <c r="C27" i="4"/>
  <c r="C16" i="4"/>
  <c r="G54" i="4"/>
  <c r="G53" i="4"/>
  <c r="C10" i="4"/>
  <c r="C46" i="4"/>
  <c r="G55" i="4"/>
  <c r="C45" i="4"/>
  <c r="F45" i="4" s="1"/>
  <c r="C39" i="4"/>
  <c r="C9" i="4"/>
  <c r="G50" i="4"/>
  <c r="C34" i="4"/>
  <c r="C35" i="4" s="1"/>
  <c r="G56" i="4"/>
  <c r="F15" i="4"/>
  <c r="G68" i="4"/>
  <c r="E22" i="4"/>
  <c r="G73" i="4" s="1"/>
  <c r="H56" i="4"/>
  <c r="I56" i="4" s="1"/>
  <c r="E2547" i="17"/>
  <c r="D45" i="4"/>
  <c r="F18" i="11"/>
  <c r="F20" i="11" s="1"/>
  <c r="F22" i="11" s="1"/>
  <c r="F24" i="11" s="1"/>
  <c r="F25" i="11" s="1"/>
  <c r="F34" i="4" l="1"/>
  <c r="C47" i="4"/>
  <c r="F22" i="4"/>
  <c r="G22" i="4" s="1"/>
  <c r="F10" i="4"/>
  <c r="F128" i="4"/>
  <c r="E2531" i="17" s="1"/>
  <c r="D16" i="4"/>
  <c r="E16" i="4" s="1"/>
  <c r="G72" i="4" s="1"/>
  <c r="F16" i="4"/>
  <c r="G16" i="4" s="1"/>
  <c r="F9" i="4"/>
  <c r="D9" i="4"/>
  <c r="E9" i="4" s="1"/>
  <c r="C11" i="4"/>
  <c r="F39" i="4"/>
  <c r="D39" i="4"/>
  <c r="D34" i="4"/>
  <c r="E34" i="4" s="1"/>
  <c r="G34" i="4" s="1"/>
  <c r="G35" i="4" s="1"/>
  <c r="D10" i="4"/>
  <c r="E10" i="4" s="1"/>
  <c r="G71" i="4" s="1"/>
  <c r="H71" i="4" s="1"/>
  <c r="F71" i="4" s="1"/>
  <c r="D21" i="4"/>
  <c r="C23" i="4"/>
  <c r="F21" i="4"/>
  <c r="F28" i="4"/>
  <c r="C17" i="4"/>
  <c r="D27" i="4"/>
  <c r="E27" i="4" s="1"/>
  <c r="G67" i="4" s="1"/>
  <c r="C29" i="4"/>
  <c r="F27" i="4"/>
  <c r="G27" i="4" s="1"/>
  <c r="C41" i="4"/>
  <c r="F78" i="4"/>
  <c r="E2548" i="17" s="1"/>
  <c r="F40" i="4"/>
  <c r="G40" i="4" s="1"/>
  <c r="D46" i="4"/>
  <c r="E46" i="4" s="1"/>
  <c r="G77" i="4" s="1"/>
  <c r="H77" i="4" s="1"/>
  <c r="F77" i="4" s="1"/>
  <c r="E2545" i="17" s="1"/>
  <c r="F46" i="4"/>
  <c r="E15" i="4"/>
  <c r="H73" i="4"/>
  <c r="F73" i="4"/>
  <c r="E28" i="4"/>
  <c r="D29" i="4"/>
  <c r="E45" i="4"/>
  <c r="H68" i="4"/>
  <c r="F68" i="4" s="1"/>
  <c r="D11" i="4" l="1"/>
  <c r="E11" i="4"/>
  <c r="G10" i="4"/>
  <c r="G9" i="4"/>
  <c r="F124" i="4"/>
  <c r="E2527" i="17" s="1"/>
  <c r="D41" i="4"/>
  <c r="E39" i="4"/>
  <c r="D35" i="4"/>
  <c r="D47" i="4"/>
  <c r="H67" i="4"/>
  <c r="F67" i="4" s="1"/>
  <c r="E2535" i="17" s="1"/>
  <c r="H72" i="4"/>
  <c r="F72" i="4" s="1"/>
  <c r="D17" i="4"/>
  <c r="G78" i="4" s="1"/>
  <c r="H78" i="4" s="1"/>
  <c r="G64" i="4"/>
  <c r="G65" i="4"/>
  <c r="H65" i="4" s="1"/>
  <c r="F65" i="4" s="1"/>
  <c r="E2533" i="17" s="1"/>
  <c r="E17" i="4"/>
  <c r="G46" i="4"/>
  <c r="E21" i="4"/>
  <c r="G21" i="4" s="1"/>
  <c r="G23" i="4" s="1"/>
  <c r="D23" i="4"/>
  <c r="G15" i="4"/>
  <c r="G17" i="4" s="1"/>
  <c r="G11" i="4"/>
  <c r="E2546" i="17"/>
  <c r="F123" i="4"/>
  <c r="E2526" i="17" s="1"/>
  <c r="F122" i="4"/>
  <c r="E2525" i="17" s="1"/>
  <c r="E2539" i="17"/>
  <c r="E2541" i="17"/>
  <c r="G70" i="4"/>
  <c r="E47" i="4"/>
  <c r="G45" i="4"/>
  <c r="G47" i="4" s="1"/>
  <c r="H64" i="4"/>
  <c r="F64" i="4" s="1"/>
  <c r="G74" i="4"/>
  <c r="G28" i="4"/>
  <c r="G29" i="4" s="1"/>
  <c r="E29" i="4"/>
  <c r="E2536" i="17"/>
  <c r="G75" i="4"/>
  <c r="E35" i="4"/>
  <c r="E2540" i="17" l="1"/>
  <c r="F102" i="4"/>
  <c r="E2505" i="17" s="1"/>
  <c r="F95" i="4"/>
  <c r="E2498" i="17" s="1"/>
  <c r="F81" i="4"/>
  <c r="E2484" i="17" s="1"/>
  <c r="F116" i="4"/>
  <c r="E2519" i="17" s="1"/>
  <c r="F109" i="4"/>
  <c r="E2512" i="17" s="1"/>
  <c r="G66" i="4"/>
  <c r="H66" i="4" s="1"/>
  <c r="F66" i="4" s="1"/>
  <c r="E23" i="4"/>
  <c r="G69" i="4"/>
  <c r="H69" i="4" s="1"/>
  <c r="F69" i="4" s="1"/>
  <c r="F106" i="4" s="1"/>
  <c r="E2509" i="17" s="1"/>
  <c r="E41" i="4"/>
  <c r="F88" i="4"/>
  <c r="E2491" i="17" s="1"/>
  <c r="G39" i="4"/>
  <c r="G41" i="4" s="1"/>
  <c r="H74" i="4"/>
  <c r="F74" i="4" s="1"/>
  <c r="H75" i="4"/>
  <c r="F75" i="4" s="1"/>
  <c r="E2532" i="17"/>
  <c r="F87" i="4"/>
  <c r="E2490" i="17" s="1"/>
  <c r="F115" i="4"/>
  <c r="E2518" i="17" s="1"/>
  <c r="F108" i="4"/>
  <c r="E2511" i="17" s="1"/>
  <c r="F101" i="4"/>
  <c r="E2504" i="17" s="1"/>
  <c r="F94" i="4"/>
  <c r="E2497" i="17" s="1"/>
  <c r="F80" i="4"/>
  <c r="E2483" i="17" s="1"/>
  <c r="E2537" i="17"/>
  <c r="F85" i="4"/>
  <c r="E2488" i="17" s="1"/>
  <c r="H70" i="4"/>
  <c r="F70" i="4" s="1"/>
  <c r="F120" i="4" l="1"/>
  <c r="E2523" i="17" s="1"/>
  <c r="F113" i="4"/>
  <c r="E2516" i="17" s="1"/>
  <c r="E2534" i="17"/>
  <c r="F89" i="4"/>
  <c r="E2492" i="17" s="1"/>
  <c r="F103" i="4"/>
  <c r="E2506" i="17" s="1"/>
  <c r="F110" i="4"/>
  <c r="E2513" i="17" s="1"/>
  <c r="F96" i="4"/>
  <c r="E2499" i="17" s="1"/>
  <c r="F117" i="4"/>
  <c r="E2520" i="17" s="1"/>
  <c r="F82" i="4"/>
  <c r="E2485" i="17" s="1"/>
  <c r="F92" i="4"/>
  <c r="E2495" i="17" s="1"/>
  <c r="F99" i="4"/>
  <c r="E2502" i="17" s="1"/>
  <c r="E2577" i="17"/>
  <c r="E2578" i="17"/>
  <c r="E2580" i="17"/>
  <c r="E2579" i="17"/>
  <c r="E2575" i="17"/>
  <c r="E2576" i="17"/>
  <c r="E2574" i="17"/>
  <c r="E2572" i="17"/>
  <c r="E2573" i="17"/>
  <c r="E2543" i="17"/>
  <c r="F119" i="4"/>
  <c r="E2522" i="17" s="1"/>
  <c r="F105" i="4"/>
  <c r="E2508" i="17" s="1"/>
  <c r="F91" i="4"/>
  <c r="E2494" i="17" s="1"/>
  <c r="F84" i="4"/>
  <c r="E2487" i="17" s="1"/>
  <c r="F112" i="4"/>
  <c r="E2515" i="17" s="1"/>
  <c r="F98" i="4"/>
  <c r="E2501" i="17" s="1"/>
  <c r="E2542" i="17"/>
  <c r="F97" i="4"/>
  <c r="E2500" i="17" s="1"/>
  <c r="F111" i="4"/>
  <c r="E2514" i="17" s="1"/>
  <c r="F118" i="4"/>
  <c r="E2521" i="17" s="1"/>
  <c r="F90" i="4"/>
  <c r="E2493" i="17" s="1"/>
  <c r="F104" i="4"/>
  <c r="E2507" i="17" s="1"/>
  <c r="F83" i="4"/>
  <c r="E2486" i="17" s="1"/>
  <c r="E2538" i="17"/>
  <c r="F86" i="4"/>
  <c r="E2489" i="17" s="1"/>
  <c r="F100" i="4"/>
  <c r="E2503" i="17" s="1"/>
  <c r="F93" i="4"/>
  <c r="E2496" i="17" s="1"/>
  <c r="F121" i="4"/>
  <c r="E2524" i="17" s="1"/>
  <c r="F107" i="4"/>
  <c r="E2510" i="17" s="1"/>
  <c r="F114" i="4"/>
  <c r="E2517" i="17" s="1"/>
  <c r="C35" i="13" l="1"/>
  <c r="E2582" i="17"/>
  <c r="E2569" i="17"/>
  <c r="E2564" i="17"/>
  <c r="E2566" i="17"/>
  <c r="E2565" i="17"/>
  <c r="E2568" i="17"/>
  <c r="E2567" i="17"/>
  <c r="E2559" i="17"/>
  <c r="E2563" i="17"/>
  <c r="E2570" i="17"/>
  <c r="E2571" i="17"/>
  <c r="E2560" i="17"/>
  <c r="E2562" i="17"/>
  <c r="E2581" i="17" l="1"/>
  <c r="E2561" i="17"/>
  <c r="C34" i="13" l="1"/>
  <c r="C36" i="13" s="1"/>
  <c r="C37" i="13" s="1"/>
  <c r="C41" i="13" s="1"/>
  <c r="C43" i="13" l="1"/>
  <c r="C44" i="13"/>
  <c r="C42" i="13"/>
  <c r="C45" i="13" l="1"/>
  <c r="C46" i="13" s="1"/>
  <c r="J8" i="36" l="1"/>
  <c r="J7" i="36" s="1"/>
  <c r="J17" i="36" l="1"/>
  <c r="F39" i="36"/>
  <c r="H39" i="36" s="1"/>
  <c r="J39" i="36" s="1"/>
  <c r="F26" i="36"/>
  <c r="H26" i="36" s="1"/>
  <c r="J26" i="36" s="1"/>
  <c r="J16" i="36"/>
  <c r="J9" i="36"/>
  <c r="J22" i="36"/>
  <c r="J20" i="36"/>
  <c r="J18" i="36"/>
  <c r="J14" i="36"/>
  <c r="J10" i="36"/>
  <c r="F27" i="36"/>
  <c r="H27" i="36" s="1"/>
  <c r="J27" i="36" s="1"/>
  <c r="F43" i="36"/>
  <c r="H43" i="36" s="1"/>
  <c r="J43" i="36" s="1"/>
  <c r="J13" i="36"/>
  <c r="F36" i="36"/>
  <c r="H36" i="36" s="1"/>
  <c r="J36" i="36" s="1"/>
  <c r="F42" i="36"/>
  <c r="H42" i="36" s="1"/>
  <c r="J42" i="36" s="1"/>
  <c r="F25" i="36"/>
  <c r="H25" i="36" s="1"/>
  <c r="J25" i="36" s="1"/>
  <c r="F38" i="36"/>
  <c r="H38" i="36" s="1"/>
  <c r="J38" i="36" s="1"/>
  <c r="F41" i="36"/>
  <c r="H41" i="36" s="1"/>
  <c r="J41" i="36" s="1"/>
  <c r="F40" i="36"/>
  <c r="H40" i="36" s="1"/>
  <c r="J40" i="36" s="1"/>
  <c r="F37" i="36"/>
  <c r="H37" i="36" s="1"/>
  <c r="J37" i="36" s="1"/>
  <c r="F28" i="36"/>
  <c r="H28" i="36" s="1"/>
  <c r="J28" i="36" s="1"/>
  <c r="J32" i="36"/>
  <c r="J31" i="36"/>
  <c r="J33" i="36"/>
  <c r="J15" i="36"/>
  <c r="J19" i="36"/>
  <c r="F29" i="36"/>
  <c r="H29" i="36" s="1"/>
  <c r="J29" i="36" s="1"/>
  <c r="J12" i="36"/>
  <c r="J11" i="36"/>
  <c r="I35" i="36" l="1"/>
  <c r="J35" i="36" s="1"/>
  <c r="I24" i="36"/>
  <c r="J24" i="36" s="1"/>
  <c r="J21" i="36" l="1"/>
  <c r="I44" i="36"/>
  <c r="J44" i="36" l="1"/>
  <c r="J46" i="36" l="1"/>
  <c r="I324" i="42"/>
  <c r="I326" i="42" s="1"/>
  <c r="J48" i="36" l="1"/>
  <c r="I317" i="42" l="1"/>
  <c r="I319" i="42" s="1"/>
  <c r="I321" i="42" s="1"/>
</calcChain>
</file>

<file path=xl/sharedStrings.xml><?xml version="1.0" encoding="utf-8"?>
<sst xmlns="http://schemas.openxmlformats.org/spreadsheetml/2006/main" count="32268" uniqueCount="10995">
  <si>
    <t>BUSCAR:</t>
  </si>
  <si>
    <t>CODIGO</t>
  </si>
  <si>
    <t>DESCRIPCION</t>
  </si>
  <si>
    <t>CATEGORIA</t>
  </si>
  <si>
    <t>UNIDAD</t>
  </si>
  <si>
    <t>VR. UNIT (CD)</t>
  </si>
  <si>
    <t>AB</t>
  </si>
  <si>
    <t>ANALISIS BASICOS</t>
  </si>
  <si>
    <t>Capitulo</t>
  </si>
  <si>
    <t>--</t>
  </si>
  <si>
    <t>AB1</t>
  </si>
  <si>
    <t>ACERO 60.000 PSI (INCLUYE ALAMBRE NEGRO Y FIGURACIÓN )</t>
  </si>
  <si>
    <t>Actividad</t>
  </si>
  <si>
    <t>KG</t>
  </si>
  <si>
    <t>AB2</t>
  </si>
  <si>
    <t>CONCRETO 1500 psi - 10.5 Mpa</t>
  </si>
  <si>
    <t>M3</t>
  </si>
  <si>
    <t>AB3</t>
  </si>
  <si>
    <t>CONCRETO 2000 PSI - 14 MPA</t>
  </si>
  <si>
    <t>AB4</t>
  </si>
  <si>
    <t>CONCRETO 2500 psi - 17.5 Mpa</t>
  </si>
  <si>
    <t>AB5</t>
  </si>
  <si>
    <t>CONCRETO 3000 psi - 21 Mpa</t>
  </si>
  <si>
    <t>AB6</t>
  </si>
  <si>
    <t>CONCRETO 3500 psi - 24.5 Mpa</t>
  </si>
  <si>
    <t>AB7</t>
  </si>
  <si>
    <t>CONCRETO 4000 psi - 28 Mpa</t>
  </si>
  <si>
    <t>AB8</t>
  </si>
  <si>
    <t>CONCRETO 1500 psi - 10.5 Mpa Impermeabilizado</t>
  </si>
  <si>
    <t>AB9</t>
  </si>
  <si>
    <t>CONCRETO 2000 psi - 14 Mpa Impermeabilizado</t>
  </si>
  <si>
    <t>AB10</t>
  </si>
  <si>
    <t>CONCRETO 2500 psi - 17.5 Mpa Impermeabilizado</t>
  </si>
  <si>
    <t>AB11</t>
  </si>
  <si>
    <t>CONCRETO 3000 psi - 21 Mpa Impermeabilizado</t>
  </si>
  <si>
    <t>AB12</t>
  </si>
  <si>
    <t>CONCRETO 3500 psi - 24.5 Mpa Impermeabilizado</t>
  </si>
  <si>
    <t>AB13</t>
  </si>
  <si>
    <t>CONCRETO 4000 psi - 28 Mpa Impermeabilizado</t>
  </si>
  <si>
    <t>AB14</t>
  </si>
  <si>
    <t>CONCRETO MR 40 kg/cm2</t>
  </si>
  <si>
    <t>AB15</t>
  </si>
  <si>
    <t>CONCRETO MR 42 kg/cm2</t>
  </si>
  <si>
    <t>AB16</t>
  </si>
  <si>
    <t>CONCRETO MR 44 kg/cm2</t>
  </si>
  <si>
    <t>AB17</t>
  </si>
  <si>
    <t>CONCRETO 5000 psi - 35 Mpa Impermeabilizado</t>
  </si>
  <si>
    <t>AB18</t>
  </si>
  <si>
    <t>CONCRETO 5000 psi - 35 Mpa</t>
  </si>
  <si>
    <t>AB19</t>
  </si>
  <si>
    <t>MORTERO 1:2</t>
  </si>
  <si>
    <t>AB20</t>
  </si>
  <si>
    <t>MORTERO 1:3</t>
  </si>
  <si>
    <t>AB21</t>
  </si>
  <si>
    <t>MORTERO 1:4</t>
  </si>
  <si>
    <t>AB22</t>
  </si>
  <si>
    <t>MORTERO 1:5</t>
  </si>
  <si>
    <t>AB23</t>
  </si>
  <si>
    <t>MORTERO 1:3 Impermeabilizado</t>
  </si>
  <si>
    <t>AB24</t>
  </si>
  <si>
    <t>MORTERO 1:4 Impermeabilizado</t>
  </si>
  <si>
    <t>001</t>
  </si>
  <si>
    <t>PRELIMINARES</t>
  </si>
  <si>
    <t>001.001</t>
  </si>
  <si>
    <t>LOCALIZACION Y REPLANTEO EDIFICIO</t>
  </si>
  <si>
    <t>M2</t>
  </si>
  <si>
    <t>001.006</t>
  </si>
  <si>
    <t xml:space="preserve">DESCAPOTE MECANICO e=0.20 m. </t>
  </si>
  <si>
    <t>001.032</t>
  </si>
  <si>
    <t>TALA DE ARBOLES H=5mts 2,5 mts DE RADIO DE FOLLAJE APROX (INCLUYE RETIRO)</t>
  </si>
  <si>
    <t>UND</t>
  </si>
  <si>
    <t>001.041</t>
  </si>
  <si>
    <t>TRAZADO SOBRE TERRENO</t>
  </si>
  <si>
    <t>001.042</t>
  </si>
  <si>
    <t>LOCALIZACION Y REPLANTEO REDES (INCLUYE PLANO RECORD)</t>
  </si>
  <si>
    <t>DIA</t>
  </si>
  <si>
    <t>001.043</t>
  </si>
  <si>
    <t>ROCERIA Y LIMPIEZA</t>
  </si>
  <si>
    <t>001.044</t>
  </si>
  <si>
    <t xml:space="preserve">DESCAPOTE MANUAL e=0.20 m. </t>
  </si>
  <si>
    <t>001.045</t>
  </si>
  <si>
    <t>NIVELACION Y LIMPIEZA</t>
  </si>
  <si>
    <t>001.046</t>
  </si>
  <si>
    <t>SUMINISTRO, TRANSPORTE E INSTALACION CAMPAMENTO PROVISIONAL</t>
  </si>
  <si>
    <t>001.047</t>
  </si>
  <si>
    <t>BODEGA PARA CAMPAMENTO (INCLUYE ADECUACIONES)</t>
  </si>
  <si>
    <t>M2 - MES</t>
  </si>
  <si>
    <t>001.048</t>
  </si>
  <si>
    <t>CAMPAMENTO CONTENEDOR</t>
  </si>
  <si>
    <t>001.049</t>
  </si>
  <si>
    <t>SUMINISTRO, TRANSPORTE E INSTALACIÓN CERRAMIENTO EN YUTE H= 2 M</t>
  </si>
  <si>
    <t>ML</t>
  </si>
  <si>
    <t>001.050</t>
  </si>
  <si>
    <t>INSTALACION PROVISIONAL DE ACUEDUCTO</t>
  </si>
  <si>
    <t>001.051</t>
  </si>
  <si>
    <t>INSTALACION PROVISIONAL DE ENERGIA</t>
  </si>
  <si>
    <t>001.052</t>
  </si>
  <si>
    <t>SUMINISTRO, TRANSPORTE E INSTALACION VALLA INFORMATIVA GENERAL DEL PROYECTO</t>
  </si>
  <si>
    <t>001.053</t>
  </si>
  <si>
    <t>SUMINISTRO, TRANSPORTE E INSTALACION VALLA INFORMATIVA TIPO TRIPODE TUBULAR</t>
  </si>
  <si>
    <t>001.054</t>
  </si>
  <si>
    <t>SUMINISTRO, TRANSPORTE E INSTALACION SEÑAL PREVENTIVA, REGLAMENTARIA E INFORMATIVA</t>
  </si>
  <si>
    <t>001.055</t>
  </si>
  <si>
    <t>SUMINISTRO, TRANSPORTE E INSTALACION BARRERA CON BOMBONES PLÁSTICOS, CINTA DE SEGURIDAD  Y YUTE PARA CERRAMIENTO</t>
  </si>
  <si>
    <t>001.057</t>
  </si>
  <si>
    <t>SUMINISTRO, TRANSPORTE E INSTALACION BARRERA CON BOMBONES PLÁSTICOS Y CINTA DE SEGURIDAD</t>
  </si>
  <si>
    <t>001.058</t>
  </si>
  <si>
    <t>SUMINISTRO, TRANSPORTE E INSTALACION PUENTE PEATONAL PROVISIONAL EN MADERA (ANCHO = 1.40 MT)</t>
  </si>
  <si>
    <t>001.059</t>
  </si>
  <si>
    <t>SUMINISTRO, TRANSPORTE E INSTALACION TECHADO PROVISIONAL EN GUADUA Y PLÁSTICO</t>
  </si>
  <si>
    <t>001.060</t>
  </si>
  <si>
    <t>SUMINISTRO, TRANSPORTE E INSTALACION TECHADO MOVIBLE EN GUADUA Y PLÁSTICO</t>
  </si>
  <si>
    <t>001.061</t>
  </si>
  <si>
    <t xml:space="preserve">SUMINISTRO, TRANSPORTE E INSTALACION CORDÓN PARA CONTROL DE AGUAS LLUVIAS CON SUELO CEMENTO </t>
  </si>
  <si>
    <t>001.062</t>
  </si>
  <si>
    <t xml:space="preserve">SUMINISTRO, TRANSPORTE E INSTALACION CORDÓN PARA CONTROL DE AGUAS LLUVIAS CON LADRILLO Y SUELO CEMENTO </t>
  </si>
  <si>
    <t>001.066</t>
  </si>
  <si>
    <t>CORTE MECANIZADO DE PAVIMENTO 0,07 MM</t>
  </si>
  <si>
    <t>001.075</t>
  </si>
  <si>
    <t>LOCALIZACION Y REPLANTEO CERRAMIENTO</t>
  </si>
  <si>
    <t>001.081</t>
  </si>
  <si>
    <t>MANEJO Y MOVILIZACIÓN DE ESCOMBROS/SOBRANTES Y MATERIALES EN VEHÍCULO NO-AUTOMOTOR</t>
  </si>
  <si>
    <t>001.082</t>
  </si>
  <si>
    <t>SOBREACARREO EN VEHICULO NO AUTOMOTOR DE TRACCION ANIMAL</t>
  </si>
  <si>
    <t>M3 - HM</t>
  </si>
  <si>
    <t>001.083</t>
  </si>
  <si>
    <t>SOBREACARREO AL HOMBRO FUERTE PENDIENTE (después de 50m de acarreo libre)</t>
  </si>
  <si>
    <t>001.084</t>
  </si>
  <si>
    <t>TRANSPORTE POR DÍA LABORADO VEHÍCULO AUTOMOTOR TIPO CAMIONETA DE ESTACAS O SIMILAR. INCLUYE CONDUCTOR Y COMBUSTIBLE</t>
  </si>
  <si>
    <t>001.085</t>
  </si>
  <si>
    <t>LOCALIZACION Y REPLANTEO DE VIAS incluye eje de via y laterales con andenes</t>
  </si>
  <si>
    <t>001.086</t>
  </si>
  <si>
    <t>CERRAMIENTO PROVISIONAL CON SEÑALIZADOR Y TELA DE CERRAMIENTO</t>
  </si>
  <si>
    <t>001.087</t>
  </si>
  <si>
    <t>AVISOS DE SEÑALIZACION TEMPORAL PARA IMPLEMENTACIÓN DE PMT</t>
  </si>
  <si>
    <t>001.088</t>
  </si>
  <si>
    <t xml:space="preserve">SOBREACARREO EN VOLQUETA </t>
  </si>
  <si>
    <t>M3-KM</t>
  </si>
  <si>
    <t>001.089</t>
  </si>
  <si>
    <t>LOCALIZACIÓN</t>
  </si>
  <si>
    <t>001.090</t>
  </si>
  <si>
    <t>SUMINISTRO, TRANSPORTE E INSTALACIÓN CERRAMIENTO PROVISIONAL EN LÁMINA GALVANIZADA H= 2.4M (Incluye guadua cepa, puntillas y demás elementos para su correcta instalación y funcionamiento)</t>
  </si>
  <si>
    <t>001.091</t>
  </si>
  <si>
    <t>TALA DE ARBOLES MEDIANO PORTE  H= 10 - 15M (INCLUYE RETIRO)</t>
  </si>
  <si>
    <t>001.092</t>
  </si>
  <si>
    <t>TALA DE ARBOLES GRAN PORTE  H &gt; 15M (INCLUYE RETIRO)</t>
  </si>
  <si>
    <t>001.093</t>
  </si>
  <si>
    <t>CORTE, REMOCIÓN Y CICATRIZACIÓN DE RAICES MENORES</t>
  </si>
  <si>
    <t>001.094</t>
  </si>
  <si>
    <t>SOBREACARREO EN VEHICULO AUTOMOTOR HASTA 5 KM</t>
  </si>
  <si>
    <t>002</t>
  </si>
  <si>
    <t>MOVIMIENTO DE TIERRAS</t>
  </si>
  <si>
    <t>002.001</t>
  </si>
  <si>
    <t>EXCAVACIÓN EN ZANJA - MATERIAL COMÚN - 0.0 A 2.0 M</t>
  </si>
  <si>
    <t>002.002</t>
  </si>
  <si>
    <t xml:space="preserve">EXCAVACIÓN EN ZANJA - MATERIAL COMÚN - 2.01 A 4.00 M                                      </t>
  </si>
  <si>
    <t>002.003</t>
  </si>
  <si>
    <t>EXCAVACIÓN EN ZANJA - MATERIAL COMÚN - 4.01 A 6.00 M</t>
  </si>
  <si>
    <t>002.004</t>
  </si>
  <si>
    <t>EXCAVACIÓN EN ZANJA - CONGLOMERADO - 0.0 A 2.0 M</t>
  </si>
  <si>
    <t>002.005</t>
  </si>
  <si>
    <t>EXCAVACIÓN EN ZANJA - CONGLOMERADO - 2.01 A 4.00 M</t>
  </si>
  <si>
    <t>002.006</t>
  </si>
  <si>
    <t>EXCAVACIÓN EN ZANJA - CONGLOMERADO - 4.01 A 6.00 M</t>
  </si>
  <si>
    <t>002.007</t>
  </si>
  <si>
    <t>SUMINISTRO, TRANSPORTE E INSTALACION EXCAVACIÓN EN ZANJA - ROCA - CON EXPLOSIVOS - 0.0 A 2.0 M</t>
  </si>
  <si>
    <t>002.008</t>
  </si>
  <si>
    <t>SUMINISTRO, TRANSPORTE E INSTALACION EXCAVACIÓN EN ZANJA - ROCA - CON EXPLOSIVOS - 2.01 A 4.0 MT</t>
  </si>
  <si>
    <t>002.009</t>
  </si>
  <si>
    <t xml:space="preserve">SUMINISTRO, TRANSPORTE E INSTALACION EXCAVACIÓN EN ZANJA - ROCA - CON EXPLOSIVOS - 4.01 A 6.0 M                                      </t>
  </si>
  <si>
    <t>002.010</t>
  </si>
  <si>
    <t>EXCAVACIÓN PARA ESTRUCTURAS - MATERIAL COMÚN - 0.0 A 2.0 M</t>
  </si>
  <si>
    <t>002.011</t>
  </si>
  <si>
    <t>EXCAVACIÓN PARA ESTRUCTURAS - MATERIAL COMÚN - 2.0 A 4.0 MT</t>
  </si>
  <si>
    <t>002.012</t>
  </si>
  <si>
    <t>EXCAVACIÓN PARA ESTRUCTURAS - CONGLOMERADO - 0.0 A 2.0 M</t>
  </si>
  <si>
    <t>002.013</t>
  </si>
  <si>
    <t>EXCAVACIÓN PARA ESTRUCTURAS - CONGLOMERADO - 2.0 -4.00 M</t>
  </si>
  <si>
    <t>002.014</t>
  </si>
  <si>
    <t>EXCAVACIÓN PARA ESTRUCTURAS - ROCA - CON EXPLOSIVOS 0.0 A 2.0 M</t>
  </si>
  <si>
    <t>002.015</t>
  </si>
  <si>
    <t>EXCAVACIÓN MECANIZADA P/ESTRUCTURAS-MATER COMÚN/CONGLOM 0.0 A 6.0 M.</t>
  </si>
  <si>
    <t>002.016</t>
  </si>
  <si>
    <t xml:space="preserve">EXCAVACIÓN A CIELO ABIERTO - MATERIAL COMÚN - 0.0 A 2.0 M                                                                            </t>
  </si>
  <si>
    <t>002.017</t>
  </si>
  <si>
    <t>EXCAVACIÓN A CIELO ABIERTO - CONGLOMERADO - 0.0 A 2.0 M</t>
  </si>
  <si>
    <t>002.018</t>
  </si>
  <si>
    <t xml:space="preserve">EXCAVACIÓN MECANIZADA CIELO ABIERTO-MAT COMÚN/CONGLOM  0.0 A 6.0 M.                                                                                                                                              </t>
  </si>
  <si>
    <t>002.019</t>
  </si>
  <si>
    <t>CONFORMACIÓN DE TALUDES CON EQUIPO MECÁNICO</t>
  </si>
  <si>
    <t>002.021</t>
  </si>
  <si>
    <t>EXCAVACION MECANICA EN ZANJA (RETROEXCAVADORA)</t>
  </si>
  <si>
    <t>002.022</t>
  </si>
  <si>
    <t>CONFORMACION MANUAL DE TALUDES EN TIERRA</t>
  </si>
  <si>
    <t>002.023</t>
  </si>
  <si>
    <t>CONFORMACION MANUAL DE TALUDES EN CONGLOMERADO</t>
  </si>
  <si>
    <t>002.024</t>
  </si>
  <si>
    <t>EXCAVACION MECANIZADA CIELO ABIERTO-ROCA</t>
  </si>
  <si>
    <t>002.025</t>
  </si>
  <si>
    <t>EXCAVACION PARA CAISSONS EN TIERRA 0-4 m</t>
  </si>
  <si>
    <t>002.026</t>
  </si>
  <si>
    <t>EXCAVACION PARA CAISSONS EN TIERRA 4-8m</t>
  </si>
  <si>
    <t>002.028</t>
  </si>
  <si>
    <t>EXCAVACION PARA CAISSONS EN CONGLOMERADO 0-4 m</t>
  </si>
  <si>
    <t>002.029</t>
  </si>
  <si>
    <t>EXCAVACION PARA CAISSONS EN CONGLOMERADO 4-8 m</t>
  </si>
  <si>
    <t>002.030</t>
  </si>
  <si>
    <t xml:space="preserve">EXCAVACION PARA PILOTES D=&lt;  a 35 cm (0-6)m </t>
  </si>
  <si>
    <t>002.031</t>
  </si>
  <si>
    <t>SUMINISTRO, TRANSPORTE E INSTALACION ENTIBADO HORIZONTAL /VERTICAL TIPO 2</t>
  </si>
  <si>
    <t>002.033</t>
  </si>
  <si>
    <t>LLENO COMPACTADO MUROS DE CONTENCION INCLUYE GEOTEXTIL Y TUBODRENANTE</t>
  </si>
  <si>
    <t>002.038</t>
  </si>
  <si>
    <t xml:space="preserve">EXCAVACION MECANICA EN MATERIAL ROCOSO </t>
  </si>
  <si>
    <t>002.039</t>
  </si>
  <si>
    <t xml:space="preserve">EXCAVACION MECANICA EN MATERIAL COMUN </t>
  </si>
  <si>
    <t>002.040</t>
  </si>
  <si>
    <t xml:space="preserve">RELLENO, CONFORMACION Y COMPACTACION A MAQUINA CON MATERIAL DE PRESTAMO </t>
  </si>
  <si>
    <t>002.042</t>
  </si>
  <si>
    <t>SUMINISTRO, TRANSPORTE E INSTALACION ENTIBADO HORIZONTAL/VERTICAL TIPO 1</t>
  </si>
  <si>
    <t>002.049</t>
  </si>
  <si>
    <t>RELLENO EN MATERIAL SELECCIONADO PROVENIENTE DE LA EXCAVACION (APISONADO)</t>
  </si>
  <si>
    <t>002.050</t>
  </si>
  <si>
    <t>RELLENO EN MATERIAL SELECCIONADO PROVENIENTE DE LA EXCAVACION (CANGURO)</t>
  </si>
  <si>
    <t>002.051</t>
  </si>
  <si>
    <t>FILTRO EN ARENA</t>
  </si>
  <si>
    <t>002.052</t>
  </si>
  <si>
    <t>FILTRO EN PIEDRA</t>
  </si>
  <si>
    <t>002.053</t>
  </si>
  <si>
    <t>RELLENO COMPACTADO CON MATERIAL DE PRESTAMO</t>
  </si>
  <si>
    <t>002.054</t>
  </si>
  <si>
    <t>TRANSPORTE DE MAQUINARIA PESADA</t>
  </si>
  <si>
    <t>002.057</t>
  </si>
  <si>
    <t>REPALEO MANUAL</t>
  </si>
  <si>
    <t>002.059</t>
  </si>
  <si>
    <t>EXCAVACION PARA CAISSONS EN TIERRA 8-12m 0,9m&lt;D&lt;1 m CONDICIONES SECAS</t>
  </si>
  <si>
    <t>002.060</t>
  </si>
  <si>
    <t>EXCAVACION PARA CAISSONS EN TIERRA 12-16 MTS , 0,9m&lt;D&lt;1m CONDICIONES SECAS</t>
  </si>
  <si>
    <t>002.061</t>
  </si>
  <si>
    <t>EXCAVACION PARA CAISSONS EN TIERRA 16-20 MTS , 0,9m&lt;D&lt;1m CONDICIONES SECAS</t>
  </si>
  <si>
    <t>002.062</t>
  </si>
  <si>
    <t>EXCAVACION PARA CAISSONS EN TIERRA MAYOR A 20 MTS , 0,9m&lt;D&lt;1m CONDICIONES SECAS</t>
  </si>
  <si>
    <t>002.063</t>
  </si>
  <si>
    <t>EXCAVACION PARA CAISSONS EN CONGLOMERADO 8-12 mts  0,9m&lt;D&lt;1m CONDICIONES SECAS</t>
  </si>
  <si>
    <t>002.064</t>
  </si>
  <si>
    <t>EXCAVACION PARA CAISSONS EN CONGLOMERADO 12-16 mts  0,9m&lt;D&lt;1m CONDICIONES SECAS</t>
  </si>
  <si>
    <t>002.065</t>
  </si>
  <si>
    <t>EXCAVACION PARA CAISSONS EN CONGLOMERADO 16-20 mts  0,9m&lt;D&lt;1m CONDICIONES SECAS</t>
  </si>
  <si>
    <t>002.066</t>
  </si>
  <si>
    <t>EXCAVACION PARA CAISSONS EN CONGLOMERADO MAYOR A 20 mts  0,9m&lt;D&lt;1m CONDICIONES SECAS</t>
  </si>
  <si>
    <t>002.067</t>
  </si>
  <si>
    <t>EXCAVACION PARA CAISSONS EN TIERRA 0-4 m CONDICIONES HUMEDAS</t>
  </si>
  <si>
    <t>002.068</t>
  </si>
  <si>
    <t>EXCAVACION PARA CAISSONS EN TIERRA 4-8 m CONDICIONES HUMEDAS</t>
  </si>
  <si>
    <t>002.069</t>
  </si>
  <si>
    <t>EXCAVACION PARA CAISSONS EN CONGLOMERADO 0-4 m CONDICIONES HUMEDAS</t>
  </si>
  <si>
    <t>002.070</t>
  </si>
  <si>
    <t>EXCAVACION PARA CAISSONS EN CONGLOMERADO 4-8 m CONDICIONES HUMEDAS</t>
  </si>
  <si>
    <t>002.071</t>
  </si>
  <si>
    <t>EXCAVACION PARA CAISSONS EN TIERRA 8-12m 0,9m&lt;D&lt;1 m CONDICIONES HUMEDAS</t>
  </si>
  <si>
    <t>002.072</t>
  </si>
  <si>
    <t>EXCAVACION PARA CAISSONS EN TIERRA 12-16 MTS , 0,9m&lt;D&lt;1m CONDICIONES HUMEDAS</t>
  </si>
  <si>
    <t>002.073</t>
  </si>
  <si>
    <t>EXCAVACION PARA CAISSONS EN TIERRA 16-20 MTS , 0,9m&lt;D&lt;1m CONDICIONES HUMEDAS</t>
  </si>
  <si>
    <t>002.074</t>
  </si>
  <si>
    <t>EXCAVACION PARA CAISSONS EN TIERRA MAYOR A 20 MTS , 0,9m&lt;D&lt;1m CONDICIONES HUMEDAS</t>
  </si>
  <si>
    <t>002.075</t>
  </si>
  <si>
    <t>EXCAVACION PARA CAISSONS EN CONGLOMERADO 8-12 mts  0,9m&lt;D&lt;1m CONDICIONES HUMEDAS</t>
  </si>
  <si>
    <t>002.076</t>
  </si>
  <si>
    <t>EXCAVACION PARA CAISSONS EN CONGLOMERADO 12-16 mts  0,9m&lt;D&lt;1m CONDICIONES HUMEDAS</t>
  </si>
  <si>
    <t>002.077</t>
  </si>
  <si>
    <t>EXCAVACION PARA CAISSONS EN CONGLOMERADO 16-20 mts  0,9m&lt;D&lt;1m CONDICIONES HUMEDAS</t>
  </si>
  <si>
    <t>002.078</t>
  </si>
  <si>
    <t>EXCAVACION PARA CAISSONS EN CONGLOMERADO MAYOR A 20 mts  0,9m&lt;D&lt;1m CONDICIONES HUMEDAS</t>
  </si>
  <si>
    <t>002.079</t>
  </si>
  <si>
    <t xml:space="preserve">EXCAVACION PARA CAISSONS EN ROCA  0,9m&lt;D&lt;1m EN CONDICIONES SECAS </t>
  </si>
  <si>
    <t>002.080</t>
  </si>
  <si>
    <t>EXCAVACION PARA CAISSONS EN ROCA  0,9m&lt;D&lt;1m EN CONDICIONES HUMEDAS</t>
  </si>
  <si>
    <t>002.081</t>
  </si>
  <si>
    <t>RELLENO, CONFORMACION Y COMPACTACION A MAQUINA CON MATERIAL PROVENIENTE  DE  EXCAVACION (INCLUYE CARGUE, DESCARGUE)</t>
  </si>
  <si>
    <t>002.082</t>
  </si>
  <si>
    <t>REPALEO MECANICO</t>
  </si>
  <si>
    <t>002.118</t>
  </si>
  <si>
    <t>NIVELACION TERRENO CON MATERIAL DE SITIO</t>
  </si>
  <si>
    <t>002.119</t>
  </si>
  <si>
    <t>DISPOSICION  FINAL BOTADERO</t>
  </si>
  <si>
    <t>002.120</t>
  </si>
  <si>
    <t>EXCAVACION EN MATERIAL COMUN SECO DE A=0.2M, E=0.50, MANUAL</t>
  </si>
  <si>
    <t>002.83</t>
  </si>
  <si>
    <t>EXCAVACION MANUAL</t>
  </si>
  <si>
    <t>002.84</t>
  </si>
  <si>
    <t>RELLENO COMPACTADO CON MATERIAL DE EXCAVACION</t>
  </si>
  <si>
    <t>002.85</t>
  </si>
  <si>
    <t>RELLENO COMPACTADO CON MATERIAL SELECCIONADO</t>
  </si>
  <si>
    <t>002.086</t>
  </si>
  <si>
    <t>RETIRO DE MATERIAL SOBRANTE EN VOLQUETA, CARGUE MECANICO, DISPOSICIÓN EN BOTADERO (HASTA 25 KM)</t>
  </si>
  <si>
    <t>M3-Suelto</t>
  </si>
  <si>
    <t>002.087</t>
  </si>
  <si>
    <t>PERFORACIÓN CON CUÑA HIDRÁULICA (Incluye operador, transporte y combustible)</t>
  </si>
  <si>
    <t>002.088</t>
  </si>
  <si>
    <t>DEMOLICIÓN MANUAL DE ROCA</t>
  </si>
  <si>
    <t>002.089</t>
  </si>
  <si>
    <t>RETIRO DE MATERIAL SOBRANTE EN VOLQUETA, CARGUE MANUAL, DISPOSICIÓN EN BOTADERO (HASTA 25 KM)</t>
  </si>
  <si>
    <t>002A</t>
  </si>
  <si>
    <t>CIMIENTOS</t>
  </si>
  <si>
    <t>002A.001</t>
  </si>
  <si>
    <t>SUMINISTRO, TRANSPORTE E INSTALACION SOLADO DE LIMPIEZA 2.000 PSI</t>
  </si>
  <si>
    <t>002A.003</t>
  </si>
  <si>
    <t>SUMINISTRO, TRANSPORTE E INSTALACION SOLADO DE LIMPIEZA 2.000 PSI  E = 5 CM</t>
  </si>
  <si>
    <t>002A.004</t>
  </si>
  <si>
    <t>SUMINISTRO, TRANSPORTE E INSTALACION ZAPATA CONCRETO 3000 PSI</t>
  </si>
  <si>
    <t>002A.005</t>
  </si>
  <si>
    <t>SUMINISTRO, TRANSPORTE E INSTALACION VIGA CIMENTACION CONCRETO 3000 PSI</t>
  </si>
  <si>
    <t>002A.006</t>
  </si>
  <si>
    <t>SUMINISTRO, TRANSPORTE E INSTALACION ZAPATA CONCRETO 4000 PSI</t>
  </si>
  <si>
    <t>002A.007</t>
  </si>
  <si>
    <t>SUMINISTRO, TRANSPORTE E INSTALACION CONCRETO CICLOPEO CIMIENTOS (60% Concreto 3000 psi y 40% piedra media zonga)</t>
  </si>
  <si>
    <t>002A.008</t>
  </si>
  <si>
    <t>SUMINISTRO, TRANSPORTE E INSTALACION ZARPA PARA MURO DE CONTENCION CONCRETO 3000 PSI</t>
  </si>
  <si>
    <t>002A.009</t>
  </si>
  <si>
    <t>SUMINISTRO, TRANSPORTE E INSTALACION VIGA CIMENTACION CONCRETO 4000 PSI</t>
  </si>
  <si>
    <t>002A.012</t>
  </si>
  <si>
    <t>SUMINISTRO, TRANSPORTE E INSTALACION SUELO - CEMENTO 8:1</t>
  </si>
  <si>
    <t>002A.013</t>
  </si>
  <si>
    <t>SUMINISTRO, TRANSPORTE E INSTALACION SUELO - CEMENTO 20:1</t>
  </si>
  <si>
    <t>002A.014</t>
  </si>
  <si>
    <t>SUSTITUCION CON AFIRMADO COMPACTADO CON CILINDRO</t>
  </si>
  <si>
    <t>002A.015</t>
  </si>
  <si>
    <t>SUMINISTRO, TRANSPORTE E INSTALACION CAISSONS 3000 PSI</t>
  </si>
  <si>
    <t>002A.018</t>
  </si>
  <si>
    <t>SUMINISTRO, TRANSPORTE E INSTALACION PEDESTALES EN CONCRETO 3000 PSI</t>
  </si>
  <si>
    <t>002A.019</t>
  </si>
  <si>
    <t>SUMINISTRO, TRANSPORTE E INSTALACION PILOTES EN CONCRETO 3000 PSI D= 0.35 m</t>
  </si>
  <si>
    <t>002A.021</t>
  </si>
  <si>
    <t>SUMINISTRO, TRANSPORTE E INSTALACION SOBRE CIMIENTO h=0,20  m REVOQUE IMPERMEABILIZADO 2 CARAS</t>
  </si>
  <si>
    <t>002A.022</t>
  </si>
  <si>
    <t>SUSTITUCION EN ARENA LIMPIA</t>
  </si>
  <si>
    <t>002A.023</t>
  </si>
  <si>
    <t>SUMINISTRO, TRANSPORTE E INSTALACION CAPITEL DE CAISSON EN CONCRETO 3000 PSI</t>
  </si>
  <si>
    <t>002A.024</t>
  </si>
  <si>
    <t>SUMINISTRO, TRANSPORTE E INSTALACION DE ANILLO DE PROTECCIÓN PARA CAISSON CONCRETO CAISSONS 3000 PSI</t>
  </si>
  <si>
    <t>002A.025</t>
  </si>
  <si>
    <t>SUMINISTRO TRANSPORTE DE INSTALCION ZAPATA CONCRETO 3500 PSI</t>
  </si>
  <si>
    <t>002A.26</t>
  </si>
  <si>
    <t>VACIADO DE LOSA ML X 60 CMS ANCHO</t>
  </si>
  <si>
    <t>003</t>
  </si>
  <si>
    <t>DESAGUES E INSTALACIONES SANITARIAS</t>
  </si>
  <si>
    <t>003.001</t>
  </si>
  <si>
    <t>SUMINISTRO, TRANSPORTE E INSTALACION CAJA DE INSPECCION 0.30*0.30*0.40 m.(INCLUYE, LADRILLO COMÚN, MARCO EN ANGULO 1 1/2 X 1 1/2 * 1/8" Y TAPA REFORZADA EN PLATINA DE 2 * 1/8" CON PARRILLA EN VARILLA 3/8 CADA 10 CM.)</t>
  </si>
  <si>
    <t>003.002</t>
  </si>
  <si>
    <t>SUMINISTRO, TRANSPORTE E INSTALACION CAJA DE INSPECCION 0.40*0.40*0.40 m.(INCLUYE, LADRILLO COMÚN, MARCO EN ANGULO 1 1/2 X 1 1/2 * 1/8" Y TAPA REFORZADA EN PLATINA DE 2 * 1/8" CON PARRILLA EN VARILLA 3/8 CADA 10 CM.)</t>
  </si>
  <si>
    <t>003.003</t>
  </si>
  <si>
    <t>SUMINISTRO, TRANSPORTE E INSTALACION CAJA DE INSPECCION 0.60*0.60*1 m. (Incluye, ladrillo común, marco en angulo 2 1/2 x 2 1/2 * 3/16" y tapa reforzada en platina de 3 * 3/16" con parrilla en varilla 3/8 cada 10 cm.).</t>
  </si>
  <si>
    <t>003.004</t>
  </si>
  <si>
    <t>SUMINISTRO, TRANSPORTE E INSTALACION CAJA DE INSPECCION  0.80*0.80*1 m.  (Incluye, ladrillo común, marco en angulo 2 1/2 x 2 1/2 * 3/16" y tapa reforzada en platina de 3 * 3/16" con parrilla en varilla 3/8 cada 10 cm.).</t>
  </si>
  <si>
    <t>003.005</t>
  </si>
  <si>
    <t>SUMINISTRO, TRANSPORTE E INSTALACION CAJA DE INSPECCION  1 * 1 * 1 m.  (Incluye, ladrillo común, marco en angulo 2 1/2 x 2 1/2 * 3/16" y tapa reforzada en platina de 3 * 3/16" con parrilla en varilla 3/8 cada 10 cm.).</t>
  </si>
  <si>
    <t>003.006</t>
  </si>
  <si>
    <t>SUMINISTRO, TRANSPORTE E INSTALACION CAJA DE INSPECCION  1 * 1 * 1.50 m.  (Incluye, ladrillo común, marco en angulo 2 1/2 x 2 1/2 * 3/16" y tapa reforzada en platina de 3 * 3/16" con parrilla en varilla 3/8 cada 10 cm.).</t>
  </si>
  <si>
    <t>003.007</t>
  </si>
  <si>
    <t>SUMINISTRO, TRANSPORTE E INSTALACION BAJANTE AGUAS NEGRAS  PVC   3"   (INCLUYE CODO, UNION Y ACCESORIOS DE FIJACION)</t>
  </si>
  <si>
    <t>003.008</t>
  </si>
  <si>
    <t>SUMINISTRO, TRANSPORTE E INSTALACION BAJANTE AGUAS NEGRAS  PVC   4"   (INCLUYE CODO, UNION Y ACCESORIOS DE FIJACION)</t>
  </si>
  <si>
    <t>003.009</t>
  </si>
  <si>
    <t>SUMINISTRO, TRANSPORTE E INSTALACION BAJANTE AGUAS NEGRAS  PVC   6"   (INCLUYE CODO, UNION Y ACCESORIOS DE FIJACION)</t>
  </si>
  <si>
    <t>003.010</t>
  </si>
  <si>
    <t>SUMINISTRO, TRANSPORTE E INSTALACION BAJANTE AGUAS LLUVIAS  PVC   3"   (INCLUYE CODO, UNION Y ACCESORIOS DE FIJACION)</t>
  </si>
  <si>
    <t>003.011</t>
  </si>
  <si>
    <t>SUMINISTRO, TRANSPORTE E INSTALACION BAJANTE AGUAS LLUVIAS  PVC   4"   (INCLUYE CODO, UNION Y ACCESORIOS DE FIJACION)</t>
  </si>
  <si>
    <t>003.012</t>
  </si>
  <si>
    <t>SUMINISTRO, TRANSPORTE E INSTALACION BAJANTE AGUAS LLUVIAS  PVC   6"   (INCLUYE CODO, UNION Y ACCESORIOS DE FIJACION)</t>
  </si>
  <si>
    <t>003.013</t>
  </si>
  <si>
    <t>SUMINISTRO, TRANSPORTE E INSTALACION PUNTO DESAGUE PVC   2" Aparatos sanitarios y desagues  (INCLUYE CODO, YEE Y ACCESORIOS)</t>
  </si>
  <si>
    <t>003.014</t>
  </si>
  <si>
    <t>SUMINISTRO, TRANSPORTE E INSTALACION PUNTO DESAGUE PVC   3"  Aparatos sanitarios y desagues  (INCLUYE CODO, YEE Y ACCESORIOS)</t>
  </si>
  <si>
    <t>003.015</t>
  </si>
  <si>
    <t>SUMINISTRO, TRANSPORTE E INSTALACION PUNTO DESAGUE PVC   4" Aparatos sanitarios (INCLUYE CODO, YEE Y ACCESORIOS)</t>
  </si>
  <si>
    <t>003.016</t>
  </si>
  <si>
    <t>SUMINISTRO, TRANSPORTE E INSTALACION PUNTO DESAGUE PVC   3" Aguas lluvias (INCLUYE CODO, YEE Y ACCESORIOS)</t>
  </si>
  <si>
    <t>003.017</t>
  </si>
  <si>
    <t>SUMINISTRO, TRANSPORTE E INSTALACION PUNTO DESAGUE PVC   4" Aguas lluvias (INCLUYE CODO, YEE Y ACCESORIOS)</t>
  </si>
  <si>
    <t>003.018</t>
  </si>
  <si>
    <t>SUMINISTRO, TRANSPORTE E INSTALACION PUNTO REVENTILACION PVC   2" (Incluye accesorios de  conexión unión y yee ).</t>
  </si>
  <si>
    <t>003.019</t>
  </si>
  <si>
    <t>SUMINISTRO, TRANSPORTE E INSTALACION PUNTO REVENTILACION PVC   3" (Incluye accesorios de  conexión unión y yee ).</t>
  </si>
  <si>
    <t>003.020</t>
  </si>
  <si>
    <t>SUMINISTRO, TRANSPORTE E INSTALACION PUNTO REVENTILACION PVC   4" (Incluye accesorios de  conexión unión y yee ).</t>
  </si>
  <si>
    <t>003.021</t>
  </si>
  <si>
    <t>SUMINISTRO, TRANSPORTE E INSTALACION PUNTO REVENTILACION PVC   6" (Incluye accesorios de  conexión unión y yee )</t>
  </si>
  <si>
    <t>003.022</t>
  </si>
  <si>
    <t>SUMINISTRO, TRANSPORTE E INSTALACION TUBERIA PVC-S 1 1/2" (VENTILACION Y AGUAS LLUVIAS, INCLUYE ACCESORIOS)</t>
  </si>
  <si>
    <t>003.023</t>
  </si>
  <si>
    <t>SUMINISTRO, TRANSPORTE E INSTALACION TUBERIA PVC-S 2" (VENTILACION Y AGUAS LLUVIAS, INCLUYE ACCESORIOS)</t>
  </si>
  <si>
    <t>003.024</t>
  </si>
  <si>
    <t>SUMINISTRO, TRANSPORTE E INSTALACION TUBERIA PVC-S 3" (VENTILACION Y AGUAS LLUVIAS, INCLUYE ACCESORIOS)</t>
  </si>
  <si>
    <t>003.025</t>
  </si>
  <si>
    <t>SUMINISTRO, TRANSPORTE E INSTALACION TUBERIA PVC-S 4" (VENTILACION Y AGUAS LLUVIAS, INCLUYE ACCESORIOS)</t>
  </si>
  <si>
    <t>003.026</t>
  </si>
  <si>
    <t>SUMINISTRO, TRANSPORTE E INSTALACION TUBERIA PVC-S 6" (VENTILACION Y AGUAS LLUVIAS, INCLUYE ACCESORIOS)</t>
  </si>
  <si>
    <t>003.027</t>
  </si>
  <si>
    <t>SUMINISTRO, TRANSPORTE E INSTALACION TUBERIA PVC-S  2" (RED SANITARIA, INCLUYE ACCESORIOS)</t>
  </si>
  <si>
    <t>003.028</t>
  </si>
  <si>
    <t>SUMINISTRO, TRANSPORTE E INSTALACION TUBERIA PVC-S  3" (RED SANITARIA, INCLUYE ACCESORIOS)</t>
  </si>
  <si>
    <t>003.029</t>
  </si>
  <si>
    <t>SUMINISTRO, TRANSPORTE E INSTALACION TUBERIA PVC-S  4" (RED SANITARIA, INCLUYE ACCESORIOS)</t>
  </si>
  <si>
    <t>003.030</t>
  </si>
  <si>
    <t>SUMINISTRO, TRANSPORTE E INSTALACION TUBERIA PVC-S  6" (RED SANITARIA, INCLUYE ACCESORIOS)</t>
  </si>
  <si>
    <t>003.031</t>
  </si>
  <si>
    <t>SUMINISTRO, TRANSPORTE E INSTALACION TUBERIA PVC-S 2" (RED SANITARIA DESCOLGADA, INCLUYE ACCESORIOS)</t>
  </si>
  <si>
    <t>003.032</t>
  </si>
  <si>
    <t>SUMINISTRO, TRANSPORTE E INSTALACION TUBERIA PVC-S 3" (RED SANITARIA DESCOLGADA, INCLUYE ACCESORIOS)</t>
  </si>
  <si>
    <t>003.033</t>
  </si>
  <si>
    <t>SUMINISTRO, TRANSPORTE E INSTALACION TUBERIA PVC-S 4" (RED SANITARIA DESCOLGADA, INCLUYE ACCESORIOS)</t>
  </si>
  <si>
    <t>003.034</t>
  </si>
  <si>
    <t>SUMINISTRO, TRANSPORTE E INSTALACION TUBERIA PVC-S 6" (RED SANITARIA DESCOLGADA, INCLUYE ACCESORIOS)</t>
  </si>
  <si>
    <t>003.035</t>
  </si>
  <si>
    <t>SUMINISTRO, TRANSPORTE E INSTALACION TUBERIA A  LL 110MM Tipo Novafort o similar.  (Incluye accesorios, nivelación y cinta de demarcación)</t>
  </si>
  <si>
    <t>003.036</t>
  </si>
  <si>
    <t>SUMINISTRO, TRANSPORTE E INSTALACION TUBERIA A LL 160MM Tipo Novafort o similar. (Incluye accesorios, nivelación y cinta de demarcación)</t>
  </si>
  <si>
    <t>003.037</t>
  </si>
  <si>
    <t>SUMINISTRO, TRANSPORTE E INSTALACION TUBERIA A LL 200 MM Tipo Novafort o similar. (Incluye accesorios, nivelación y cinta de demarcación)</t>
  </si>
  <si>
    <t>003.038</t>
  </si>
  <si>
    <t>SUMINISTRO, TRANSPORTE E INSTALACION TUBERIA A LL 250 MM Tipo Novafort o similar. (Incluye cama de apoyo en grava fina, relleno lateral en arena lavada, relleno inicial en recebo B-600, instalación, accesorios, nivelación y cinta de nivelación).</t>
  </si>
  <si>
    <t>003.039</t>
  </si>
  <si>
    <t>SUMINISTRO, TRANSPORTE E INSTALACION TUBERIA A LL 315 MM Tipo Novafort o similar. (Incluye accesorios, nivelación y cinta de demarcación)</t>
  </si>
  <si>
    <t>003.040</t>
  </si>
  <si>
    <t>SUMINISTRO, TRANSPORTE E INSTALACION TUBERIA A LL 400 MM Tipo Novafort o similar. (Incluye accesorios, nivelación y cinta de demarcación)</t>
  </si>
  <si>
    <t>003.041</t>
  </si>
  <si>
    <t>SUMINISTRO, TRANSPORTE E INSTALACION TUBERIA ALCANTARILLADO 110MM Tipo Novafort o similar. (Incluye accesorios, nivelación y cinta de demarcación.)</t>
  </si>
  <si>
    <t>003.042</t>
  </si>
  <si>
    <t>SUMINISTRO, TRANSPORTE E INSTALACION TUBERIA ALCANTARILLADO 160MM Tipo Novafort o similar. (Incluye accesorios, nivelación y cinta de demarcación)</t>
  </si>
  <si>
    <t>003.043</t>
  </si>
  <si>
    <t>SUMINISTRO, TRANSPORTE E INSTALACION TUBERIA ALCANTARILLADO 200 MM Tipo Novafort o similar. (Incluye accesorios, nivelación y cinta de demarcación)</t>
  </si>
  <si>
    <t>003.044</t>
  </si>
  <si>
    <t>SUMINISTRO, TRANSPORTE E INSTALACION TUBERIA ALCANTARILLADO 250 MM Tipo Novafort o similar. (Incluye accesorios, nivelación y cinta de demarcación)</t>
  </si>
  <si>
    <t>003.045</t>
  </si>
  <si>
    <t>SUMINISTRO, TRANSPORTE E INSTALACION TUBERIA ALCANTARILLADO 315 MM Tipo Novafort o similar. (Incluye accesorios, nivelación y cinta de demarcación.)</t>
  </si>
  <si>
    <t>003.046</t>
  </si>
  <si>
    <t>SUMINISTRO, TRANSPORTE E INSTALACION TUBERIA ALCANTARILLADO 400 MM Tipo Novafort o similar. (Incluye accesorios, nivelación y cinta de demarcación.)</t>
  </si>
  <si>
    <t>003.047</t>
  </si>
  <si>
    <t>SUMINISTRO, TRANSPORTE E INSTALACION TAPON DE LIMPIEZA DE 3" - Descolgado  (Incluye yee PVCS)</t>
  </si>
  <si>
    <t>003.048</t>
  </si>
  <si>
    <t>SUMINISTRO, TRANSPORTE E INSTALACION TAPON DE LIMPIEZA DE 4" - Descolgado  (Incluye yee PVCS)</t>
  </si>
  <si>
    <t>003.049</t>
  </si>
  <si>
    <t>SUMINISTRO, TRANSPORTE E INSTALACION TAPON DE LIMPIEZA DE 3" (Incluye codo 45° PVCS,  tuberia PVCS y  tapa de inspección).</t>
  </si>
  <si>
    <t>003.050</t>
  </si>
  <si>
    <t>SUMINISTRO, TRANSPORTE E INSTALACION TAPON DE LIMPIEZA DE 4" (Incluye codo 45° PVCS,  tuberia PVCS y tapa de inspección).</t>
  </si>
  <si>
    <t>003.051</t>
  </si>
  <si>
    <t>SUMINISTRO, TRANSPORTE E INSTALACION TAPON DE LIMPIEZA DE 6" (Incluye codo 45° PVCS,  tuberia PVCS y tapa de inspección).</t>
  </si>
  <si>
    <t>003.054</t>
  </si>
  <si>
    <t>SUMINISTRO, TRANSPORTE E INSTALACION FILTRO GEODREN VIAL TB 100 mm.  h=1m. Incluye tuberia de drenaje 4",  (Sección de 0.30 x 1 m.)</t>
  </si>
  <si>
    <t>003.055</t>
  </si>
  <si>
    <t>SUMINISTRO, TRANSPORTE E INSTALACION FILTRO GEODREN VIAL TB 160 mm.  h=1.5m. Incluye tuberia de drenaje 6", geodren planar 0,5 m pavco o similar  (Sección de 0.40 x 1.50 m.)</t>
  </si>
  <si>
    <t>003.056</t>
  </si>
  <si>
    <t>SUMINISTRO, TRANSPORTE E INSTALACION GEODREN PLANAR 1,0 m</t>
  </si>
  <si>
    <t>003.057</t>
  </si>
  <si>
    <t>SUMINISTRO, TRANSPORTE E INSTALACION FILTRO DRENAJE (0.50 x 0.50 m.) Tubo Drenaje Corrugado de 4" con filtro. Incluye relleno piedra filtro, Geotextil NT 3000</t>
  </si>
  <si>
    <t>003.058</t>
  </si>
  <si>
    <t>SUMINISTRO, TRANSPORTE E INSTALACION FILTRO DRENAJE (0.50 x 0.80 m.) Tubo Drenaje Corrugado de 4" con filtro. Incluye Incluye relleno piedra filtro, Geotextil NT 3000</t>
  </si>
  <si>
    <t>003.059</t>
  </si>
  <si>
    <t>SUMINISTRO, TRANSPORTE E INSTALACION FILTRO DRENAJE (0.60 x 1.00 m) Tubo Drenaje Corrugado de 4" con filtro. Incluye relleno piedra filtro, Geotextil NT 3000</t>
  </si>
  <si>
    <t>003.060</t>
  </si>
  <si>
    <t>SUMINISTRO, TRANSPORTE E INSTALACION FILTRO DRENAJE (0.50 x 0.50 m.) Tubo Drenaje Corrugado de 6" con filtro. Incluye relleno piedra filtro, Geotextil NT 3000</t>
  </si>
  <si>
    <t>003.063</t>
  </si>
  <si>
    <t>SUMINISTRO, TRANSPORTE E INSTALACION CARCAMO  A=0.30 m.  H=0.20 m. CON REJILLA PREFABRICADA (Incluye rejilla prefabricada concreto)</t>
  </si>
  <si>
    <t>003.064</t>
  </si>
  <si>
    <t>SUMINISTRO, TRANSPORTE E INSTALACION CARCAMO  A=0.40 m.  H=0.30 m. CON REJILLA METALICA en contramarco y marco en angulo 2"2*3/16 y rejilla en platina de 2"*3/16 (Incluye rejilla metalica)</t>
  </si>
  <si>
    <t>003.065</t>
  </si>
  <si>
    <t>SUMINISTRO, TRANSPORTE E INSTALACION CARCAMO  A=0.20 m.  H=0.20 m. CON REJILLA EN FUNDICION DE HIERRO (Incluye rejilla fundición de hierro gris ref. CAR -30x50 cm.)</t>
  </si>
  <si>
    <t>003.066</t>
  </si>
  <si>
    <t xml:space="preserve">SUMINISTRO, TRANSPORTE E INSTALACION REJILLA  Aluminio  3" x 2"  con Sosco Tradicional  - Ref. T-3"x2"  </t>
  </si>
  <si>
    <t>003.067</t>
  </si>
  <si>
    <t xml:space="preserve">SUMINISTRO, TRANSPORTE E INSTALACION REJILLA  Aluminio  3" x 2"  con Sosco Anticucarachas - Ref. TA-3"x2"  </t>
  </si>
  <si>
    <t>003.068</t>
  </si>
  <si>
    <t xml:space="preserve">SUMINISTRO, TRANSPORTE E INSTALACION REJILLA  Aluminio  4" x 3" con Sosco Tradicional - Ref. H-4"x3"  </t>
  </si>
  <si>
    <t>003.069</t>
  </si>
  <si>
    <t xml:space="preserve">SUMINISTRO, TRANSPORTE E INSTALACION REJILLA  Aluminio  4" x 3"  con Sosco Anticucarachas - Ref. HA-4"x3"  </t>
  </si>
  <si>
    <t>003.070</t>
  </si>
  <si>
    <t xml:space="preserve">SUMINISTRO, TRANSPORTE E INSTALACION REJILLA  Aluminio  6" x 4"  con Sosco Anticucarachas - Ref. TA-6"x4"  </t>
  </si>
  <si>
    <t>003.071</t>
  </si>
  <si>
    <t xml:space="preserve">SUMINISTRO, TRANSPORTE E INSTALACION REJILLA  Aluminio  6" x 4"  Cúpula Tradicional con sosco - Ref. C-6"x4"  </t>
  </si>
  <si>
    <t>003.075</t>
  </si>
  <si>
    <t>SUMINISTRO, TRANSPORTE E INSTALACION TRAMPA DE GRASAS  PLASTICA CAP. 250 Lts. ( Incluye accesorios de instalación y tapa)</t>
  </si>
  <si>
    <t>003.076</t>
  </si>
  <si>
    <t xml:space="preserve">SUMINISTRO, TRANSPORTE E INSTALACION TANQUE SEPTICO INTEGRADO PREFABRICADO TIPO IMHOFF SUBTERRANEO DE 2000 Lts. Tipo Colempaques con tapa y accesorios Ovoide - Verde Ref. 2 o Similar </t>
  </si>
  <si>
    <t>003.077</t>
  </si>
  <si>
    <t>SUMINISTRO, TRANSPORTE E INSTALACION FILTRO ANAEROBICO PREFABRICADO DE 2000 Lts. Tipo Colempaques con tapa y accesorios Ovoide - Verde Ref. 2 o Similar.</t>
  </si>
  <si>
    <t>003.084</t>
  </si>
  <si>
    <t>SUMINISTRO, TRANSPORTE E INSTALACION CABEZAL DE ENTREGA DE AGUAS LLUVIAS EN CONCRETO DE 3000 PSI 200 mm. (8"). (Incluye acero de refuerzo )</t>
  </si>
  <si>
    <t>003.085</t>
  </si>
  <si>
    <t>SUMINISTRO, TRANSPORTE E INSTALACION CABEZAL DE ENTREGA DE AGUAS LLUVIAS EN CONCRETO DE 3000 PSI  250 mm (10"). (Incluye acero de refuerzo )</t>
  </si>
  <si>
    <t>003.086</t>
  </si>
  <si>
    <t>SUMINISTRO, TRANSPORTE E INSTALACION CABEZAL DE ENTREGA DE AGUAS LLUVIAS EN CONCRETO  315 mm ( 12").  (Incluye acero de refuerzo )</t>
  </si>
  <si>
    <t>003.088</t>
  </si>
  <si>
    <t>SUMINISTRO, TRANSPORTE E INSTALACION PASAMURO EN TUBO ACERO GALVANIZADO PRESION 3" Calibre 40 ASTM A53 Grado A -  L=0.30 m.</t>
  </si>
  <si>
    <t>003.089</t>
  </si>
  <si>
    <t>SUMINISTRO, TRANSPORTE E INSTALACION PASAMURO EN TUBO EN ACERO GALVANIZADO PRESION  4"  Calibre 40 ASTM A53 Grado A -  L=0.30 m.</t>
  </si>
  <si>
    <t>003.090</t>
  </si>
  <si>
    <t>SUMINISTRO, TRANSPORTE E INSTALACION PASAMURO EN TUBO EN ACERO GALVANIZADO PRESION  6"  Calibre 40 ASTM A53 Grado A -  L=0.30 m.</t>
  </si>
  <si>
    <t>003.095</t>
  </si>
  <si>
    <t>SUMINISTRO, TRANSPORTE E INSTALACION GEODREN CIRCULAR   CON TUBERIA  200/5/200 160  h  1,00mt tubo. ( sección de 0.40 x 1 m)</t>
  </si>
  <si>
    <t>003.096</t>
  </si>
  <si>
    <t>SUMINISTRO, TRANSPORTE E INSTALACION FILTRO DRENAJE (0.60 x 0.90 m) Tubo Drenaje Corrugado de 4" con filtro. Incluye Geotextil NT 3000.</t>
  </si>
  <si>
    <t>003.098</t>
  </si>
  <si>
    <t xml:space="preserve">SUMINISTRO, TRANSPORTE E INSTALACION REJILLA  Aluminio  4" x 2"  Cúpula Tradicional con sosco - Ref. C-4"x2"  </t>
  </si>
  <si>
    <t>003.099</t>
  </si>
  <si>
    <t>SUMINISTRO, TRANSPORTE E INSTALACION FILTRO DRENAJE (0.30 x 0.30 m.) Tubo Drenaje Corrugado de 4" con filtro. Incluye relleno piedra filtro, Geotextil NT 3000</t>
  </si>
  <si>
    <t>003.100</t>
  </si>
  <si>
    <t>SUMINISTRO, TRANSPORTE E INSTALACION PUNTO DESAGUE PVC   2" Aparatos sanitarios y desagues  (INCLUYE CODO, YEE Y ACCESORIOS) HASTA 3 MTS</t>
  </si>
  <si>
    <t>003.101</t>
  </si>
  <si>
    <t>SUMINISTRO, TRANSPORTE E INSTALACION PUNTO DESAGUE PVC   3" Aparatos sanitarios y desagues  (INCLUYE CODO, YEE Y ACCESORIOS) HASTA 3 MTS</t>
  </si>
  <si>
    <t>003.102</t>
  </si>
  <si>
    <t>RECALCE DE BAJANTES EN PVC CON CONCRETO DE 3000 PSI - INCLUYE REFUERZO 3/8"</t>
  </si>
  <si>
    <t>003.103</t>
  </si>
  <si>
    <t>SUMINISTRO, TRANSPORTE E INSTALACIÓN SIFÓN PVC-S 2"</t>
  </si>
  <si>
    <t>003.104</t>
  </si>
  <si>
    <t>SUMINISTRO, TRANSPORTE E INSTALACION TUBERIA ALCANTARILLADO 8" TIPO NOVAFORT O SIMILAR, ( INCLUYE ACCESORIOS, NIVELACION Y CINTA DE DEMARCACION)</t>
  </si>
  <si>
    <t>003.105</t>
  </si>
  <si>
    <t>SUMINISTRO, TRANSPORTE E INSTALACION SANITARIO TIPO INSTITUCIONAL BAJO CONSUMO POR DESCARGA, COLOR BLANCO CORONA REF 340021001 O SIMILAR, INCLUYE MUEBLE Y ACCESORIOS GENERALES DE INSTALACIÓN.</t>
  </si>
  <si>
    <t>003.106</t>
  </si>
  <si>
    <t>SUMINISTRO TRANSPORTE E INSTALACIÓN DE CARTUCHOS PUSH REF. O21121111 O SIMILAR. SE PUEDA UTILIZAR PARA PRODUCTOS DE LAVAMANOS DE MESA, ORINALES Y/O PARED ( INCLUYE DESINSTALACION DE ACCERORIOS DE PUNTOS SANITARIOS EXISTENTES)</t>
  </si>
  <si>
    <t>003.107</t>
  </si>
  <si>
    <t>SUMINISTRO, TRANSPORTE E INSTALACION ORINAL INSTITUCIONAL MEDIANO DE ENTRADA SUPERIOR EN PORCELANA COLOR BLANCO LINEA POLO (CORONA) REF: 088621001 O SIMILAR. INCLUYE GLIFERÍA PUSH Y VÁLVULA ANTIVANDÁLICA.</t>
  </si>
  <si>
    <t>003.108</t>
  </si>
  <si>
    <t>SUMINISTRO, TRANSPORTE E INSTALACION SANITARIO INSTITUCIONAL DE TAZA BÁLTICA DE ENTRADA POSTERIOR REFERENCIA 113121001 CORONA O SIMILAR VÁLVULA ANTIBANDÁLICA DE BAJO CONSUMO.  INCLUYE PUSH GLIFERÍA Y DEMÁS ELEMENTOS PARA SU CORRECTA INSTALACIÓN Y FUNCIONAMIENTO.</t>
  </si>
  <si>
    <t>003.109</t>
  </si>
  <si>
    <t>SUMINISTRO, TRANSPORTE E INSTALACION DE TUBERIA PVC SANITARIA POR PLACAS Y DUCTOS 3"</t>
  </si>
  <si>
    <t>003.110</t>
  </si>
  <si>
    <t>SUMINISTRO, TRANSPORTE E INSTALACION DE TUBERIA PVC SANITARIA POR PLACAS Y DUCTOS 4"</t>
  </si>
  <si>
    <t>003.111</t>
  </si>
  <si>
    <t>SUMINISTRO, TRANSPORTE E INSTALACION DE TUBERIA PVC SANITARIA POR PLACAS Y DUCTOS 6"</t>
  </si>
  <si>
    <t>003.112</t>
  </si>
  <si>
    <t>SUMINISTRO, TRANSPORTE E INSTALACION DE ABRAZADERAS DE FIJACION PARA TUBERIA COLGANTE 2"</t>
  </si>
  <si>
    <t>003.113</t>
  </si>
  <si>
    <t>SUMINISTRO, TRANSPORTE E INSTALACION DE ABRAZADERAS DE FIJACION PARA TUBERIA COLGANTE 3"</t>
  </si>
  <si>
    <t>003.114</t>
  </si>
  <si>
    <t>SUMINISTRO, TRANSPORTE E INSTALACION DE ABRAZADERAS DE FIJACION PARA TUBERIA COLGANTE 4"</t>
  </si>
  <si>
    <t>003.115</t>
  </si>
  <si>
    <t>SUMINISTRO, TRANSPORTE E INSTALACION DE ABRAZADERAS DE FIJACION PARA TUBERIA COLGANTE 6"</t>
  </si>
  <si>
    <t>003.116</t>
  </si>
  <si>
    <t>SUMINISTRO, TRANSPORTE E INSTALACION DE TRAGANTE DE AGUAS LLUVIAS 6" X 4"</t>
  </si>
  <si>
    <t>003.117</t>
  </si>
  <si>
    <t>SUMINISTRO, TRANSPORTE E INSTALACION DE TUBERIA PVC NOVAFORT BAJO TIERRA 3"</t>
  </si>
  <si>
    <t>003.118</t>
  </si>
  <si>
    <t>SUMINISTRO, TRANSPORTE E INSTALACION DE TUBERIA PVC SANITARIA BAJO TIERRA 4"</t>
  </si>
  <si>
    <t>003.119</t>
  </si>
  <si>
    <t>SUMINISTRO, TRANSPORTE E INSTALACION DE TUBERIA PVC SANITARIA BAJO TIERRA 6"</t>
  </si>
  <si>
    <t>003.120</t>
  </si>
  <si>
    <t>SUMINISTRO, TRANSPORTE E INSTALACION DE TUBERIA PVC SANITARIA BAJO TIERRA 8"</t>
  </si>
  <si>
    <t>003.121</t>
  </si>
  <si>
    <t>SUMINISTRO, TRANSPORTE E INSTALACION DE TUBERIA PVC NOVAFORT BAJO TIERRA 4"</t>
  </si>
  <si>
    <t>003.122</t>
  </si>
  <si>
    <t>SUMINISTRO, TRANSPORTE E INSTALACION DE TUBERIA PVC NOVAFORT BAJO TIERRA 6"</t>
  </si>
  <si>
    <t>003.123</t>
  </si>
  <si>
    <t>SUMINISTRO, TRANSPORTE E INSTALACION DE TUBERIA PVC SANITARIA BAJO TIERRA 3"</t>
  </si>
  <si>
    <t>003.124</t>
  </si>
  <si>
    <t>SUMINISTRO, TRANSPORTE E INSTALACION DE TUBERIA PVC NOVAFORT BAJO TIERRA 8"</t>
  </si>
  <si>
    <t>003.125</t>
  </si>
  <si>
    <t>SUMINISTRO, TRANSPORTE E INSTALACION CAJA DE INSPECCION CIRCULAR 1,20 (COMPLETA)</t>
  </si>
  <si>
    <t>003.126</t>
  </si>
  <si>
    <t>SUMINISTRO, TRANSPORTE E INSTALACION DE TUBERIA PVC NOVAFORT BAJO TIERRA 10"</t>
  </si>
  <si>
    <t>003.127</t>
  </si>
  <si>
    <t>SUMINISTRO, TRANSPORTE E INSTALACION DE TUBERIA PVC NOVAFORT BAJO TIERRA 12"</t>
  </si>
  <si>
    <t>003.128</t>
  </si>
  <si>
    <t>SUMINISTRO, TRANSPORTE E INSTALACION DE TUBERIA PVC NOVAFORT BAJO TIERRA 14"</t>
  </si>
  <si>
    <t>003.129</t>
  </si>
  <si>
    <t>SUMINISTRO, TRANSPORTE E INSTALACION DE TUBERIA PVC NOVAFORT BAJO TIERRA 16"</t>
  </si>
  <si>
    <t>003.130</t>
  </si>
  <si>
    <t>SUMINISTRO, TRANSPORTE E INSTALACION DE TUBERIA PVC NOVAFORT BAJO TIERRA 18"</t>
  </si>
  <si>
    <t>003.131</t>
  </si>
  <si>
    <t>SUMINISTRO, TRANSPORTE E INSTALACION DE TUBERIA PVC NOVAFORT BAJO TIERRA 20"</t>
  </si>
  <si>
    <t>003.132</t>
  </si>
  <si>
    <t>SUMINISTRO, TRANSPORTE E INSTALACION DE VALVULA ANTIRRETORNO 4"</t>
  </si>
  <si>
    <t>003.133</t>
  </si>
  <si>
    <t>SUMINISTRO, TRANSPORTE E INSTALACION DE BOMBA SUMERGIBLE</t>
  </si>
  <si>
    <t>003.134</t>
  </si>
  <si>
    <t>SUMINISTRO, TRANSPORTE E INSTALACION FILTRO DRENAJE (0.30 x 1.20 m.) Tubo Drenaje Corrugado de 4" con filtro. Incluye relleno piedra filtro, Geotextil NT 3000</t>
  </si>
  <si>
    <t>003.135</t>
  </si>
  <si>
    <t>SUMINISTRO, TRANSPORTE E INSTALACION FILTRO DRENAJE (0.30 x 1.50 m.) Tubo Drenaje Corrugado de 4" con filtro. Incluye relleno piedra filtro, Geotextil NT 3000</t>
  </si>
  <si>
    <t>003.136</t>
  </si>
  <si>
    <t>SUMINISTRO, TRANSPORTE E INSTALACION FILTRO DRENAJE (0.30 x 1.80 m.) Tubo Drenaje Corrugado de 4" con filtro. Incluye relleno piedra filtro, Geotextil NT 3000</t>
  </si>
  <si>
    <t>004</t>
  </si>
  <si>
    <t>PISOS-BASES-RELLENOS</t>
  </si>
  <si>
    <t>004.001</t>
  </si>
  <si>
    <t>SUMINISTRO, TRANSPORTE E INSTALACION  BASE GRANULAR  COMPACTADA CON RANA</t>
  </si>
  <si>
    <t>004.003</t>
  </si>
  <si>
    <t>SUMINISTRO, TRANSPORTE E INSTALACION POLIETILENO CAL. 6 (Impermeabilización piso)</t>
  </si>
  <si>
    <t>004.005</t>
  </si>
  <si>
    <t>SUMINISTRO, TRANSPORTE E INSTALACION SUB BASE COMPACTADA CON RANA</t>
  </si>
  <si>
    <t>004.007</t>
  </si>
  <si>
    <t>SUMINISTRO, TRANSPORTE E INSTALACION GEOTEXTIL NO TEJIDO 1600</t>
  </si>
  <si>
    <t>004.008</t>
  </si>
  <si>
    <t>SUMINISTRO, TRANSPORTE E INSTALACION GEOTEXTIL NO TEJIDO 4000</t>
  </si>
  <si>
    <t>004.010</t>
  </si>
  <si>
    <t>SUMINISTRO, TRANSPORTE E INSTALACION SUELO NATURAL TRATADO QUIMICAMENTE EN UNA MEZCLA CON CAL HIDRATADA, EN UNA DOSIFICACION IGUAL AL 5% EN PESO</t>
  </si>
  <si>
    <t>004.011</t>
  </si>
  <si>
    <t xml:space="preserve">SUMINISTRO, TRANSPORTE E INSTALACION TRATAMIENTO DE SUELO,  CAL HIDRATADA E=0.02 Mts. </t>
  </si>
  <si>
    <t>004.012</t>
  </si>
  <si>
    <t>SUMINISTRO, TRANSPORTE E INSTALACION TRATAMIENTO DE SUELO, BARRENOS EN CAL HIDRATADA D=0.12 Mts L=1,20 Mts.(Zapatas)</t>
  </si>
  <si>
    <t>004.013</t>
  </si>
  <si>
    <t>SUMINISTRO, TRANSPORTE E INSTALACION AFIRMADO COMPACTADO PARA ESTRUCTURAS</t>
  </si>
  <si>
    <t>004.014</t>
  </si>
  <si>
    <t>NIVELACION MANUAL DE ARENA PARA CANCHAS DE FUTBOL (NO INCLUYE SUMINISTRO DE ARENA)</t>
  </si>
  <si>
    <t>005</t>
  </si>
  <si>
    <t>ESTRUCTURAS EN CONCRETO, METALICAS Y DE MADERA</t>
  </si>
  <si>
    <t>005.001</t>
  </si>
  <si>
    <t>SUMINISTRO, TRANSPORTE E INSTALACION MALLA ELECTROSOLDADA (Incluye alambre negro, colocación y traslapo).</t>
  </si>
  <si>
    <t>005.003</t>
  </si>
  <si>
    <t>SUMINISTRO, TRANSPORTE E INSTALACION MALLA ELECTROSOLDADA H-084 R-21 F  4 mm c/.15 x 25m  (Incluye alambre negro, colocación y traslapo).</t>
  </si>
  <si>
    <t>005.004</t>
  </si>
  <si>
    <t>SUMINISTRO, TRANSPORTE E INSTALACION MALLA ELECTROSOLDADA M-084 Q-2 F  4 mm c/.15m en ambos sentidos (Incluye alambre negro, colocación y traslapo).</t>
  </si>
  <si>
    <t>005.005</t>
  </si>
  <si>
    <t>SUMINISTRO, TRANSPORTE E INSTALACION MALLA ELECTROSOLDADA M-106  Q-3F  4.5 mm c/.15m en ambos sentidos (Incluye alambre negro, colocación y traslapo).</t>
  </si>
  <si>
    <t>005.006</t>
  </si>
  <si>
    <t>SUMINISTRO, TRANSPORTE E INSTALACION MALLA ELECTROSOLDADA XX-131  5.0MM C/ 15 CM EN AMBOS SENTIDOS (INCLUYE ALAMBRE NEGRO, COLOCACIÓN Y TRASLAPO).</t>
  </si>
  <si>
    <t>005.007</t>
  </si>
  <si>
    <t>SUMINISTRO, TRANSPORTE E INSTALACION MALLA ELECTROSOLDADA M-159 Q-4 F 5.5mm c/.15m en ambos sentidos (Incluye alambre negro, colocación y traslapo).</t>
  </si>
  <si>
    <t>005.008</t>
  </si>
  <si>
    <t>SUMINISTRO, TRANSPORTE E INSTALACION MALLA ELECTROSOLDADA M-188 Q-5 F  6 mm c/.15m en ambos sentidos (Incluye alambre negro, colocación y traslapo).</t>
  </si>
  <si>
    <t>005.009</t>
  </si>
  <si>
    <t>SUMINISTRO, TRANSPORTE E INSTALACION MALLA ELECTROSOLDADA M-221 Q-6 F 6.5mm c/.15m en ambos sentidos (Incluye alambre negro, colocación y traslapo).</t>
  </si>
  <si>
    <t>005.010</t>
  </si>
  <si>
    <t>SUMINISTRO, TRANSPORTE E INSTALACION PLACA CONTRAPISO CONCRETO 3000 PSI  E=0.07 m ( Sin refuerzo)</t>
  </si>
  <si>
    <t>005.011</t>
  </si>
  <si>
    <t xml:space="preserve">SUMINISTRO, TRANSPORTE E INSTALACION PLACA CONTRAPISO CONCRETO 3000 PSI  E=0.10 m </t>
  </si>
  <si>
    <t>005.012</t>
  </si>
  <si>
    <t xml:space="preserve">SUMINISTRO, TRANSPORTE E INSTALACION PLACA CONTRAPISO CONCRETO 3000 PSI  E=0.15  </t>
  </si>
  <si>
    <t>005.013</t>
  </si>
  <si>
    <t xml:space="preserve">SUMINISTRO, TRANSPORTE E INSTALACION PLACA CONTRAPISO CONCRETO 3000 PSI  </t>
  </si>
  <si>
    <t>005.014</t>
  </si>
  <si>
    <t xml:space="preserve">SUMINISTRO, TRANSPORTE E INSTALACION COLUMNAS CONCRETO 4000 PSI </t>
  </si>
  <si>
    <t>005.015</t>
  </si>
  <si>
    <t>SUMINISTRO, TRANSPORTE E INSTALACION VIGA AEREA CONCRETO 4000 PSI  .</t>
  </si>
  <si>
    <t>005.016</t>
  </si>
  <si>
    <t xml:space="preserve">SUMINISTRO, TRANSPORTE E INSTALACION PLACA CONTRAPISO CONCRETO 4000 PSI  E=0.10 m </t>
  </si>
  <si>
    <t>005.017</t>
  </si>
  <si>
    <t xml:space="preserve">SUMINISTRO, TRANSPORTE E INSTALACION LOSA DE ENTREPISO ALIGERADA CON CASETON DE GUADUA h= 0.35 m. Torta superior 5cm. e inferior de 3 cm. Concreto 4000 PSI.   </t>
  </si>
  <si>
    <t>005.018</t>
  </si>
  <si>
    <t xml:space="preserve">SUMINISTRO, TRANSPORTE E INSTALACION LOSA DE ENTREPISO ALIGERADA CON CASETON DE GUADUA h= 0.40 m. Torta superior 5cm. e inferior de 3 cm. Concreto 4000 PSI.   </t>
  </si>
  <si>
    <t>005.019</t>
  </si>
  <si>
    <t xml:space="preserve">SUMINISTRO, TRANSPORTE E INSTALACION LOSA DE ENTREPISO ALIGERADA CON CASETON DE GUADUA h= 0.45 m. Torta superior 5cm. e inferior de 3 cm. Concreto 4000 PSI.   </t>
  </si>
  <si>
    <t>005.020</t>
  </si>
  <si>
    <t xml:space="preserve">SUMINISTRO, TRANSPORTE E INSTALACION LOSA DE ENTREPISO ALIGERADA CON CASETON DE GUADUA h= 0.50 m. Torta superior 5cm. e inferior de 3 cm. Concreto 4000 PSI.   </t>
  </si>
  <si>
    <t>005.025</t>
  </si>
  <si>
    <t xml:space="preserve">SUMINISTRO, TRANSPORTE E INSTALACION PLACA EN STEEL DECK  lamina 2" Calibre 16, h= 0.10 m. Concreto 4000 PSI   </t>
  </si>
  <si>
    <t>005.026</t>
  </si>
  <si>
    <t xml:space="preserve">SUMINISTRO, TRANSPORTE E INSTALACION PLACA EN STEEL DECK  lamina 2" Calibre 16, h= 0.12 m. Concreto 4000 PSI   </t>
  </si>
  <si>
    <t>005.027</t>
  </si>
  <si>
    <t xml:space="preserve">SUMINISTRO, TRANSPORTE E INSTALACION PLACA EN STEEL DECK  lamina 2" Calibre 16, h= 0.13 m. Concreto 4000 PSI   </t>
  </si>
  <si>
    <t>005.028</t>
  </si>
  <si>
    <t xml:space="preserve">SUMINISTRO, TRANSPORTE E INSTALACION PLACA EN STEEL DECK  lamina 2" Calibre 16, h= 0.15 m. Concreto 4000 PSI   </t>
  </si>
  <si>
    <t>005.029</t>
  </si>
  <si>
    <t xml:space="preserve">SUMINISTRO, TRANSPORTE E INSTALACION PLACA MACIZA AEREA CONCRETO 4000 PSI  e= 0.10m  </t>
  </si>
  <si>
    <t>005.030</t>
  </si>
  <si>
    <t xml:space="preserve">SUMINISTRO, TRANSPORTE E INSTALACION PLACA MACIZA AEREA CONCRETO 4000 PSI e= 0.15m  </t>
  </si>
  <si>
    <t>005.031</t>
  </si>
  <si>
    <t xml:space="preserve">SUMINISTRO, TRANSPORTE E INSTALACION PLACA MACIZA AEREA CONCRETO 4000 PSI e= 0.20m  </t>
  </si>
  <si>
    <t>005.032</t>
  </si>
  <si>
    <t xml:space="preserve">SUMINISTRO, TRANSPORTE E INSTALACION PLACA MACIZA AEREA CONCRETO 4000 PSI e= 0.25m  </t>
  </si>
  <si>
    <t>005.033</t>
  </si>
  <si>
    <t xml:space="preserve">SUMINISTRO, TRANSPORTE E INSTALACION PLACA FOSO ASCENSOR CONCRETO 3000 PSI </t>
  </si>
  <si>
    <t>005.034</t>
  </si>
  <si>
    <t>SUMINISTRO, TRANSPORTE E INSTALACION ESCALERA EN CONCRETO 4000 PSI</t>
  </si>
  <si>
    <t>005.035</t>
  </si>
  <si>
    <t>SUMINISTRO, TRANSPORTE E INSTALACION VIGUETA CONFINAMIENTO CONCRETO 3000 PSI</t>
  </si>
  <si>
    <t>005.036</t>
  </si>
  <si>
    <t>SUMINISTRO, TRANSPORTE E INSTALACION VIGUETA CONFINAMIENTO CONCRETO 3000 PSI 0.20 x 0.12 m.</t>
  </si>
  <si>
    <t>005.037</t>
  </si>
  <si>
    <t xml:space="preserve">SUMINISTRO, TRANSPORTE E INSTALACION COLUMNETA CONFINAMIENTO CONCRETO 3000 PSI </t>
  </si>
  <si>
    <t>005.038</t>
  </si>
  <si>
    <t>SUMINISTRO, TRANSPORTE E INSTALACION COLUMNETA CONFINAMIENTO CONCRETO 3000 PSI  0.20 x 0.12 m.</t>
  </si>
  <si>
    <t>005.039</t>
  </si>
  <si>
    <t>SUMINISTRO, TRANSPORTE E INSTALACION DINTEL CONCRETO 3000 PSI  .</t>
  </si>
  <si>
    <t>005.040</t>
  </si>
  <si>
    <t>SUMINISTRO, TRANSPORTE E INSTALACION DINTEL CONCRETO 3.000 psi 0.15 * 0.20 m.</t>
  </si>
  <si>
    <t>005.041</t>
  </si>
  <si>
    <t>SUMINISTRO, TRANSPORTE E INSTALACION CONCRETO CICLOPEO PLACA CONTRAPISO (60% CONCRETO 3000 PSI Y 40% PIEDRA MEDIA ZONGA)</t>
  </si>
  <si>
    <t>005.044</t>
  </si>
  <si>
    <t>SUMINISTRO, TRANSPORTE E INSTALACION ALFAJIAS EN CONCRETO 3000 PSI a=0.25 m</t>
  </si>
  <si>
    <t>005.045</t>
  </si>
  <si>
    <t>SUMINISTRO, TRANSPORTE E INSTALACION ALFAJIAS EN CONCRETO 3000 PSI a=0.30 m</t>
  </si>
  <si>
    <t>005.046</t>
  </si>
  <si>
    <t>SUMINISTRO, TRANSPORTE E INSTALACION PERSIANA EN CONCRETO 3000 PSI A=0.20 m.</t>
  </si>
  <si>
    <t>005.047</t>
  </si>
  <si>
    <t>SUMINISTRO, TRANSPORTE E INSTALACION ALBARDILLAS PROTECCION MUROS  EN CONCRETO DE 3000 PSI</t>
  </si>
  <si>
    <t>005.048</t>
  </si>
  <si>
    <t>SUMINISTRO, TRANSPORTE E INSTALACION MESON EN CONCRETO 3000 psi a=0.60 m e=0.08 m.</t>
  </si>
  <si>
    <t>005.049</t>
  </si>
  <si>
    <t>SUMINISTRO, TRANSPORTE E INSTALACION MESON EN CONCRETO 3000 PSI E=0,07 M ANCHO=0,60M( INCLUYE REFUERZO, ACERO NO. 3 EN AMBAS DIRECCIONES @ 0,15M, MURO EN LADRILLO Y REVOQUE)</t>
  </si>
  <si>
    <t>005.050</t>
  </si>
  <si>
    <t>SUMINISTRO, TRANSPORTE E INSTALACION TANQUE SUBTERRANEO EN CONCRETO IMPERMEABILIZADO de 3000 PSI. Incluye: accesorios, tapa.</t>
  </si>
  <si>
    <t>005.051</t>
  </si>
  <si>
    <t>SUMINISTRO, TRANSPORTE E INSTALACION TANQUE SUBTERRANEO EN CONCRETO IMPERMEABILIZADO de 3500 psi. Incluye: accesorios, tapa</t>
  </si>
  <si>
    <t>005.054</t>
  </si>
  <si>
    <t>SUMINISTRO, TRANSPORTE E INSTALACION CINTA SIKA PVC V - 15 PARA JUNTAS</t>
  </si>
  <si>
    <t>005.056</t>
  </si>
  <si>
    <t>SUMINISTRO, TRANSPORTE E INSTALACION JUNTA DE DILATACION PARA PLACA CONTRAPISO (Inlcuye sellante)</t>
  </si>
  <si>
    <t>005.057</t>
  </si>
  <si>
    <t>SUMINISTRO, TRANSPORTE E INSTALACION POCETA EN CONCRETO 3000 psi  Dimensión: 1.12 * 0.70 * 0.15 m.</t>
  </si>
  <si>
    <t>005.059</t>
  </si>
  <si>
    <t>SUMINISTRO, TRANSPORTE E INSTALACION MALLA ELECTROSOLDADA M-257  F 7,0mm c/.15m en ambos sentidos (Incluye alambre negro, colocación y traslapo).</t>
  </si>
  <si>
    <t>005.060</t>
  </si>
  <si>
    <t xml:space="preserve">SUMINISTRO, TRANSPORTE E INSTALACION PLACA CONTRAPISO CONCRETO 3000 PSI  E=0.25  </t>
  </si>
  <si>
    <t>005.061</t>
  </si>
  <si>
    <t xml:space="preserve">SUMINISTRO, TRANSPORTE E INSTALACION LOSA CIMENTACION CONCRETO 4000 PSI  E=0.10  </t>
  </si>
  <si>
    <t>005.062</t>
  </si>
  <si>
    <t xml:space="preserve">SUMINISTRO, TRANSPORTE E INSTALACION COLUMNAS CONCRETO 4000 PSI  A LA VISTA </t>
  </si>
  <si>
    <t>005.063</t>
  </si>
  <si>
    <t>SUMINISTRO, TRANSPORTE E INSTALACION VIGA AEREA CONCRETO 4000 PSI  A LA VISTA .</t>
  </si>
  <si>
    <t>005.065</t>
  </si>
  <si>
    <t>SUMINISTRO, TRANSPORTE E INSTALACION APANTALLAMIENTO CONCRETO de 4000 PSI  A LA VISTA</t>
  </si>
  <si>
    <t>005.066</t>
  </si>
  <si>
    <t>SUMINISTRO, TRANSPORTE E INSTALACION VIGA + ALFAJIA  CONFINAMIENTO CONCRETO 3000 PSI .</t>
  </si>
  <si>
    <t>005.068</t>
  </si>
  <si>
    <t>SUMINISTRO, TRANSPORTE E INSTALACION MENSULAS CONCRETO 4000 PSI  .</t>
  </si>
  <si>
    <t>005.069</t>
  </si>
  <si>
    <t>SUMINISTRO, TRANSPORTE E INSTALACION GARGOLA EN CONCRETO 0,13x0,13</t>
  </si>
  <si>
    <t>005.073</t>
  </si>
  <si>
    <t>SUMINISTRO, TRANSPORTE E INSTALACION ESTRUCTURA METÁLICA EN Perfil Lámina Delgada PHR ASTM A500 Grado 50. Calibre según diseño (Incluye vigas, cerchas, correas, anticorrosivo y esmalte)</t>
  </si>
  <si>
    <t>005.074</t>
  </si>
  <si>
    <t>SUMINISTRO, TRANSPORTE E INSTALACION PERFILES TUBULARES ACERO LAMINADOS EN FRIO ASTM A-500 GRADO C  (INCLUYE PERNOS, PLATINAS, TUERCAS, ARANDELAS, SOLDADURA, ANTICORROSIVO Y ESMALTE)</t>
  </si>
  <si>
    <t>005.075</t>
  </si>
  <si>
    <t>SUMINISTRO, TRANSPORTE E INSTALACION PERFILES IPE A-36  ( Incluye soldadura, anticorrosivo y esmalte + proteccion antifuego e instalacion)</t>
  </si>
  <si>
    <t>005.076</t>
  </si>
  <si>
    <t>SUMINISTRO, TRANSPORTE E INSTALACION PERFILES HEA  A-36  ( Incluye soldadura, anticorrosivo y esmalte + proteccion antifuego e instalacion)</t>
  </si>
  <si>
    <t>005.077</t>
  </si>
  <si>
    <t>SUMINISTRO, TRANSPORTE E INSTALACION ACERO 60.000 psi para Templetes o tirantillos  y cortavientos ( Incluye soldadura, anticorrosivo y esmalte ) - para reparación de estructuras</t>
  </si>
  <si>
    <t>005.078</t>
  </si>
  <si>
    <t>SUMINISTRO, TRANSPORTE E INSTALACION PLATINAS Y ANGULOS DE UNION ACERO A-36  ( Incluye soldadura, anticorrosivo y esmalte) - para reparación de estructuras</t>
  </si>
  <si>
    <t>005.079</t>
  </si>
  <si>
    <t>SUMINISTRO, TRANSPORTE E INSTALACION CINTA SIKA PVC V - 10 PARA JUNTAS</t>
  </si>
  <si>
    <t>005.080</t>
  </si>
  <si>
    <t>SUMINISTRO, TRANSPORTE E INSTALACION CINTA SIKA PVC V - 22 PARA JUNTAS</t>
  </si>
  <si>
    <t>005.081</t>
  </si>
  <si>
    <t xml:space="preserve">SUMINISTRO, TRANSPORTE E INSTALACION PLACA EN STEEL DECK  lamina 2" Calibre 16, h= 0.08 m. Concreto 3000 PSI incluye malla electrosodada 15x15 4mm   </t>
  </si>
  <si>
    <t>005.082</t>
  </si>
  <si>
    <t>SUMINISTRO, TRANSPORTE E INSTALACIÓN DE LOSA DE ENTREPISO EN FIBROCEMENTO, CONCREMALLA, CONCRETO 3000 PSI E=0,07 MTS Y TODOS LOS ACCESORIOS REQUERIDOS PARA LA INSTALACIÓN</t>
  </si>
  <si>
    <t>005.083</t>
  </si>
  <si>
    <t>SUMINISTRO, TRANSPORTE E INSTALACIÓN DE VIGAS Y COLUMNAS DE 0,20 *13 CMS CONCRETO DE 3000 PSI. NO INCLUYE REFUERZO</t>
  </si>
  <si>
    <t>005.084</t>
  </si>
  <si>
    <t>LOSA DE ENTREPISO EN VIGUETA DE CHANUL, ESTERILLA, CONCREMALLA DE 15X15 4MM, CONCRETO 3000 PSI E=7CM</t>
  </si>
  <si>
    <t>005.085</t>
  </si>
  <si>
    <t>005.086</t>
  </si>
  <si>
    <t>SUMINISTRO TRANSPORTE E INSTALACION MURO EN CONCRETO 21 MPA, NO INCLUYE REFUERZO</t>
  </si>
  <si>
    <t>005.087</t>
  </si>
  <si>
    <t>SUMINISTRO, TRANSPORTE E INSTALACION MESON EN CONCRETO DE 3000 PSI PARA LAVAMANOS SECCIÓN TRIANGULAR, HECHO EN OBRA. INCLUYE SOPORTES METÁLICOS EN ANGULO DE 1" ANCLADOS CON PERNOS</t>
  </si>
  <si>
    <t>005.089</t>
  </si>
  <si>
    <t>SUMINISTRO, TRANSPORTE E INSTALACIÓN GRADERÍAS EN CONCRETO 3000 PSI SOBRE TIERRA, DESARROLLO HASTA 1, 0 M (MALLA ELECTRO SOLDADA D 131 Y FORMALETA METÁLICA)</t>
  </si>
  <si>
    <t>005.090</t>
  </si>
  <si>
    <t>SUMINISTRO, TRANSPORTE E INSTALACION PLACA EN METALDECK  LAMINA 2" CALIBRE 22, H= 0.10 M. CONCRETO 3000 PSI</t>
  </si>
  <si>
    <t>005.091</t>
  </si>
  <si>
    <t>SUMINISTRO TRANSPORTE E INSTALACION ACERO DE 60000 PSI ( INCLUYE ALAMBRE NEGRO Y FIGURACION)</t>
  </si>
  <si>
    <t>005.092</t>
  </si>
  <si>
    <t>SUMINISTRO DE TRANSPORTE E INSTALACION PERFILES IPE (INCLUYE SOLDADURA, ANTICORROSIVO Y ESMALTE)</t>
  </si>
  <si>
    <t>005.093</t>
  </si>
  <si>
    <t>SUMINISTRO, TRANSPORTE E INSTALACION PERFILES  C3X5 ( INCLUYE, SOLDADURA, ANTICORROSIVO Y ESMALTE + PROTECCION ANTIFUEGO E INSTALACION)</t>
  </si>
  <si>
    <t>005.094</t>
  </si>
  <si>
    <t>SUMINISTRO TRANSPORTE E INSTALACION DE MENSULA EN LAMINA 3/8 DE 1,20*, 90 CON PERFORACION EN BROCA DE 1/2 Y PINTURA ELECTROSTATICA SEGUN DISEÑO</t>
  </si>
  <si>
    <t>005.095</t>
  </si>
  <si>
    <t>SUMINISTRO, TRANSPORTE E INSTALACION PERFIL METALICO C EN CAJON 305X80X2,5 MM  ( INCLUYE SOLDADURA, ANTICORROSIVO Y ESMALTE + PROTECCION ANTIFUEGO E INSTALACION)</t>
  </si>
  <si>
    <t>005.096</t>
  </si>
  <si>
    <t>SUMINISTRO, TRANSPORTE E INSTALACION DE ACERO A - 36 EN PERFILES LAMINADOS EN CALIENTE (ASTM A-36, INCLUYE SOLDADURA, ANTICORROSIVO Y ESMALTE + PROTECCION ANTIFUEGO E INSTALACION)</t>
  </si>
  <si>
    <t>005.097</t>
  </si>
  <si>
    <t>SUMINISTRO, TRANSPORTE E INSTAALCION DE PERFIL METALICO 40X40X3 MM</t>
  </si>
  <si>
    <t>005.098</t>
  </si>
  <si>
    <t>SUMINISTRO, TRANSPORTE E INSTALACION DE LAMINA COLABORANTE  CAL 22 2"</t>
  </si>
  <si>
    <t>005.099</t>
  </si>
  <si>
    <t>SUMINISTRO E INSTALACIÓN COLUMNA EN MADERA CHANUL 20 X 20 CM X 3 M</t>
  </si>
  <si>
    <t>005.100</t>
  </si>
  <si>
    <t>SUMINISTRO, TRANSPORTE, INSTALACIÓN Y ANCLAJE DE BURRO EN TUBO DE ACERO GALVANIZADO 2". (INCLUYE SOLDADURA, WASH PRIMER, ANTICORROSIVO, ESMALTE, Y DEMÁS ACCESORIOS DE INSTALACIÓN)</t>
  </si>
  <si>
    <t>M</t>
  </si>
  <si>
    <t>005.101</t>
  </si>
  <si>
    <t>SUMINISTRO, TRANSPORTE E INSTALACION COLUMNAS DE CONCRETO 3000 PSI (20 X 20). INCLUYE MEZCLADORA CON OPERARIO</t>
  </si>
  <si>
    <t>005.102</t>
  </si>
  <si>
    <t>SUMINISTRO, TRANSPORTE E INSTALACIÓN DE COLUMNA DE MADERA CHANUL 12X12 CM. INCLUYE ACCESORIOS DE FIJACIÓN E INSTALACIÓN. INCLUYE 2 MANOS DE PINTURA (COLOR SEGÚN DISEÑO). INSTALACIÓN A UNA ALTURA MENOR A 3 MTS</t>
  </si>
  <si>
    <t>005.103</t>
  </si>
  <si>
    <t>SUMINISTRO, TRANSPORTE E INSTALACIÓN DE CHAMBRANA EN CON CUARTONES DE CHANUL Y BOLILLOS DE 3/4" EN MADERA CARRÁ. INCLUYE ELEMENTOS DE FIJACIÓN E INSTALACIÓN. INCLUYE 2 MANOS DE PINTURA EN ESMALTE (COLOR SEGÚN DISEÑO). ALTURA &lt; 60 CM</t>
  </si>
  <si>
    <t>005.104</t>
  </si>
  <si>
    <t>SUMINISTRO, TRANSPORTE E INSTALACIÓN DE VIGUETA DE MADERA CHANUL 12X4 CM. INCLUYE ACCESORIOS DE FIJACIÓN E INSTALACIÓN. INCLUYE 2 MANOS DE PINTURA (COLOR SEGÚN DISEÑO). INSTALACIÓN A UNA ALTURA MENOR A 3 MTS</t>
  </si>
  <si>
    <t>005.105</t>
  </si>
  <si>
    <t>SUMINISTRO, TRANSPORTE E INSTALACION COLUMNAS CONCRETO 3000 PSI</t>
  </si>
  <si>
    <t>005.106</t>
  </si>
  <si>
    <t>SUMINISTRO, TRANSPORTE E INSTALACION MALLA ELECTROSOLDADA M-442 Q-9 DIAMETRO 7,50 MM C/.10 M EN AMBOS SENTIDOS. PESO 7 KG/M2. INCLUYE ALAMBRE NEGRO, COLOCACIÓN Y TRASLAPO.</t>
  </si>
  <si>
    <t>005.107</t>
  </si>
  <si>
    <t>SUMINISTRO, TRANSPORTE E INSTALACIÓN DE LISTÓN CHANUL DE MADERA PARA CUBIERTA DE 4 X 9 (SEGÚN DISEÑO)</t>
  </si>
  <si>
    <t>005.108</t>
  </si>
  <si>
    <t>SUMINISTRO, TRANSPORTE E INSTALACIÓN DE APUNTALAMIENTO EN GUADUA MACANA (2 HILOS). INCLUYE TORNILLO SIN FIN 1/2"</t>
  </si>
  <si>
    <t>005.109</t>
  </si>
  <si>
    <t>SUMINISTRO, TRANSPORTE E INSTALACIÓN DE ALAMBRE NEGRO NO. 18 PARA TEMPLETES. INCLUYE FIGURADO Y FIJACIÓN DEL ALAMBRE</t>
  </si>
  <si>
    <t>005.110</t>
  </si>
  <si>
    <t>SUMINISTRO, TRANSPORTE E INSTALACIÓN DE CINTAS DE AMARRE EN CONCRETO DE 3000 PSI DE 0,15*0,15 (INCLUYE ACERO DE REFUERZO)</t>
  </si>
  <si>
    <t>005.111</t>
  </si>
  <si>
    <t>SUMINISTRO, TRANSPORTE E INSTALACION SOBRECIMIENTO CONCRETO 3000 P.S.I.</t>
  </si>
  <si>
    <t>005.112</t>
  </si>
  <si>
    <t>SUMINISTRO, TRANSPORTE E INSTALACIÓN DE ACERO DE REFUERZO FY = 60.000 PSI = 420 MPA (INCLUYE NALAMBRE NEGRO Y FIGURACIÓN)</t>
  </si>
  <si>
    <t>005.113</t>
  </si>
  <si>
    <t>SUMINISTRO, TRANSPORTE E INSTALACION ESTRUCTURA METALICA PARA CUBIERTA (INCLUYE SOLDADURA, ANTICORROSIVO Y ESMALTE).</t>
  </si>
  <si>
    <t>005.114</t>
  </si>
  <si>
    <t>SUMINISTRO, TRANSPORTE E INSTALACION DE RECALCE CONCRETO 3000 PSI  E=0.07 M PARA GRADERÍAS EN CONCRETO SOBRE TIERRA (INCLUYE REFUERZO)</t>
  </si>
  <si>
    <t>005.115</t>
  </si>
  <si>
    <t>SUMINISTRO, TRANSPORTE E INSTALACION ESCALERA EN CONCRETO 3000 PSI</t>
  </si>
  <si>
    <t>005.116</t>
  </si>
  <si>
    <t>ESTAMPADO SOBRE CONCRETO CON MOLDE METÁLICO HEXAGONAL</t>
  </si>
  <si>
    <t>005.117</t>
  </si>
  <si>
    <t>SUMINISTRO, TRANSPORTE E INSTALACIÓN DE CONCRETO DE 4000 PSI IMPERMEABILIZADO PARA MUROS</t>
  </si>
  <si>
    <t>005.118</t>
  </si>
  <si>
    <t xml:space="preserve">SUMINISTRO, TRANSPORTE E INSTALACION PLACA MACIZA AEREA CONCRETO IMPERMEABILIZADO DE 4000 PSI e= 0.25m  </t>
  </si>
  <si>
    <t>005.119</t>
  </si>
  <si>
    <t xml:space="preserve">SUMINISTRO, TRANSPORTE E INSTALACION PLACA DE CONTRAPISO EN CONCRETO IMPERMEABILIZADO DE 4000 PSI e= 0.35m  </t>
  </si>
  <si>
    <t>006</t>
  </si>
  <si>
    <t>MAMPOSTERIA</t>
  </si>
  <si>
    <t>006.001</t>
  </si>
  <si>
    <t>SUMINISTRO, TRANSPORTE E INSTALACION MURO EN BLOQUE Nº4  Arcilla 33*23*9 cm.</t>
  </si>
  <si>
    <t>006.003</t>
  </si>
  <si>
    <t>SUMINISTRO, TRANSPORTE E INSTALACION MURO EN BLOQUE Nº5  Arcilla 33*23*11.5 cm.</t>
  </si>
  <si>
    <t>006.006</t>
  </si>
  <si>
    <t>SUMINISTRO, TRANSPORTE E INSTALACION MURO LADRILLO FACHADA Prensado Liviano (24.5 x 12 x 6 cm.) Arcilla Perforación vertical ( Incluye  grouting dovelas 2.500 psi.)</t>
  </si>
  <si>
    <t>006.007</t>
  </si>
  <si>
    <t>SUMINISTRO, TRANSPORTE E INSTALACION MURO LADRILLO FACHADA Prensado Macizo (24.5 x 12 x 5.5 cm.) Arcilla</t>
  </si>
  <si>
    <t>006.008</t>
  </si>
  <si>
    <t>SUMINISTRO, TRANSPORTE E INSTALACION MURO LADRILLO ESTRUCTURAL Portante Prensado Arcilla 29 x 12 x 9 cm. Perforación vertical. ( Incluye  grouting dovelas 2.500 psi.)</t>
  </si>
  <si>
    <t>006.010</t>
  </si>
  <si>
    <t>SUMINISTRO, TRANSPORTE E INSTALACION MURO EN BLOQUE Concreto estructural liso 12*20*40 cm. (Incluye grouting y refuerzo)</t>
  </si>
  <si>
    <t>006.011</t>
  </si>
  <si>
    <t>SUMINISTRO, TRANSPORTE E INSTALACION MURO EN BLOQUE Concreto estructural liso  15*20*40 cm Tipo Adoquinar o Similar (Incluye grouting)</t>
  </si>
  <si>
    <t>006.012</t>
  </si>
  <si>
    <t>SUMINISTRO, TRANSPORTE E INSTALACION MURO EN BLOQUE Concreto decorativo Catalán liso gris verde oliva 15*10*30 Tipo Adoquinar o Similar y Catalán split abuzardado blanco arena 15*10*30 cm. Tipo Adoquinar o Similar. Según diseño.  (Incluye grouting y refuerzo)</t>
  </si>
  <si>
    <t>006.013</t>
  </si>
  <si>
    <t>SUMINISTRO, TRANSPORTE E INSTALACION FACHALETA ARQUITECTONICA PARA ENCHAPE DE PLACA DE ENTREPISO Arcilla 29*6 cm.</t>
  </si>
  <si>
    <t>006.014</t>
  </si>
  <si>
    <t xml:space="preserve">SUMINISTRO, TRANSPORTE E INSTALACION HILADA DE REMATE CON MEDIA PIEZA PARADA DE LADRILLO ESTRUCTURAL Portante Prensado Arcilla 29*6*14.5 cm. </t>
  </si>
  <si>
    <t>006.015</t>
  </si>
  <si>
    <t>SUMINISTRO, TRANSPORTE E INSTALACIÓN A TODO COSTO DE MURO EN GYPLAC 12,7 MM PINTADO Y TERMINADO (DOS CARAS). INCLUYE PERFILERÍA Y TODO LO NECESARIO PARA SU CORRECTA INSTALACIÓN</t>
  </si>
  <si>
    <t>006.016</t>
  </si>
  <si>
    <t>SUMINISTRO, TRANSPORTE E INSTALACIÓN A TODO COSTO DE MURO EN GYPLAC 12,7 MM PINTADO Y TERMINADO (UNA CARA). INCLUYE PERFILERÍA Y TODO LO NECESARIO PARA SU CORRECTA INSTALACIÓN</t>
  </si>
  <si>
    <t>006.018</t>
  </si>
  <si>
    <t>SUMINISTRO, TRANSPORTE E INSTALACION DINTEL EN DRYWALL TRES TAPAS (perfileria cal. 26)  Incluye tres (3) manos de pintura</t>
  </si>
  <si>
    <t>006.019</t>
  </si>
  <si>
    <t>SUMINISTRO, TRANSPORTE E INSTALACIÓN A TODO COSTO DE MURO EN SUPERBOARD 8 MM PINTADO Y TERMINADO (DOS CARAS). INCLUYE PERFILERÍA Y TODO LO NECESARIO PARA SU CORRECTA INSTALACIÓN</t>
  </si>
  <si>
    <t>006.021</t>
  </si>
  <si>
    <t>SUMINISTRO, TRANSPORTE E INSTALACION RECUBRIMIENTO BAJANTES AGUAS LLUVIAS EN MURO SUPERBOARD 8 mm. ( Perfileria cal. 26 cada 60 cm.)  Incluye tres (3) manos de pintura</t>
  </si>
  <si>
    <t>006.022</t>
  </si>
  <si>
    <t xml:space="preserve">SUMINISTRO, TRANSPORTE E INSTALACION FIBRA DE VIDRIO TIPO FRESCASA  e=2 1/2" sin papel </t>
  </si>
  <si>
    <t>006.023</t>
  </si>
  <si>
    <t xml:space="preserve">SUMINISTRO, TRANSPORTE E INSTALACION FIBRA DE VIDRIO TIPO FRESCASA  e=3 1/2" sin papel </t>
  </si>
  <si>
    <t>006.026</t>
  </si>
  <si>
    <t xml:space="preserve">SUMINISTRO, TRANSPORTE E INSTALACION LAVADO E IMPERMEABILIZADO DE LADRILLO CON HIDROFUGO </t>
  </si>
  <si>
    <t>006.028</t>
  </si>
  <si>
    <t>SUMINISTRO, TRANSPORTE E INSTALACION MURO LADRILLO ESTRUCTURAL Portante Prensado Arcilla 29 x 14.5 x 9 cm. Perforación vertical. ( Incluye  grouting dovelas 2.500 psi.)</t>
  </si>
  <si>
    <t>006.029</t>
  </si>
  <si>
    <t>SUMINISTRO, TRANSPORTE E INSTALACION MURO LADRILLO ESTRUCTURAL Portante Prensado Arcilla 29 x 14.5 x 9 cm. Perforación vertical. ( Incluye  grouting 2.500 psi.)</t>
  </si>
  <si>
    <t>006.030</t>
  </si>
  <si>
    <t>SUMINISTRO, TRANSPORTE E INSTALACION ANCLAJE EPOXICO 1/2" x 8" (Incluye perforación y adhesivo epóxico)</t>
  </si>
  <si>
    <t>006.031</t>
  </si>
  <si>
    <t>SUMINISTRO, TRANSPORTE E INSTALACION ANCLAJE EPOXICO 3/8" L=15 CM (INCLUYE PERFORACIÓN Y ADHESIVO EPÓXICO)</t>
  </si>
  <si>
    <t>006.032</t>
  </si>
  <si>
    <t>SUMINISTRO, TRANSPORTE E INSTALACION ANCLAJE EPOXICO 3/8" L=15 cm (Incluye perforación y adhesivo epóxico)</t>
  </si>
  <si>
    <t>006.033</t>
  </si>
  <si>
    <t>SUMINISTRO, TRANSPORTE E INSTALACION ANCLAJE EPOXICO 1/2" L=15 cm (Incluye perforación y adhesivo epóxico)</t>
  </si>
  <si>
    <t>006.034</t>
  </si>
  <si>
    <t>SUMINISTRO, TRANSPORTE E INSTALACION ANCLAJE EPOXICO 5/8" L=15 CM (INCLUYE PERFORACIÓN Y ADHESIVO EPÓXICO)</t>
  </si>
  <si>
    <t>006.035</t>
  </si>
  <si>
    <t>SUMINISTRO, TRANSPORTE E INSTALACION ANCLAJE EPOXICO 3/4" L=15 cm (Incluye perforación y adhesivo epóxico)</t>
  </si>
  <si>
    <t>006.036</t>
  </si>
  <si>
    <t>SUMINISTRO, TRANSPORTE E INSTALACION ANCLAJE EPOXICO 7/8" L=15 cm (Incluye perforación y adhesivo epóxico)</t>
  </si>
  <si>
    <t>006.037</t>
  </si>
  <si>
    <t>SUMINISTRO, TRANSPORTE E INSTALACION ANCLAJE EPOXICO 5/8" L=25 CM (INCLUYE PERFORACIÓN Y ADHESIVO EPÓXICO)</t>
  </si>
  <si>
    <t>006.038</t>
  </si>
  <si>
    <t>SUMINISTRO TRANSPORTE E INSTALACION MURO EN SUPERBOARD DE 10 MM, DOS CARAS (INCLUYE FRESCASA). (ÍTEM INCOMPLETO)</t>
  </si>
  <si>
    <t>006.039</t>
  </si>
  <si>
    <t>SUMINISTRO, TRANSPORTE E INSTALACION DE CALADOS EN CELOSIA CERAMICA ACABADO EN GRES DE 20X20X10 CMS</t>
  </si>
  <si>
    <t>006.040</t>
  </si>
  <si>
    <t>SUMINISTRO TRANSPORTE E INSTALACION DE MURO EN LADRILLO FAROL PANDERETA E=12CMS. INCLUYE MORTERO DE PEGA.</t>
  </si>
  <si>
    <t>006.041</t>
  </si>
  <si>
    <t>SUMINISTRO TRANSPORTE E INSTALACION DE ICOPOR PARA DILATACION EN ESTRUCTURAS</t>
  </si>
  <si>
    <t>006.042</t>
  </si>
  <si>
    <t>SUMINISTRO, TRANSPORTE E INSTALACIÓN DE ESTRUCTURA DE CUBIERTA EN STEEL FRAMING CON PERFILERÍA PGU Y PGC EN LÁMINA GALVANIZADA DE ACERO GR 50</t>
  </si>
  <si>
    <t>006.043</t>
  </si>
  <si>
    <t>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t>
  </si>
  <si>
    <t>006.044</t>
  </si>
  <si>
    <t>SUMINISTRO, TRANSPORTE E INSTALACIÓN DE ENTREPISO EN SISTEMA STEEL FRAMING CON PLACAS DE SUPERBOARD DE 20 MM (AMBAS CARAS) Y ESTRUCTURA METÁLICA CON PERFILES DE ACERO GALVANIZADO PGC GR50</t>
  </si>
  <si>
    <t>006.045</t>
  </si>
  <si>
    <t>SUMINISTRO, TRANSPORTE E INSTALACIÓN A TODO COSTO DE CIELO RASO EN SUPERBOARD TEXTURIZADO MODULADO 1,20 X 0,60 PINTADO Y TERMINADO. INCLUYE PERFILERÍA, ANCLAJES Y TODO LO NECESARIO PARA SU CORRECTA INSTALACIÓN</t>
  </si>
  <si>
    <t>006.046</t>
  </si>
  <si>
    <t>SUMINISTRO, TRANSPORTE E INSTALACIÓN A TODO COSTO DE MURO EN SUPERBOARD 10 MM PINTADO Y TERMINADO (DOS CARAS). INCLUYE PERFILERÍA Y TODO LO NECESARIO PARA SU CORRECTA INSTALACIÓN</t>
  </si>
  <si>
    <t>006.047</t>
  </si>
  <si>
    <t>SUMINISTRO, TRANSPORTE E INSTALACIÓN A TODO COSTO DE MURO EN SUPERBOARD 8 MM PINTADO Y TERMINADO (DOS CARAS). INCLUYE PERFILERÍA Y TODO LO NECESARIO PARA SU CORRECTA INSTALACIÓN. ALTURA MAYOR A 3 METROS.</t>
  </si>
  <si>
    <t>006.048</t>
  </si>
  <si>
    <t>SUMINISTRO, TRANSPORTE E INSTALACION ANCLAJE EPOXICO 5/8" L=20 CM (INCLUYE PERFORACIÓN Y ADHESIVO EPÓXICO)</t>
  </si>
  <si>
    <t>006.049</t>
  </si>
  <si>
    <t>SUMINISTRO, TRANSPORTE E INSTALACION ANCLAJE EPOXICO 3/4" L=20 CM (INCLUYE PERFORACIÓN Y ADHESIVO EPÓXICO)</t>
  </si>
  <si>
    <t>006.050</t>
  </si>
  <si>
    <t>SUMINISTRO TRANSPORTE E INSTALACIÓN DE MURO EN SUPERBOARD 8MM UNA CARA (PERFILERÍA CAL. 26 CADA 60 CM). INCLUYE TRES MANOS DE PINTURA. ANCHO &lt; 50 CM (A TODO COSTO)</t>
  </si>
  <si>
    <t>006.051</t>
  </si>
  <si>
    <t>SUMINISTRO, TRANSPORTE E INSTALACIÓN A TODO COSTO DE ALERO PARA FACHADA EN SUPERBOARD DE 8 MM. INCLUYE ESTRUCTURA METÁLICA DE SOPORTE Y ANDAMIOS PARA SU CONSTRUCCIÓN</t>
  </si>
  <si>
    <t>006.052</t>
  </si>
  <si>
    <t>SUMINISTRO, TRANSPORTE E INSTALACIÓN A TODO COSTO DE MURO EN SUPERBOARD 8 MM PINTADO Y TERMINADO ACRILTEX (DOS CARAS). INCLUYE PERFILERÍA Y TODO LO NECESARIO PARA SU CORRECTA INSTALACIÓN</t>
  </si>
  <si>
    <t>006.053</t>
  </si>
  <si>
    <t>SUMINISTRO, TRANSPORTE E INSTALACION MURO EN BLOQUE Nº5  ARCILLA 30*20*12 CM.</t>
  </si>
  <si>
    <t>006.054</t>
  </si>
  <si>
    <t>SUMINISTRO, TRANSPORTE E INSTALACIÓN A TODO COSTO DE CIELO RASO EN SUPERBOARD 4 MM TEXTURIZADO MODULADO 0,60 X 0,60 PINTADO Y TERMINADO. INCLUYE PERFILERÍA, ANCLAJES Y TODO LO NECESARIO PARA SU CORRECTA INSTALACIÓN</t>
  </si>
  <si>
    <t>006.056</t>
  </si>
  <si>
    <t>SUMINISTRO, TRANSPORTE E INSTALACIÓN DE MURO PARA MEDIDA SEMIDIRECTA</t>
  </si>
  <si>
    <t>006.057</t>
  </si>
  <si>
    <t>ADECUACIÓN PARA TABLERO Y REGATA</t>
  </si>
  <si>
    <t>006.37</t>
  </si>
  <si>
    <t>SUMINISTRO TRANSPORTE INSTALACION DE ANCLAJE DE 1/2"CON EPOXICO ESTRUCTURAL, PERFORACION 5/8" (NO INCLUYE REFUERZO) LONGITUD ANCLAJE 0.15 M</t>
  </si>
  <si>
    <t>006.39</t>
  </si>
  <si>
    <t>SUMINISTRO, TRANSPORTE E INSTALACION DE FORRADO DUCTOS</t>
  </si>
  <si>
    <t>006.058</t>
  </si>
  <si>
    <t>SUMINISTRO TRANSPORTE E INSTALACION DE DILATACIONES ESTRUCTURALES CON ICOPOR E=2.0CM  Y SELLO CON SIKAFLEX 1A PLUS</t>
  </si>
  <si>
    <t>007</t>
  </si>
  <si>
    <t>INSTALACIONES HIDRAULICAS</t>
  </si>
  <si>
    <t>007.001</t>
  </si>
  <si>
    <t>SUMINISTRO, TRANSPORTE E INSTALACION REGISTRO Red White 1/2 (Incluye accesorios)</t>
  </si>
  <si>
    <t>007.002</t>
  </si>
  <si>
    <t>SUMINISTRO, TRANSPORTE E INSTALACION REGISTRO Red White 3/4" (Incluye accesorios)</t>
  </si>
  <si>
    <t>007.003</t>
  </si>
  <si>
    <t>SUMINISTRO, TRANSPORTE E INSTALACION REGISTRO Red White  1" (Incluye universal)</t>
  </si>
  <si>
    <t>007.004</t>
  </si>
  <si>
    <t>SUMINISTRO, TRANSPORTE E INSTALACION REGISTRO Red White  1 1/4" (Incluye universal)</t>
  </si>
  <si>
    <t>007.005</t>
  </si>
  <si>
    <t>SUMINISTRO, TRANSPORTE E INSTALACION REGISTRO Red White  1 1/2" (Incluye universal )</t>
  </si>
  <si>
    <t>007.006</t>
  </si>
  <si>
    <t>SUMINISTRO, TRANSPORTE E INSTALACION REGISTRO Red White 2"  (Incluye Universal)</t>
  </si>
  <si>
    <t>007.007</t>
  </si>
  <si>
    <t>SUMINISTRO, TRANSPORTE E INSTALACION REGISTRO Red White 2 1/2"  (Incluye Universal)</t>
  </si>
  <si>
    <t>007.008</t>
  </si>
  <si>
    <t>SUMINISTRO, TRANSPORTE E INSTALACION REGISTRO Red White 3"  (Incluye Universal)</t>
  </si>
  <si>
    <t>007.009</t>
  </si>
  <si>
    <t>SUMINISTRO, TRANSPORTE E INSTALACION REGISTRO Red White 4"  (Incluye Universal)</t>
  </si>
  <si>
    <t>007.010</t>
  </si>
  <si>
    <t>SUMINISTRO, TRANSPORTE E INSTALACION CHEQUE Roscado Red White 3/4"  (Incluye Universal).</t>
  </si>
  <si>
    <t>007.011</t>
  </si>
  <si>
    <t>SUMINISTRO, TRANSPORTE E INSTALACION CHEQUE Roscado Red White 1"  (Incluye Universal).</t>
  </si>
  <si>
    <t>007.012</t>
  </si>
  <si>
    <t>SUMINISTRO, TRANSPORTE E INSTALACION CHEQUE Roscado Red White 1 1/2"  (Incluye Universal).</t>
  </si>
  <si>
    <t>007.013</t>
  </si>
  <si>
    <t>SUMINISTRO, TRANSPORTE E INSTALACION CHEQUE Roscado Red White 2"  (Incluye Universal).</t>
  </si>
  <si>
    <t>007.014</t>
  </si>
  <si>
    <t>SUMINISTRO, TRANSPORTE E INSTALACION CHEQUE Roscado Red White 2 1/2"  (Incluye Universal).</t>
  </si>
  <si>
    <t>007.015</t>
  </si>
  <si>
    <t>SUMINISTRO, TRANSPORTE E INSTALACION CHEQUE Roscado Red White 3"  (Incluye Universal).</t>
  </si>
  <si>
    <t>007.016</t>
  </si>
  <si>
    <t>SUMINISTRO, TRANSPORTE E INSTALACION CHEQUE Roscado Red White 4"  (Incluye Universal).</t>
  </si>
  <si>
    <t>007.017</t>
  </si>
  <si>
    <t>SUMINISTRO, TRANSPORTE E INSTALACION PUNTO  AGUA FRIA  1/2" PVC -P ( Incluye accesorios de instalación )</t>
  </si>
  <si>
    <t>007.018</t>
  </si>
  <si>
    <t>SUMINISTRO, TRANSPORTE E INSTALACION PUNTO  AGUA FRIA  3/4" PVC -P ( Incluye accesorios de instalación )</t>
  </si>
  <si>
    <t>007.019</t>
  </si>
  <si>
    <t>SUMINISTRO, TRANSPORTE E INSTALACION PUNTO  AGUA FRIA  1" PVC-P ( Incluye accesorios de instalación )</t>
  </si>
  <si>
    <t>007.020</t>
  </si>
  <si>
    <t>SUMINISTRO, TRANSPORTE E INSTALACION PUNTO  AGUA FRIA  1 1/2" PVC-P ( Incluye accesorios de instalación )</t>
  </si>
  <si>
    <t>007.021</t>
  </si>
  <si>
    <t>SUMINISTRO, TRANSPORTE E INSTALACION PUNTO  AGUA CALIENTE  1/2" CPVC-P ( Incluye accesorios de instalación )</t>
  </si>
  <si>
    <t>007.022</t>
  </si>
  <si>
    <t>SUMINISTRO, TRANSPORTE E INSTALACION TUBERIA PVC-P RDE 11 1/2" Agua Fria ( Red de suministro ) Incluye accesorios</t>
  </si>
  <si>
    <t>007.023</t>
  </si>
  <si>
    <t>SUMINISTRO, TRANSPORTE E INSTALACION TUBERIA PVC-P RDE 11 3/4" Agua Fria ( Red de suministro ) Incluye accesorios</t>
  </si>
  <si>
    <t>007.024</t>
  </si>
  <si>
    <t>SUMINISTRO, TRANSPORTE E INSTALACION TUBERIA PVC-P  RDE 21  1" Agua Fria  (Red de suministro)  Incluye accesorios</t>
  </si>
  <si>
    <t>007.025</t>
  </si>
  <si>
    <t>SUMINISTRO, TRANSPORTE E INSTALACION TUBERIA PVC-P  RDE 21  1 1/4"  Agua Fria  (Red de suministro) Incluye accesorios</t>
  </si>
  <si>
    <t>007.026</t>
  </si>
  <si>
    <t>SUMINISTRO, TRANSPORTE E INSTALACION TUBERIA PVC-P  RDE 21  1 1/2"  Agua Fria  (Red de suministro)  Incluye accesorios</t>
  </si>
  <si>
    <t>007.027</t>
  </si>
  <si>
    <t>SUMINISTRO, TRANSPORTE E INSTALACION TUBERIA PVC-P  RDE 21  2" Agua Fria (Red de suministro) Incluye accesorios</t>
  </si>
  <si>
    <t>007.028</t>
  </si>
  <si>
    <t>SUMINISTRO, TRANSPORTE E INSTALACION TUBERIA PVC-P  RDE 21  2 1/2" Agua Fria  (Red de suministro) Incluye accesorios</t>
  </si>
  <si>
    <t>007.029</t>
  </si>
  <si>
    <t>SUMINISTRO, TRANSPORTE E INSTALACION TUBERIA PVC-P  RDE 21  3" Agua Fria  (Red de suministro) Incluye accesorios</t>
  </si>
  <si>
    <t>007.030</t>
  </si>
  <si>
    <t>SUMINISTRO, TRANSPORTE E INSTALACION TUBERIA PVC-P  RDE 21  4" Agua Fria (Red de suministro) Incluye accesorios</t>
  </si>
  <si>
    <t>007.031</t>
  </si>
  <si>
    <t>SUMINISTRO, TRANSPORTE E INSTALACION TUBERIA PVC-P RDE 11 3/4" Agua Fria ( Red de suministro Descolgada) Incluye instalación y accesorios.</t>
  </si>
  <si>
    <t>007.032</t>
  </si>
  <si>
    <t>SUMINISTRO, TRANSPORTE E INSTALACION TUBERIA PVC-P  RDE 21  1" Agua Fria  (Red de suministro Descolgada) Incluye instalación y accesorios.</t>
  </si>
  <si>
    <t>007.033</t>
  </si>
  <si>
    <t>SUMINISTRO, TRANSPORTE E INSTALACION TUBERIA PVC-P  RDE 21  1 1/4"  Agua Fria  (Red de suministro Descolgada) Incluye instalación y accesorios.</t>
  </si>
  <si>
    <t>007.034</t>
  </si>
  <si>
    <t>SUMINISTRO, TRANSPORTE E INSTALACION TUBERIA PVC-P  RDE 21  1 1/2"  Agua Fria  (Red de suministro Descolgada) Incluye instalación y accesorios.</t>
  </si>
  <si>
    <t>007.035</t>
  </si>
  <si>
    <t>SUMINISTRO, TRANSPORTE E INSTALACION TUBERIA PVC-P  RDE 21  2" Agua Fria  (Red de suministro Descolgada) Incluye instalación y accesorios.</t>
  </si>
  <si>
    <t>007.036</t>
  </si>
  <si>
    <t>SUMINISTRO, TRANSPORTE E INSTALACION TUBERIA PVC-P  RDE 21  2 1/2" Agua Fria  (Red de suministro Descolgada) Incluye instalación y accesorios.</t>
  </si>
  <si>
    <t>007.037</t>
  </si>
  <si>
    <t>SUMINISTRO, TRANSPORTE E INSTALACION TUBERIA PVC-P  RDE 21  3" Agua Fria  (Red de suministro Descolgada) Incluye instalación y accesorios.</t>
  </si>
  <si>
    <t>007.038</t>
  </si>
  <si>
    <t>SUMINISTRO, TRANSPORTE E INSTALACION TUBERIA PVC-P  RDE 21  4" Agua Fria  (Red de suministro Descolgada) Incluye instalación y accesorios.</t>
  </si>
  <si>
    <t>007.039</t>
  </si>
  <si>
    <t>SUMINISTRO, TRANSPORTE E INSTALACION TUBERIA PVC-P  RDE 21  4" UNION PLATINO (Red de suministro) Incluye accesorios</t>
  </si>
  <si>
    <t>007.040</t>
  </si>
  <si>
    <t>SUMINISTRO, TRANSPORTE E INSTALACION TUBERIA PVC-P  RDE 21  6" UNION PLATINO (Red de suministro) Incluye accesorios</t>
  </si>
  <si>
    <t>007.041</t>
  </si>
  <si>
    <t>SUMINISTRO, TRANSPORTE E INSTALACION TUBERIA PVC-P  RDE 21  10" UNION PLATINO (Red de suministro) Incluye accesorios</t>
  </si>
  <si>
    <t>007.042</t>
  </si>
  <si>
    <t>SUMINISTRO, TRANSPORTE E INSTALACION CODO 90° GRAN RADIO RDE 21  200 PSI 4" UNION PLATINO. Incluye anclaje en concreto.</t>
  </si>
  <si>
    <t>007.043</t>
  </si>
  <si>
    <t>SUMINISTRO, TRANSPORTE E INSTALACION CODO 90° GRAN RADIO RDE 21  200 PSI 6" UNION PLATINO. Incluye anclaje en concreto.</t>
  </si>
  <si>
    <t>007.044</t>
  </si>
  <si>
    <t>SUMINISTRO, TRANSPORTE E INSTALACION CODO 90° GRAN RADIO RDE 21  200 PSI  10" UNION PLATINO.  Incluye anclaje en concreto.</t>
  </si>
  <si>
    <t>007.045</t>
  </si>
  <si>
    <t>SUMINISTRO, TRANSPORTE E INSTALACION CODO 45° GRAN RADIO RDE 21  200 PSI  4" UNION PLATINO.  Incluye anclaje en concreto.</t>
  </si>
  <si>
    <t>007.046</t>
  </si>
  <si>
    <t>SUMINISTRO, TRANSPORTE E INSTALACION CODO 45° GRAN RADIO RDE 21  200 PSI 6" UNION PLATINO.  Incluye anclaje en concreto.</t>
  </si>
  <si>
    <t>007.047</t>
  </si>
  <si>
    <t>SUMINISTRO, TRANSPORTE E INSTALACION CODO 45° GRAN RADIO RDE 21  200 PSI  10" UNION PLATINO.  Incluye anclaje en concreto.</t>
  </si>
  <si>
    <t>007.048</t>
  </si>
  <si>
    <t>SUMINISTRO, TRANSPORTE E INSTALACION CODO 22 1/2° GRAN RADIO RDE 21  200 PSI  4" UNION PLATINO.  Incluye anclaje en concreto.</t>
  </si>
  <si>
    <t>007.049</t>
  </si>
  <si>
    <t>SUMINISTRO, TRANSPORTE E INSTALACION CODO 22  1/2° GRAN RADIO RDE 21  200 PSI 6" UNION PLATINO.  Incluye anclaje en concreto.</t>
  </si>
  <si>
    <t>007.050</t>
  </si>
  <si>
    <t>SUMINISTRO, TRANSPORTE E INSTALACION CODO 22  1/2° GRAN RADIO RDE 21  200 PSI  10" UNION PLATINO.  Incluye anclaje en concreto.</t>
  </si>
  <si>
    <t>007.051</t>
  </si>
  <si>
    <t>SUMINISTRO, TRANSPORTE E INSTALACION CODO 11 1/4° GRAN RADIO RDE 21  200 PSI  4" UNION PLATINO. Incluye anclaje en concreto.</t>
  </si>
  <si>
    <t>007.052</t>
  </si>
  <si>
    <t>SUMINISTRO, TRANSPORTE E INSTALACION CODO 11  1/4° GRAN RADIO RDE 21  200 PSI 6" UNION PLATINO. Incluye anclaje en concreto.</t>
  </si>
  <si>
    <t>007.053</t>
  </si>
  <si>
    <t>SUMINISTRO, TRANSPORTE E INSTALACION CODO 11  1/4° GRAN RADIO RDE 21  200 PSI  10" UNION PLATINO. Incluye anclaje en concreto.</t>
  </si>
  <si>
    <t>007.054</t>
  </si>
  <si>
    <t>SUMINISTRO, TRANSPORTE E INSTALACION TUBERIA POLIETILENO ALTA DENSIDAD - PEAD 63 mm. CON UNION A TOPE POR TERMOFUSION. Tipo Acuaflex o similar. (Incluye accesorios y cinta de demarcación.)</t>
  </si>
  <si>
    <t>007.055</t>
  </si>
  <si>
    <t>SUMINISTRO, TRANSPORTE E INSTALACION TUBERIA POLIETILENO ALTA DENSIDAD - PEAD 90 mm. CON UNION A TOPE POR TERMOFUSION. Tipo Acuaflex o similar. (Incluye cinta de demarcación.)</t>
  </si>
  <si>
    <t>007.056</t>
  </si>
  <si>
    <t>SUMINISTRO, TRANSPORTE E INSTALACION TUBERIA POLIETILENO ALTA DENSIDAD - PEAD 110 mm. CON UNION A TOPE POR TERMOFUSION. Tipo Acuaflex o similar. (Incluye cinta de demarcación.)</t>
  </si>
  <si>
    <t>007.057</t>
  </si>
  <si>
    <t>SUMINISTRO, TRANSPORTE E INSTALACION TUBERIA POLIETILENO ALTA DENSIDAD - PEAD 160 mm. CON UNION A TOPE POR TERMOFUSION. Tipo Acuaflex o similar. (Incluye cinta de demarcación.)</t>
  </si>
  <si>
    <t>007.058</t>
  </si>
  <si>
    <t>SUMINISTRO, TRANSPORTE E INSTALACION TUBERIA POLIETILENO ALTA DENSIDAD - PEAD 200 mm. CON UNION A TOPE POR TERMOFUSION. Tipo Acuaflex o similar. (Incluye cinta de demarcación.)</t>
  </si>
  <si>
    <t>007.059</t>
  </si>
  <si>
    <t>SUMINISTRO, TRANSPORTE E INSTALACION TUBERIA CPVC 1/2" Agua Caliente (Red de suministro) Incluye accesorios.</t>
  </si>
  <si>
    <t>007.060</t>
  </si>
  <si>
    <t>SUMINISTRO, TRANSPORTE E INSTALACION TUBERIA CPVC 3/4" Agua Caliente (Red de suministro) Incluye accesorios.</t>
  </si>
  <si>
    <t>007.061</t>
  </si>
  <si>
    <t>SUMINISTRO, TRANSPORTE E INSTALACION TUBERIA ACERO GALVANIZADO AGUA 3/4"  NIC 505 - 001 (Red de suministro Descolgada) Incluye accesorios.</t>
  </si>
  <si>
    <t>007.062</t>
  </si>
  <si>
    <t>SUMINISTRO, TRANSPORTE E INSTALACION TUBERIA ACERO GALVANIZADO AGUA 1"  NIC 505 - 001 (Red de suministro Descolgada) Incluye accesorios.</t>
  </si>
  <si>
    <t>007.063</t>
  </si>
  <si>
    <t>SUMINISTRO, TRANSPORTE E INSTALACION TUBERIA  ACERO GALVANIZADO AGUA 1 1/2"  NIC 505 - 001 (Red de suministro Descolgada) Incluye accesorios.</t>
  </si>
  <si>
    <t>007.064</t>
  </si>
  <si>
    <t>SUMINISTRO, TRANSPORTE E INSTALACION TUBERIA ACERO GALVANIZADO AGUA 2"  NIC 505 - 001 (Red de suministro Descolgada) Incluye accesorios.</t>
  </si>
  <si>
    <t>007.065</t>
  </si>
  <si>
    <t>SUMINISTRO, TRANSPORTE E INSTALACION TUBERIA ACERO GALVANIZADO AGUA 2 1/2"  NIC 505 - 001 (Red de suministro Descolgada) Incluye accesorios.</t>
  </si>
  <si>
    <t>007.066</t>
  </si>
  <si>
    <t>SUMINISTRO, TRANSPORTE E INSTALACION TUBERIA ACERO GALVANIZADO AGUA  3"  NIC 505 - 001 (Red de suministro Descolgada) Incluye accesorios.</t>
  </si>
  <si>
    <t>007.067</t>
  </si>
  <si>
    <t>SUMINISTRO, TRANSPORTE E INSTALACION TUBERIA ACERO GALVANIZADO AGUA  4"  NIC 505 - 001 (Red de suministro Descolgada) Incluye accesorios.</t>
  </si>
  <si>
    <t>007.068</t>
  </si>
  <si>
    <t>SUMINISTRO, TRANSPORTE E INSTALACION TUBERIA ACERO NEGRA  2 1/2"  Calibre 10  ASTM A 795 (Red Contra Incendio Descolgada) Incluye accesorios.</t>
  </si>
  <si>
    <t>007.069</t>
  </si>
  <si>
    <t>SUMINISTRO, TRANSPORTE E INSTALACION TUBERIA ACERO NEGRA  4"  Calibre 10  ASTM A 795 (Red Contra Incendio Descolgada) Incluye accesorios.</t>
  </si>
  <si>
    <t>007.070</t>
  </si>
  <si>
    <t>SUMINISTRO, TRANSPORTE E INSTALACION VALVULA REGULADORA DE PRESION 1" (Incluye universal)</t>
  </si>
  <si>
    <t>007.071</t>
  </si>
  <si>
    <t>SUMINISTRO, TRANSPORTE E INSTALACION VALVULA DE PIE CON COLADERA  1 1/2"  (Incluye universal )</t>
  </si>
  <si>
    <t>007.072</t>
  </si>
  <si>
    <t>SUMINISTRO, TRANSPORTE E INSTALACION VALVULA DE PIE CON COLADERA  2 1/2"  (Incluye universal )</t>
  </si>
  <si>
    <t>007.073</t>
  </si>
  <si>
    <t>SUMINISTRO, TRANSPORTE E INSTALACION VALVULA DE PIE CANASTILLA BRONCE 3"  (Incluye universal )</t>
  </si>
  <si>
    <t>007.074</t>
  </si>
  <si>
    <t xml:space="preserve">SUMINISTRO, TRANSPORTE E INSTALACION MEDIDORES AGUA  1/2"  (Incluye caja de 60*60*14) </t>
  </si>
  <si>
    <t>007.075</t>
  </si>
  <si>
    <t xml:space="preserve">SUMINISTRO, TRANSPORTE E INSTALACION MEDIDORES AGUA  3/4"  (Incluye caja de 60*60*14) </t>
  </si>
  <si>
    <t>007.076</t>
  </si>
  <si>
    <t xml:space="preserve">SUMINISTRO, TRANSPORTE E INSTALACION MEDIDORES AGUA  1"  (Incluye caja de 60*60*14) </t>
  </si>
  <si>
    <t>007.077</t>
  </si>
  <si>
    <t xml:space="preserve">SUMINISTRO, TRANSPORTE E INSTALACION MEDIDORES AGUA  1 1/2"  (Incluye caja de 60*60*14) </t>
  </si>
  <si>
    <t>007.078</t>
  </si>
  <si>
    <t>SUMINISTRO, TRANSPORTE E INSTALACION ACOMETIDA  AGUA PRESION PVC  1 ".  Incluye accesorios.</t>
  </si>
  <si>
    <t>007.079</t>
  </si>
  <si>
    <t>SUMINISTRO, TRANSPORTE E INSTALACION ACOMETIDA  AGUA PRESION  PVC 2 ".  Incluye accesorios.</t>
  </si>
  <si>
    <t>007.080</t>
  </si>
  <si>
    <t>007.083</t>
  </si>
  <si>
    <t>SUMINISTRO, TRANSPORTE E INSTALACION HIDRANTE CHICAGO 3" EXTREMO LISO ( a todo costo) Incluye ese de nivelación extremo garra de tigre, accesorios, union,caja para valvula tipo chorote.</t>
  </si>
  <si>
    <t>007.084</t>
  </si>
  <si>
    <t>SUMINISTRO, TRANSPORTE E INSTALACION HIDRANTE CHICAGO 4" EXTREMO LISO ( a todo costo) Incluye ese de nivelación extremo garra de tigre, accesorios, union, caja para valvula tipo chorote.</t>
  </si>
  <si>
    <t>007.085</t>
  </si>
  <si>
    <t>SUMINISTRO, TRANSPORTE E INSTALACION VALVULA BETA COMPUERTA ELASTICA 2" ( Hierro ductil ASTM A-536 Clase 65-48-18 ). Incluye bridas y llave de operar.</t>
  </si>
  <si>
    <t>007.086</t>
  </si>
  <si>
    <t>SUMINISTRO, TRANSPORTE E INSTALACION VALVULA BETA COMPUERTA ELASTICA 3"  EXTREMO LISO (Hierro ductil ASTM A-536 Clase 65-48-18). Incluye accesorios.</t>
  </si>
  <si>
    <t>007.087</t>
  </si>
  <si>
    <t>SUMINISTRO, TRANSPORTE E INSTALACION VALVULA BETA COMPUERTA ELASTICA 4"  EXTREMO LISO (Hierro ductil ASTM A-536 Clase 65-48-18). Incluye accesorios.</t>
  </si>
  <si>
    <t>007.088</t>
  </si>
  <si>
    <t>SUMINISTRO, TRANSPORTE E INSTALACION VALVULA BETA COMPUERTA ELASTICA 6"  EXTREMO LISO (Hierro ductil ASTM A-536 Clase 65-48-18). Incluye accesorios.</t>
  </si>
  <si>
    <t>007.089</t>
  </si>
  <si>
    <t>SUMINISTRO, TRANSPORTE E INSTALACION VALVULA BETA COMPUERTA ELASTICA 10"  EXTREMO BRIDAS (Hierro ductil ASTM A-536 Clase 65-48-18). Incluye Bridas Locas</t>
  </si>
  <si>
    <t>007.090</t>
  </si>
  <si>
    <t>SUMINISTRO, TRANSPORTE E INSTALACION VENTOSA 3" DOBLE CAMARA TRIPLE EFECTO BRIDADA (Incluye accesorios)</t>
  </si>
  <si>
    <t>007.091</t>
  </si>
  <si>
    <t>SUMINISTRO, TRANSPORTE E INSTALACION TANQUE AGUA POTABLE PLASTICO CAP. 1.000 lts, Incluye: Valvula flotadora de 1" cobre, tapa, accesorios y manguera flexible. A todo costo.</t>
  </si>
  <si>
    <t>007.092</t>
  </si>
  <si>
    <t>SUMINISTRO, TRANSPORTE E INSTALACION TANQUE AGUA POTABLE PLASTICO CAP. 20.000 lts, Incluye: Valvula flotadora de 1" cobre, tapa, accesorios y manguera flexible. A todo costo.</t>
  </si>
  <si>
    <t>007.093</t>
  </si>
  <si>
    <t>SUMINISTRO, TRANSPORTE E INSTALACION TANQUE AGUA POTABLE PLASTICO CAP. 10.000 lts, Incluye: Valvula flotadora de 1" cobre, tapa, accesorios y manguera flexible. A todo costo.</t>
  </si>
  <si>
    <t>007.104</t>
  </si>
  <si>
    <t>SUMINISTRO, TRANSPORTE E INSTALACION CHEQUE Roscado Red White 1 1/4"  (Incluye Universal).</t>
  </si>
  <si>
    <t>007.105</t>
  </si>
  <si>
    <t>SUMINISTRO, TRANSPORTE E INSTALACION PUNTO  AGUA FRIA  1 1/4" PVC-P ( Incluye accesorios de instalación )</t>
  </si>
  <si>
    <t>007.107</t>
  </si>
  <si>
    <t>SUMINISTRO, TRANSPORTE E INSTALACION CAJAS REGISTROS 15*15 ( Incluye marco y tapa Ladrillo Tolete )</t>
  </si>
  <si>
    <t>007.108</t>
  </si>
  <si>
    <t>SUMINISTRO, TRANSPORTE E INSTALACION PUNTO  AGUA FRIA  1/2" PVC -P ( Incluye accesorios de instalación ) HASTA 3 MTS</t>
  </si>
  <si>
    <t>007.109</t>
  </si>
  <si>
    <t>SUMINISTRO, TRANSPORTE E INSTALACION DE GABINETE CONTRA INCENDIOS COMPLETO TIPO 3, INCLUYE VALVUA</t>
  </si>
  <si>
    <t>007.110</t>
  </si>
  <si>
    <t>SUMINISTRO TRANSPORTE E INSTALACION PUNTO DE AGUA FRIA EN P.V.C - PRESION F 1/2" CON SALIDA EN HIERRO GALVANIZADO.</t>
  </si>
  <si>
    <t>007.111</t>
  </si>
  <si>
    <t>SUMINISTRO, TRANSPORTE E INSTALACIÓN DE LLAVE TERMINAL DE COBRE ROSCADA DE 1/2"</t>
  </si>
  <si>
    <t>007.112</t>
  </si>
  <si>
    <t>ACOMETIDA HIDRAULICA EN TUBERIA PVC 1"</t>
  </si>
  <si>
    <t>007.113</t>
  </si>
  <si>
    <t>SUMINISTRO, TRANSPORTE E INSTALACION TUBERIA PVC-P  RDE 21  2" UNION PLATINO (RED DE SUMINISTRO) INCLUYE ACCESORIOS</t>
  </si>
  <si>
    <t>007.114</t>
  </si>
  <si>
    <t>SUMINISTRO, TRANSPORTE E INSTALACIÓN DE MEDIDOR VOLUMÉTRICO DE 1"</t>
  </si>
  <si>
    <t>007.115</t>
  </si>
  <si>
    <t>MONTAJE DE TANQUE AGUA POTABLE CAP. 1.000 LTS, INCLUYE: ACCESORIOS NECESARIOS Y ANDAMIOS.</t>
  </si>
  <si>
    <t>007.116</t>
  </si>
  <si>
    <t>SUMINISTRO, TRANSPORTE E INSTALACION LAVAMANOS DE EMPOTRAR LINEA SAN LORENZO COLOR BLANCO DE CORONA REF: O19001001 O SIMILAR. (INCLUYE ELEMENTOS DE GRIFERÍA PARA INSTALACIÓN).</t>
  </si>
  <si>
    <t>007.117</t>
  </si>
  <si>
    <t>SUMINISTRO, TRANSPORTE E INSTALACION DE ROCIADORES TIPO PENDIENTE DE 1/2" (INCLUYE ACCESORIOS)</t>
  </si>
  <si>
    <t>007.118</t>
  </si>
  <si>
    <t>SUMINISTRO, TRANSPORTE E INSTALACION TUBERIA ROCIADORES TIPO PENDIENTE DE 1/2" (INCLUYE ACEESORIOS)</t>
  </si>
  <si>
    <t>007.119</t>
  </si>
  <si>
    <t>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t>
  </si>
  <si>
    <t>007.120</t>
  </si>
  <si>
    <t>SONDEO DE TUBERÍAS Y BAJANTES DE AGUAS LLUVIA</t>
  </si>
  <si>
    <t>007.121</t>
  </si>
  <si>
    <t>SUMINISTRO, TRANSPORTE E INSTALACIÓN DE CAJAS DE ANDÉN PLÁSTICAS. INSTALACIÓN A TODO COSTO.</t>
  </si>
  <si>
    <t>007.122</t>
  </si>
  <si>
    <t>SUMINISTRO, TRANSPORTE E INSTALACION CARCAMO CON REJILLA METALICA EN CONTRAMARCO Y MARCO EN ANGULO 2"2*3/16 Y REJILLA EN PLATINA DE 2"*3/16 (INCLUYE REJILLA METALICA). INSTALACIÓN A TODO COSTO.</t>
  </si>
  <si>
    <t>007.123</t>
  </si>
  <si>
    <t>SUMINISTRO, TRANSPORTE E INSTALACIÓN DE SISTEMA SÉPTICO - FILTROS ANAEROBIOS INTEGRADOS O INDEPENDIENTES (SÉPTICO 10.000 L + FILTRO ANAEROBIO DE 7.500 L + 1000 ROSETONES PLÁSTICOS) FABRICADO EN POLÑIETILENO LINEAL 100% VIRGEN. INCLUYE ACCESORIOS.</t>
  </si>
  <si>
    <t>007.124</t>
  </si>
  <si>
    <t>SUMINISTRO, TRANSPORTE E INSTALACIÓN DE TRAMPA DE GRASAS PLÁSTICA DE 150 LITROS. INCLUYE TODO LO NECESARIO PARA SU CORRECTA INSTALACIÓN Y PUESTA EN FUNCIONAMIENTO.</t>
  </si>
  <si>
    <t>007.125</t>
  </si>
  <si>
    <t>SUMINISTRO, TRANSPORTE E INSTALACIÓN DE CÁMARA CIRCULAR DE INSPECCIÓN DE CAÍDA D = 1,20 MTS. EN CONCRETO DE 3000 PSI.</t>
  </si>
  <si>
    <t>007.126</t>
  </si>
  <si>
    <t>SUMINISTRO, TRANSPORTE E INSTALACIÓN DE EMPALME A CÁMARAS DE INSPECCIÓN CONCRETO DE 3000 PSI</t>
  </si>
  <si>
    <t>007.127</t>
  </si>
  <si>
    <t>SUMINISTRO, TRANSPORTE E INSTALACIÓN DE ARO TAPA HF D=0,68 MTS PARA CÁMARA DE INSPECCIÓN</t>
  </si>
  <si>
    <t>007.128</t>
  </si>
  <si>
    <t>SUMINISTRO, TRANSPORTE E INSTALACIÓN DE  LLAVE DE PASO TIPO RED WHITE 1/2"</t>
  </si>
  <si>
    <t>007.129</t>
  </si>
  <si>
    <t>SUMINISTRO, TRANSPORTE E INSTALACION DE ABRAZADERAS DE FIJACION PARA TUBERIA COLGANTE 3/4"</t>
  </si>
  <si>
    <t>007.130</t>
  </si>
  <si>
    <t>SUMINISTRO, TRANSPORTE E INSTALACION DE ABRAZADERAS DE FIJACION PARA TUBERIA COLGANTE 1"</t>
  </si>
  <si>
    <t>007.131</t>
  </si>
  <si>
    <t>SUMINISTRO, TRANSPORTE E INSTALACION DE ABRAZADERAS DE FIJACION PARA TUBERIA COLGANTE 1.1/4</t>
  </si>
  <si>
    <t>007.132</t>
  </si>
  <si>
    <t>SUMINISTRO, TRANSPORTE E INSTALACION DE ABRAZADERAS DE FIJACION PARA TUBERIA COLGANTE 1.1/2</t>
  </si>
  <si>
    <t>007.133</t>
  </si>
  <si>
    <t>SUMINISTRO, TRANSPORTE E INSTALACION DE TUBERIA PVC PRESION POR PLACAS Y DUCTOS 1/2"</t>
  </si>
  <si>
    <t>007.134</t>
  </si>
  <si>
    <t>SUMINISTRO, TRANSPORTE E INSTALACION DE TUBERIA PVC PRESION POR PLACAS Y DUCTOS 3/4"</t>
  </si>
  <si>
    <t>007.135</t>
  </si>
  <si>
    <t>SUMINISTRO, TRANSPORTE E INSTALACION DE TUBERIA PVC PRESION POR PLACAS Y DUCTOS 1"</t>
  </si>
  <si>
    <t>007.136</t>
  </si>
  <si>
    <t>SUMINISTRO, TRANSPORTE E INSTALACION DE TUBERIA PVC PRESION POR PLACAS Y DUCTOS 1.1/4"</t>
  </si>
  <si>
    <t>007.137</t>
  </si>
  <si>
    <t>SUMINISTRO, TRANSPORTE E INSTALACION DE TUBERIA PVC PRESION POR PLACAS Y DUCTOS 1.1/2"</t>
  </si>
  <si>
    <t>007.138</t>
  </si>
  <si>
    <t>SUMINISTRO, TRANSPORTE E INSTALACION DE TUBERIA PVC PRESION BAJO TIERRA 1/2"</t>
  </si>
  <si>
    <t>007.139</t>
  </si>
  <si>
    <t>SUMINISTRO, TRANSPORTE E INSTALACION DE TUBERIA PVC PRESION BAJO TIERRA 1"</t>
  </si>
  <si>
    <t>007.140</t>
  </si>
  <si>
    <t>SUMINISTRO, TRANSPORTE E INSTALACION DE TUBERIA PVC PRESION BAJO TIERRA 1.1/2"</t>
  </si>
  <si>
    <t>007.141</t>
  </si>
  <si>
    <t>SUMINISTRO, TRANSPORTE E INSTALACION DE VALVULA DE CORTINA DE BRONCE 3/4"</t>
  </si>
  <si>
    <t>007.142</t>
  </si>
  <si>
    <t>SUMINISTRO, TRANSPORTE E INSTALACION DE VALVULA DE CORTINA DE BRONCE 1"</t>
  </si>
  <si>
    <t>007.143</t>
  </si>
  <si>
    <t>SUMINISTRO, TRANSPORTE E INSTALACION DE VALVULA DE CORTINA DE BRONCE 1.1/4"</t>
  </si>
  <si>
    <t>007.144</t>
  </si>
  <si>
    <t>SUMINISTRO, TRANSPORTE E INSTALACION DE VALVULA DE REGULACION PARA INODORO DE TANQUE 1/2"</t>
  </si>
  <si>
    <t>007.145</t>
  </si>
  <si>
    <t>SUMINISTRO, TRANSPORTE E INSTALACION DE TAPA REGISTRO PLASTICO BLANCO 20 X 20 CMS</t>
  </si>
  <si>
    <t>007.146</t>
  </si>
  <si>
    <t>SUMINISTRO, TRANSPORTE E INSTALACION DE CAMARAS DE AIRE</t>
  </si>
  <si>
    <t>007.147</t>
  </si>
  <si>
    <t>SUMINISTRO, TRANSPORTE E INSTALACION DE  TUBERIA ACERO AL CARBON RANURADO CON PINTURA 1.1/2"</t>
  </si>
  <si>
    <t>007.148</t>
  </si>
  <si>
    <t>SUMINISTRO, TRANSPORTE E INSTALACION DE  TUBERIA ACERO AL CARBON RANURADO CON PINTURA 2.1/2"</t>
  </si>
  <si>
    <t>007.149</t>
  </si>
  <si>
    <t>SUMINISTRO, TRANSPORTE E INSTALACION DE  TUBERIA ACERO AL CARBON RANURADO CON PINTURA 4"</t>
  </si>
  <si>
    <t>007.150</t>
  </si>
  <si>
    <t>SUMINISTRO, TRANSPORTE E INSTALACION DE TUBERIA PVC C-900 ENTERRADA 4"</t>
  </si>
  <si>
    <t>007.151</t>
  </si>
  <si>
    <t>SUMINISTRO, TRANSPORTE E INSTALACION CONEXIÓN PARA MANGUERA 2.1/2", BOQUILLA REDUCTORA Y EXTINTOR</t>
  </si>
  <si>
    <t>007.152</t>
  </si>
  <si>
    <t>SUMINISTRO, TRANSPORTE E INSTALACION DE ABRAZADERAS DE FIJACION PARA TUBERIA COLGANTE 2.1/2"</t>
  </si>
  <si>
    <t>007.153</t>
  </si>
  <si>
    <t>SUMINISTRO, TRANSPORTE E INSTALACION DE TUBERIA PVC PRESION POR PLACAS Y DUCTOS 2"</t>
  </si>
  <si>
    <t>007.154</t>
  </si>
  <si>
    <t>SUMINISTRO, TRANSPORTE E INSTALACION DE TUBERIA PVC PRESION POR PLACAS Y DUCTOS 3"</t>
  </si>
  <si>
    <t>007.155</t>
  </si>
  <si>
    <t>SUMINISTRO, TRANSPORTE E INSTALACION DE TUBERIA PVC PRESION BAJO TIERRA 1.1/4"</t>
  </si>
  <si>
    <t>007.156</t>
  </si>
  <si>
    <t>SUMINISTRO, TRANSPORTE E INSTALACION DE VALVULA DE CORTINA DE BRONCE 1.1/2"</t>
  </si>
  <si>
    <t>007.157</t>
  </si>
  <si>
    <t>SUMINISTRO, TRANSPORTE E INSTALACION DE VALVULA DE CORTINA DE BRONCE 3"</t>
  </si>
  <si>
    <t>007.159</t>
  </si>
  <si>
    <t>SUMINISTRO, TRANSPORTE E INSTALACION DE MANOMETRO DE GLICERINA DE 0 - 200 PSI</t>
  </si>
  <si>
    <t>007.160</t>
  </si>
  <si>
    <t>SUMINISTRO, TRANSPORTE E INSTALACION DE TUBERIA PVC PRESION BAJO TIERRA 3/4"</t>
  </si>
  <si>
    <t>007.161</t>
  </si>
  <si>
    <t>SUMINISTRO, TRANSPORTE E INSTALACION DE TUBERIA PVC PRESION BAJO TIERRA 2"</t>
  </si>
  <si>
    <t>007.162</t>
  </si>
  <si>
    <t>SUMINISTRO, TRANSPORTE E INSTALACION DE VALVULA DE CORTINA DE BRONCE 2"</t>
  </si>
  <si>
    <t>007.163</t>
  </si>
  <si>
    <t>SUMINISTRO, TRANSPORTE E INSTALACION DE TUBERIA PVC PRESION BAJO TIERRA 3"</t>
  </si>
  <si>
    <t>007.164</t>
  </si>
  <si>
    <t>SUMINISTRO, TRANSPORTE E INSTALACION DE CHEQUE DE CORTINA 3"</t>
  </si>
  <si>
    <t>007.165</t>
  </si>
  <si>
    <t>SUMINISTRO, TRANSPORTE E INSTALACION MACROMEDIDOR 2"</t>
  </si>
  <si>
    <t>007.166</t>
  </si>
  <si>
    <t>SUMINISTRO, TRANSPORTE E INSTALACION ACOMETIDA DE LA RED PUBLICA</t>
  </si>
  <si>
    <t>GLB</t>
  </si>
  <si>
    <t>007.167</t>
  </si>
  <si>
    <t>SUMINISTRO, TRANSPORTE E INSTALACION EQUIPO DE PRESION CONSTANTE AGUA POTABLE COMPLETO CON HIDROFLOT 300 LTS</t>
  </si>
  <si>
    <t>007.168</t>
  </si>
  <si>
    <t>VALVULA FLOTADOR 3"</t>
  </si>
  <si>
    <t>007.169</t>
  </si>
  <si>
    <t>VARIOS - IE INEM BALDOMERO SANIN CANO ZONAS EXTERIORES - REDES SANITARIAS, HIDRAULICAS Y CONTRA INCENDIOS</t>
  </si>
  <si>
    <t>007.170</t>
  </si>
  <si>
    <t>SUMINISTRO, TRANSPORTE E INSTALACION DE  TOMA SIAMESA EN BRONCE 4" X 2.1/2" X 2.1/2"</t>
  </si>
  <si>
    <t>007.171</t>
  </si>
  <si>
    <t>SUMINISTRO, TRANSPORTE E INSTALACION DE EQUIPO DE PRESION RED CONTRAINCENDIOS COMPLETO LISTADO Y APROBADO</t>
  </si>
  <si>
    <t>007.172</t>
  </si>
  <si>
    <t>SUMINISTRO, TRANSPORTE E INSTALACION  DE VALVULA DE CHEQUE 4"</t>
  </si>
  <si>
    <t>007.173</t>
  </si>
  <si>
    <t>SUMINISTRO, TRANSPORTE E INSTALACION  DE VALVULA SENSOR DE FLUJO 4"</t>
  </si>
  <si>
    <t>08B</t>
  </si>
  <si>
    <t>INSTALACIONES ELECTRICAS - REDES INTERNAS</t>
  </si>
  <si>
    <t>08B.001</t>
  </si>
  <si>
    <t>SUMINISTRO, TRANSPORTE E INSTALACION ACOMETIDA 3F4H Cu THHN/THWN EN CABLE 3X250MCM + 250MCM (N). NO INCLUYE CONDULINADO.</t>
  </si>
  <si>
    <t>08B.002</t>
  </si>
  <si>
    <t>SUMINISTRO, TRANSPORTE E INSTALACION ACOMETIDA 3F4H Cu THHN/THWN EN CABLE 3X4/0AWG + 4/0 AWG (N). NO INCLUYE CONDULINADO.</t>
  </si>
  <si>
    <t>08B.003</t>
  </si>
  <si>
    <t>SUMINISTRO, TRANSPORTE E INSTALACION ACOMETIDA 3F4H Cu THHN/THWN EN CABLE 3X2/0AWG + 2/0 AWG (N). NO INCLUYE CONDULINADO.</t>
  </si>
  <si>
    <t>08B.004</t>
  </si>
  <si>
    <t>SUMINISTRO, TRANSPORTE E INSTALACION ACOMETIDA 3F4H Cu THHN/THWN EN CABLE 3X1/0AWG + 1/0 AWG (N). NO INCLUYE CONDULINADO.</t>
  </si>
  <si>
    <t>08B.005</t>
  </si>
  <si>
    <t>SUMINISTRO, TRANSPORTE E INSTALACION ACOMETIDA 3F4H Cu THHN/THWN EN CABLE 3X2AWG + 2AWG (N). NO INCLUYE CONDULINADO.</t>
  </si>
  <si>
    <t>08B.006</t>
  </si>
  <si>
    <t>SUMINISTRO, TRANSPORTE E INSTALACION ACOMETIDA 3F4H Cu THHN/THWN EN CABLE 3X4AWG + 4AWG (N). NO INCLUYE CONDULINADO.</t>
  </si>
  <si>
    <t>08B.007</t>
  </si>
  <si>
    <t>SUMINISTRO, TRANSPORTE E INSTALACION ACOMETIDA 3F4H Cu THHN/THWN EN CABLE 3X6AWG + 6AWG (N). NO INCLUYE CONDULINADO.</t>
  </si>
  <si>
    <t>08B.008</t>
  </si>
  <si>
    <t>SUMINISTRO, TRANSPORTE E INSTALACION ACOMETIDA 3F4H Cu THHN/THWN EN CABLE 3X8AWG + 8AWG (N). NO INCLUYE CONDULINADO.</t>
  </si>
  <si>
    <t>08B.009</t>
  </si>
  <si>
    <t>SUMINISTRO, TRANSPORTE E INSTALACION ACOMETIDA 3F4H Cu THHN/THWN EN CABLE 2X(3X250MCM + 250MCM (N)). NO INCLUYE CONDULINADO.</t>
  </si>
  <si>
    <t>08B.010</t>
  </si>
  <si>
    <t>SUMINISTRO, TRANSPORTE E INSTALACION ACOMETIDA 3F4H Cu THHN/THWN EN CABLE 2X(3X4/0AWG + 4/0 AWG (N)). NO INCLUYE CONDULINADO.</t>
  </si>
  <si>
    <t>08B.011</t>
  </si>
  <si>
    <t>SUMINISTRO, TRANSPORTE E INSTALACION ACOMETIDA 3F4H Cu THHN/THWN EN CABLE 2X(3X2/0AWG + 2/0 AWG (N)). NO INCLUYE CONDULINADO.</t>
  </si>
  <si>
    <t>08B.012</t>
  </si>
  <si>
    <t>SUMINISTRO, TRANSPORTE E INSTALACION ACOMETIDA 3F4H Cu THHN/THWN EN CABLE 2X(3X1/0AWG + 1/0 AWG (N)). NO INCLUYE CONDULINADO.</t>
  </si>
  <si>
    <t>08B.013</t>
  </si>
  <si>
    <t>SUMINISTRO, TRANSPORTE E INSTALACION ACOMETIDA 3F5H Cu THHN/THWN EN CABLE 3X4/0AWG + 4/0 AWG (N) + DESNUDO 2/0 AWG (T). NO INCLUYE CONDULINADO.</t>
  </si>
  <si>
    <t>08B.014</t>
  </si>
  <si>
    <t>SUMINISTRO, TRANSPORTE E INSTALACION ACOMETIDA 3F5H Cu THHN/THWN EN CABLE 3X2/0AWG + 2/0 AWG (N) + DESNUDO 1/0 AWG. NO INCLUYE CONDULINADO.</t>
  </si>
  <si>
    <t>08B.015</t>
  </si>
  <si>
    <t>SUMINISTRO, TRANSPORTE E INSTALACION ACOMETIDA 3F5H Cu THHN/THWN EN CABLE 3X1/0AWG + 1/0 AWG (N) + DESNUDO 2 AWG. NO INCLUYE CONDULINADO.</t>
  </si>
  <si>
    <t>08B.016</t>
  </si>
  <si>
    <t>SUMINISTRO, TRANSPORTE E INSTALACION ACOMETIDA 3F5H Cu THHN/THWN EN CABLE 3X2AWG + 2AWG (N) + DESNUDO 4 AWG. NO INCLUYE CONDULINADO.</t>
  </si>
  <si>
    <t>08B.017</t>
  </si>
  <si>
    <t>SUMINISTRO, TRANSPORTE E INSTALACION ACOMETIDA 3F5H Cu THHN/THWN EN CABLE 3X4AWG + 4AWG (N) + DESNUDO 6 AWG. NO INCLUYE CONDULINADO.</t>
  </si>
  <si>
    <t>08B.018</t>
  </si>
  <si>
    <t>SUMINISTRO, TRANSPORTE E INSTALACION ACOMETIDA 3F5H Cu THHN/THWN EN CABLE 3X6AWG + 6AWG (N) + DESNUDO 8 AWG. NO INCLUYE CONDULINADO.</t>
  </si>
  <si>
    <t>08B.019</t>
  </si>
  <si>
    <t>SUMINISTRO, TRANSPORTE E INSTALACION ACOMETIDA 3F5H Cu THHN/THWN EN CABLE 3X8AWG + 8AWG (N) + DESNUDO 8 AWG. NO INCLUYE CONDULINADO.</t>
  </si>
  <si>
    <t>08B.020</t>
  </si>
  <si>
    <t>SUMINISTRO, TRANSPORTE E INSTALACION ACOMETIDA 3F5H Cu THHN/THWN EN CABLE 3X10AWG + 10AWG (N) + DESNUDO 10 AWG. NO INCLUYE CONDULINADO.</t>
  </si>
  <si>
    <t>08B.021</t>
  </si>
  <si>
    <t>SUMINISTRO, TRANSPORTE E INSTALACION ACOMETIDA 2F3H Cu THHN/THWN EN CABLE 2X1/0AWG + 1/0AWG (N). NO INCLUYE CONDULINADO.</t>
  </si>
  <si>
    <t>08B.022</t>
  </si>
  <si>
    <t>SUMINISTRO, TRANSPORTE E INSTALACION ACOMETIDA 2F3H Cu THHN/THWN EN CABLE 2X2AWG + 2AWG (N). NO INCLUYE CONDULINADO.</t>
  </si>
  <si>
    <t>08B.023</t>
  </si>
  <si>
    <t>SUMINISTRO, TRANSPORTE E INSTALACION ACOMETIDA 2F3H Cu THHN/THWN EN CABLE 2X4AWG + 4AWG (N). NO INCLUYE CONDULINADO.</t>
  </si>
  <si>
    <t>08B.024</t>
  </si>
  <si>
    <t>SUMINISTRO, TRANSPORTE E INSTALACION ACOMETIDA 2F3H Cu THHN/THWN EN CABLE 2X6AWG + 6AWG (N). NO INCLUYE CONDULINADO.</t>
  </si>
  <si>
    <t>08B.025</t>
  </si>
  <si>
    <t>SUMINISTRO, TRANSPORTE E INSTALACION ACOMETIDA 2F3H Cu THHN/THWN EN CABLE 2X8AWG + 8AWG (N). NO INCLUYE CONDULINADO.</t>
  </si>
  <si>
    <t>08B.026</t>
  </si>
  <si>
    <t>SUMINISTRO, TRANSPORTE E INSTALACION ACOMETIDA 2F3H Cu THHN/THWN EN CABLE 2X10AWG + 10AWG (N). NO INCLUYE CONDULINADO.</t>
  </si>
  <si>
    <t>08B.027</t>
  </si>
  <si>
    <t>SUMINISTRO, TRANSPORTE E INSTALACION ACOMETIDA 2F4H Cu THHN/THWN EN CABLE 2X1/0AWG + 10AWG (N) + DESNUDO 10 AWG (T). NO INCLUYE CONDULINADO.</t>
  </si>
  <si>
    <t>08B.028</t>
  </si>
  <si>
    <t>SUMINISTRO, TRANSPORTE E INSTALACION ACOMETIDA 2F4H Cu THHN/THWN EN CABLE 2X2AWG + 2AWG (N) + DESNUDO 4 AWG (T). NO INCLUYE CONDULINADO.</t>
  </si>
  <si>
    <t>08B.029</t>
  </si>
  <si>
    <t>SUMINISTRO, TRANSPORTE E INSTALACION ACOMETIDA 2F4H Cu THHN/THWN EN CABLE 2X4AWG + 4AWG (N)  + DESNUDO 6 AWG (T). NO INCLUYE CONDULINADO.</t>
  </si>
  <si>
    <t>08B.030</t>
  </si>
  <si>
    <t>SUMINISTRO, TRANSPORTE E INSTALACION ACOMETIDA 2F4H Cu THHN/THWN EN CABLE 2X6AWG + 6AWG (N) + DESNUDO 8 AWG (T). NO INCLUYE CONDULINADO.</t>
  </si>
  <si>
    <t>08B.031</t>
  </si>
  <si>
    <t>SUMINISTRO, TRANSPORTE E INSTALACION ACOMETIDA 2F4H Cu THHN/THWN EN CABLE 2X8AWG + 8AWG (N) + DESNUDO 8 AWG (T). NO INCLUYE CONDULINADO.</t>
  </si>
  <si>
    <t>08B.032</t>
  </si>
  <si>
    <t>SUMINISTRO, TRANSPORTE E INSTALACION ACOMETIDA 2F4H Cu THHN/THWN EN CABLE 2X10AWG + 10AWG (N) + DESNUDO 10 AWG (T). NO INCLUYE CONDULINADO.</t>
  </si>
  <si>
    <t>08B.033</t>
  </si>
  <si>
    <t>SUMINISTRO, TRANSPORTE E INSTALACION ACOMETIDA 1F3H Cu THHN/THWN EN CABLE 4AWG + 4AWG (N) + DESNUDO 6AWG (T). NO INCLUYE CONDULINADO.</t>
  </si>
  <si>
    <t>08B.034</t>
  </si>
  <si>
    <t>SUMINISTRO, TRANSPORTE E INSTALACION ACOMETIDA 2F3H Cu THHN/THWN EN CABLE 6AWG + 6AWG (N) + DESNUDO 8AWG (T). NO INCLUYE CONDULINADO.</t>
  </si>
  <si>
    <t>08B.035</t>
  </si>
  <si>
    <t>SUMINISTRO, TRANSPORTE E INSTALACION ACOMETIDA 2F3H Cu THHN/THWN EN CABLE 8AWG + 8AWG (N) + DESNUDO 8AWG (T). NO INCLUYE CONDULINADO.</t>
  </si>
  <si>
    <t>08B.036</t>
  </si>
  <si>
    <t>SUMINISTRO, TRANSPORTE E INSTALACION ACOMETIDA 2F3H Cu THHN/THWN EN CABLE 10AWG + 10AWG (N) + DESNUDO 10AWG (T). NO INCLUYE CONDULINADO.</t>
  </si>
  <si>
    <t>08B.037</t>
  </si>
  <si>
    <t xml:space="preserve"> SUMINISTRO E INSTALACION DE TUBERIA CONDUIT PVC 1/2". EMBEBIDA EN PLACA O MURO</t>
  </si>
  <si>
    <t>08B.038</t>
  </si>
  <si>
    <t xml:space="preserve"> SUMINISTRO E INSTALACION DE TUBERIA CONDUIT PVC 3/4". EMBEBIDA EN PLACA O MURO</t>
  </si>
  <si>
    <t>08B.039</t>
  </si>
  <si>
    <t>SUMINISTRO E INSTALACION DE TUBERIA CONDUIT PVC 1" EMBEBIDA EN PLACA O MURO</t>
  </si>
  <si>
    <t>08B.040</t>
  </si>
  <si>
    <t xml:space="preserve"> SUMINISTRO E INSTALACION DE TUBERIA CONDUIT PVC 1_1/2". EMBEBIDA EN PLACA O MURO</t>
  </si>
  <si>
    <t>08B.041</t>
  </si>
  <si>
    <t xml:space="preserve"> SUMINISTRO E INSTALACION DE TUBERIA CONDUIT PVC 2". EMBEBIDA EN PLACA O MURO</t>
  </si>
  <si>
    <t>08B.042</t>
  </si>
  <si>
    <t xml:space="preserve"> SUMINISTRO E INSTALACION DE TUBERIA CONDUIT PVC DB 3". EMBEBIDA EN PLACA O MURO</t>
  </si>
  <si>
    <t>08B.043</t>
  </si>
  <si>
    <t>SUMINISTRO E INSTALACION SALIDA DE ILUMINACION EN TUBERIA CONDUIT EMT 1/2"</t>
  </si>
  <si>
    <t>08B.044</t>
  </si>
  <si>
    <t>SUMINISTRO E INSTALACION DE TUBERIA CONDUIT EMT 3/4".</t>
  </si>
  <si>
    <t>08B.045</t>
  </si>
  <si>
    <t xml:space="preserve">SUMINISTRO E INSTALACION DE TUBERIA CONDUIT EMT 1". </t>
  </si>
  <si>
    <t>08B.046</t>
  </si>
  <si>
    <t xml:space="preserve">SUMINISTRO E INSTALACION DE TUBERIA CONDUIT EMT 1_1/2". </t>
  </si>
  <si>
    <t>08B.047</t>
  </si>
  <si>
    <t xml:space="preserve">SUMINISTRO E INSTALACION DE TUBERIA CONDUIT EMT 2". </t>
  </si>
  <si>
    <t>08B.048</t>
  </si>
  <si>
    <t xml:space="preserve">SUMINISTRO E INSTALACION DE TUBERIA CONDUIT EMT 3". </t>
  </si>
  <si>
    <t>08B.049</t>
  </si>
  <si>
    <t xml:space="preserve">SUMINISTRO E INSTALACION DE TUBERIA CONDUIT IMC ó RIDGID 1/2". </t>
  </si>
  <si>
    <t>08B.050</t>
  </si>
  <si>
    <t xml:space="preserve">SUMINISTRO E INSTALACION DE TUBERIA CONDUIT IMC ó RIDGID 3/4". </t>
  </si>
  <si>
    <t>08B.051</t>
  </si>
  <si>
    <t xml:space="preserve">SUMINISTRO E INSTALACION DE TUBERIA CONDUIT IMC ó RIDGID 1". </t>
  </si>
  <si>
    <t>08B.052</t>
  </si>
  <si>
    <t xml:space="preserve">SUMINISTRO E INSTALACION DE TUBERIA CONDUIT IMC ó RIDGID 1_1/2". </t>
  </si>
  <si>
    <t>08B.053</t>
  </si>
  <si>
    <t xml:space="preserve">SUMINISTRO E INSTALACION DE TUBERIA CONDUIT IMC ó RIDGID 2". </t>
  </si>
  <si>
    <t>08B.054</t>
  </si>
  <si>
    <t xml:space="preserve">SUMINISTRO E INSTALACION DE TUBERIA CONDUIT IMC ó RIDGID 3". </t>
  </si>
  <si>
    <t>08B.055</t>
  </si>
  <si>
    <t xml:space="preserve">SUMINISTRO E INSTALACION DE TUBERIA CONDUIT IMC ó RIDGID 4". </t>
  </si>
  <si>
    <t>08B.056</t>
  </si>
  <si>
    <t xml:space="preserve">SUMINISTRO E INSTALACION DE BANDEJA PORTACABLE ACERO GALVANIZADO EN CALIENTE SEMIPESADA ANCHO=10CM. </t>
  </si>
  <si>
    <t>08B.057</t>
  </si>
  <si>
    <t xml:space="preserve">SUMINISTRO E INSTALACION DE BANDEJA PORTACABLE ACERO GALVANIZADO EN CALIENTE SEMIPESADA ANCHO=20CM. </t>
  </si>
  <si>
    <t>08B.058</t>
  </si>
  <si>
    <t xml:space="preserve">SUMINISTRO E INSTALACION DE BANDEJA PORTACABLE ACERO GALVANIZADO EN CALIENTE SEMIPESADA ANCHO=30CM. </t>
  </si>
  <si>
    <t>08B.059</t>
  </si>
  <si>
    <t xml:space="preserve">SUMINISTRO E INSTALACION DE BANDEJA PORTACABLE ACERO GALVANIZADO EN CALIENTE SEMIPESADA ANCHO=40CM. </t>
  </si>
  <si>
    <t>08B.060</t>
  </si>
  <si>
    <t xml:space="preserve">SUMINISTRO E INSTALACION DE BANDEJA PORTACABLE ACERO GALVANIZADO EN CALIENTE SEMIPESADA ANCHO=50CM. </t>
  </si>
  <si>
    <t>08B.061</t>
  </si>
  <si>
    <t xml:space="preserve">SUMINISTRO E INSTALACION DE BANDEJA PORTACABLE ACERO GALVANIZADO EN CALIENTE SEMIPESADA ANCHO=60CM. </t>
  </si>
  <si>
    <t>08B.062</t>
  </si>
  <si>
    <t xml:space="preserve">SUMINISTRO E INSTALACION DE SOPORTE TIPO MENSULA ACERO GALVANIZADO EN CALIENTE PARA BANDEJA PORTACABLE SEMIPESADA ANCHO=10CM. </t>
  </si>
  <si>
    <t>08B.063</t>
  </si>
  <si>
    <t xml:space="preserve">SUMINISTRO E INSTALACION DE SOPORTE TIPO MENSULA ACERO GALVANIZADO EN CALIENTE PARA BANDEJA PORTACABLE SEMIPESADA ANCHO=20CM. </t>
  </si>
  <si>
    <t>08B.064</t>
  </si>
  <si>
    <t xml:space="preserve">SUMINISTRO E INSTALACION DE SOPORTE TIPO MENSULA ACERO GALVANIZADO EN CALIENTE PARA BANDEJA PORTACABLE SEMIPESADA ANCHO=30CM. </t>
  </si>
  <si>
    <t>08B.065</t>
  </si>
  <si>
    <t xml:space="preserve">SUMINISTRO E INSTALACION DE SOPORTE TIPO MENSULA ACERO GALVANIZADO EN CALIENTE PARA BANDEJA PORTACABLE SEMIPESADA ANCHO=40CM. </t>
  </si>
  <si>
    <t>08B.066</t>
  </si>
  <si>
    <t xml:space="preserve">SUMINISTRO E INSTALACION DE SOPORTE TIPO MENSULA ACERO GALVANIZADO EN CALIENTE PARA BANDEJA PORTACABLE SEMIPESADA ANCHO=50CM. </t>
  </si>
  <si>
    <t>08B.067</t>
  </si>
  <si>
    <t xml:space="preserve">SUMINISTRO E INSTALACION DE SOPORTE TIPO MENSULA ACERO GALVANIZADO EN CALIENTE PARA BANDEJA PORTACABLE SEMIPESADA ANCHO=60CM. </t>
  </si>
  <si>
    <t>08B.068</t>
  </si>
  <si>
    <t xml:space="preserve">SUMINISTRO E INSTALACION DE SOPORTE TIPO PELDAÑO EN SUSPENSION ACERO GALVANIZADO EN CALIENTE PARA BANDEJA PORTACABLE SEMIPESADA ANCHO=10CM. </t>
  </si>
  <si>
    <t>08B.069</t>
  </si>
  <si>
    <t xml:space="preserve">SUMINISTRO E INSTALACION DE SOPORTE TIPO PELDAÑO EN SUSPENSION ACERO GALVANIZADO EN CALIENTE PARA BANDEJA PORTACABLE SEMIPESADA ANCHO=20CM. </t>
  </si>
  <si>
    <t>08B.070</t>
  </si>
  <si>
    <t xml:space="preserve">SUMINISTRO E INSTALACION DE SOPORTE TIPO PELDAÑO EN SUSPENSION ACERO GALVANIZADO EN CALIENTE PARA BANDEJA PORTACABLE SEMIPESADA ANCHO=30CM. </t>
  </si>
  <si>
    <t>08B.071</t>
  </si>
  <si>
    <t xml:space="preserve">SUMINISTRO E INSTALACION DE SOPORTE TIPO PELDAÑO EN SUSPENSION ACERO GALVANIZADO EN CALIENTE PARA BANDEJA PORTACABLE SEMIPESADA ANCHO=40CM. </t>
  </si>
  <si>
    <t>08B.072</t>
  </si>
  <si>
    <t xml:space="preserve">SUMINISTRO E INSTALACION DE SOPORTE TIPO PELDAÑO EN SUSPENSION ACERO GALVANIZADO EN CALIENTE PARA BANDEJA PORTACABLE SEMIPESADA ANCHO=50CM. </t>
  </si>
  <si>
    <t>08B.073</t>
  </si>
  <si>
    <t xml:space="preserve">SUMINISTRO E INSTALACION DE SOPORTE TIPO PELDAÑO EN SUSPENSION ACERO GALVANIZADO EN CALIENTE PARA BANDEJA PORTACABLE SEMIPESADA ANCHO=60CM. </t>
  </si>
  <si>
    <t>08B.074</t>
  </si>
  <si>
    <t>SUMINISTRO E INSTALACION DE CURVA PORTACABLE ACERO GALVANIZADO EN CALIENTE SEMIPESADA ANCHO=10CM. (HORIZONTAL O VERTICAL)</t>
  </si>
  <si>
    <t>08B.075</t>
  </si>
  <si>
    <t>SUMINISTRO E INSTALACION DE CURVA PORTACABLE ACERO GALVANIZADO EN CALIENTE SEMIPESADA ANCHO=20CM. (HORIZONTAL O VERTICAL)</t>
  </si>
  <si>
    <t>08B.076</t>
  </si>
  <si>
    <t>SUMINISTRO E INSTALACION DE CURVA PORTACABLE ACERO GALVANIZADO EN CALIENTE SEMIPESADA ANCHO=30CM. (HORIZONTAL O VERTICAL)</t>
  </si>
  <si>
    <t>08B.077</t>
  </si>
  <si>
    <t>SUMINISTRO E INSTALACION DE CURVA PORTACABLE ACERO GALVANIZADO EN CALIENTE SEMIPESADA ANCHO=40CM. (HORIZONTAL O VERTICAL)</t>
  </si>
  <si>
    <t>08B.078</t>
  </si>
  <si>
    <t>SUMINISTRO E INSTALACION DE CURVA PORTACABLE ACERO GALVANIZADO EN CALIENTE SEMIPESADA ANCHO=50CM. (HORIZONTAL O VERTICAL)</t>
  </si>
  <si>
    <t>08B.079</t>
  </si>
  <si>
    <t>SUMINISTRO E INSTALACION DE CURVA PORTACABLE ACERO GALVANIZADO EN CALIENTE SEMIPESADA ANCHO=60CM. (HORIZONTAL O VERTICAL)</t>
  </si>
  <si>
    <t>08B.08B.270</t>
  </si>
  <si>
    <t>ALIMENTADOR (3X2) AWG, THHN; TUBERIA PVC DE 1 1/2"</t>
  </si>
  <si>
    <t>08B.080</t>
  </si>
  <si>
    <t xml:space="preserve">SUMINISTRO E INSTALACION DE CRUCE PORTACABLE ACERO GALVANIZADO EN CALIENTE SEMIPESADA ANCHO=10CM. </t>
  </si>
  <si>
    <t>08B.081</t>
  </si>
  <si>
    <t xml:space="preserve">SUMINISTRO E INSTALACION DE CRUCE PORTACABLE ACERO GALVANIZADO EN CALIENTE SEMIPESADA ANCHO=20CM. </t>
  </si>
  <si>
    <t>08B.082</t>
  </si>
  <si>
    <t xml:space="preserve">SUMINISTRO E INSTALACION DE CRUCE PORTACABLE ACERO GALVANIZADO EN CALIENTE SEMIPESADA ANCHO=30CM. </t>
  </si>
  <si>
    <t>08B.083</t>
  </si>
  <si>
    <t xml:space="preserve">SUMINISTRO E INSTALACION DE CRUCE PORTACABLE ACERO GALVANIZADO EN CALIENTE SEMIPESADA ANCHO=40CM. </t>
  </si>
  <si>
    <t>08B.084</t>
  </si>
  <si>
    <t xml:space="preserve">SUMINISTRO E INSTALACION DE CRUCE PORTACABLE ACERO GALVANIZADO EN CALIENTE SEMIPESADA ANCHO=50CM. </t>
  </si>
  <si>
    <t>08B.085</t>
  </si>
  <si>
    <t xml:space="preserve">SUMINISTRO E INSTALACION DE CRUCE PORTACABLE ACERO GALVANIZADO EN CALIENTE SEMIPESADA ANCHO=60CM. </t>
  </si>
  <si>
    <t>08B.086</t>
  </si>
  <si>
    <t xml:space="preserve">SUMINISTRO E INSTALACION DE TE PORTACABLE ACERO GALVANIZADO EN CALIENTE SEMIPESADA ANCHO=10CM. </t>
  </si>
  <si>
    <t>08B.087</t>
  </si>
  <si>
    <t xml:space="preserve">SUMINISTRO E INSTALACION DE TE PORTACABLE ACERO GALVANIZADO EN CALIENTE SEMIPESADA ANCHO=20CM. </t>
  </si>
  <si>
    <t>08B.088</t>
  </si>
  <si>
    <t xml:space="preserve">SUMINISTRO E INSTALACION DE TE PORTACABLE ACERO GALVANIZADO EN CALIENTE SEMIPESADA ANCHO=30CM. </t>
  </si>
  <si>
    <t>08B.089</t>
  </si>
  <si>
    <t xml:space="preserve">SUMINISTRO E INSTALACION DE TE PORTACABLE ACERO GALVANIZADO EN CALIENTE SEMIPESADA ANCHO=40CM. </t>
  </si>
  <si>
    <t>08B.090</t>
  </si>
  <si>
    <t xml:space="preserve">SUMINISTRO E INSTALACION DE TE PORTACABLE ACERO GALVANIZADO EN CALIENTE SEMIPESADA ANCHO=50CM. </t>
  </si>
  <si>
    <t>08B.091</t>
  </si>
  <si>
    <t xml:space="preserve">SUMINISTRO E INSTALACION DE TE PORTACABLE ACERO GALVANIZADO EN CALIENTE SEMIPESADA ANCHO=60CM. </t>
  </si>
  <si>
    <t>08B.092</t>
  </si>
  <si>
    <t xml:space="preserve">SUMINISTRO E INSTALACION DE TAPA PARA BANDEJA PORTACABLE ACERO GALVANIZADO EN CALIENTE SEMIPESADA DE ANCHO=10CM. </t>
  </si>
  <si>
    <t>08B.093</t>
  </si>
  <si>
    <t xml:space="preserve">SUMINISTRO E INSTALACION DE TAPA PARA BANDEJA PORTACABLE ACERO GALVANIZADO EN CALIENTE SEMIPESADA DE ANCHO=20CM. </t>
  </si>
  <si>
    <t>08B.094</t>
  </si>
  <si>
    <t xml:space="preserve">SUMINISTRO E INSTALACION DE TAPA PARA BANDEJA PORTACABLE ACERO GALVANIZADO EN CALIENTE SEMIPESADA DE ANCHO=30CM. </t>
  </si>
  <si>
    <t>08B.095</t>
  </si>
  <si>
    <t xml:space="preserve">SUMINISTRO E INSTALACION DE TAPA PARA BANDEJA PORTACABLE ACERO GALVANIZADO EN CALIENTE SEMIPESADA DE ANCHO=40CM. </t>
  </si>
  <si>
    <t>08B.096</t>
  </si>
  <si>
    <t xml:space="preserve">SUMINISTRO E INSTALACION DE TAPA PARA BANDEJA PORTACABLE ACERO GALVANIZADO EN CALIENTE SEMIPESADA DE ANCHO=50CM. </t>
  </si>
  <si>
    <t>08B.097</t>
  </si>
  <si>
    <t xml:space="preserve">SUMINISTRO E INSTALACION DE TAPA PARA BANDEJA PORTACABLE ACERO GALVANIZADO EN CALIENTE SEMIPESADA DE ANCHO=60CM. </t>
  </si>
  <si>
    <t>08B.098</t>
  </si>
  <si>
    <t>SUMINISTRO E INSTALACION DE TABLERO DE 42 CIRCUITOS 3F5H, CON PUERTA Y ESPACIO PARA TOTALIZADOR, BARRAJE PARA 200A BARRA NEUTRO Y BARRA TIERRA  Calidad Legrand, Siemens, SqareD o superior de marca reconocida y homologada por el CIDET</t>
  </si>
  <si>
    <t>08B.099</t>
  </si>
  <si>
    <t>SUMINISTRO E INSTALACION DE TABLERO DE 36 CIRCUITOS 3F5H, CON PUERTA Y ESPACIO PARA TOTALIZADOR, BARRAJE PARA 200A BARRA NEUTRO Y BARRA TIERRA  Calidad Legrand, Siemens, SqareD o superior de marca reconocida y homologada por el CIDET</t>
  </si>
  <si>
    <t>08B.100</t>
  </si>
  <si>
    <t>SUMINISTRO E INSTALACION DE TABLERO DE 30 CIRCUITOS 3F5H, CON PUERTA Y ESPACIO PARA TOTALIZADOR, BARRAJE PARA 200A BARRA NEUTRO Y BARRA TIERRA  Calidad Legrand, Siemens, SqareD o superior de marca reconocida y homologada por el CIDET</t>
  </si>
  <si>
    <t>08B.101</t>
  </si>
  <si>
    <t>SUMINISTRO E INSTALACION DE TABLERO DE 24 CIRCUITOS 3F5H, CON PUERTA Y ESPACIO PARA TOTALIZADOR, BARRAJE PARA 200A BARRA NEUTRO Y BARRA TIERRA  Calidad Legrand, Siemens, SqareD o superior de marca reconocida y homologada por el CIDET</t>
  </si>
  <si>
    <t>08B.102</t>
  </si>
  <si>
    <t>SUMINISTRO E INSTALACION DE TABLERO DE 18 CIRCUITOS 3F5H, CON PUERTA Y ESPACIO PARA TOTALIZADOR, BARRAJE PARA 200A BARRA NEUTRO Y BARRA TIERRA  Calidad Legrand, Siemens, SqareD o superior de marca reconocida y homologada por el CIDET</t>
  </si>
  <si>
    <t>08B.103</t>
  </si>
  <si>
    <t>SUMINISTRO E INSTALACION DE TABLERO DE 12 CIRCUITOS 3F5H, CON PUERTA Y ESPACIO PARA TOTALIZADOR, BARRAJE PARA 200A BARRA NEUTRO Y BARRA TIERRA  Calidad Legrand, Siemens, SqareD o superior de marca reconocida y homologada por el CIDET</t>
  </si>
  <si>
    <t>08B.104</t>
  </si>
  <si>
    <t>SUMINISTRO E INSTALACION DE TABLERO DE 42 CIRCUITOS 3F5H, CON PUERTA. BARRAJE PARA 200A BARRA NEUTRO Y BARRA TIERRA  Calidad Legrand, Siemens, SqareD o superior de marca reconocida y homologada por el CIDET</t>
  </si>
  <si>
    <t>08B.105</t>
  </si>
  <si>
    <t>SUMINISTRO E INSTALACION DE TABLERO DE 36 CIRCUITOS 3F5H, CON PUERTA. BARRAJE PARA 200A BARRA NEUTRO Y BARRA TIERRA  Calidad Legrand, Siemens, SqareD o superior de marca reconocida y homologada por el CIDET</t>
  </si>
  <si>
    <t>08B.106</t>
  </si>
  <si>
    <t>SUMINISTRO E INSTALACION DE TABLERO DE 30 CIRCUITOS 3F5H, CON PUERTA. BARRAJE PARA 200A BARRA NEUTRO Y BARRA TIERRA  Calidad Legrand, Siemens, SqareD o superior de marca reconocida y homologada por el CIDET</t>
  </si>
  <si>
    <t>08B.107</t>
  </si>
  <si>
    <t>SUMINISTRO E INSTALACION DE TABLERO DE 24 CIRCUITOS 3F5H, CON PUERTA. BARRAJE PARA 200A BARRA NEUTRO Y BARRA TIERRA  Calidad Legrand, Siemens, SqareD o superior de marca reconocida y homologada por el CIDET</t>
  </si>
  <si>
    <t>08B.108</t>
  </si>
  <si>
    <t>SUMINISTRO E INSTALACION DE TABLERO DE 18 CIRCUITOS 3F5H, CON PUERTA. BARRAJE PARA 200A BARRA NEUTRO Y BARRA TIERRA  Calidad Legrand, Siemens, SqareD o superior de marca reconocida y homologada por el CIDET</t>
  </si>
  <si>
    <t>08B.109</t>
  </si>
  <si>
    <t>SUMINISTRO E INSTALACION DE TABLERO DE 12 CIRCUITOS 3F5H, CON PUERTA. BARRAJE PARA 200A BARRA NEUTRO Y BARRA TIERRA  Calidad Legrand, Siemens, SqareD o superior de marca reconocida y homologada por el CIDET</t>
  </si>
  <si>
    <t>08B.110</t>
  </si>
  <si>
    <t>SUMINISTRO E INSTALACION DE TABLERO DE 18 CIRCUITOS 2F4H, CON PUERTA. BARRAJE PARA 200A BARRA NEUTRO Y BARRA TIERRA  Calidad Legrand, Siemens, SqareD o superior de marca reconocida y homologada por el CIDET</t>
  </si>
  <si>
    <t>08B.111</t>
  </si>
  <si>
    <t>SUMINISTRO E INSTALACION DE TABLERO DE 12 CIRCUITOS 2F4H, CON PUERTA. BARRAJE PARA 200A BARRA NEUTRO Y BARRA TIERRA  CALIDAD LEGRAND, SIEMENS, SQARED O SUPERIOR DE MARCA RECONOCIDA Y HOMOLOGADA POR EL CIDET</t>
  </si>
  <si>
    <t>08B.112</t>
  </si>
  <si>
    <t>SUMINISTRO E INSTALACION DE TABLERO DE 8 CIRCUITOS 2F4H, CON PUERTA. BARRAJE PARA 200A BARRA NEUTRO Y BARRA TIERRA  CALIDAD LEGRAND, SIEMENS, SQARED O SUPERIOR DE MARCA RECONOCIDA Y HOMOLOGADA POR EL CIDET</t>
  </si>
  <si>
    <t>08B.113</t>
  </si>
  <si>
    <t>SUMINISTRO E INSTALACION DE TABLERO DE 12 CIRCUITOS 1F3H. BARRAJE PARA 75A BARRA NEUTRO Y BARRA TIERRA  Calidad Legrand, Siemens, SqareD o superior de marca reconocida y homologada por el CIDET</t>
  </si>
  <si>
    <t>08B.114</t>
  </si>
  <si>
    <t>SUMINISTRO E INSTALACION DE TABLERO DE 8 CIRCUITOS 1F3H. BARRAJE PARA 75A BARRA NEUTRO Y BARRA TIERRA  Calidad Legrand, Siemens, SqareD o superior de marca reconocida y homologada por el CIDET</t>
  </si>
  <si>
    <t>08B.115</t>
  </si>
  <si>
    <t>SUMINISTRO E INSTALACION DE TABLERO DE 6 CIRCUITOS 1F3H. BARRAJE PARA 75A BARRA NEUTRO Y BARRA TIERRA  Calidad Legrand, Siemens, SqareD o superior de marca reconocida y homologada por el CIDET</t>
  </si>
  <si>
    <t>08B.116</t>
  </si>
  <si>
    <t>SUMINISTRO E INSTALACION DE INTERRUPTOR ENCHUFABLE 1X20A. Calidad Legrand, Siemens, SqareD o superior de marca reconocida y homologada por el CIDET</t>
  </si>
  <si>
    <t>08B.117</t>
  </si>
  <si>
    <t>SUMINISTRO E INSTALACION DE INTERRUPTOR ATORNILLABLE 1X20A. Calidad Legrand, Siemens, SqareD o superior de marca reconocida y homologada por el CIDET</t>
  </si>
  <si>
    <t>08B.118</t>
  </si>
  <si>
    <t>SUMINISTRO E INSTALACION DE INTERRUPTOR ENCHUFABLE 1X30A. Calidad Legrand, Siemens, SqareD o superior de marca reconocida y homologada por el CIDET</t>
  </si>
  <si>
    <t>08B.119</t>
  </si>
  <si>
    <t>SUMINISTRO E INSTALACION DE INTERRUPTOR ATORNILLABLE 1X30A. Calidad Legrand, Siemens, SqareD o superior de marca reconocida y homologada por el CIDET</t>
  </si>
  <si>
    <t>08B.120</t>
  </si>
  <si>
    <t>SUMINISTRO E INSTALACION DE INTERRUPTOR ENCHUFABLE 1X40A. Calidad Legrand, Siemens, SqareD o superior de marca reconocida y homologada por el CIDET</t>
  </si>
  <si>
    <t>08B.121</t>
  </si>
  <si>
    <t>SUMINISTRO E INSTALACION DE INTERRUPTOR ATORNILLABLE 1X40A. Calidad Legrand, Siemens, SqareD o superior de marca reconocida y homologada por el CIDET</t>
  </si>
  <si>
    <t>08B.122</t>
  </si>
  <si>
    <t>SUMINISTRO E INSTALACION DE INTERRUPTOR ENCHUFABLE 1X50A. Calidad Legrand, Siemens, SqareD o superior de marca reconocida y homologada por el CIDET</t>
  </si>
  <si>
    <t>08B.123</t>
  </si>
  <si>
    <t>SUMINISTRO E INSTALACION DE INTERRUPTOR ATORNILLABLE 1X50A. Calidad Legrand, Siemens, SqareD o superior de marca reconocida y homologada por el CIDET</t>
  </si>
  <si>
    <t>08B.124</t>
  </si>
  <si>
    <t>SUMINISTRO E INSTALACION DE INTERRUPTOR ENCHUFABLE 1X60A. Calidad Legrand, Siemens, SqareD o superior de marca reconocida y homologada por el CIDET</t>
  </si>
  <si>
    <t>08B.125</t>
  </si>
  <si>
    <t>SUMINISTRO E INSTALACION DE INTERRUPTOR ATORNILLABLE 1X60A. Calidad Legrand, Siemens, SqareD o superior de marca reconocida y homologada por el CIDET</t>
  </si>
  <si>
    <t>08B.126</t>
  </si>
  <si>
    <t>SUMINISTRO E INSTALACION DE INTERRUPTOR ENCHUFABLE 2X20A. Calidad Legrand, Siemens, SqareD o superior de marca reconocida y homologada por el CIDET</t>
  </si>
  <si>
    <t>08B.127</t>
  </si>
  <si>
    <t>SUMINISTRO E INSTALACION DE INTERRUPTOR ATORNILLABLE 2X20A. Calidad Legrand, Siemens, SqareD o superior de marca reconocida y homologada por el CIDET</t>
  </si>
  <si>
    <t>08B.128</t>
  </si>
  <si>
    <t>SUMINISTRO E INSTALACION DE INTERRUPTOR ENCHUFABLE 2X30A. Calidad Legrand, Siemens, SqareD o superior de marca reconocida y homologada por el CIDET</t>
  </si>
  <si>
    <t>08B.129</t>
  </si>
  <si>
    <t>SUMINISTRO E INSTALACION DE INTERRUPTOR ATORNILLABLE 2X30A. Calidad Legrand, Siemens, SqareD o superior de marca reconocida y homologada por el CIDET</t>
  </si>
  <si>
    <t>08B.130</t>
  </si>
  <si>
    <t>SUMINISTRO E INSTALACION DE INTERRUPTOR ENCHUFABLE 2X40A. Calidad Legrand, Siemens, SqareD o superior de marca reconocida y homologada por el CIDET</t>
  </si>
  <si>
    <t>08B.131</t>
  </si>
  <si>
    <t>SUMINISTRO E INSTALACION DE INTERRUPTOR ATORNILLABLE 2X40A. Calidad Legrand, Siemens, SqareD o superior de marca reconocida y homologada por el CIDET</t>
  </si>
  <si>
    <t>08B.132</t>
  </si>
  <si>
    <t>SUMINISTRO E INSTALACION DE INTERRUPTOR ENCHUFABLE 2X50A. Calidad Legrand, Siemens, SqareD o superior de marca reconocida y homologada por el CIDET</t>
  </si>
  <si>
    <t>08B.133</t>
  </si>
  <si>
    <t>SUMINISTRO E INSTALACION DE INTERRUPTOR ATORNILLABLE 2X50A. Calidad Legrand, Siemens, SqareD o superior de marca reconocida y homologada por el CIDET</t>
  </si>
  <si>
    <t>08B.134</t>
  </si>
  <si>
    <t>SUMINISTRO E INSTALACION DE INTERRUPTOR ENCHUFABLE 2X60A. Calidad Legrand, Siemens, SqareD o superior de marca reconocida y homologada por el CIDET</t>
  </si>
  <si>
    <t>08B.135</t>
  </si>
  <si>
    <t>SUMINISTRO E INSTALACION DE INTERRUPTOR ATORNILLABLE 2X60A. Calidad Legrand, Siemens, SqareD o superior de marca reconocida y homologada por el CIDET</t>
  </si>
  <si>
    <t>08B.136</t>
  </si>
  <si>
    <t>SUMINISTRO E INSTALACION DE INTERRUPTOR ENCHUFABLE 3X20A. Calidad Legrand, Siemens, SqareD o superior de marca reconocida y homologada por el CIDET</t>
  </si>
  <si>
    <t>08B.137</t>
  </si>
  <si>
    <t>SUMINISTRO E INSTALACION DE INTERRUPTOR ATORNILLABLE 3X20A. Calidad Legrand, Siemens, SqareD o superior de marca reconocida y homologada por el CIDET</t>
  </si>
  <si>
    <t>08B.138</t>
  </si>
  <si>
    <t>SUMINISTRO E INSTALACION DE INTERRUPTOR ENCHUFABLE 3X30A. Calidad Legrand, Siemens, SqareD o superior de marca reconocida y homologada por el CIDET</t>
  </si>
  <si>
    <t>08B.139</t>
  </si>
  <si>
    <t>SUMINISTRO E INSTALACION DE INTERRUPTOR ATORNILLABLE 3X30A. Calidad Legrand, Siemens, SqareD o superior de marca reconocida y homologada por el CIDET</t>
  </si>
  <si>
    <t>08B.140</t>
  </si>
  <si>
    <t>SUMINISTRO E INSTALACION DE INTERRUPTOR ENCHUFABLE 3X40A. Calidad Legrand, Siemens, SqareD o superior de marca reconocida y homologada por el CIDET</t>
  </si>
  <si>
    <t>08B.141</t>
  </si>
  <si>
    <t>SUMINISTRO E INSTALACION DE INTERRUPTOR ATORNILLABLE 3X40A. Calidad Legrand, Siemens, SqareD o superior de marca reconocida y homologada por el CIDET</t>
  </si>
  <si>
    <t>08B.142</t>
  </si>
  <si>
    <t>SUMINISTRO E INSTALACION DE INTERRUPTOR ENCHUFABLE 3X50A. Calidad Legrand, Siemens, SqareD o superior de marca reconocida y homologada por el CIDET</t>
  </si>
  <si>
    <t>08B.143</t>
  </si>
  <si>
    <t>SUMINISTRO E INSTALACION DE INTERRUPTOR ATORNILLABLE 3X50A. Calidad Legrand, Siemens, SqareD o superior de marca reconocida y homologada por el CIDET</t>
  </si>
  <si>
    <t>08B.144</t>
  </si>
  <si>
    <t>SUMINISTRO E INSTALACION DE INTERRUPTOR ENCHUFABLE 3X60A. Calidad Legrand, Siemens, SqareD o superior de marca reconocida y homologada por el CIDET</t>
  </si>
  <si>
    <t>08B.145</t>
  </si>
  <si>
    <t>SUMINISTRO E INSTALACION DE INTERRUPTOR ATORNILLABLE 3X60A. Calidad Legrand, Siemens, SqareD o superior de marca reconocida y homologada por el CIDET</t>
  </si>
  <si>
    <t>08B.146</t>
  </si>
  <si>
    <t>SUMINISTRO E INSTALACION DE INTERRUPTOR TRIPOLAR TIPO INDUSTRIAL CAJA MOLDEADA 3X20A; 25KA/240V. Calidad Legrand, Siemens, Merlin Gerin o superior de marca reconocida y homologada por el CIDET</t>
  </si>
  <si>
    <t>08B.147</t>
  </si>
  <si>
    <t>SUMINISTRO E INSTALACION DE INTERRUPTOR TRIPOLAR TIPO INDUSTRIAL CAJA MOLDEADA 3X30A; 25KA/240V. Calidad Legrand, Siemens, Merlin Gerin o superior de marca reconocida y homologada por el CIDET</t>
  </si>
  <si>
    <t>08B.148</t>
  </si>
  <si>
    <t>SUMINISTRO E INSTALACION DE INTERRUPTOR TRIPOLAR TIPO INDUSTRIAL CAJA MOLDEADA 3X40A; 25KA/240V. Calidad Legrand, Siemens, Merlin Gerin o superior de marca reconocida y homologada por el CIDET</t>
  </si>
  <si>
    <t>08B.149</t>
  </si>
  <si>
    <t>SUMINISTRO E INSTALACION DE INTERRUPTOR TRIPOLAR TIPO INDUSTRIAL CAJA MOLDEADA 3X50A; 25KA/240V. Calidad Legrand, Siemens, Merlin Gerin o superior de marca reconocida y homologada por el CIDET</t>
  </si>
  <si>
    <t>08B.150</t>
  </si>
  <si>
    <t>SUMINISTRO E INSTALACION DE INTERRUPTOR TRIPOLAR TIPO INDUSTRIAL CAJA MOLDEADA 3X60A; 25KA/240V. Calidad Legrand, Siemens, Merlin Gerin o superior de marca reconocida y homologada por el CIDET</t>
  </si>
  <si>
    <t>08B.151</t>
  </si>
  <si>
    <t>SUMINISTRO E INSTALACION DE INTERRUPTOR TRIPOLAR TIPO INDUSTRIAL CAJA MOLDEADA 3X80A; 25KA/240V. Calidad Legrand, Siemens, Merlin Gerin o superior de marca reconocida y homologada por el CIDET</t>
  </si>
  <si>
    <t>08B.152</t>
  </si>
  <si>
    <t>SUMINISTRO E INSTALACION DE INTERRUPTOR TRIPOLAR TIPO INDUSTRIAL CAJA MOLDEADA 3X100A; 25KA/240V. Calidad Legrand, Siemens, Merlin Gerin o superior de marca reconocida y homologada por el CIDET</t>
  </si>
  <si>
    <t>08B.153</t>
  </si>
  <si>
    <t>SUMINISTRO E INSTALACION DE INTERRUPTOR TRIPOLAR TIPO INDUSTRIAL CAJA MOLDEADA 3X125A; 50KA/240V. Calidad Legrand, Siemens, Merlin Gerin o superior de marca reconocida y homologada por el CIDET</t>
  </si>
  <si>
    <t>08B.154</t>
  </si>
  <si>
    <t>SUMINISTRO E INSTALACION DE INTERRUPTOR TRIPOLAR TIPO INDUSTRIAL CAJA MOLDEADA 3X150A; 50KA/240V. Calidad Legrand, Siemens, Merlin Gerin o superior de marca reconocida y homologada por el CIDET</t>
  </si>
  <si>
    <t>08B.155</t>
  </si>
  <si>
    <t>SUMINISTRO E INSTALACION DE INTERRUPTOR TRIPOLAR TIPO INDUSTRIAL CAJA MOLDEADA 3X175A; 50KA/240V. Calidad Legrand, Siemens, Merlin Gerin o superior de marca reconocida y homologada por el CIDET</t>
  </si>
  <si>
    <t>08B.156</t>
  </si>
  <si>
    <t>SUMINISTRO E INSTALACION DE INTERRUPTOR TRIPOLAR TIPO INDUSTRIAL CAJA MOLDEADA 3X200A; 50KA/240V. Calidad Legrand, Siemens, Merlin Gerin o superior de marca reconocida y homologada por el CIDET</t>
  </si>
  <si>
    <t>08B.157</t>
  </si>
  <si>
    <t>SUMINISTRO E INSTALACION DE INTERRUPTOR TRIPOLAR TIPO INDUSTRIAL CAJA MOLDEADA 3X250A; 50KA/240V. Calidad Legrand, Siemens, Merlin Gerin o superior de marca reconocida y homologada por el CIDET</t>
  </si>
  <si>
    <t>08B.158</t>
  </si>
  <si>
    <t>SUMINISTRO E INSTALACION DE INTERRUPTOR TRIPOLAR TIPO INDUSTRIAL CAJA MOLDEADA 3X300A; 50KA/240V. Calidad Legrand, Siemens, Merlin Gerin o superior de marca reconocida y homologada por el CIDET</t>
  </si>
  <si>
    <t>08B.159</t>
  </si>
  <si>
    <t>SUMINISTRO E INSTALACION DE INTERRUPTOR TRIPOLAR TIPO INDUSTRIAL CAJA MOLDEADA 3X350A; 50KA/240V. Calidad Legrand, Siemens, Merlin Gerin o superior de marca reconocida y homologada por el CIDET</t>
  </si>
  <si>
    <t>08B.160</t>
  </si>
  <si>
    <t>SUMINISTRO E INSTALACION DE INTERRUPTOR TRIPOLAR TIPO INDUSTRIAL CAJA MOLDEADA 3X400A; 50KA/240V. Calidad Legrand, Siemens, Merlin Gerin o superior de marca reconocida y homologada por el CIDET</t>
  </si>
  <si>
    <t>08B.161</t>
  </si>
  <si>
    <t>SUMINISTRO E INSTALACION DE INTERRUPTOR TRIPOLAR TIPO INDUSTRIAL CAJA MOLDEADA. REGULABLE 3X250A; 85KA/240V. Calidad Legrand, Siemens, Merlin Gerin o superior de marca reconocida y homologada por el CIDET</t>
  </si>
  <si>
    <t>08B.162</t>
  </si>
  <si>
    <t>SUMINISTRO E INSTALACION DE INTERRUPTOR TRIPOLAR TIPO INDUSTRIAL CAJA MOLDEADA. REGULABLE 3X400A; 85KA/240V. Calidad Legrand, Siemens, Merlin Gerin o superior de marca reconocida y homologada por el CIDET</t>
  </si>
  <si>
    <t>08B.163</t>
  </si>
  <si>
    <t>SUMINISTRO E INSTALACION DE INTERRUPTOR TRIPOLAR TIPO INDUSTRIAL CAJA MOLDEADA. REGULABLE 3X600A; 85KA/240V. Calidad Legrand, Siemens, Merlin Gerin o superior de marca reconocida y homologada por el CIDET</t>
  </si>
  <si>
    <t>08B.164</t>
  </si>
  <si>
    <t>SUMINISTRO E INSTALACION DE INTERRUPTOR TRIPOLAR TIPO INDUSTRIAL CAJA MOLDEADA. REGULABLE 3X800A; 50KA/240V. Calidad Legrand, Siemens, Merlin Gerin o superior de marca reconocida y homologada por el CIDET</t>
  </si>
  <si>
    <t>08B.165</t>
  </si>
  <si>
    <t>SUMINISTRO E INSTALACION DE INTERRUPTOR TRIPOLAR TIPO INDUSTRIAL CAJA MOLDEADA. REGULABLE 3X1000A; 50KA/240V. Calidad Legrand, Siemens, Merlin Gerin o superior de marca reconocida y homologada por el CIDET</t>
  </si>
  <si>
    <t>08B.166</t>
  </si>
  <si>
    <t>SUMINISTRO E INSTALACION DE INTERRUPTOR TRIPOLAR TIPO INDUSTRIAL CAJA MOLDEADA. REGULABLE 3X1250A; 50KA/240V. Calidad Legrand, Siemens, Merlin Gerin o superior de marca reconocida y homologada por el CIDET</t>
  </si>
  <si>
    <t>08B.167</t>
  </si>
  <si>
    <t>SUMINISTRO E INSTALACION DE INTERRUPTOR TRIPOLAR TIPO INDUSTRIAL CAJA MOLDEADA. REGULABLE 3X1600A; 50KA/240V. Calidad Legrand, Siemens, Merlin Gerin o superior de marca reconocida y homologada por el CIDET</t>
  </si>
  <si>
    <t>08B.168</t>
  </si>
  <si>
    <t>SUMINISTRO E INSTALACION DE INTERRUPTOR TRIPOLAR INDUSTRIAL TIPO ABIERTO. REGULABLE 3X1600A; 65KA/240V. Calidad Legrand, Siemens, Merlin Gerin o superior de marca reconocida y homologada por el CIDET</t>
  </si>
  <si>
    <t>08B.169</t>
  </si>
  <si>
    <t>SUMINISTRO E INSTALACION DE INTERRUPTOR TRIPOLAR INDUSTRIAL TIPO ABIERTO. REGULABLE 3X2000A; 65KA/240V. Calidad Legrand, Siemens, Merlin Gerin o superior de marca reconocida y homologada por el CIDET</t>
  </si>
  <si>
    <t>08B.170</t>
  </si>
  <si>
    <t>SUMINISTRO E INSTALACION DE INTERRUPTOR TRIPOLAR INDUSTRIAL TIPO ABIERTO. REGULABLE 3X2500A; 65KA/240V. Calidad Legrand, Siemens, Merlin Gerin o superior de marca reconocida y homologada por el CIDET</t>
  </si>
  <si>
    <t>08B.171</t>
  </si>
  <si>
    <t>SUMINISTRO E INSTALACION DE INTERRUPTOR TRIPOLAR INDUSTRIAL TIPO ABIERTO. REGULABLE 3X3200A; 65KA/240V. Calidad Legrand, Siemens, Merlin Gerin o superior de marca reconocida y homologada por el CIDET</t>
  </si>
  <si>
    <t>08B.172</t>
  </si>
  <si>
    <t xml:space="preserve">SUMINISTRO, TRANSPORTE E INSTALACION SALIDA ILUMINACION EN TUBERIA CONDUIT PVC 3/4", ALAMBRE No 12 AWG </t>
  </si>
  <si>
    <t>08B.173</t>
  </si>
  <si>
    <t xml:space="preserve">SUMINISTRO, TRANSPORTE E INSTALACION SALIDA ILUMINACION EN TUBERIA CONDUIT EMT 3/4", ALAMBRE No 12 AWG </t>
  </si>
  <si>
    <t>08B.174</t>
  </si>
  <si>
    <t xml:space="preserve">SUMINISTRO, TRANSPORTE E INSTALACION SALIDA ILUMINACION EN TUBERIA CONDUIT IMC 3/4", ALAMBRE No 12 AWG </t>
  </si>
  <si>
    <t>08B.175</t>
  </si>
  <si>
    <t xml:space="preserve">SUMINISTRO, TRANSPORTE E INSTALACION SALIDA TOMACORRIENTE NORMAL DOBLE PT EN TUBERIA CONDUIT PVC 3/4", ALAMBRE No 12 AWG </t>
  </si>
  <si>
    <t>08B.176</t>
  </si>
  <si>
    <t xml:space="preserve">SUMINISTRO, TRANSPORTE E INSTALACION SALIDA TOMACORRIENTE NORMAL DOBLE PT  EN TUBERIA CONDUIT EMT 3/4", ALAMBRE No 12 AWG </t>
  </si>
  <si>
    <t>08B.177</t>
  </si>
  <si>
    <t xml:space="preserve">SUMINISTRO, TRANSPORTE E INSTALACION SALIDA TOMACORRIENTE NORMAL DOBLE PT  EN TUBERIA CONDUIT IMC 3/4", ALAMBRE No 12 AWG </t>
  </si>
  <si>
    <t>08B.178</t>
  </si>
  <si>
    <t xml:space="preserve">SUMINISTRO, TRANSPORTE E INSTALACION SALIDA TOMACORRIENTE GFCI DOBLE EN TUBERIA CONDUIT PVC 3/4", ALAMBRE No 12 AWG </t>
  </si>
  <si>
    <t>08B.179</t>
  </si>
  <si>
    <t xml:space="preserve">SUMINISTRO, TRANSPORTE E INSTALACION SALIDA TOMACORRIENTE GFCI DOBLE EN TUBERIA CONDUIT EMT 3/4", ALAMBRE No 12 AWG </t>
  </si>
  <si>
    <t>08B.180</t>
  </si>
  <si>
    <t xml:space="preserve">SUMINISTRO, TRANSPORTE E INSTALACION SALIDA TOMACORRIENTE GFCI DOBLE EN TUBERIA CONDUIT IMC 3/4", ALAMBRE No 12 AWG </t>
  </si>
  <si>
    <t>08B.181</t>
  </si>
  <si>
    <t xml:space="preserve">SUMINISTRO, TRANSPORTE E INSTALACION SALIDA VENTILADOR EN TECHO EN TUBERIA CONDUIT PVC 3/4", ALAMBRE No 12 AWG </t>
  </si>
  <si>
    <t>08B.182</t>
  </si>
  <si>
    <t xml:space="preserve">SUMINISTRO, TRANSPORTE E INSTALACION SALIDA VENTILADOR EN TECHO EN TUBERIA CONDUIT EMT 3/4", ALAMBRE No 12 AWG </t>
  </si>
  <si>
    <t>08B.183</t>
  </si>
  <si>
    <t xml:space="preserve">SUMINISTRO, TRANSPORTE E INSTALACION SALIDA VENTILADOR EN TECHO EN TUBERIA CONDUIT IMC 3/4", ALAMBRE No 12 AWG </t>
  </si>
  <si>
    <t>08B.184</t>
  </si>
  <si>
    <t xml:space="preserve">SUMINISTRO, TRANSPORTE E INSTALACION SALIDA VENTILADOR EN MURO EN TUBERIA CONDUIT PVC 3/4", ALAMBRE No 12 AWG </t>
  </si>
  <si>
    <t>08B.185</t>
  </si>
  <si>
    <t xml:space="preserve">SUMINISTRO, TRANSPORTE E INSTALACION SALIDA VENTILADOR EN MURO EN TUBERIA CONDUIT EMT 3/4", ALAMBRE No 12 AWG </t>
  </si>
  <si>
    <t>08B.186</t>
  </si>
  <si>
    <t xml:space="preserve">SUMINISTRO, TRANSPORTE E INSTALACION SALIDA VENTILADOR EN MURO EN TUBERIA CONDUIT IMC 3/4", ALAMBRE No 12 AWG </t>
  </si>
  <si>
    <t>08B.187</t>
  </si>
  <si>
    <t>SUMINISTRO, TRANSPORTE E INSTALACION SALIDA TOMACORRIENTE 2F3H EN TUBERIA CONDUIT PVC 3/4", ALAMBRE No 12 AWG. SIN APARATO</t>
  </si>
  <si>
    <t>08B.188</t>
  </si>
  <si>
    <t>SUMINISTRO, TRANSPORTE E INSTALACION SALIDA TOMACORRIENTE 2F3H EN TUBERIA CONDUIT EMT 3/4", ALAMBRE No 12 AWG. SIN APARATO</t>
  </si>
  <si>
    <t>08B.189</t>
  </si>
  <si>
    <t>SUMINISTRO, TRANSPORTE E INSTALACION SALIDA TOMACORRIENTE 2F3H EN TUBERIA CONDUIT IMC 3/4", ALAMBRE No 12 AWG. SIN APARATO</t>
  </si>
  <si>
    <t>08B.190</t>
  </si>
  <si>
    <t>SUMINISTRO, TRANSPORTE E INSTALACION SALIDA TOMACORRIENTE 3F4H EN TUBERIA CONDUIT PVC 3/4", ALAMBRE No 10 AWG. SIN APARATO</t>
  </si>
  <si>
    <t>08B.191</t>
  </si>
  <si>
    <t>SUMINISTRO, TRANSPORTE E INSTALACION SALIDA TOMACORRIENTE 3F4H EN TUBERIA CONDUIT EMT 3/4", ALAMBRE No 10 AWG. SIN APARATO</t>
  </si>
  <si>
    <t>08B.192</t>
  </si>
  <si>
    <t>SUMINISTRO, TRANSPORTE E INSTALACION SALIDA TOMACORRIENTE 3F4H EN TUBERIA CONDUIT IMC 3/4", ALAMBRE No 10 AWG. SIN APARATO</t>
  </si>
  <si>
    <t>08B.193</t>
  </si>
  <si>
    <t>SUMINISTRO, TRANSPORTE E INSTALACION SALIDA TOMACORRIENTE 3F5H EN TUBERIA CONDUIT PVC 3/4", ALAMBRE No 10 AWG. SIN APARATO</t>
  </si>
  <si>
    <t>08B.194</t>
  </si>
  <si>
    <t>SUMINISTRO, TRANSPORTE E INSTALACION SALIDA TOMACORRIENTE 3F5H EN TUBERIA CONDUIT EMT 3/4", ALAMBRE No 10 AWG. SIN APARATO</t>
  </si>
  <si>
    <t>08B.195</t>
  </si>
  <si>
    <t>SUMINISTRO, TRANSPORTE E INSTALACION SALIDA TOMACORRIENTE 3F5H EN TUBERIA CONDUIT IMC 3/4", ALAMBRE No 10 AWG. SIN APARATO</t>
  </si>
  <si>
    <t>08B.196</t>
  </si>
  <si>
    <t xml:space="preserve">SUMINISTRO, TRANSPORTE E INSTALACION SALIDA INTERRUPTOR SENCILLO EN TUBERIA CONDUIT PVC 3/4", ALAMBRE No 12 AWG. </t>
  </si>
  <si>
    <t>08B.197</t>
  </si>
  <si>
    <t xml:space="preserve">SUMINISTRO, TRANSPORTE E INSTALACION SALIDA INTERRUPTOR SENCILLO EN TUBERIA CONDUIT EMT 3/4", ALAMBRE No 12 AWG. </t>
  </si>
  <si>
    <t>08B.198</t>
  </si>
  <si>
    <t xml:space="preserve">SUMINISTRO, TRANSPORTE E INSTALACION SALIDA INTERRUPTOR SENCILLO EN TUBERIA CONDUIT IMC 3/4", ALAMBRE No 12 AWG. </t>
  </si>
  <si>
    <t>08B.199</t>
  </si>
  <si>
    <t xml:space="preserve">SUMINISTRO, TRANSPORTE E INSTALACION SALIDA INTERRUPTOR SENCILLO CONMUTABLE EN TUBERIA CONDUIT PVC 3/4", ALAMBRE No 12 AWG. </t>
  </si>
  <si>
    <t>08B.200</t>
  </si>
  <si>
    <t xml:space="preserve">SUMINISTRO, TRANSPORTE E INSTALACION SALIDA INTERRUPTOR SENCILLO CONMUTABLE EN TUBERIA CONDUIT EMT 3/4", ALAMBRE No 12 AWG. </t>
  </si>
  <si>
    <t>08B.201</t>
  </si>
  <si>
    <t xml:space="preserve">SUMINISTRO, TRANSPORTE E INSTALACION SALIDA INTERRUPTOR SENCILLO CONMUTABLE EN TUBERIA CONDUIT IMC 3/4", ALAMBRE No 12 AWG. </t>
  </si>
  <si>
    <t>08B.202</t>
  </si>
  <si>
    <t xml:space="preserve">SUMINISTRO, TRANSPORTE E INSTALACION SALIDA INTERRUPTOR DOBLE EN TUBERIA CONDUIT PVC 3/4", ALAMBRE No 12 AWG. </t>
  </si>
  <si>
    <t>08B.203</t>
  </si>
  <si>
    <t xml:space="preserve">SUMINISTRO, TRANSPORTE E INSTALACION SALIDA INTERRUPTOR DOBLE EN TUBERIA CONDUIT EMT 3/4", ALAMBRE No 12 AWG. </t>
  </si>
  <si>
    <t>08B.204</t>
  </si>
  <si>
    <t xml:space="preserve">SUMINISTRO, TRANSPORTE E INSTALACION SALIDA INTERRUPTOR DOBLE EN TUBERIA CONDUIT IMC 3/4", ALAMBRE No 12 AWG. </t>
  </si>
  <si>
    <t>08B.205</t>
  </si>
  <si>
    <t xml:space="preserve">SUMINISTRO, TRANSPORTE E INSTALACION SALIDA INTERRUPTOR DOBLE CONMUTABLE EN TUBERIA CONDUIT PVC 3/4", ALAMBRE No 12 AWG. </t>
  </si>
  <si>
    <t>08B.206</t>
  </si>
  <si>
    <t xml:space="preserve">SUMINISTRO, TRANSPORTE E INSTALACION SALIDA INTERRUPTOR DOBLE CONMUTABLE EN TUBERIA CONDUIT EMT 3/4", ALAMBRE No 12 AWG. </t>
  </si>
  <si>
    <t>08B.207</t>
  </si>
  <si>
    <t xml:space="preserve">SUMINISTRO, TRANSPORTE E INSTALACION SALIDA INTERRUPTOR DOBLE CONMUTABLE EN TUBERIA CONDUIT IMC 3/4", ALAMBRE No 12 AWG. </t>
  </si>
  <si>
    <t>08B.208</t>
  </si>
  <si>
    <t xml:space="preserve">SUMINISTRO, TRANSPORTE E INSTALACION SALIDA INTERRUPTOR TRIPLE EN TUBERIA CONDUIT PVC 3/4", ALAMBRE No 12 AWG. </t>
  </si>
  <si>
    <t>08B.209</t>
  </si>
  <si>
    <t xml:space="preserve">SUMINISTRO, TRANSPORTE E INSTALACION SALIDA INTERRUPTOR TRIPLE EN TUBERIA CONDUIT EMT 3/4", ALAMBRE No 12 AWG. </t>
  </si>
  <si>
    <t>08B.210</t>
  </si>
  <si>
    <t xml:space="preserve">SUMINISTRO, TRANSPORTE E INSTALACION SALIDA INTERRUPTOR TRIPLE EN TUBERIA CONDUIT IMC 3/4", ALAMBRE No 12 AWG. </t>
  </si>
  <si>
    <t>08B.211</t>
  </si>
  <si>
    <t xml:space="preserve">SUMINISTRO, TRANSPORTE E INSTALACION SALIDA INTERRUPTOR TRIPLE CONMUTABLE EN TUBERIA CONDUIT PVC 3/4", ALAMBRE No 12 AWG. </t>
  </si>
  <si>
    <t>08B.212</t>
  </si>
  <si>
    <t xml:space="preserve">SUMINISTRO, TRANSPORTE E INSTALACION SALIDA INTERRUPTOR TRIPLE CONMUTABLE EN TUBERIA CONDUIT EMT 3/4", ALAMBRE No 12 AWG. </t>
  </si>
  <si>
    <t>08B.213</t>
  </si>
  <si>
    <t xml:space="preserve">SUMINISTRO, TRANSPORTE E INSTALACION SALIDA INTERRUPTOR TRIPLE CONMUTABLE EN TUBERIA CONDUIT IMC 3/4", ALAMBRE No 12 AWG. </t>
  </si>
  <si>
    <t>08B.214</t>
  </si>
  <si>
    <t xml:space="preserve">SUMINISTRO, TRANSPORTE E INSTALACION SALIDA CONTROL VELOCIDADES VENTILADOR DE TECHO EN TUBERIA CONDUIT PVC 3/4", ALAMBRE No 12 AWG. </t>
  </si>
  <si>
    <t>08B.215</t>
  </si>
  <si>
    <t xml:space="preserve">SUMINISTRO, TRANSPORTE E INSTALACION SALIDA CONTROL VELOCIDADES VENTILADOR DE TECHO EN TUBERIA CONDUIT EMT 3/4", ALAMBRE No 12 AWG. </t>
  </si>
  <si>
    <t>08B.216</t>
  </si>
  <si>
    <t xml:space="preserve">SUMINISTRO, TRANSPORTE E INSTALACION SALIDA CONTROL VELOCIDADES VENTILADOR DE TECHO EN TUBERIA CONDUIT IMC 3/4", ALAMBRE No 12 AWG. </t>
  </si>
  <si>
    <t>08B.217</t>
  </si>
  <si>
    <t>SUMINISTRO, TRANSPORTE E INSTALACION TOMA INDUSTRIAL DE SOBREPONER 3P+T 250V/16A IP44; INCLUYE CLAVIJA. MARCA LEGRAND</t>
  </si>
  <si>
    <t>08B.218</t>
  </si>
  <si>
    <t>SUMINISTRO, TRANSPORTE E INSTALACION TOMA INDUSTRIAL DE SOBREPONER 3P+N+T 250V/16A IP44; INCLUYE CLAVIJA. MARCA LEGRAND</t>
  </si>
  <si>
    <t>08B.219</t>
  </si>
  <si>
    <t>SUMINISTRO, TRANSPORTE E INSTALACION TOMA INDUSTRIAL DE SOBREPONER 3P+T 250V/32A IP44; INCLUYE CLAVIJA. MARCA LEGRAND</t>
  </si>
  <si>
    <t>08B.220</t>
  </si>
  <si>
    <t>SUMINISTRO, TRANSPORTE E INSTALACION TOMA INDUSTRIAL DE SOBREPONER 3P+N+T 250V/32A IP44; INCLUYE CLAVIJA. MARCA LEGRAND</t>
  </si>
  <si>
    <t>08B.221</t>
  </si>
  <si>
    <t>SUMINISTRO, TRANSPORTE E INSTALACION TOMA INDUSTRIAL DE SOBREPONER 3P+T 250V/16A IP67; INCLUYE CLAVIJA. MARCA LEGRAND</t>
  </si>
  <si>
    <t>08B.222</t>
  </si>
  <si>
    <t>SUMINISTRO, TRANSPORTE E INSTALACION TOMA INDUSTRIAL DE SOBREPONER 3P+N+T 250V/16A IP67; INCLUYE CLAVIJA. MARCA LEGRAND</t>
  </si>
  <si>
    <t>08B.223</t>
  </si>
  <si>
    <t>SUMINISTRO, TRANSPORTE E INSTALACION TOMA INDUSTRIAL DE SOBREPONER 3P+T 250V/32A IP67; INCLUYE CLAVIJA. MARCA LEGRAND</t>
  </si>
  <si>
    <t>08B.224</t>
  </si>
  <si>
    <t>SUMINISTRO, TRANSPORTE E INSTALACION TOMA INDUSTRIAL DE SOBREPONER 3P+N+T 250V/32A IP67; INCLUYE CLAVIJA. MARCA LEGRAND</t>
  </si>
  <si>
    <t>08B.225</t>
  </si>
  <si>
    <t>SUMINISTRO, TRANSPORTE E INSTALACION TOMA INDUSTRIAL DE SOBREPONER 3P+T 250V/63A IP67; INCLUYE CLAVIJA. MARCA LEGRAND</t>
  </si>
  <si>
    <t>08B.226</t>
  </si>
  <si>
    <t>SUMINISTRO, TRANSPORTE E INSTALACION TOMA INDUSTRIAL DE SOBREPONER 3P+N+T 250V/63A IP67; INCLUYE CLAVIJA. MARCA LEGRAND</t>
  </si>
  <si>
    <t>08B.227</t>
  </si>
  <si>
    <t>SUMINISTRO, TRANSPORTE E INSTALACION TOMA CON SEGURO DE GIRO 2P+T 250V/20A IP67; INCLUYE CLAVIJA. MARCA LEGRAND</t>
  </si>
  <si>
    <t>08B.228</t>
  </si>
  <si>
    <t>08B.229</t>
  </si>
  <si>
    <t>SUMINISTRO, TRANSPORTE E INSTALACION VENTILADOR DE TECHO 3 a 5 ASPAS, KDK</t>
  </si>
  <si>
    <t>08B.230</t>
  </si>
  <si>
    <t>SUMINISTRO, TRANSPORTE E INSTALACION VENTILADOR DE MURO</t>
  </si>
  <si>
    <t>08B.231</t>
  </si>
  <si>
    <t>SUMINISTRO, TRANSPORTE E INSTALACION LAMPARA PARALUX 2X32W. BALASTO ELECTRONICO 2X32T8. INCLUYE 2 TUBOS FLUORESCENTE 32W T8</t>
  </si>
  <si>
    <t>08B.232</t>
  </si>
  <si>
    <t>SUMINISTRO, TRANSPORTE E INSTALACION LAMPARA PARALUX 4X17W. BALASTO ELECTRONICO 4X17T8. INCLUYE 4 TUBOS FLUORESCENTE 17W T8</t>
  </si>
  <si>
    <t>08B.233</t>
  </si>
  <si>
    <t>SUMINISTRO, TRANSPORTE E INSTALACION LAMPARA HERMETICA POLICARBONATO IP65, 2X32W. BALASTO ELECTRONICO 2X32T8. INCLUYE 2 TUBOS FLUORESCENTE 32W T8</t>
  </si>
  <si>
    <t>08B.234</t>
  </si>
  <si>
    <t>SUMINISTRO, TRANSPORTE E INSTALACION LAMPARA SOBREPONER REF. FROST DE HIGH LIGHTS, 2X32W. BALASTO ELECTRONICO 2X32T8. INCLUYE 2 TUBOS FLUORESCENTE 32W T8</t>
  </si>
  <si>
    <t>08B.235</t>
  </si>
  <si>
    <t>SUMINISTRO, TRANSPORTE E INSTALACION LUMINARIA DESCOLGAR REF. APOLO DE HIGH LIGHTS, MH70W.  INCLUYE BOMBILLERIA</t>
  </si>
  <si>
    <t>08B.236</t>
  </si>
  <si>
    <t>SUMINISTRO, TRANSPORTE E INSTALACION BALA HQI RECTANGULAR EQUALIZABLE MARCA HIGH LIGHTS. INCLUYE AUTOTRANSFORMADOR Y BOMBILLA MH70W</t>
  </si>
  <si>
    <t>08B.237</t>
  </si>
  <si>
    <t>SUMINISTRO, TRANSPORTE E INSTALACION BALA MINI FC HIGH LIGHTS 1X26W. INCLUYE BOMBILLA AHORRADORA 26W. E27. ARO BLANCO REFLECTOR EN ALUMINIO BRILLADO</t>
  </si>
  <si>
    <t>08B.238</t>
  </si>
  <si>
    <t>SUMINISTRO, TRANSPORTE E INSTALACION BALA DULUX FC HIGH LIGHTS 2X26W. ARO BLANCO Y VIDRIO DECORATIVO. INCLUYE 2 BOMBILLAS AHORRADORAS 26W. E27 Y BALASTO ELECTRONICO.</t>
  </si>
  <si>
    <t>08B.239</t>
  </si>
  <si>
    <t>SUMINISTRO, TRANSPORTE E INSTALACION BALA HALOGENA INYECTADA CUADRADA HIGH LIGHTS. ARO ESCUALIZABLE. INCLUYE BOMBILLO DICROICO 50W Y ADAPTADOR 12V.</t>
  </si>
  <si>
    <t>08B.240</t>
  </si>
  <si>
    <t>SUMINISTRO, TRANSPORTE E INSTALACION BALA CUADRADA FC 2X26W HIGH LIGHTS. INCLUYE 2 BOMBILLAS AHORRADORAS 26W. E27, BALASTO ELECTRONICO Y VIDRIO DECORATIVO</t>
  </si>
  <si>
    <t>08B.241</t>
  </si>
  <si>
    <t>SUMINISTRO, TRANSPORTE E INSTALACION APLIQUE TORTUGA APTO PARA USO A LA INTEMPERIE. BOMBILLO AHORRADOR 26W E27.</t>
  </si>
  <si>
    <t>08B.242</t>
  </si>
  <si>
    <t>SUMINISTRO, TRANSPORTE E INSTALACION APLIQUE WALLPACK SODIO 70W 208/220V. TIPO QUIMBAYA ROY ALPHA</t>
  </si>
  <si>
    <t>08B.243</t>
  </si>
  <si>
    <t>SUMINISTRO, TRANSPORTE E INSTALACION LUMINARIA LINEAL LED SERIE SAFESITE DE 60 cm, 3500 lm, EXPLOSION PROFF CLASE 1 DIV 1 GRUPOS C y D. REF LSC3C4D3GEX DE DAYLIGHT.</t>
  </si>
  <si>
    <t>08B.244</t>
  </si>
  <si>
    <t xml:space="preserve">SUMINISTRO E INSTALACION DE PROGRAMADOR HORARIO ELECTROMECANICO EN CAJA METALICA EMPOTRADA </t>
  </si>
  <si>
    <t>08B.245</t>
  </si>
  <si>
    <t>SUMINISTRO, TRANSPORTE E INSTALACION LUMINARIA DE SOBREPONER TIPO ELM</t>
  </si>
  <si>
    <t>08B.246</t>
  </si>
  <si>
    <t>SUMINISTRO, TRANSPORTE E INSTALACION AVISO SEÑALIZADOR SALIDA DE EMERGENCIA COLOR VERDE</t>
  </si>
  <si>
    <t>08B.247</t>
  </si>
  <si>
    <t>SUMINISTRO, TRANSPORTE E INSTALACION SUMINISTRO E INSTALACIÓN DE LUMINARIA DE EMPOTRAR TIPO BALA PANEL LED REDONDO, 14W BLANCO OPAL. 1200lm . INCLUYE DRIVER SC</t>
  </si>
  <si>
    <t>08B.248</t>
  </si>
  <si>
    <t>SUMINISTRO E INSTALACION DE GABINETE METALICO FABRICADO EN LAMINA CR CAL 16-18, ACABADO EN PINTURA EPOXIPOLIESTER TIPO ELECTROSTATICA. INCLUYE DOBLE FONDO, PUERTA Y CHAPA. ALOJA TOTALIZADOR I HASTA 100A, BARRAJES N Y T, DIM MIN: 40X30X20CM</t>
  </si>
  <si>
    <t>08B.249</t>
  </si>
  <si>
    <t xml:space="preserve">SUMINISTRO E INSTALACION DE CAJA METALICA INCRUSTAR TIPO LEGRAND CP-15X15 CON PUERTA Y CHAPA  </t>
  </si>
  <si>
    <t>08B.250</t>
  </si>
  <si>
    <t xml:space="preserve">SUMINISTRO, TRANSPORTE E INSTALACION SALIDA TOMA COAXIAL TUBERIA CONDUIT EMT 3/4", ALAMBRE No 12 AWG </t>
  </si>
  <si>
    <t>08B.251</t>
  </si>
  <si>
    <t xml:space="preserve">SUMINISTRO, TRANSPORTE E INSTALACION SALIDA FOTOCELDA CONDUIT PVC 3/4", ALAMBRE No 12 AWG </t>
  </si>
  <si>
    <t>08B.252</t>
  </si>
  <si>
    <t>SUMINISTRO, TRANSPORTE E INSTALACION SALIDA TOMA TV (COAXIAL). INCLUYE CONDULINADO Y TUBERIA PVC 3/4" , APARATO. NO INCLUYE CABLEADO.PROM 16 MTS</t>
  </si>
  <si>
    <t>08B.253</t>
  </si>
  <si>
    <t>SUMINISTRO, TRANSPORTE E INSTALACION CAJA DE PASO TIPO PLEXO LEGRAND 180X140X86mm PARA TV</t>
  </si>
  <si>
    <t>08B.254</t>
  </si>
  <si>
    <t>SUMINISTRO, TRANSPORTE E INSTALACION SALIDA PARA UNIDAD CONDENDADORA   EN TUBERIA PVC 3/4" PROM 46mts.INCLUYE CAJA DE PASO METALICA TIPO INTEMPERIE PARA INTERRUPTOR ATORNILLABLE. NO INCLUYE  CABLEADO.</t>
  </si>
  <si>
    <t>08B.255</t>
  </si>
  <si>
    <t>08B.256</t>
  </si>
  <si>
    <t>SUMINISTRO, TRANSPORTE E INSTALACION SALIDA TOMACORRIENTE GFCI DOBLE EN TUBERIA CONDUIT PVC 3/4", ALAMBRE No 12 AWG + incluye tapa tipo intemperie</t>
  </si>
  <si>
    <t>08B.257</t>
  </si>
  <si>
    <t>SUMINISTRO, TRANSPORTE E INSTALACION PLAFON LOZA BLANCO. INCLUYE BOMBILLA AHORRADORA 25W/120V E27. LUZ CALIDA</t>
  </si>
  <si>
    <t>08B.258</t>
  </si>
  <si>
    <t>SUMINISTRO, TRANSPORTE E INSTALACION APLIQUE EXTERIOR TIPO DUBLIN PHILIPS. BOMBILLO AHORRADOR 26W E27.</t>
  </si>
  <si>
    <t>08B.259</t>
  </si>
  <si>
    <t>08B.260</t>
  </si>
  <si>
    <t>SUMINISTRO, TRANSPORTE E INSTALACION SELLOS CORTAFUEGO PARA TUBERIA DE 3/4"</t>
  </si>
  <si>
    <t>08B.261</t>
  </si>
  <si>
    <t>SUMINISTRO, TRANSPORTE E INSTALACION LUZ DE OBSTRUCCIÓN TIPO LED ¿ Ref. RTO-1R07-001 Consumo 7 vatios</t>
  </si>
  <si>
    <t>08B.262</t>
  </si>
  <si>
    <t>SUMINISTRO, TRANSPORTE E INSTALACION LUMINARIA TIPO QUIMBAYA WALL PACK 70W 220V PARA EXTERIORES; INCLUYE FOTOCELDA</t>
  </si>
  <si>
    <t>08B.263</t>
  </si>
  <si>
    <t>SUMINISTRO, TRANSPORTE E INSTALACION LUMINARIA A PRUEBA DE EXPLOSION TIPO COLGANTE ¿ Ref. RTO-0W07-001 / TIPO LED</t>
  </si>
  <si>
    <t>08B.264</t>
  </si>
  <si>
    <t xml:space="preserve">CERTIFICACIÓN RETIE DE LA INSTALACIÓN </t>
  </si>
  <si>
    <t>08B.265</t>
  </si>
  <si>
    <t>CAJA ELECTRICA DE 4 CIRCUITOS</t>
  </si>
  <si>
    <t>08B.266</t>
  </si>
  <si>
    <t>SUMINISTRO, TRANSPORTE E INSTALACION LUMINARIA PANEL LED DE INCRUSTAR-REF. 9PULG-24W TIPO PALNETA O SIMILAR</t>
  </si>
  <si>
    <t>08B.267</t>
  </si>
  <si>
    <t>SUMINISTRO, TRANSPORTE E INSTALACION SALIDA PARA CAMARA DE VIDEO EN TUBERIA CONDUIT PVC 3/4", ALAMBRE NO 12 AWG</t>
  </si>
  <si>
    <t>08B.268</t>
  </si>
  <si>
    <t>SUMINISTRO E INSTALACIÓN MEDIDOR 2F-N-100A, CABLE 2 AWG, INCLUYE CAJA HERMETICA PARA MAEDIDOR</t>
  </si>
  <si>
    <t>08B.269</t>
  </si>
  <si>
    <t>SUMINISTRO E INSTALACION MEDIDOR 2F-N-100A, INCLUYE CAJA HERMETICA PARA MEDIDOR</t>
  </si>
  <si>
    <t>08B.271</t>
  </si>
  <si>
    <t>BANCO DE DUCTO  T- PARA CANALIZACION DE 2Ø 1 1/2" TIPO TDP- ZONA VERDE ( INCLUYE EXCAVACION, BASE EN ARENA DE PEÑA, RELLENO CON TIERRA DE LA EXCAVACION COMPACTADA EN CAPAS DE 15CM, BANDA PLASTICA, EMPRADIZACION Y RETIRO DE MATERIAL SOBRANTE DE LA EXCAVACION A BOTADERO)</t>
  </si>
  <si>
    <t>08B.272</t>
  </si>
  <si>
    <t>CAJA DE INSPECCION PARA ALUMBRADO PUBLICO Y ACOMETIDAS EN BAJA TENSION = 0.8X 0.8 X 1.0 ( INCLUYE EXCAVACION BASE COMUN EN RECEBO COMUN, PLACA CONCRETO, LADRILLO COMUN, MARCO EN ANGULO 2 1/2 X 2 1/2 * 3/16 ", TAPA REFORAZADAEN PLATINA DE 2 1/2* 3/16" CON</t>
  </si>
  <si>
    <t>08B.273</t>
  </si>
  <si>
    <t>TABLERO GENERAL DE BAJA TENSION</t>
  </si>
  <si>
    <t>08B.274</t>
  </si>
  <si>
    <t>SUMINISTRO E INSTALACION DEL SISTEMA DE PUESTA A TIERRA</t>
  </si>
  <si>
    <t>08B.275</t>
  </si>
  <si>
    <t>SUMINISTRO E INSTALACION DE ALIMENTADOR (3X8) (1X10) AWG, THHN; TUBERIA PVC DE 1"</t>
  </si>
  <si>
    <t>08B.276</t>
  </si>
  <si>
    <t>SUMINISTRO E INSTALACION TABLERO DE DISTRIBUCCION MONOFASICO 2F-N+T CIRCUITOS</t>
  </si>
  <si>
    <t>08B.277</t>
  </si>
  <si>
    <t>SUMINISTRO TABLERO RED REGULADA</t>
  </si>
  <si>
    <t>08B.278</t>
  </si>
  <si>
    <t>SUMINISTRO E INSTALACION DE BREAKER 1X20 A</t>
  </si>
  <si>
    <t>08B.279</t>
  </si>
  <si>
    <t>SUMINISTRO E INSTALACION SALIDA PUNTO ELECTRICO BALA LED 18W, 120 V</t>
  </si>
  <si>
    <t>08B.280</t>
  </si>
  <si>
    <t>SUMINISTRO E INSTALACION SALIDA PUNTO ELECTRICO LUMINARIA LED CON REJILLA 30X120 T8 2X 40W ESPECULAR DE INCRUSTAR 1.5"</t>
  </si>
  <si>
    <t>08B.281</t>
  </si>
  <si>
    <t>SUMINISTRO E INSTALACION SALIDA PUNTO ELECTRICO LUMINARIA LED CON REJILLA 60X60 T8 4X10 W-LED ESPECULAR DE INCRUSTAR 1.5"</t>
  </si>
  <si>
    <t>08B.282</t>
  </si>
  <si>
    <t>SUMINISTRO E INSTALCION SALIDA PUNTO ELECTRICO LUMINARIA TIPO TORTUGA 20W</t>
  </si>
  <si>
    <t>08B.283</t>
  </si>
  <si>
    <t>SUMINISTRO E INSTALACION SALIDA INTERRUPTOR  SENCILLO</t>
  </si>
  <si>
    <t>08B.284</t>
  </si>
  <si>
    <t>SUMINISTRO E INSTALACION SALIDA INTERRUPTOR DOBLE</t>
  </si>
  <si>
    <t>08B.285</t>
  </si>
  <si>
    <t>SUMINISTRO E INSTALCION  SALIDA INTERRUPTOR SENCILLO CONMUTABLE</t>
  </si>
  <si>
    <t>08B.286</t>
  </si>
  <si>
    <t>SUMINISTRO E INSTALACION SALIDA INTERRUPTOR DOBLE CONMUTABLE</t>
  </si>
  <si>
    <t>08B.287</t>
  </si>
  <si>
    <t>SUMINISTRO E INSTALACION SALIDA INTERRUPTOR TRIPLE CONMUTABALE</t>
  </si>
  <si>
    <t>08B.288</t>
  </si>
  <si>
    <t>SUMINISTRO E INSTALACION SALIDA INTERRUPTOR CUATRO VIAS EMT 3/4"</t>
  </si>
  <si>
    <t>08B.289</t>
  </si>
  <si>
    <t>SUMINISTRO E INSTALACION SALIDA SENSOR DE MOVIMIENTO</t>
  </si>
  <si>
    <t>08B.290</t>
  </si>
  <si>
    <t>SUMINISTRO E INSTALACION SALIDA PUNTO TOMACORRIENTE DOBLE TIPO NORMAL. INCLUYE 12 METROS DE ALAMBRE Y 4 METROS DE TUBO</t>
  </si>
  <si>
    <t>08B.291</t>
  </si>
  <si>
    <t>SUMINISTRO E INSTALACION SALIDA  PUNTO TOMACORRIENTE DOBLE TIPO REGULADO COLOR NARANJA</t>
  </si>
  <si>
    <t>08B.292</t>
  </si>
  <si>
    <t>SUMINISTRO E INSTALACION SALIDA PUNTO TOMACORRIENTE GFCI</t>
  </si>
  <si>
    <t>08B.293</t>
  </si>
  <si>
    <t>SUMINISTRO E INSTALACION SALIDA VOZ Y DATOS CAT 6A - CAT 5E</t>
  </si>
  <si>
    <t>08B.294</t>
  </si>
  <si>
    <t>SALIDAS PUNTOS VGA</t>
  </si>
  <si>
    <t>08B.295</t>
  </si>
  <si>
    <t>SALIDAS PUNTOS HDMI</t>
  </si>
  <si>
    <t>08B.296</t>
  </si>
  <si>
    <t>SUMINISTRO E INSTALACION  BANDEJA PORTACABLE TIPO CABIOFIL 0.4X0.1 ACCESORIOS</t>
  </si>
  <si>
    <t>08B.297</t>
  </si>
  <si>
    <t>SUMINISTRO E INSTALACION ADMINISTRACION CABLEADO ESTRUCTURADO CAT 6A -  CAT 5E</t>
  </si>
  <si>
    <t>08B.298</t>
  </si>
  <si>
    <t>SUMINISTRO E INSTALACION SWICHE 12 PUNTOS</t>
  </si>
  <si>
    <t>08B.300</t>
  </si>
  <si>
    <t>LEGALIZACION Y RETIE</t>
  </si>
  <si>
    <t>08B.301</t>
  </si>
  <si>
    <t>SUMINISTRO E INSTALACION DE BREAKER 2X20 A</t>
  </si>
  <si>
    <t>08B.302</t>
  </si>
  <si>
    <t>SUMINISTRO, TRANSPORTE E INSTALACION DE AFLORAMIENTO TUBERIA METALICA IMC 1-1/2"</t>
  </si>
  <si>
    <t>08B.303</t>
  </si>
  <si>
    <t>SUMINISTRO, TRANSPORTE E INSTALACION DE LUMINARIA DE SOBREPONER TIPO BALA PANEL LED REDONDO, 24W BLANCO OPAL. INCLUYE DRIVER SC</t>
  </si>
  <si>
    <t>08B.304</t>
  </si>
  <si>
    <t>DESMONTE DE LÁMPARAS DE SOBREPONER, INCRUSTAR O SIMILAR. ALTURA &lt; 3 METROS (INCLUYE ESCALERA CERTIFICADA)</t>
  </si>
  <si>
    <t>08B.305</t>
  </si>
  <si>
    <t>INSTALACIÓN DE LAMPARA SOBREPONER REF. FROST DE HIGH LIGHTS O SIMILAR, 2X32W. BALASTO ELECTRONICO 2X32T8. INCLUYE 2 TUBOS FLUORESCENTE 32W T8 (INCLUYE ESCALERA CERTIFICADA Y ACCESORIOS DE FIJACIÓN)</t>
  </si>
  <si>
    <t>08B.306</t>
  </si>
  <si>
    <t>DESMONTE DE LÁMPARAS DE SOBREPONER, INCRUSTAR O SIMILAR. ALTURA &gt; 3 METROS (INCLUYE ANDAMIOS CERTIFICADOS)</t>
  </si>
  <si>
    <t>08B.307</t>
  </si>
  <si>
    <t>DESMONTE DE INTERRUPTORES (DOBLE O SENCILLOS), TOMACORRIENTES (DOBLES O SENCILLOS), PUNTOS TELEFÓNICOS, DE DATOS O SIMILARES</t>
  </si>
  <si>
    <t>08B.308</t>
  </si>
  <si>
    <t>SUMINISTRO, TRANSPORTE E INSTALACIÓN DE INTERRUPTOR DOBLE O SENCILLO HASTA 250V</t>
  </si>
  <si>
    <t>08B.309</t>
  </si>
  <si>
    <t>SUMINISTRO, TRANSPORTE E INSTALACIÓN LAMPARA LED 2 X (18W - 25W) 6500 K Ó SIMILAR (INCLUYE ACCESORIOS DE FIJACIÓN E INSTALACIÓN)</t>
  </si>
  <si>
    <t>08B.310</t>
  </si>
  <si>
    <t>SUMINISTRO, TRANSPORTE E INSTALACION DE LUMINARIA DE SOBREPONER TIPO BALA PANEL LED REDONDO, 12W BLANCO. INCLUYE ALAMBRE NO. 12 Y TUBERÍA DE PVC 1/2"  HASTA 10 MTS. INCLUYE CAJA PLÁSTICA 2X4"</t>
  </si>
  <si>
    <t>08B.311</t>
  </si>
  <si>
    <t>DESMONTE Y RETIRO DE REDES ELÉCTRICAS PARÁSITAS. INCLUYE ANDAMIO CERTIFICADO</t>
  </si>
  <si>
    <t>08B.312</t>
  </si>
  <si>
    <t>SUMINISTRO, TRANSPORTE E INSTALACIÓN DE TRANSFORMADOR DE 50 W A 12 W. INSTALACIÓN A TODO COSTO.</t>
  </si>
  <si>
    <t>08B.313</t>
  </si>
  <si>
    <t>SUMINISTRO, TRANSPORTE E INSTALACIÓN DE BOMBA SUMERGIBLE MONOFASICA REF DM 20-N. INSTALACIÓN A TODO COSTO</t>
  </si>
  <si>
    <t>08B.314</t>
  </si>
  <si>
    <t>SUMINISTRO, TRANSPORTE E INSTALACIÓN DE SENSOR ELECTRICO TIPO FLOTADOR. INSTALACIÓN A TODO COSTO.</t>
  </si>
  <si>
    <t>08B.315</t>
  </si>
  <si>
    <t>SUMINISTRO E INSTALACION  CABLE ENCAUCHETADO 3X14 AWG (SENSORES, CHORROS,  Y FLOTADORES). INSTALACIÒN A TODO COSTO.</t>
  </si>
  <si>
    <t>08B.316</t>
  </si>
  <si>
    <t>SUMINISTRO E INSTALACION  CABLE ENCAUCHETADO 3X12 AWG (SENSORES, CHORROS,  Y FLOTADORES). INSTALACIÒN A TODO COSTO.</t>
  </si>
  <si>
    <t>08B.317</t>
  </si>
  <si>
    <t>SUMINISTRO E INSTALACIÓN TABLERO ELECTRICO DE 1,20M X 0,60M X 0,30 TIPO INTEMPERIE, ANTIVANDALICO PARA ALOJAR EQUIPOS DE CONTROL Y FUERZA PARA MOTORES Y ALUMBRADO FUENTE. INCLIUYE BREAKERS. INSTALACIÓN A TODO COSTO.</t>
  </si>
  <si>
    <t>08B.318</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</si>
  <si>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</si>
  <si>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08B.319</t>
  </si>
  <si>
    <t>AJUSTE E INSTALACION DE LAMPARAS DE SOBREPONER</t>
  </si>
  <si>
    <t>08B.320</t>
  </si>
  <si>
    <t>SUMINISTRO, TRANSPORTE E INSTALACION EXTRACTOR TECHO BROAN O SIMILAR 5 PUL</t>
  </si>
  <si>
    <t>08B.321</t>
  </si>
  <si>
    <t>SUMINISTRO, TRANSPORTE E INSTALACION EXTRACTOR TECHO BROAN O SIMILAR 6 PUL</t>
  </si>
  <si>
    <t>08B.322</t>
  </si>
  <si>
    <t>SUMINISTRO, TRANSPORTE E INSTALACION SALIDA EXTRACTOR EN TECHO EN TUBERIA CONDUIT PVC 3/4", ALAMBRE NO 12 AWG</t>
  </si>
  <si>
    <t>08B.323</t>
  </si>
  <si>
    <t>SUMINISTRO, TRANSPORTE E INSTALACIÓN DE CANALETA ELÉCTRICA PLÁSTICA DE 10 X 100 CM</t>
  </si>
  <si>
    <t>08B.324</t>
  </si>
  <si>
    <t>SUMINISTRO, TRANSPORTE E INSTALACIÓN DE CAJA ELÉCTRICA 4X4 BLANCA CONDUIT O SIMILAR. INCLUYE ACCESORIOS DE FIJACIÓN.</t>
  </si>
  <si>
    <t>08B.325</t>
  </si>
  <si>
    <t>SUMINISTRO, TRANSPORTE E INSTALACION PANEL LED REDONDO DE INCRUSTAR 18W LUZ BLANCA NEUTRA 1080 LÚMENES TIPO SYLVANA O SIMILAR</t>
  </si>
  <si>
    <t>08B.326</t>
  </si>
  <si>
    <t>SUMINISTRO E INSTALACION DE BREAKER 2X50 A</t>
  </si>
  <si>
    <t>08B.327</t>
  </si>
  <si>
    <t>SUMINISTRO E INSTALACION DE BREAKER 1X50 A</t>
  </si>
  <si>
    <t>08B.328</t>
  </si>
  <si>
    <t>SUMINISTRO E INSTALACION DE BREAKER 1X15 A</t>
  </si>
  <si>
    <t>08B.329</t>
  </si>
  <si>
    <t>SUMINISTRO, TRANSPORTE E INSTALACIÓN DE LUMINARIA LED SOLAR PARA ALUMBRADO PÚBLICO 100W MAS BRAZO. INCLUYE POSTE METÁLICO D = 100 MM E = 4,8 MM DE 6 METROS DE LARGO. INCLUYE PLACA BASE PARA ANCLAJE.</t>
  </si>
  <si>
    <t>08B.330</t>
  </si>
  <si>
    <t>SUMINISTRO, TRANSPORTE E INSTALACION DE LUMINARIA DE EMPOTRAR TIPO  PANEL LED CUADRADO 60 X 60, 48W BLANCO OPAL. INCLUYE DRIVER SC CLAVIJA Y TODOS LOS ACCESORIOS PARA SU CORRECTA INSTALACIÓN Y MONTAJE</t>
  </si>
  <si>
    <t>08B.331</t>
  </si>
  <si>
    <t>CANALIZACIÓN SUBTERRANEA PVC 2X3"</t>
  </si>
  <si>
    <t>08B.332</t>
  </si>
  <si>
    <t>SUMINISTRO E INSTALACIÓN DE ALIMENTADOR (3X2) (1X8) AWG, HFFR LS; TUBERÍA PVC DE 1-1/2"</t>
  </si>
  <si>
    <t>08B.333</t>
  </si>
  <si>
    <t>SUMINISTRO, TRANSPORTE E INSTALACION SISTEMA DE PUESTA A TIERRA GENERAL CON TRES VARILAS DE COBRE 5/8"X2,4M, CABLE NO.2/0AWG (SPAT-3V).</t>
  </si>
  <si>
    <t>08B.334</t>
  </si>
  <si>
    <t>SUMINISTRO E INSTALACION DE SISTEMA DE APANTALLAMIENTO CONTRA DESCARGAS ELÉCTRICAS LATINOAMERICANO SEDE PRINCIPAL</t>
  </si>
  <si>
    <t>08B.335</t>
  </si>
  <si>
    <t>SIMINISTRO E INSTALACION TABLERO GENERAL DE BAJA TENSIÓN 2F+N+T</t>
  </si>
  <si>
    <t>08B.336</t>
  </si>
  <si>
    <t>SUMINISTRO E INSTALACIÓN TABLERO DE DISTRIBUCIÓN BIFASICO 2F+N+T, 20 CIRCUITOS</t>
  </si>
  <si>
    <t>08B.337</t>
  </si>
  <si>
    <t>SUMINISTRO E INSTALACIÓN DE ALIMENTADOR (3X8+1X10) AWG Y (2X8+1X10) AWG, HFFR LS; TUBERÍA EMT DE 1"</t>
  </si>
  <si>
    <t>08B.338</t>
  </si>
  <si>
    <t>SUMINISTRO E INSTALACIÓN DE ALIMENTADOR (3X8) (1X10) AWG Y (3X8) (1X10) AWG, HFFR LS; TUBERÍA EMT DE 1-1/4"</t>
  </si>
  <si>
    <t>08B.339</t>
  </si>
  <si>
    <t>SUMINISTRO E INSTALACIÓN DE ALIMENTADOR (3X8) (1X10) AWG, HFFR LS; TUBERÍA EMT DE 3/4"</t>
  </si>
  <si>
    <t>08B.340</t>
  </si>
  <si>
    <t>SUMINISTRO, E INSTALACION DE AFLORAMIENTO TUBERIA METALICA EMT 3/4"</t>
  </si>
  <si>
    <t>08B.341</t>
  </si>
  <si>
    <t>SUMINISTRO E INSTALACIÓN DE ALIMENTADOR (3X8) (1X10) AWG, HFFR LS</t>
  </si>
  <si>
    <t>08B.342</t>
  </si>
  <si>
    <t>SUMINISTRO E INSTALCION SALIDA PUNTO ELECTRICO LUMINARIA TIPO HONGO</t>
  </si>
  <si>
    <t>08B.407</t>
  </si>
  <si>
    <t>SUMINISTRO, TRANSPORTE E INSTALACION SALIDA SENSOR ON/OFF</t>
  </si>
  <si>
    <t>08B.413</t>
  </si>
  <si>
    <t>SUMINISTRO E INSTALACIÓN DE ALIMENTADOR (3X4) (1X8) AWG, HFFR LS</t>
  </si>
  <si>
    <t>08B.441</t>
  </si>
  <si>
    <t>CANALIZACIÓN SUBTERRANEA PVC 2X2"</t>
  </si>
  <si>
    <t>08B.442</t>
  </si>
  <si>
    <t>SUMINISTRO E INSTALACION DE TABLERO DE 4 CIRCUITOS 1F3H. BARRAJE PARA 75A BARRA NEUTRO Y BARRA TIERRA  CALIDAD LEGRAND, SIEMENS, SQARED O SUPERIOR DE MARCA RECONOCIDA Y HOMOLOGADA POR EL CIDET</t>
  </si>
  <si>
    <t>08B.443</t>
  </si>
  <si>
    <t>SUMINISTRO E INSTALACION DE INTERRUPTOR ENCHUFABLE 1X15A. CALIDAD LEGRAND, SIEMENS, SQARED O SUPERIOR DE MARCA RECONOCIDA Y HOMOLOGADA POR EL CIDET</t>
  </si>
  <si>
    <t>08B.444</t>
  </si>
  <si>
    <t>SUMINISTRO, TRANSPORTE E INSTALACIÓN SALIDA DE IILUMINACIÓN EN TUBERÍA PVC SCH40 1/2", CABLE 12 AWG HFFR LS</t>
  </si>
  <si>
    <t>08B.445</t>
  </si>
  <si>
    <t>SUMINISTRO E INSTALACIÓN SALIDA DE ILUMINACIÓN EN TUBERÍA CONDUIT EMT1/2", CABLE 12 AWG</t>
  </si>
  <si>
    <t>08B.446</t>
  </si>
  <si>
    <t>SUMINISTRO E INSTALACIÓN REPOTENCIALIZACION LUMINARIA LED TUBO 18W T8</t>
  </si>
  <si>
    <t>08B.447</t>
  </si>
  <si>
    <t>SUMINISTRO, TRANSPORTE E INSTALACION SALIDA ILUMINACION EN TUBERIA CONDUIT PVC SCH40 1/2", CABLE N° 12 AWG</t>
  </si>
  <si>
    <t>08B.448</t>
  </si>
  <si>
    <t>SUMINISTRO, TRANSPORTE E INSTALACION SALIDA ILUMINACION EN TUBERIA CONDUIT EMT 1/2", CABLE N° 12 AWG HFFR LS</t>
  </si>
  <si>
    <t>08B.449</t>
  </si>
  <si>
    <t>SUMINISTRO, TRANSPORTE E INSTALACIÓN LUMINARIA LFS MARCA ILTEC O SIMILAR</t>
  </si>
  <si>
    <t>08B.450</t>
  </si>
  <si>
    <t>SUMINISTRO, TRANSPORTE E INSTALACIÓN LUMINARIA CCCE 36 W MARCA ILTEC O SIMILAR</t>
  </si>
  <si>
    <t>08B.451</t>
  </si>
  <si>
    <t>SUMINISTRO, TRANSPORTE E INSTALACIÓN LUMINARIA EMERGENCIA R1 - SYLVANIA O SIMILAR</t>
  </si>
  <si>
    <t>08B.452</t>
  </si>
  <si>
    <t>SUMINISTRO, TRANSPORTE E INSTALACION SALIDA INTERRUPTOR SENCILLO EN TUBERIA CONDUIT EMT 1/2", CABLE N° 12 AWG HFFR LS</t>
  </si>
  <si>
    <t>08B.453</t>
  </si>
  <si>
    <t>SUMINISTRO E INSTALACION SALIDA TOMACORRIENTE NORMAL DOBLE PT EN TUBERA CONDUIT EMT 1/2", CABLE 10 AWG HFFR LS</t>
  </si>
  <si>
    <t>08B.454</t>
  </si>
  <si>
    <t>SUMINISTRO E INSTALACION SALIDA TOMACORRIENTE NORMAL DOBLE PT EN TUBERA CONDUIT EMT 1/2", CABLE 12 AWG HFFR LS</t>
  </si>
  <si>
    <t>08B.455</t>
  </si>
  <si>
    <t>SUMINISTRO, TRANSPORTE E INSTALACIÓN LUMINARIA PANEL LED CIRCULAR SOBREPONER 12W - SYLVANIA O SIMILAR</t>
  </si>
  <si>
    <t>08B.456</t>
  </si>
  <si>
    <t>SUMINISTRO, TRANSPORTE E INSTALACIÓN LUMINARIA HERMETICA 36W - SYLVANIA O SIMILAR</t>
  </si>
  <si>
    <t>08B.457</t>
  </si>
  <si>
    <t>SUMINISTRO, TRANSPORTE E INSTALACIÓN PROYECTOR LED SYLVEO 150W - SYLVANIA O SIMILAR</t>
  </si>
  <si>
    <t>08B.458</t>
  </si>
  <si>
    <t>SUMINISTRO, TRANSPORTE E INSTALACION SALIDA INTERRUPTOR SENCILLO CONMUTABLE EN TUBERIA CONDUIT EMT 1/2", CABLE N° 12 AWG HFFR LS.</t>
  </si>
  <si>
    <t>08B.459</t>
  </si>
  <si>
    <t>SUMINISTRO E INSTALACION SALIDA TOMACORRIENTE DOBLE PT GFCI, EN TUBERA CONDUIT EMT 1/2", CABLE 12 AWG HFFR LS</t>
  </si>
  <si>
    <t>08B.460</t>
  </si>
  <si>
    <t>SUMINISTRO E INSTALACION SALIDA TOMACORRIENTE DOBLE PT GFCI, EN TUBERA CONDUIT EMT 1/2", CABLE 10 AWG HFFR LS</t>
  </si>
  <si>
    <t>08B.461</t>
  </si>
  <si>
    <t>SUMINISTRO E INSTALACION SALIDA TOMACORRIENTE BIFASICO 2P+T 250V/30A EN TUBERA CONDUIT EMT 1/2", CABLE 10 AWG HFFR LS</t>
  </si>
  <si>
    <t>08B.462</t>
  </si>
  <si>
    <t>SUMINISTRO E INSTALACION SALIDA TOMACORRIENTE DOBLE REGULADO, EN TUBERA CONDUIT EMT 1/2", CABLE 12 AWG HFFR LS</t>
  </si>
  <si>
    <t>08B.463</t>
  </si>
  <si>
    <t>SUMINISTRO E INSTALACIÓN CAJA DE PASO 4X4"</t>
  </si>
  <si>
    <t>08B.464</t>
  </si>
  <si>
    <t>SUMINITSRO E INSTALACIÓN UPS BIFASICA 6KVA - MARCA POWEST O SIMILAR</t>
  </si>
  <si>
    <t>08B.465</t>
  </si>
  <si>
    <t>SUMINISTRO E INSTALACIÓN BAJANTES EN TUBO CONDUIT EMT 3/4"</t>
  </si>
  <si>
    <t>08B.466</t>
  </si>
  <si>
    <t>SUMINISTRO E INSTALACION CANALETA METALICA 12X5CM</t>
  </si>
  <si>
    <t>08B.467</t>
  </si>
  <si>
    <t>SUMINITSRO E INSTALACION BANDEJA CABLOFIL CF54/200 O SIMILAR</t>
  </si>
  <si>
    <t>08B.468</t>
  </si>
  <si>
    <t>SUMINISTRO, TRANSPORTE E INSTALACION PARCIAL TRENZADO 3X12 AWG HFFR LS CT</t>
  </si>
  <si>
    <t>08B.469</t>
  </si>
  <si>
    <t>LEGALIZACION Y RETIE LATINOAMERICANO SEDE PRINCIPAL</t>
  </si>
  <si>
    <t>08B.470</t>
  </si>
  <si>
    <t>SUMINISTRO E INSTALACION TOTALIZADOR 2X40A,25KA</t>
  </si>
  <si>
    <t>08B.471</t>
  </si>
  <si>
    <t>SUMINISTRO E INSTALACIÓN DE ALIMENTADOR (3X4) (1X8) AWG, HFFR LS; TUBERÍA PVC DE 1-1/2"</t>
  </si>
  <si>
    <t>08B.472</t>
  </si>
  <si>
    <t>SUMINISTRO, TRANSPORTE E INSTALACION SISTEMA DE PUESTA A TIERRA CUATRO VARILAS DE COBRE 5/8X2,4M, CABLE NO.2/0AWG COLEGIO RURAL GRANADA</t>
  </si>
  <si>
    <t>08B.473</t>
  </si>
  <si>
    <t>SUMINISTRO E INSTALACION DE SISTEMA DE APANTALLAMIENTO CONTRA DESCARGAS ELÉCTRICAS COLEGIO RURAL GRANADA</t>
  </si>
  <si>
    <t>08B.474</t>
  </si>
  <si>
    <t>SUMINISTRO E INSTALACIÓN TABLERO DE DISTRIBUCIÓN, 20 CIRCUITOS CON PUERTA Y ESPACIO PARA TOTALIZADOR, CALIDAD LEGRAND, SIEMENS, SQUARED O SUPERIOR DE MARCA RECONOCIDA Y HOMOLOGADA POR EL CIDET</t>
  </si>
  <si>
    <t>08B.475</t>
  </si>
  <si>
    <t>SUMINISTRO E INSTALACION TOTALIZADOR 2X80A,25KA</t>
  </si>
  <si>
    <t>08B.476</t>
  </si>
  <si>
    <t>SUMINISTRO E INSTALACIÓN DE ALIMENTADOR (3X8) (1X10) AWG</t>
  </si>
  <si>
    <t>08B.478</t>
  </si>
  <si>
    <t>SUMINISTRO E INSTALACIÓN DE ALIMENTADOR (2X8) (1X10) AWG, HFFR LS</t>
  </si>
  <si>
    <t>08B.479</t>
  </si>
  <si>
    <t>08B.480</t>
  </si>
  <si>
    <t>SUMINITSRO, TRANSPORTE E INSTALACION TUBERIA CONDUIT EMT 3/4"</t>
  </si>
  <si>
    <t>08B.481</t>
  </si>
  <si>
    <t>SUMINISTRO, TRANSPORTE E INSTALACION TUBERIA CONDUIT PVC DB 1" EMBEBIDA EN PLACA, MURO O ZONA VERDA</t>
  </si>
  <si>
    <t>08B.482</t>
  </si>
  <si>
    <t>SUMINISTRO E INSTALACION SALIDA TOMACORRIENTE DOBLE REGULADO, CABLE 12 AWG HFFR LS</t>
  </si>
  <si>
    <t>08B.483</t>
  </si>
  <si>
    <t>SUMINISTRO, TRANSPORTE E INSTALACION DE AFLORAMIENTO TUBERIA METALICA IMC 1"</t>
  </si>
  <si>
    <t>08B.484</t>
  </si>
  <si>
    <t>LEGALIZACION Y RETIE COLEGIO RURAL GRANADA</t>
  </si>
  <si>
    <t>08B.485</t>
  </si>
  <si>
    <t>SUMINISTRO, TRANSPORTE E INSTALACION PARCIAL TRENZADO 3X10 AWG HFFR LS CT</t>
  </si>
  <si>
    <t>08B.486</t>
  </si>
  <si>
    <t>SUMINISTRO, TRANSPORTE E INSTALACION SALIDA ILUMINACION EN TUBERIA CONDUIT EMT 3/4", CABLE N° 12 AWG HFFR LS</t>
  </si>
  <si>
    <t>08B.487</t>
  </si>
  <si>
    <t>SUMINISTRO, TRANSPORTE E INSTALACION SALIDA INTERRUPTOR SENCILLO EN TUBERIA CONDUIT EMT 3/4", CABLE N° 12 AWG HFFR LS</t>
  </si>
  <si>
    <t>08B.488</t>
  </si>
  <si>
    <t>SUMINISTRO E INSTALACION SALIDA TOMACORRIENTE NORMAL DOBLE PT EN TUBERA CONDUIT EMT 3/4", CABLE 12 AWG HFFR LS</t>
  </si>
  <si>
    <t>08B.489</t>
  </si>
  <si>
    <t>SUMINISTRO, TRANSPORTE E INSTALACION SALIDA INTERRUPTOR SENCILLO CONMUTABLE EN TUBERIA CONDUIT EMT 3/4", CABLE N° 12 AWG HFFR LS.</t>
  </si>
  <si>
    <t>08B.490</t>
  </si>
  <si>
    <t>SUMINISTRO E INSTALACION SALIDA TOMACORRIENTE DOBLE PT GFCI, EN TUBERA CONDUIT EMT 3/4", CABLE 12 AWG HFFR LS</t>
  </si>
  <si>
    <t>08B.491</t>
  </si>
  <si>
    <t>SUMINISTRO E INSTALACION SALIDA TOMACORRIENTE DOBLE REGULADO, EN TUBERA CONDUIT EMT 3/4", CABLE 12 AWG HFFR LS</t>
  </si>
  <si>
    <t>08B.492</t>
  </si>
  <si>
    <t>SUMINISTRO E INSTALACION SALIDA TOMACORRIENTE NORMAL DOBLE PT EN TUBERA CONDUIT EMT 3/4", CABLE 10 AWG HFFR LS</t>
  </si>
  <si>
    <t>08B.493</t>
  </si>
  <si>
    <t>SUMINISTRO, TRANSPORTE E INSTALACION SALIDA ILUMINACION EN TUBERIA CONDUIT PVC SCH40 3/4", CABLE N° 12 AWG</t>
  </si>
  <si>
    <t>08B.494</t>
  </si>
  <si>
    <t>SUMINISTRO, TRANSPORTE E INSTALACION LUMINARIA PANEL LED 18W</t>
  </si>
  <si>
    <t>08B.495</t>
  </si>
  <si>
    <t>SUMINISTRO, TRANSPORTE E INSTALACION LUMINARIA IT 100 AQ LENS 36W</t>
  </si>
  <si>
    <t>08B.496</t>
  </si>
  <si>
    <t>SUMINISTRO, TRANSPORTE E INSTALACION LUMINARIA ECO 36W</t>
  </si>
  <si>
    <t>08B.497</t>
  </si>
  <si>
    <t>SUMINISTRO, TRANSPORTE E INSTALACION LUMINARIA IF NORMA 36W</t>
  </si>
  <si>
    <t>08B.498</t>
  </si>
  <si>
    <t>SUMINISTRO, TRANSPORTE E INSTALACION LUMINARIA HIGH BAY 97W</t>
  </si>
  <si>
    <t>08B.499</t>
  </si>
  <si>
    <t>SUMINISTRO, TRANSPORTE E INSTALACION LUMINARIA MINI FLOOD 200W (ESSENTIAL FLOOD HP)</t>
  </si>
  <si>
    <t>08B.500</t>
  </si>
  <si>
    <t>SUMINISTRO, TRANSPORTE E INSTALACION LUMINARIA REFLECTOR ES 10W (REFLECTOR LED LQ)</t>
  </si>
  <si>
    <t>08B.501</t>
  </si>
  <si>
    <t>SUMINISTRO, TRANSPORTE E INSTALACION LUMINARIA EMERGENCIA ALENA 4W</t>
  </si>
  <si>
    <t>08B.502</t>
  </si>
  <si>
    <t>SUMINISTRO, TRANSPORTE E INSTALACION LUMINARIA SALIDA EMERGENCIA 2W</t>
  </si>
  <si>
    <t>08B.503</t>
  </si>
  <si>
    <t>SUMINISTRO, TRANSPORTE E INSTALACION SALIDA TOMACORRIENTE NORMAL EN CANALETA METALICA, CABLE 12 AWG HFFR LS</t>
  </si>
  <si>
    <t>08B.504</t>
  </si>
  <si>
    <t>SUMINISTRO, TRANSPORTE E INSTALACION SALIDA TOMACORRIENTE REGULADO EN CANALETA METALICA, CABLE 12 AWG HFFR LS</t>
  </si>
  <si>
    <t>08B.505</t>
  </si>
  <si>
    <t>SUMINISTRO, TRANSPORTE E INSTALACION SALIDA INTERRUPTOR DOBLE EN TUBERIA CONDUIT EMT 3/4", CABLE NO 12 AWG HFFR LS</t>
  </si>
  <si>
    <t>08B.506</t>
  </si>
  <si>
    <t>SUMINISTRO, TRANSPORTE E INSTALACION SALIDA ILUMINACION EN TUBERIA CONDUIT IMC 3/4", CABLE N° 12 AWG HFFR LS</t>
  </si>
  <si>
    <t>08B.507</t>
  </si>
  <si>
    <t>SUMINISTRO, TRANSPORTE E INSTALACION SALIDA INTERRUPTOR TRIPLE EN TUBERIA CONDUIT EMT 3/4", CABLE NO 12 AWG HFFR LS</t>
  </si>
  <si>
    <t>08B.508</t>
  </si>
  <si>
    <t>SUMINISTRO, TRANSPORTE E INSTALACION SALIDA SENSOR PROVOLT</t>
  </si>
  <si>
    <t>08B.509</t>
  </si>
  <si>
    <t>SUMINISTRO, TRANSPORTE E INSTALACION UPS 14KV BIFÁSICA</t>
  </si>
  <si>
    <t>08B.510</t>
  </si>
  <si>
    <t>BY PASS PARA UPS</t>
  </si>
  <si>
    <t>08B.511</t>
  </si>
  <si>
    <t>SUMINISTRO, TRANSPORTE E INSTALACION ALIMENTADOR PRINCIPAL 2X250+250 KCMIL THHN, THWN, CU</t>
  </si>
  <si>
    <t>08B.512</t>
  </si>
  <si>
    <t>SUMINISTRO E INSTALACIÓN DE ALIMENTADOR (3X6) (1X10) AWG, HFFR LS</t>
  </si>
  <si>
    <t>08B.513</t>
  </si>
  <si>
    <t>SUMINISTRO, TRANSPORTE E INSTALACION DE LUMINARIA TIPO LED, 600W BLANCO. INCLUYE ALAMBRE NO. 12 Y TUBERÍA DE PVC 1/2"  HASTA 10 MTS. INCLUYE CAJA PLÁSTICA 2X4"</t>
  </si>
  <si>
    <t>08B.514</t>
  </si>
  <si>
    <t>SUMINISTRO E INSTALACIÓN DE ALIMENTADOR (3X2) (1X8) AWG, HFFR LS</t>
  </si>
  <si>
    <t>08B.515</t>
  </si>
  <si>
    <t>SUMINISTRO, TRANSPORTE E INSTALACION ALIMENTADOR 2X4 + 1X2 + 1X8 AWG HFFR LS</t>
  </si>
  <si>
    <t>08B.516</t>
  </si>
  <si>
    <t>SUMINISTRO, TRANSPORTE E INSTALACION ALIMENTADOR ANTIFRAUDE/CONCENTRICO 1X8+8 PE/PVC</t>
  </si>
  <si>
    <t>08B.517</t>
  </si>
  <si>
    <t>SUMINISTRO, TRANSPORTE E INSTALACIÓN DE CANALETA PLÁSTICA MEDIA CAÑA CON TAPA EN ALUMINIO 60X13</t>
  </si>
  <si>
    <t>08B.518</t>
  </si>
  <si>
    <t>SUMINISTRO, TRANSPORTE E INSTALACION CAJA DE PASO 12X12X5CM</t>
  </si>
  <si>
    <t>08B.519</t>
  </si>
  <si>
    <t>SUMINISTRO, TRANSPORTE E INSTALACION CAJA DE PASO 20X20X10CM</t>
  </si>
  <si>
    <t>08B.520</t>
  </si>
  <si>
    <t>SUMINISTRO, TRANSPORTE E INSTALACION CAJA PARA TOMA EN PISO (POP UP)</t>
  </si>
  <si>
    <t>08B.521</t>
  </si>
  <si>
    <t>SUMINISTRO, TRANSPORTE E INSTALACION MEDIDA DIRECTA MONOFASICA</t>
  </si>
  <si>
    <t>08B.522</t>
  </si>
  <si>
    <t>SUMINISTRO, TRANSPORTE E INSTALACION DEL SISTEMA DE PUESTA A TIERRA</t>
  </si>
  <si>
    <t>08B.523</t>
  </si>
  <si>
    <t>SUMINISTRO, TRANSPORTE E INSTALACION APANTALLAMIENTO</t>
  </si>
  <si>
    <t>08B.524</t>
  </si>
  <si>
    <t>SUMINISTRO, TRANSPORTE E INSTALACION MEDIDA SEMIDIRECTA</t>
  </si>
  <si>
    <t>08B.525</t>
  </si>
  <si>
    <t>SUMINISTRO, TRANSPORTE E INSTALACION DE TOTALIZADOR 2X63A, 25KA</t>
  </si>
  <si>
    <t>08B.526</t>
  </si>
  <si>
    <t>SUMINISTRO, TRANSPORTE E INSTALACION DE TOTALIZADOR 2X80A, 25KA</t>
  </si>
  <si>
    <t>08B.527</t>
  </si>
  <si>
    <t>SUMINISTRO, TRANSPORTE E INSTALACION TABLERO GENERAL DE BAJA TENSION</t>
  </si>
  <si>
    <t>08B.528</t>
  </si>
  <si>
    <t>TRAMITES ANTE EL OPERADOR DE RED</t>
  </si>
  <si>
    <t>08B.529</t>
  </si>
  <si>
    <t>LEGALIZACIÓN Y RETIE INSTITUCION EDUCATIVA CHIPRE</t>
  </si>
  <si>
    <t>08B.530</t>
  </si>
  <si>
    <t>SUMINISTRO E INSTALACION AFLORAMIENTO TUBERIA IMC 2"</t>
  </si>
  <si>
    <t>08B.531</t>
  </si>
  <si>
    <t>SUMINISTRO E INSTALACIÓN GABINETE DE DISTRIBUCION 1F+N+T</t>
  </si>
  <si>
    <t>08B.532</t>
  </si>
  <si>
    <t>SUMINISTRO, TRANSPORTE E INSTALACION SISTEMA DE PUESTA A TIERRA GENERAL CON UNA VARILA DE COBRE 5/8X2,4M, CABLE NO.2AWG (SPAT-1V).</t>
  </si>
  <si>
    <t>08B.533</t>
  </si>
  <si>
    <t>TRAMITE Y LEGALIZACIÓN</t>
  </si>
  <si>
    <t>08B.534</t>
  </si>
  <si>
    <t>CAMBIO DE TAPA PARA TOMACORRIENTE NORMAL DOBLE</t>
  </si>
  <si>
    <t>08B.535</t>
  </si>
  <si>
    <t>CAMBIO TAPA PARA INTERRUPTOR SENCILLO</t>
  </si>
  <si>
    <t>08B.536</t>
  </si>
  <si>
    <t>CAMBIO TAPA PARA INTERRUPTOR DOBLE</t>
  </si>
  <si>
    <t>08B.537</t>
  </si>
  <si>
    <t>SISTEMA DE PUESTA A TIERRA EN DUCTO PVC 4"</t>
  </si>
  <si>
    <t>08B.538</t>
  </si>
  <si>
    <t>ADECUACION OBRA CIVIL PARA INSTALACION DE NUEVAS</t>
  </si>
  <si>
    <t>08B.539</t>
  </si>
  <si>
    <t>SUMINISTRO E INSTALACIÓN DE TERMINALES PREMOLDEADAS PARA 15KV-  USO INTERIOR</t>
  </si>
  <si>
    <t>08B.540</t>
  </si>
  <si>
    <t>SUMINISTRO E INSTALACIÓN CELDA MEDIDA</t>
  </si>
  <si>
    <t>08B.541</t>
  </si>
  <si>
    <t>SUMINISTRO E INSTALACIÓN CELDA PROTECCION CON SECCIONADOR SF6</t>
  </si>
  <si>
    <t>08B.542</t>
  </si>
  <si>
    <t>SUMINISTRO E INSTALACIÓN TRANSFORMADOR TRIFASICO 300KVA SECO TIPO H</t>
  </si>
  <si>
    <t>08B.543</t>
  </si>
  <si>
    <t>SUMINISTRO E INSTALACIÓN DE ALIMENTADOR 3X((4X300)KCMIL + (1X1/0) AWG), HFFR LS</t>
  </si>
  <si>
    <t>08B.544</t>
  </si>
  <si>
    <t>08B.545</t>
  </si>
  <si>
    <t>SUMINISTRO E INSTALACIÓN DE BARRAJE PREMOLDEADO PARA BAJA TENSIÓN SUMERGIBLE</t>
  </si>
  <si>
    <t>08B.546</t>
  </si>
  <si>
    <t>SUMINISTRO E INSTALACIÓN DE CABLE RED SUBTERRANEA 4X4/0 THHN</t>
  </si>
  <si>
    <t>08B.547</t>
  </si>
  <si>
    <t>SUMINISTRO E INSTALACIÓN DE CABLE RED SUBTERRANEA 3X2/0 THHN</t>
  </si>
  <si>
    <t>08B.548</t>
  </si>
  <si>
    <t>DESMONTE DE RED ELECTRICA EXISTENTE E INSTALACIÓN DE TAPAS CIEGAS INEM BLOQUE A</t>
  </si>
  <si>
    <t>08B.549</t>
  </si>
  <si>
    <t>SUMINISTRO E INSTALACION DE SISTEMA DE APANTALLAMIENTO CONTRA DESCARGAS ELÉCTRICAS BLOQUE A</t>
  </si>
  <si>
    <t>08B.550</t>
  </si>
  <si>
    <t>SUMINISTRO E INSTALACIÓN DE ALIMENTADOR (4X2/0) (1X6) AWG, HFFR LS; TUBERÍA EMT DE 2"</t>
  </si>
  <si>
    <t>08B.551</t>
  </si>
  <si>
    <t>SUMINISTRO E INSTALACIÓN DE ALIMENTADOR (4X8) (1X10) AWG, HFFR LS; TUBERIA EMT 1"</t>
  </si>
  <si>
    <t>08B.552</t>
  </si>
  <si>
    <t>SUMINISTRO E INSTALACIÓN DE ALIMENTADOR (4X4) (1X8) AWG, HFFR LS; TUBERIA EMT 1-1/2"</t>
  </si>
  <si>
    <t>08B.553</t>
  </si>
  <si>
    <t>SUMINISTRO E INSTALACIÓN DE ALIMENTADOR (4X2) (1X8) AWG, HFFR LS; TUBERIA EMT 1-1/2"</t>
  </si>
  <si>
    <t>08B.555</t>
  </si>
  <si>
    <t>SUMINISTRO, TRANSPORTE E INSTALACIÓN LUMINARIA LED HIGH BAY GC350 100W</t>
  </si>
  <si>
    <t>08B.556</t>
  </si>
  <si>
    <t>SUMINISTRO, TRANSPORTE E INSTALACIÓN LUMINARIA TORTUGA LED 12W</t>
  </si>
  <si>
    <t>08B.557</t>
  </si>
  <si>
    <t>SUMINISTRO, TRANSPORTE E INSTALACION SALIDA INTERRUPTOR SENCILLO CONMUTABLE EN TUBERIA CONDUIT EMT 3/4", CABLE N° 12 AWG HFFR LS</t>
  </si>
  <si>
    <t>08B.558</t>
  </si>
  <si>
    <t>SUMINISTRO, TRANSPORTE E INSTALACION SALIDA INTERRUPTOR CONMUTABLE DOBLE EN TUBERIA CONDUIT EMT 3/4", CABLE N° 12 AWG HFFR LS</t>
  </si>
  <si>
    <t>08B.559</t>
  </si>
  <si>
    <t>SUMINISTRO E INSTALACIÓN CAJA DE PASO RAWELT 4X4"</t>
  </si>
  <si>
    <t>08B.560</t>
  </si>
  <si>
    <t>SUMINISTRO E INSTALACIÓN DE UPS TRIFÁSICA 30KVA INCLUYE BANCO DE BATERIAS Y BYPASS</t>
  </si>
  <si>
    <t>08B.561</t>
  </si>
  <si>
    <t>DESMONTE DE RED ELECTRICA EXISTENTE E INSTALACIÓN DE TAPAS CIEGAS INEM BLOQUE B</t>
  </si>
  <si>
    <t>08B.562</t>
  </si>
  <si>
    <t>SUMINISTRO E INSTALACION DE SISTEMA DE APANTALLAMIENTO CONTRA DESCARGAS ELÉCTRICAS INEM BLOQUE B</t>
  </si>
  <si>
    <t>08B.563</t>
  </si>
  <si>
    <t>SUMINISTRO E INSTALACIÓN DE ALIMENTADOR (4X3/0) (1X4) AWG, HFFR LS; TUBERÍA EMT DE 2"</t>
  </si>
  <si>
    <t>08B.564</t>
  </si>
  <si>
    <t>SUMINISTRO E INSTALACIÓN DE ALIMENTADOR (4X6) (1X8) AWG, HFFR LS; TUBERIA EMT 1"</t>
  </si>
  <si>
    <t>08B.565</t>
  </si>
  <si>
    <t>DESMONTE DE RED ELECTRICA EXISTENTE E INSTALACIÓN DE TAPAS CIEGAS INEM BLOQUE C</t>
  </si>
  <si>
    <t>08B.566</t>
  </si>
  <si>
    <t>SUMINISTRO E INSTALACION DE SISTEMA DE APANTALLAMIENTO CONTRA DESCARGAS ELÉCTRICAS INEM BLOQUE C</t>
  </si>
  <si>
    <t>08B.567</t>
  </si>
  <si>
    <t>SUMINISTRO E INSTALACIÓN DE ALIMENTADOR (3X4) (1X8) AWG, HFFR LS; TUBERIA EMT 1-1/2"</t>
  </si>
  <si>
    <t>08B.568</t>
  </si>
  <si>
    <t>SUMINISTRO E INSTALACIÓN DE ALIMENTADOR (3X6) (1X8) AWG, HFFR LS; TUBERIA EMT 1"</t>
  </si>
  <si>
    <t>08B.569</t>
  </si>
  <si>
    <t>SUMINISTRO E INSTALACIÓN DE ALIMENTADOR (3X8) (1X10) AWG, HFFR LS; TUBERIA EMT 1"</t>
  </si>
  <si>
    <t>08B.570</t>
  </si>
  <si>
    <t>DESMONTE DE RED ELECTRICA EXISTENTE E INSTALACIÓN DE TAPAS CIEGAS BLOQUE D</t>
  </si>
  <si>
    <t>08B.571</t>
  </si>
  <si>
    <t>SUMINISTRO E INSTALACION DE SISTEMA DE APANTALLAMIENTO CONTRA DESCARGAS ELÉCTRICAS INEM BLOQUE D</t>
  </si>
  <si>
    <t>08B.572</t>
  </si>
  <si>
    <t>SUMINISTRO E INSTALACIÓN DE ALIMENTADOR (3X2) (1X8) AWG, HFFR LS; TUBERIA EMT 1-1/2"</t>
  </si>
  <si>
    <t>08B.573</t>
  </si>
  <si>
    <t>DESMONTE DE RED ELECTRICA EXISTENTE E INSTALACIÓN DE TAPAS CIEGAS INEM BLOQUE E</t>
  </si>
  <si>
    <t>08B.574</t>
  </si>
  <si>
    <t>SUMINISTRO E INSTALACION DE SISTEMA DE APANTALLAMIENTO CONTRA DESCARGAS ELÉCTRICAS INEM BLOQUE E</t>
  </si>
  <si>
    <t>08B.575</t>
  </si>
  <si>
    <t>SUMINISTRO E INSTALACIÓN DE UPS TRIFÁSICA 15KVA INCLUYE BANCO DE BATERIAS Y BYPASS</t>
  </si>
  <si>
    <t>08B.831</t>
  </si>
  <si>
    <t>SUMINISTRO TRANSPORTE E INSTALACION ACOMETIDA (3X4) AWG, HFFR LS</t>
  </si>
  <si>
    <t>009</t>
  </si>
  <si>
    <t>REVOQUES-RESANES</t>
  </si>
  <si>
    <t>009.001</t>
  </si>
  <si>
    <t>SUMINISTRO,TRANSPORTE E INSTALACION REVOQUE LISO MUROS   1:3  INTERIOR  ( INCLUYE FILOS Y DILATACIONES )</t>
  </si>
  <si>
    <t>009.002</t>
  </si>
  <si>
    <t>SUMINISTRO,TRANSPORTE E INSTALACION REVOQUE LISO MUROS   1:3  INTERIOR  ( INCLUYE FILOS Y DILATACIONES ). ANCHO &lt; 0.50 M.</t>
  </si>
  <si>
    <t>009.003</t>
  </si>
  <si>
    <t>SUMINISTRO,TRANSPORTE E INSTALACION REVOQUE LISO MUROS   1:3  INTERIOR  ALTURA &gt; 3 M.( INCLUYE FILOS Y DILATACIONES )</t>
  </si>
  <si>
    <t>009.004</t>
  </si>
  <si>
    <t>SUMINISTRO,TRANSPORTE E INSTALACION REVOQUE LISO MUROS   1:3  INTERIOR  ALTURA &gt; 3 M. ( INCLUYE FILOS Y DILATACIONES ). ANCHO &lt; 0.50 M</t>
  </si>
  <si>
    <t>009.005</t>
  </si>
  <si>
    <t>SUMINISTRO,TRANSPORTE E INSTALACION REVOQUE LISO MUROS 1:3  IMPERMEABILIZADO (INCLUYE FILOS Y DILATACIONES) PARA ALTURAS MENORES A 3 METROS</t>
  </si>
  <si>
    <t>009.006</t>
  </si>
  <si>
    <t>SUMINISTRO,TRANSPORTE E INSTALACION REVOQUE LISO MUROS 1:3  IMPERMEABILIZADO (INCLUYE FILOS Y DILATACIONES) ANCHO &lt; 0.50 M.</t>
  </si>
  <si>
    <t>009.007</t>
  </si>
  <si>
    <t>SUMINISTRO,TRANSPORTE E INSTALACION REVOQUE LISO MUROS 1:3  IMPERMEABILIZADO  ALTURA &gt; 3M. (INCLUYE FILOS Y DILATACIONES)</t>
  </si>
  <si>
    <t>009.008</t>
  </si>
  <si>
    <t>SUMINISTRO,TRANSPORTE E INSTALACION REVOQUE LISO MUROS 1:3  IMPERMEABILIZADO  ALTURA &gt; 3M. (INCLUYE FILOS Y DILATACIONES) ANCHO &lt; 0.50 M.</t>
  </si>
  <si>
    <t>009.009</t>
  </si>
  <si>
    <t>SUMINISTRO,TRANSPORTE E INSTALACION REVOQUE LISO BAJO PLACAS 1:3 (INCLUYE FILOS Y DILATACIONES)</t>
  </si>
  <si>
    <t>009.010</t>
  </si>
  <si>
    <t>SUMINISTRO,TRANSPORTE E INSTALACION REVOQUE LISO BAJO PLACAS 1:3 IMPERMEABILIZADO (INCLUYE FILOS Y DILATACIONES)</t>
  </si>
  <si>
    <t>009.011</t>
  </si>
  <si>
    <t>SUMINISTRO,TRANSPORTE E INSTALACION REVOQUE LISO COLUMNAS Y VIGAS UNA (1) CARA 1:3 (INCLUYE FILOS Y DILATACIONES)</t>
  </si>
  <si>
    <t>009.012</t>
  </si>
  <si>
    <t>SUMINISTRO,TRANSPORTE E INSTALACION REVOQUE LISO COLUMNAS Y VIGAS AEREAS UNA (1) CARA 1:3 IMPERMEABILIZADO (INCLUYE FILOS Y DILATACIONES)</t>
  </si>
  <si>
    <t>009.013</t>
  </si>
  <si>
    <t>SUMINISTRO,TRANSPORTE E INSTALACION REVOQUE LISO COLUMNAS Y VIGAS UNA (1) CARA 1:3 ALTURA &gt; 3 M. (INCLUYE FILOS Y DILATACIONES)</t>
  </si>
  <si>
    <t>009.014</t>
  </si>
  <si>
    <t>SUMINISTRO,TRANSPORTE E INSTALACION REVOQUE LISO COLUMNAS Y VIGAS AEREAS UNA (1) CARA 1:3 ALTURA &gt; 3M. IMPERMEABILIZADO (INCLUYE FILOS Y DILATACIONES)</t>
  </si>
  <si>
    <t>009.015</t>
  </si>
  <si>
    <t>SUMINISTRO,TRANSPORTE E INSTALACION REVOQUE LISO MUROS 1:3  EXTERIOR CON DILATACIONES 5 CM. CADA 62.5 CM. (INCLUYE FILOS Y DILATACIONES HASTA ALTURA 3 M.)</t>
  </si>
  <si>
    <t>009.016</t>
  </si>
  <si>
    <t>SUMINISTRO,TRANSPORTE E INSTALACION REVOQUE LISO MUROS   1:4  INTERIOR  ( INCLUYE FILOS Y DILATACIONES )</t>
  </si>
  <si>
    <t>009.017</t>
  </si>
  <si>
    <t>SUMINISTRO TRANSPORTE E INSTALACION DE LAMINA DE FIBROCEMENTO E=8 MM SOBRE MURO EXISTENTE (REVOQUE EN SECO)</t>
  </si>
  <si>
    <t>009.018</t>
  </si>
  <si>
    <t>SUMINISTRO, TRANSPORTE E INSTALACIÓN DE REVOQUE PARA INTERIORES EN YESO PROYECTADO, INCLUYE(ESTUCO Y PINTURA)</t>
  </si>
  <si>
    <t>009.019</t>
  </si>
  <si>
    <t>SUMINISTRO, TRANSPORTE E INSTALACIÓN DE REVOQUE EN YESO PROYECTADO PARA EXTERIORES INCLUYE (ESTUCO, PIGMENTACIÓN Y MONOCAPA)</t>
  </si>
  <si>
    <t>009.020</t>
  </si>
  <si>
    <t>SUMINISTRO, TRANSPORTE E INSTALACIÓN DE REVOQUE LISO (INCLUYE ESTERILLA) PARA ESTRUCTURAS EN BAHAREQUE ALTURA &lt; 3 MTS. INCLUYE MALLA DE GALLINERO</t>
  </si>
  <si>
    <t>009.021</t>
  </si>
  <si>
    <t>SUMINISTRO, TRANSPORTE E INSTALACIÓN DE REVOQUE LISO (INCLUYE ESTERILLA) PARA ESTRUCTURAS EN BAHAREQUE ALTURA &gt; 3 MTS. INCLUYE MALLA DE GALLINERO</t>
  </si>
  <si>
    <t>009.022</t>
  </si>
  <si>
    <t>SUMINISTRO, TRANSPORTE E INSTALACION CARTERA VENTANAS EN MORTERO 1:3 ANCHO 15-20 CMS.</t>
  </si>
  <si>
    <t>009.023</t>
  </si>
  <si>
    <t>REGATA PARA INSTALACIÓN DE TUBERÍA, EN MUROS DE MAMPOSTERÍA. &lt; 30 CM. INCLUYE CORTE CON DISCO.</t>
  </si>
  <si>
    <t>009.024</t>
  </si>
  <si>
    <t>SUMINISTRO,TRANSPORTE E INSTALACION REVOQUE LISO MUROS 1:3  IMPERMEABILIZADO (INCLUYE FILOS Y DILATACIONES) PARA ALTURAS MAYORES A 3 METROS</t>
  </si>
  <si>
    <t>009.025</t>
  </si>
  <si>
    <t>REPARACION MUROS (INCLUYE RESANE Y PINTURA)</t>
  </si>
  <si>
    <t>010</t>
  </si>
  <si>
    <t>CUBIERTAS</t>
  </si>
  <si>
    <t>010.007</t>
  </si>
  <si>
    <t>SUMINISTRO, TRANSPORTE E INSTALACION IMPERMEABILIZACION FIBER GLASS P-3  con refuerzo en poliester . (remates, emulsión asfaltica)</t>
  </si>
  <si>
    <t>010.008</t>
  </si>
  <si>
    <t>SUMINISTRO, TRANSPORTE E INSTALACION TEJA TERMOACUSTICA  Tipo CINDURIB a=0.88 m. e=0.35 mm. o similar. Color verde, azul o rojo según diseño. (Incluye instalación, ganchos de fijación y el suministro de todos los accesorios requeridos para el correcto montaje.)</t>
  </si>
  <si>
    <t>010.009</t>
  </si>
  <si>
    <t>SUMINISTRO, TRANSPORTE E INSTALACION TEJA TERMOACUSTICA  Tipo CINDULIT a=0.88 m. e=0.35 mm. o similar. Color verde, azul o rojo según diseño. (Incluye instalación, ganchos de fijación y el suministro de todos los accesorios requeridos para el correcto montaje.)</t>
  </si>
  <si>
    <t>010.010</t>
  </si>
  <si>
    <t>SUMINISTRO, TRANSPORTE E INSTALACION TEJA TRASLUCIDA CINDURIB a=0.88 m. o similar. Cristal o Opal según diseño. (Incluye instalación, ganchos de fijación y el suministro de todos los accesorios requeridos para el correcto montaje.)</t>
  </si>
  <si>
    <t>010.011</t>
  </si>
  <si>
    <t>SUMINISTRO, TRANSPORTE E INSTALACION CABALLETE LISO Teja Termoacustica Cindulit / Cindurib o similar. Color según diseño (Incluye instalación, ganchos de fijación y el suministro de todos los accesorios requeridos para el correcto montaje.)</t>
  </si>
  <si>
    <t>010.012</t>
  </si>
  <si>
    <t>SUMINISTRO, TRANSPORTE E INSTALACION LIMAHOYA LISA Teja Termoacustica Cindulit / Cindurib o similar. Colorsegún diseño. (Incluye instalación, ganchos de fijación y el suministro de todos los accesorios requeridos para el correcto montaje.)</t>
  </si>
  <si>
    <t>010.013</t>
  </si>
  <si>
    <t>SUMINISTRO, TRANSPORTE E INSTALACION IMPERMEABILIZACION Tipo Manto Morter Plas AL-80 de 3.5 mm con foil de aluminio o Similar. INCLUYE (Canales y/o cubiertas planas, incluye media cañas, remates, pintura bituminosa)</t>
  </si>
  <si>
    <t>010.014</t>
  </si>
  <si>
    <t>SUMINISTRO, TRANSPORTE E INSTALACION IMPERMEABILIZACION Tipo Manto Morter Plas AL-300 de 3 mm con foil de aluminio o Similar. INCLUYE (Canales y/o cubiertas planas, incluye media cañas, remates, pintura bituminosa)</t>
  </si>
  <si>
    <t>010.015</t>
  </si>
  <si>
    <t>SUMINISTRO, TRANSPORTE E INSTALACION MEDIA CAÑA EN MORTERO 1:3 h=20 cm (terminado allanado en cemento)</t>
  </si>
  <si>
    <t>010.017</t>
  </si>
  <si>
    <t>SUMINISTRO, TRANSPORTE E INSTALACION FLANCHE EN LAMINA GALVANIZADA Cal .20 d/ 0.30 m. (Suministro e instalación con wash primer + esmalte + anclaje a muro + silicona)</t>
  </si>
  <si>
    <t>010.018</t>
  </si>
  <si>
    <t>SUMINISTRO, TRANSPORTE E INSTALACION FLANCHE EN LAMINA GALVANIZADA Cal .20 d/ 0.50 m. (Suministro e instalación con wash primer + esmalte + anclaje a muro + silicona)</t>
  </si>
  <si>
    <t>010.019</t>
  </si>
  <si>
    <t>SUMINISTRO, TRANSPORTE E INSTALACION CANAL EN LAMINA GALVANIZADA CAL .20 D/ 0.60 M. (SUMINISTRO E INSTALACIÓN CON WASH PRIMER + ESMALTE + ANCLAJE A MURO + SILICONA)</t>
  </si>
  <si>
    <t>010.020</t>
  </si>
  <si>
    <t>SUMINISTRO, TRANSPORTE E INSTALACION CANAL EN LAMINA GALVANIZADA CAL .20 D/ 0.82 M. (SUMINISTRO E INSTALACIÓN CON WASH PRIMER + ESMALTE + ANCLAJE A MURO + SILICONA)</t>
  </si>
  <si>
    <t>010.022</t>
  </si>
  <si>
    <t>SUMINISTRO, TRANSPORTE E INSTALACION FACHADA F MULTIPANEL 300Fs Tipo HUNTER DOUGLAS Aluzinc 0,6 mm y Aluminio 0,7 mm. o Similar. Incluye elementos de fijación, asi como el suministro de todos los accesorios requeridos para el correcto montaje sobre muro</t>
  </si>
  <si>
    <t>010.023</t>
  </si>
  <si>
    <t>SUMINISTRO, TRANSPORTE E INSTALACION FLANCHE EN LAMINA GALVANIZADA Cal .20 d/ 1.00 m. (Suministro e instalación con wash primer + esmalte + anclaje a muro + silicona)</t>
  </si>
  <si>
    <t>010.024</t>
  </si>
  <si>
    <t>SUMINISTRO, TRANSPORTE E INSTALACION CANAL EN LAMINA GALVANIZADA CAL .20 D/ 1.00 M. (SUMINISTRO E INSTALACIÓN CON WASH PRIMER + ESMALTE + ANCLAJE A MURO + SILICONA)</t>
  </si>
  <si>
    <t>010.025</t>
  </si>
  <si>
    <t>REINSTALACIÓN DE TEJAS ZINC Y CUARTON DE MADERA</t>
  </si>
  <si>
    <t>010.026</t>
  </si>
  <si>
    <t>RECORRIDO DE CUBIERTA (Inc. Ganchos, amarras y sikaflex)</t>
  </si>
  <si>
    <t>010.027</t>
  </si>
  <si>
    <t>SUMINISTRO TRANSPORTE E INSTALACION DE TEJA ONDULADA TRASLUCIDA AJOVER</t>
  </si>
  <si>
    <t>010.028</t>
  </si>
  <si>
    <t>SUMINISTRO, TRANSPORTE E INSTALACION DE TEJA TRAPEZOIDAL TERMOACUSTICA AJOVER COLOR TERRACOTA</t>
  </si>
  <si>
    <t>010.029</t>
  </si>
  <si>
    <t>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t>
  </si>
  <si>
    <t>010.030</t>
  </si>
  <si>
    <t>SUMINISTRO, TRANSPORTE E INSTALACION TEJA ONDULADA FIBROCEMENTO PERFIL 7 CON TUBO DE SALIDA UNIVERSAL</t>
  </si>
  <si>
    <t>010.031</t>
  </si>
  <si>
    <t>SUMINISTRO, TRANSPORTE E INSTALACION CABALLETE FIBROCEMENTO DE VENTILACION PARA TEJAS PERFIL 7</t>
  </si>
  <si>
    <t>010.032</t>
  </si>
  <si>
    <t>SUMINISTRO, TRANSPORTE E INSTALACION TEJA VENTILACION #6 PERFIL 7</t>
  </si>
  <si>
    <t>011</t>
  </si>
  <si>
    <t>CIELO RASOS</t>
  </si>
  <si>
    <t>011.001</t>
  </si>
  <si>
    <t>SUMINISTRO, TRANSPORTE E INSTALACIÓN A TODO COSTO DE CIELO RASO EN SUPERBOARD 6 MM JUNTA PERDIDA PINTADO Y TERMINADO. INCLUYE PERFILERÍA, ANCLAJES Y TODO LO NECESARIO PARA SU CORRECTA INSTALACIÓN</t>
  </si>
  <si>
    <t>011.002</t>
  </si>
  <si>
    <t>SUMINISTRO, TRANSPORTE E INSTALACION CIELO RASO 6 mm. SUPERBOARD SUSPENDIDO JUNTA PERDIDA (Perfileria Cal. 26) Incluye tres (3) manos de pintura, ancho de 0-0,6 m</t>
  </si>
  <si>
    <t>011.003</t>
  </si>
  <si>
    <t>SUMINISTRO, TRANSPORTE E INSTALACIÓN A TODO COSTO DE CIELO RASO EN SUPERBOARD 8 MM JUNTA PERDIDA PINTADO Y TERMINADO. INCLUYE PERFILERÍA, ANCLAJES Y TODO LO NECESARIO PARA SU CORRECTA INSTALACIÓN</t>
  </si>
  <si>
    <t>011.004</t>
  </si>
  <si>
    <t>SUMINISTRO, TRANSPORTE E INSTALACION CIELO RASO 8 MM. SUPERBOARD SUSPENDIDO JUNTA PERDIDA (PERFILERIA CAL. 24) INCLUYE MASILLADO TOTAL  Y TRES (3) MANOS DE PINTURA. (ÍTEM INCOMPLETO)</t>
  </si>
  <si>
    <t>011.005</t>
  </si>
  <si>
    <t xml:space="preserve">SUMINISTRO, TRANSPORTE E INSTALACION CIELO RASO SUSPENDIDO DRYWALL JUNTA PERDIDA de 0-0,6m (Perfileria metálica Cl. 26. Estructura cada 40 cms.) Incluye tres (3) manos de pintura </t>
  </si>
  <si>
    <t>011.006</t>
  </si>
  <si>
    <t>011.007</t>
  </si>
  <si>
    <t>SUMINISTRO, TRANSPORTE E INSTALACION CIELO RASO SUSPENDIDO DRYWALL R.H. (resistente a la humedad) JUNTA PERDIDA (Perfileria metálica Cl. 26. Estructura cada 40 cms.) Incluye tres (3) manos de pintura.</t>
  </si>
  <si>
    <t>011.008</t>
  </si>
  <si>
    <t>011.009</t>
  </si>
  <si>
    <t>SUMINISTRO, TRANSPORTE E INSTALACIÓN DE CIELO RASO EN LÁMINAS DE PVC A TODO COSTO. INCLUYE ESTRUCTURA METÁLICA, PERIMETRALES Y HASTA 2 CAJAS DE INSPECCION DE 0.60 X 0.60 CADA 30 M2. TEXTURA SEGÚN DISEÑO</t>
  </si>
  <si>
    <t>011.010</t>
  </si>
  <si>
    <t>REINSTALACION DE CIELO RASO EN ESTRUCTURA EXISTENTE INCLUYE PINTURA</t>
  </si>
  <si>
    <t>012</t>
  </si>
  <si>
    <t>PISOS - ACABADOS</t>
  </si>
  <si>
    <t>012.001</t>
  </si>
  <si>
    <t>SUMINISTRO, TRANSPORTE E INSTALACION  ALISTADO PISOS Mortero 1:3  e= 0.03 mts</t>
  </si>
  <si>
    <t>012.002</t>
  </si>
  <si>
    <t>SUMINISTRO, TRANSPORTE E INSTALACION  ALISTADO PISOS Mortero 1:3  Impermeabilizado e= 0.03 mts</t>
  </si>
  <si>
    <t>012.003</t>
  </si>
  <si>
    <t>SUMINISTRO, TRANSPORTE E INSTALACION ALISTADO PISOS Mortero 1:3  e= 0.04 mts</t>
  </si>
  <si>
    <t>012.004</t>
  </si>
  <si>
    <t>SUMINISTRO, TRANSPORTE E INSTALACION  ALISTADO PISOS Mortero 1:3  Impermeabilizado e= 0.04 mts</t>
  </si>
  <si>
    <t>012.005</t>
  </si>
  <si>
    <t>SUMINISTRO, TRANSPORTE E INSTALACION ENDURECEDOR Color. Losa en concreto (Tipo rocktop de toxement o similar.)acabado con allanadora mecanica</t>
  </si>
  <si>
    <t>012.006</t>
  </si>
  <si>
    <t>SUMINISTRO, TRANSPORTE E INSTALACION CERAMICA PISO POMPEI TIPO ALFA O SIMILAR. COLOR CORAL O SHELL SEGÚN DISEÑO. INCLUYE MORTERO DE PEGA Y/O NIVELACIÓN</t>
  </si>
  <si>
    <t>012.007</t>
  </si>
  <si>
    <t>SUMINISTRO, TRANSPORTE E INSTALACION CERAMICA PISO ANTIQUE TIPO ALFA O SIMILAR. COLOR BEIGE O BLANCO SEGÚN DISEÑO (INCLUYE BOQUILLA.). INCLUYE MORTERO DE PEGA Y/O NIVELACIÓN.</t>
  </si>
  <si>
    <t>012.008</t>
  </si>
  <si>
    <t>SUMINISTRO, TRANSPORTE E INSTALACION CERAMICA PISO STONE TIPO ALFA O SIMILAR. COLOR BLANCO O CAFÉ SEGÚN DISEÑO (INCLUYE BOQUILLA.). INCLUYE MORTERO DE PEGA Y/O NIVELACIÓN</t>
  </si>
  <si>
    <t>012.009</t>
  </si>
  <si>
    <t>SUMINISTRO, TRANSPORTE E INSTALACION CERAMICA PISO ECOCERAMICA TIPO ALFA O SIMILAR. COLOR BLANCO  (INCLUYE BOQUILLA.). INCLUYE MORTERO DE PEGA Y/O NIVELACIÓN</t>
  </si>
  <si>
    <t>012.010</t>
  </si>
  <si>
    <t>SUMINISTRO, TRANSPORTE E INSTALACION BALDOSA GRANO DE MARMOL PCL 5  PERLATO CLARO TERRAZO TIPO ALFA O SIMILAR. (INCLUYE DESTRONCADA, PULIDA, BRILLADA, MORTERO DE NIVELACIÓN Y DILATACIÓN EN PVC).</t>
  </si>
  <si>
    <t>012.011</t>
  </si>
  <si>
    <t>SUMINISTRO, TRANSPORTE E INSTALACION BALDOSA GRANO DE MARMOL VILLA DE LEYVA  30 X 30 CM. TIPO ALFA O SIMILAR. FONDO CAFÉ (INCLUYE DESTRONCADA, PULIDA, BRILLADA, MORTERO DE NIVELACIÓN Y DILATACIÓN EN PVC.</t>
  </si>
  <si>
    <t>012.012</t>
  </si>
  <si>
    <t>SUMINISTRO, TRANSPORTE E INSTALACION BALDOSA GRANO DE MARMOL P5  PAYANDE  30 X 30 CM. TIPO ALFA O SIMILAR. FONDO BLANCO (INCLUYE DESTRONCADA, PULIDA, BRILLADA, MORTERO DE NIVELACIÓN Y DILATACIÓN EN PVC)</t>
  </si>
  <si>
    <t>012.013</t>
  </si>
  <si>
    <t>SUMINISTRO, TRANSPORTE E INSTALACION BALDOSA GRANO DE MARMOL BH5  BLANCO HUILA  30 X 30 CM. TIPO ALFA O SIMILAR. FONDO BLANCO (INCLUYE DESTRONCADA, PULIDA, BRILLADA, MORTERO DE NIVELACIÓN Y DILATACIÓN EN PVC)</t>
  </si>
  <si>
    <t>012.014</t>
  </si>
  <si>
    <t>SUMINISTRO, TRANSPORTE E INSTALACION GRANITO FUNDIDO EN SITIO (INCLUYE DESTRONQUE, PULIDA Y BRILLADA, DILATACION PVC)</t>
  </si>
  <si>
    <t>012.015</t>
  </si>
  <si>
    <t>SUMINISTRO, TRANSPORTE E INSTALACION PORCELANATTO CONSTELLAZIONE Brillante Gris o Negro 38.2 x 38.2 cm. Tipo Alfa o Similar. (Incluye boquilla.)</t>
  </si>
  <si>
    <t>012.016</t>
  </si>
  <si>
    <t>SUMINISTRO, TRANSPORTE E INSTALACION PORCELANATTO CONSTELLAZIONE Mate Gris o Negro 50 x 50 cm. Tipo Alfa o Similar. (Incluye boquilla.)</t>
  </si>
  <si>
    <t>012.017</t>
  </si>
  <si>
    <t>SUMINISTRO, TRANSPORTE E INSTALACION PORCELANATTO CONSTELLAZIONE Brillante Blanco 38.2 x 38.2 cm. Tipo Alfa o Similar. (Incluye boquilla.)</t>
  </si>
  <si>
    <t>012.018</t>
  </si>
  <si>
    <t>SUMINISTRO, TRANSPORTE E INSTALACION PORCELANATTO CONSTELLAZIONE Mate Blanco  38.2 x 38.2 cm. Tipo Alfa o Similar. (Incluye boquilla.)</t>
  </si>
  <si>
    <t>012.019</t>
  </si>
  <si>
    <t>SUMINISTRO, TRANSPORTE E INSTALACION PORCELANATTO BRILLANTE Lisboa  50 x 50 cm. Tipo Alfa o Similar. Color Beige con betas (Incluye boquilla.)</t>
  </si>
  <si>
    <t>012.020</t>
  </si>
  <si>
    <t>SUMINISTRO, TRANSPORTE E INSTALACION GRES PORCELANICO CONCRET GRIS HOLZTEK O SIMILAR 60X60. Color  (Incluye mortero 1:4 de nivelación E=4,0cm, boquilla y pegante)</t>
  </si>
  <si>
    <t>012.021</t>
  </si>
  <si>
    <t>SUMINISTRO, TRANSPORTE E INSTALACION TABLON DE GRES TRADICION Liso 30 x 30 cm. Tipo Alfa o Similar. Color Mocca (Incluye boquilla color y mortero de nivelación.)</t>
  </si>
  <si>
    <t>012.022</t>
  </si>
  <si>
    <t>SUMINISTRO, TRANSPORTE E INSTALACION TABLON DE GRES TRADICION Grafilado 30 x 30 cm. Tipo Alfa o Similar. Colores Rojo (Incluye boquilla color y mortero de nivelación.)</t>
  </si>
  <si>
    <t>012.023</t>
  </si>
  <si>
    <t>SUMINISTRO, TRANSPORTE E INSTALACION TABLON DE GRES LATINO Liso 20 x 20 cm. Tipo Alfa o Similar. Colores Rojo, Salmón o Sahara según diseño. (Incluye boquilla color y mortero de nivelación.)</t>
  </si>
  <si>
    <t>012.024</t>
  </si>
  <si>
    <t>SUMINISTRO, TRANSPORTE E INSTALACION TABLON DE GRES LATINO Piramidal 20 x 20 cm. Tipo Alfa o Similar. Colores Rojo o Sahara según diseño. (Incluye boquilla color y mortero de nivelación.)</t>
  </si>
  <si>
    <t>012.025</t>
  </si>
  <si>
    <t>SUMINISTRO, TRANSPORTE E INSTALACION TABLON DE GRES TUNEZ Liso 15 x 15 cm. Tipo Alfa o Similar. Colores Rojo, Salmón o Sahara según diseño. (Incluye boquilla color y mortero de nivelación.)</t>
  </si>
  <si>
    <t>012.026</t>
  </si>
  <si>
    <t>SUMINISTRO, TRANSPORTE E INSTALACION TABLON DE GRES TUNEZ Abrasivo 15 x 15 cm. Tipo Alfa o Similar. Colores Rojo, Salmón o Sahara según diseño. (Incluye boquilla color y mortero de nivelación.)</t>
  </si>
  <si>
    <t>012.027</t>
  </si>
  <si>
    <t>SUMINISTRO, TRANSPORTE E INSTALACION TABLON DE GRES PORTAL Liso 30 x 15 cm. Tipo Alfa o Similar. Colores Rojo, Salmón o Sahara según diseño. (Incluye boquilla color y mortero de nivelación.)</t>
  </si>
  <si>
    <t>012.028</t>
  </si>
  <si>
    <t>SUMINISTRO, TRANSPORTE E INSTALACION GRAVILLA LAVADA Nº2  (Incluye dilatación pvc)</t>
  </si>
  <si>
    <t>012.029</t>
  </si>
  <si>
    <t>SUMINISTRO, TRANSPORTE E INSTALACION GUARDAESCOBA EN GRES PORCELANICO CONCRET GRIS O SIMILAR H = 10 CM.(INCLUYE BOQUILLA, MORTERO DE PEGA)</t>
  </si>
  <si>
    <t>012.030</t>
  </si>
  <si>
    <t>SUMINISTRO, TRANSPORTE E INSTALACION GUARDAESCOBA CERAMICA TIPO POMPEI H = 10 CM. TIPO ALFA O SIMILAR. COLOR CORAL O SHELL SEGÚN DISEÑO (INCLUYE BOQUILLA.). INCLUYE MORTERO DE PEGA.</t>
  </si>
  <si>
    <t>012.031</t>
  </si>
  <si>
    <t>SUMINISTRO, TRANSPORTE E INSTALACION GUARDAESCOBA CERAMICA TIPO ANTIQUE H = 10 CM. TIPO ALFA O SIMILAR. COLOR BEIGE O BLANCO SEGÚN DISEÑO (INCLUYE BOQUILLA.). INCLUYE MORTERO DE PEGA Y/O NIVELACIÓN</t>
  </si>
  <si>
    <t>012.032</t>
  </si>
  <si>
    <t>SUMINISTRO, TRANSPORTE E INSTALACION GUARDAESCOBA CERAMICA TIPO STONE H = 10 CM. TIPO ALFA O SIMILAR. COLOR BLANCO O CAFÉ SEGÚN DISEÑO (INCLUYE BOQUILLA.). INCLUYE MORTERO DE PEGA.</t>
  </si>
  <si>
    <t>012.033</t>
  </si>
  <si>
    <t>SUMINISTRO, TRANSPORTE E INSTALACION GUARDAESCOBA CERAMICA ECOCERAMICA H= 10 CM. TIPO ALFA O SIMILAR. COLOR BLANCO (INCLUYE BOQUILLA.). INCLUYE MORTERO DE PEGA.</t>
  </si>
  <si>
    <t>012.034</t>
  </si>
  <si>
    <t>SUMINISTRO, TRANSPORTE E INSTALACION GUARDAESCOBA RECTO Baldosa Grano de Marmol PCL 5 Perlato Claro 30 x 7.2 cm. Tipo Alfa o Similar. Fondo Crema. (Incluye boquilla.)</t>
  </si>
  <si>
    <t>012.036</t>
  </si>
  <si>
    <t>SUMINISTRO, TRANSPORTE E INSTALACION GUARDAESCOBA RECTO Baldosa Grano de Marmol P5  Payande  30 x 7.2 cm. Tipo Alfa o Similar. Fondo Blanco (Incluye boquilla.)</t>
  </si>
  <si>
    <t>012.037</t>
  </si>
  <si>
    <t>SUMINISTRO, TRANSPORTE E INSTALACION GUARDAESCOBA RECTO Baldosa Grano de Marmol BH5  Blanco Huila  30 x 7.2 cm. Tipo Alfa o Similar. Fondo Blanco (Incluye boquilla.)</t>
  </si>
  <si>
    <t>012.038</t>
  </si>
  <si>
    <t>SUMINISTRO, TRANSPORTE E INSTALACION GUARDAESCOBA MEDIA CAÑA GRANITO FUNDIDO EN SITIO H HASTA = 15 CM. ( INCLUYE PULIMIENTO)</t>
  </si>
  <si>
    <t>012.039</t>
  </si>
  <si>
    <t>SUMINISTRO, TRANSPORTE E INSTALACION GUARDAESCOBA PORCELANATTO CONSTELLAZIONE Brillante Gris o Negro  h=10 cm. Tipo Alfa o similar. (Incluye boquilla.)</t>
  </si>
  <si>
    <t>012.040</t>
  </si>
  <si>
    <t>SUMINISTRO, TRANSPORTE E INSTALACION GUARDAESCOBA PORCELANATTO CONSTELLAZIONE Mate Gris o Negro  h=10 cm. Tipo Alfa o Similar. (Incluye boquilla.)</t>
  </si>
  <si>
    <t>012.041</t>
  </si>
  <si>
    <t>SUMINISTRO, TRANSPORTE E INSTALACION GUARDAESCOBA PORCELANATTO CONSTELLAZIONE  Brillante  Blanco  h=10 cm. Tipo Alfa o Similar. (Incluye boquilla.)</t>
  </si>
  <si>
    <t>012.042</t>
  </si>
  <si>
    <t>SUMINISTRO, TRANSPORTE E INSTALACION GUARDAESCOBA PORCELANATTO CONSTELLAZIONE  Mate  Blanco  h=10 cm. Tipo Alfa o Similar. (Incluye boquilla.)</t>
  </si>
  <si>
    <t>012.043</t>
  </si>
  <si>
    <t>SUMINISTRO, TRANSPORTE E INSTALACION GUARDAESCOBA PORCELANATTO BRILLANTE Lisboa  h=10 cm. Tipo Alfa o Similar. Color Beige con betas (Incluye boquilla.)</t>
  </si>
  <si>
    <t>012.045</t>
  </si>
  <si>
    <t>SUMINISTRO, TRANSPORTE E INSTALACION GUARDAESCOBA TABLON DE GRES TRADICION Liso h=10 cm. Tipo Alfa o Similar. Color Mocca (Incluye boquilla color y mortero de pega.)</t>
  </si>
  <si>
    <t>012.046</t>
  </si>
  <si>
    <t>SUMINISTRO, TRANSPORTE E INSTALACION GUARDAESCOBA TABLON DE GRES LATINO Liso h=10 cm. Tipo Alfa o Similar. Colores Rojo, Salmón o Sahara (Incluye boquilla color y mortero de pega.)</t>
  </si>
  <si>
    <t>012.047</t>
  </si>
  <si>
    <t>SUMINISTRO, TRANSPORTE E INSTALACION GUARDAESCOBA TABLON DE GRES PORTAL Liso h=10 cm. Tipo Alfa o Similar. Colores Rojo, Salmón o Sahara según diseño. (Incluye boquilla color y mortero de nivelación.)</t>
  </si>
  <si>
    <t>012.048</t>
  </si>
  <si>
    <t>SUMINISTRO, TRANSPORTE E INSTALACION GUARDAESCOBA TABLON DE GRES PORTAL Liso h=7.5 cm. Tipo Alfa o Similar. Colores Rojo, Salmón o Sahara según diseño. (Incluye boquilla color y mortero de nivelación.)</t>
  </si>
  <si>
    <t>012.049</t>
  </si>
  <si>
    <t>SUMINISTRO, TRANSPORTE E INSTALACION GUARDAESCOBA Media Caña en Gravilla lavada Nº2  h=15 cm.</t>
  </si>
  <si>
    <t>012.051</t>
  </si>
  <si>
    <t>SUMINISTRO, TRANSPORTE E INSTALACION BOCAPUERTA EN GRANITO FUNDIDO EN SITIO (Incluye destroncada, pulida y brillada + dilataciones PVC y mortero de nivelación)</t>
  </si>
  <si>
    <t>012.052</t>
  </si>
  <si>
    <t xml:space="preserve">SUMINISTRO, TRANSPORTE E INSTALACION BOCAPUERTA Gravilla lavada Nº2  (Incluye dilatación en bronce) </t>
  </si>
  <si>
    <t>012.053</t>
  </si>
  <si>
    <t>SUMINISTRO, TRANSPORTE E INSTALACION CERAMICA PISO PIEDRACID NEGRO TIPO ALFA O SIMILAR. COLOR NEGRO SEGÚN DISEÑO (INCLUYE BOQUILLA.). INCLUYE MORTERO DE PEGA.</t>
  </si>
  <si>
    <t>012.054</t>
  </si>
  <si>
    <t>SUMINISTRO, TRANSPORTE E INSTALACION GUARDAESCOBA CERAMICA PISO PIEDRACID NEGRO H = 0,10. TIPO ALFA O SIMILAR. COLOR NEGRO SEGÚN DISEÑO (INCLUYE BOQUILLA.). INCLUYE MORTERO DE PEGA.</t>
  </si>
  <si>
    <t>012.055</t>
  </si>
  <si>
    <t>SUMINISTRO, TRANSPORTE E INSTALACION PORCELANATO ARTICO BLANCO 46,1x46,1  Tipo Corona o Similar. Color Blanco  (Incluye boquilla.)</t>
  </si>
  <si>
    <t>012.056</t>
  </si>
  <si>
    <t>SUMINISTRO, TRANSPORTE E INSTALACION GUARDAESCOBA CERAMICA PISO TIPO 1 CM. TIPO CORONA O SIMILAR. COLOR BLANCO  (INCLUYE BOQUILLA.). INCLUYE MORTERO DE PEGA.</t>
  </si>
  <si>
    <t>012.057</t>
  </si>
  <si>
    <t>SUMINISTRO, TRANSPORTE E INSTALACION CERAMICA PISO PIEDRACID DESERTSTONE TIPO ALFA O SIMILAR. COLOR  (INCLUYE BOQUILLA). INCLUYE MORTERO DE PEGA Y/O NIVELACIÓN</t>
  </si>
  <si>
    <t>012.058</t>
  </si>
  <si>
    <t>SUMINISTRO, TRANSPORTE E INSTALACION CERAMICA PISO PIEDRACID CAYONRED TIPO ALFA O SIMILAR. COLOR  (INCLUYE BOQUILLA). INCLUYE MORTERO DE PEGA Y/O NIVELACIÓN.</t>
  </si>
  <si>
    <t>012.059</t>
  </si>
  <si>
    <t>SUMINISTRO, TRANSPORTE E INSTALACION GUARDAESCOBA CERAMICA PISO PIEDRACID CAYONRED 45X45 H = 0,10. TIPO ALFA O SIMILAR. COLOR  (INCLUYE BOQUILLA). INCLUYE MORTERO DE PEGA Y/O NIVELACIÓN</t>
  </si>
  <si>
    <t>012.060</t>
  </si>
  <si>
    <t>SUMINISTRO, TRANSPORTE E INSTALACION LOSETA INDUSTRIAL 24,5x12  Color Sahara. Tipo Alfa o Similar. según diseño. (Incluye boquilla color y mortero de nivelación.)</t>
  </si>
  <si>
    <t>012.061</t>
  </si>
  <si>
    <t>SUMINISTRO, TRANSPORTE E INSTALACION GUARDAESCOBA 1/4 Formato 26 x 6 cm Moore o Similar (Incluye mortero de pega e=0.04 m y boquilla color).</t>
  </si>
  <si>
    <t>012.062</t>
  </si>
  <si>
    <t>SUMINISTRO, TRANSPORTE E INSTALACION PELDAÑO ESCALERA ACCESO ( pieza especial en "L" moore ó símilar)</t>
  </si>
  <si>
    <t>012.063</t>
  </si>
  <si>
    <t>SUMINISTRO, TRANSPORTE E INSTALACION CANAL DUCHA GRAVILLA LAVADA Y REJILLA MINI CELL  Incluye  nivelacion y afinado</t>
  </si>
  <si>
    <t>012.064</t>
  </si>
  <si>
    <t>SUMINISTRO, TRANSPORTE E INSTALACION CERAMICA PISO INCLUYE MORTERO, CERAMICA HASTA $33.000/M2 (ÍTEM INCOMPLETO)</t>
  </si>
  <si>
    <t>012.065</t>
  </si>
  <si>
    <t>SUMINISTRO, TRANSPORTE E INSTALACION PISOS EN TABLILLA DE ZAPAN Y  VIGUETA DE CHANUL</t>
  </si>
  <si>
    <t>012.066</t>
  </si>
  <si>
    <t>SUMINISTRO, TRANSPORTE E INSTALACION PISOS EN TABLILLA CHANUL Y  VIGUETA DE CHANUL</t>
  </si>
  <si>
    <t>012.067</t>
  </si>
  <si>
    <t>SUMINISTRO E INSTALACIÓN DE ACABADO DE ESCALAS EN GRANITO LAVADO Y  TERRAZO P5B GRIS PAYANDÉ GRANO NO5, INCLUYE MORTERO 1:3 ACABADO BRILLADO NO CRISTALIZADO. (HUELLA + CONTRAHUELLA)</t>
  </si>
  <si>
    <t>012.068</t>
  </si>
  <si>
    <t>SUMINISTRO TRANSPORTE E INSTALACION DE FRANJA EN GRANITO LAVADO ANCHO HASTA 15CMS</t>
  </si>
  <si>
    <t>012.069</t>
  </si>
  <si>
    <t>SUMINISTRO TRANSPORTE E INSTALACION DE BOCAPUERTA EN TERRAZO (INCLUYE PULIDA Y BRILLADA). INCLUYE MORTERO DE PEGA Y/O NIVELACIÓN</t>
  </si>
  <si>
    <t>012.070</t>
  </si>
  <si>
    <t>SUMINISTRO, TRANSPORTE E INSTALACION CERAMICA PISO GRANILLA TIPO ALFA O SIMILAR. COLOR SEGÚN DISEÑO. INCLUYE MORTERO DE PEGA Y/O NIVELACIÓN</t>
  </si>
  <si>
    <t>012.071</t>
  </si>
  <si>
    <t>SUMINISTRO E INSTALACIÓN DE ACABADO DE RAMPA EN GRANITO LAVADO FUNDIDO EN SITIO GRANO NO5 CON ANCHO MAX 1,1M</t>
  </si>
  <si>
    <t>012.072</t>
  </si>
  <si>
    <t>PISO PORCELANATO 56,6 X 56,6 CM.</t>
  </si>
  <si>
    <t>012.073</t>
  </si>
  <si>
    <t>PINTURA SIKAFLOOR REF. 2430</t>
  </si>
  <si>
    <t>012.074</t>
  </si>
  <si>
    <t>SUMINISTRO, TRANSPORTE E INSTALACION PISO CERÁMICO DUROPISO (COLOR SEGÚN DISEÑO). TIPO CORONA O SIMILAR. (INCLUYE DESTRONCADA, PULIDA, BRILLADA, MORTERO DE NIVELACIÓN Y DILATACIONES.)</t>
  </si>
  <si>
    <t>012.075</t>
  </si>
  <si>
    <t>PULIDA Y BRILLADA BALDOSA GRANO DE MARMOL P5  PAYANDE  30 X 30 CM. TIPO ALFA O SIMILAR. FONDO BLANCO</t>
  </si>
  <si>
    <t>012.076</t>
  </si>
  <si>
    <t>SUMINISTRO, TRANSPORTE E INSTALACIÓN DE MEDIA CAÑA EN PVC DE 9 CM JUNTA PERDIDA. INCLUYE ESQUINEROS Y DEMÁS ACCESORIOS PARA SU CORRECTA INSTALACIÓN</t>
  </si>
  <si>
    <t>012.077</t>
  </si>
  <si>
    <t>SUMINISTRO, TRANSPORTE E INSTALACION BALDOSA GRANO TRADICIONAL PAYANDE TERRAZO. TIPO ALFA O SIMILAR. FONDO BLANCO (INCLUYE DESTRONCADA, PULIDA, BRILLADA, MORTERO DE NIVELACIÓN Y DILATACIÓN EN PVC.)</t>
  </si>
  <si>
    <t>012.078</t>
  </si>
  <si>
    <t>SUMINISTRO, TRANSPORTE E INSTALACIÓN DE CINTA-ANTIDESLIZANTE COLOR NEGRA 48MM, PARA PISOS, ESCALAS, RAMPAS Y ACCESOS INCLUYE ( TODOS LOS ACCESORIOS PARA SU CORRECTA INSTALACION,SEGÚN DISEÑO)</t>
  </si>
  <si>
    <t>012.079</t>
  </si>
  <si>
    <t>SUMINISTRO, TRANSPORTE E INSTALACION PISO CERÁMICO CORONA MIKONOS TECNOLOGIA ARD ALTA RESISTENCIA AL DESLIZAMIENTO COLOR BLANCO O SIMILAR. (INCLUYE DESTRONCADA, PULIDA, BRILLADA, MORTERO DE NIVELACIÓN Y DILATACIONES)</t>
  </si>
  <si>
    <t>012.080</t>
  </si>
  <si>
    <t>SUMINISTRO, TRANSPORTE E INSTALACIÓN PISO EN TABLA DE ALGARROBO 18X1,8 MM Y CUARTÓN DE CHANUL 8X4 CM CADA 35 CM SELLADO CON BARNIZ MARINO. INCLUYE PLATINA ANGULAR DE ACERO DE 1 1/12 X 1/8". INCLUYE PULIDA DE PISO CON LIJA</t>
  </si>
  <si>
    <t>012.081</t>
  </si>
  <si>
    <t>SUMINISTRO, TRANSPORTE E INSTALACION CERÁMICA DE PISO TIPO NACIONAL. ALFA O SIMILAR. (INCLUYE MORTERO DE NIVELACIÓN Y DILATACIÓN EN PVC)</t>
  </si>
  <si>
    <t>012.082</t>
  </si>
  <si>
    <t>012.083</t>
  </si>
  <si>
    <t>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t>
  </si>
  <si>
    <t>012.084</t>
  </si>
  <si>
    <t>SUMINISTRO, TRANSPORTE E INSTALACIÓN DE RECUBRIMIENTO EN GRAVILLA LAVADA No 2 PARA ESCALERAS (Inc. Huella y contrahuella)</t>
  </si>
  <si>
    <t>012.085</t>
  </si>
  <si>
    <t>PULIDA Y BRILLADA DE PLACAS EN CONCRETO Y PISOS EN TERRAZO CON DESTRONCADORA</t>
  </si>
  <si>
    <t>013</t>
  </si>
  <si>
    <t>ENCHAPES Y ACCESORIOS</t>
  </si>
  <si>
    <t>013.001</t>
  </si>
  <si>
    <t>SUMINISTRO, TRANSPORTE E INSTALACION CERAMICA PARED POMPEI TIPO ALFA O SIMILAR. COLOR CORAL O SHELL SEGÚN DISEÑO (INCLUYE BOQUILLA COLOR Y WIN.)</t>
  </si>
  <si>
    <t>013.002</t>
  </si>
  <si>
    <t>SUMINISTRO, TRANSPORTE E INSTALACION CERAMICA PARED TIPO NACIONAL ALFA O SIMILAR. COLOR BEIGE O BLANCO SEGÚN DISEÑO (INCLUYE BOQUILLA COLOR Y WIN.)</t>
  </si>
  <si>
    <t>013.003</t>
  </si>
  <si>
    <t>SUMINISTRO, TRANSPORTE E INSTALACION CERAMICA PARED ANTIQUE 15X15 CM ANCHO &lt; 0,50. TIPO ALFA O SIMILAR. COLOR BEIGE O BLANCO SEGÚN DISEÑO (INCLUYE BOQUILLA COLOR Y WIN.)</t>
  </si>
  <si>
    <t>013.004</t>
  </si>
  <si>
    <t>SUMINISTRO, TRANSPORTE E INSTALACION CERAMICA PARED STONE TIPO ALFA O SIMILAR. COLOR BLANCO O CAFÉ SEGÚN DISEÑO (INCLUYE BOQUILLA COLOR Y WIN.)</t>
  </si>
  <si>
    <t>013.005</t>
  </si>
  <si>
    <t>SUMINISTRO, TRANSPORTE E INSTALACION CERAMICA PARED FERRARA 20.3X30.5 CM. TIPO ALFA O SIMILAR. COLOR BLANCO INSTALADO A 90° (INCLUYE BOQUILLA COLOR Y WIN)</t>
  </si>
  <si>
    <t>013.006</t>
  </si>
  <si>
    <t>SUMINISTRO, TRANSPORTE E INSTALACION CENEFA TIPO ROMANICO  Gris Dorado Royal 22 x 6 cm. Tipo Alfa o Similar. (Incluye bolillo superior)</t>
  </si>
  <si>
    <t>013.007</t>
  </si>
  <si>
    <t>SUMINISTRO, TRANSPORTE E INSTALACION CENEFA MALLA Square Mesh Pompei Mocca 30.5 x 5 cm. -  h=5 cm Tipo Alfa o Similar.</t>
  </si>
  <si>
    <t>013.008</t>
  </si>
  <si>
    <t>SUMINISTRO, TRANSPORTE E INSTALACION CENEFA MALLA Square Mesh Pompei Mocca 30.5 x 10 cm.  -  h=10 cm. Tipo Alfa o Similar.</t>
  </si>
  <si>
    <t>013.009</t>
  </si>
  <si>
    <t>SUMINISTRO, TRANSPORTE E INSTALACION CENEFA ROMANICA POMPEI AGA/CORAL ALPES TABACO.  -   Tipo Alfa o Similar.</t>
  </si>
  <si>
    <t>013.010</t>
  </si>
  <si>
    <t>SUMINISTRO, TRANSPORTE E INSTALACION MESON EN MARMOL CAFE PINTO Ancho:0.60 m.  Instalado sobre MUEBLE BAÑO  pulido y brillado).</t>
  </si>
  <si>
    <t>013.011</t>
  </si>
  <si>
    <t>SUMINISTRO, TRANSPORTE E INSTALACION MESON EN MARMOL NEGRO CARACOL  Ancho:0.60 m.  Instalado sobre MUEBLE BAÑO  pulido y brillado).</t>
  </si>
  <si>
    <t>013.012</t>
  </si>
  <si>
    <t>SUMINISTRO, TRANSPORTE E INSTALACION MESON EN MARMOL SAN GIL  Ancho:0.60 m.  Instalado sobre MUEBLE BAÑO  pulido y brillado).</t>
  </si>
  <si>
    <t>013.013</t>
  </si>
  <si>
    <t>SUMINISTRO, TRANSPORTE E INSTALACION MESON EN MARMOL VILLA DE LEYVA  ANCHO=0.60 M.  INSTALADO CON SOPORTES EN MURO DE LADRILLO FAROL (PANDERETA). INCLUYE, PULIDA Y BRILLADO.</t>
  </si>
  <si>
    <t>013.014</t>
  </si>
  <si>
    <t>SUMINISTRO, TRANSPORTE E INSTALACION MESON EN MARMOL CAFE PINTA  ANCHO=0.60 M.  INSTALADO CON SOPORTES EN MURO DE LADRILLO FAROL (PANDERETA). INCLUYE, PULIDA Y BRILLADO.</t>
  </si>
  <si>
    <t>013.015</t>
  </si>
  <si>
    <t>SUMINISTRO, TRANSPORTE E INSTALACION MESON EN MARMOL NEGRO CARACOL  ANCHO=0.60 M.  INSTALADO CON SOPORTES EN MURO DE LADRILLO FAROL (PANDERETA). INCLUYE, PULIDA Y BRILLADO.</t>
  </si>
  <si>
    <t>013.016</t>
  </si>
  <si>
    <t>SUMINISTRO, TRANSPORTE E INSTALACION MESON EN MARMOL NEGRO SAN GIL  ANCHO:0.60 M.  INSTALADO CON SOPORTES EN MURO DE LADRILLO FAROL (PANDERETA). INCLUYE, PULIDA Y BRILLADO.</t>
  </si>
  <si>
    <t>013.017</t>
  </si>
  <si>
    <t>SUMINISTRO, TRANSPORTE E INSTALACION PIRLAN DUCHA MAMPOSTERIA h=22 x 10 cm. Enchapado Ceramica Corona (Incluye ceramica, win y alfacolor)</t>
  </si>
  <si>
    <t>013.018</t>
  </si>
  <si>
    <t>SUMINISTRO, TRANSPORTE E INSTALACION PIRLAN DUCHA MAMPOSTERIA h=22 x 10 cm. Enchapado Ceramica Antique (Incluye ceramica, win y alfacolor)</t>
  </si>
  <si>
    <t>013.019</t>
  </si>
  <si>
    <t>SUMINISTRO, TRANSPORTE E INSTALACION PIRLAN DUCHA MAMPOSTERIA h=22 x 10 cm. Enchapado Ceramica Stone (Incluye ceramica, win y alfacolor)</t>
  </si>
  <si>
    <t>013.020</t>
  </si>
  <si>
    <t>SUMINISTRO, TRANSPORTE E INSTALACION PIRLAN DUCHA MAMPOSTERIA h=22 x 10 cm. Enchapado Ceramica Ferrara (Incluye ceramica, win y alfacolor)</t>
  </si>
  <si>
    <t>013.021</t>
  </si>
  <si>
    <t>SUMINISTRO, TRANSPORTE E INSTALACION INCRUSTACIONES Porcelana - JUEGO Incrustaciones x 6 und  ELITE  Ref. 06610100-1 o Tipo Corona o Similar. (Papelera, jabonera lavamanos, 2 ganchos, cepillera, jabonera ducha y toallero).</t>
  </si>
  <si>
    <t>013.022</t>
  </si>
  <si>
    <t>SUMINISTRO, TRANSPORTE E INSTALACION INCRUSTACIONES Porcelana - JUEGO Incrustaciones x 6 und ESPACIO Ref. 04400100-1 Tipo Corona o Similar (Papelera, jabonera lavamanos, 2 ganchos, cepillera, jabonera ducha y toallero).</t>
  </si>
  <si>
    <t>013.023</t>
  </si>
  <si>
    <t>SUMINISTRO, TRANSPORTE E INSTALACION INCRUSTACIONES Porcelana - PAPELERA Ref. -1 Tipo Corona o Similar.</t>
  </si>
  <si>
    <t>013.024</t>
  </si>
  <si>
    <t>SUMINISTRO, TRANSPORTE E INSTALACION INCRUSTACIONES Porcelana - JABONERA LAVAMANOS ELITE Ref. 06130100-1 Tipo Corona o Similar.</t>
  </si>
  <si>
    <t>013.025</t>
  </si>
  <si>
    <t>SUMINISTRO, TRANSPORTE E INSTALACION INCRUSTACIONES Porcelana - GANCHOS ELITE Ref. 06170100-1 Tipo Corona o Similar.</t>
  </si>
  <si>
    <t>013.026</t>
  </si>
  <si>
    <t>SUMINISTRO, TRANSPORTE E INSTALACION INCRUSTACIONES Porcelana - CEPILLERO  ELITE Ref. 04250100-1 Tipo Corona o Similar.</t>
  </si>
  <si>
    <t>013.027</t>
  </si>
  <si>
    <t>SUMINISTRO, TRANSPORTE E INSTALACION INCRUSTACIONES Porcelana - TOALLERO  ELITE Ref. 09190100-1 Tipo Corona o Similar.</t>
  </si>
  <si>
    <t>013.028</t>
  </si>
  <si>
    <t>SUMINISTRO, TRANSPORTE E INSTALACION INCRUSTACIONES Porcelana - JABONERA DUCHA ELITE Ref. 06110100-1 Tipo Corona o Similar.</t>
  </si>
  <si>
    <t>013.029</t>
  </si>
  <si>
    <t>SUMINISTRO, TRANSPORTE E INSTALACION INCRUSTACIONES Porcelana - PAPELERA ESPACIO Ref. 04240100-1 Tipo Corona o Similar.</t>
  </si>
  <si>
    <t>013.030</t>
  </si>
  <si>
    <t>SUMINISTRO, TRANSPORTE E INSTALACION INCRUSTACIONES Porcelana - JABONERA LAVAMANOS ESPACIO Ref. 04230100-1 Tipo Corona o Similar.</t>
  </si>
  <si>
    <t>013.031</t>
  </si>
  <si>
    <t>SUMINISTRO, TRANSPORTE E INSTALACION INCRUSTACIONES Porcelana - GANCHOS ESPACIO Ref. 04270100-1 Tipo Corona o Similar.</t>
  </si>
  <si>
    <t>013.032</t>
  </si>
  <si>
    <t>SUMINISTRO, TRANSPORTE E INSTALACION INCRUSTACIONES Porcelana - CEPILLERO  ESPACIO Ref. 04250100-1 Tipo Corona o Similar.</t>
  </si>
  <si>
    <t>013.033</t>
  </si>
  <si>
    <t>SUMINISTRO, TRANSPORTE E INSTALACION INCRUSTACIONES Porcelana - TOALLERO  ESPACIO Ref. 04290100-1 Tipo Corona o Similar.</t>
  </si>
  <si>
    <t>013.034</t>
  </si>
  <si>
    <t>SUMINISTRO, TRANSPORTE E INSTALACION INCRUSTACIONES Porcelana - JABONERA DUCHA ESPACIO Ref. 04210100-1 Tipo Corona o Similar.</t>
  </si>
  <si>
    <t>013.035</t>
  </si>
  <si>
    <t>SUMINISTRO, TRANSPORTE E INSTALACION SECADOR ELECTRICO PARA MANOS LIBRES en Acero Inoxidable 304 satinado Ref. 1 AA 1318 Tipo Accesorios &amp; Acabados o Similar. (suministro, instalación y puesta en funcionamiento).</t>
  </si>
  <si>
    <t>013.036</t>
  </si>
  <si>
    <t xml:space="preserve">SUMINISTRO, TRANSPORTE E INSTALACION LAVAPLATOS DE EMPOTRAR EN ACERO INOXIDABLE - Tipo Socoda o Similar - Dimensiones 45 x 49 cm. </t>
  </si>
  <si>
    <t>013.037</t>
  </si>
  <si>
    <t xml:space="preserve">SUMINISTRO, TRANSPORTE E INSTALACION LAVAPLATOS DE EMPOTRAR DOBLE EN ACERO INOXIDABLE - Tipo Socoda o Similar - Dimensiones 81 x 51 cm. </t>
  </si>
  <si>
    <t>013.038</t>
  </si>
  <si>
    <t>SUMINISTRO, TRANSPORTE E INSTALACION GRIFERIA PARA LAVAPLATOS SENCILLO GALAXIA CROMO Ref. 50960 Tipo Grival o Similar (Incluye Kit griferia)</t>
  </si>
  <si>
    <t>013.040</t>
  </si>
  <si>
    <t>SUMINISTRO, TRANSPORTE E INSTALACION LAVADERO Prefabricado 80 x 60 x 50 cm. en Granito (Incluye accesorios de instalación)</t>
  </si>
  <si>
    <t>013.043</t>
  </si>
  <si>
    <t>SUMINISTRO, TRANSPORTE E INSTALACION DISPENSADOR PARA JABON LIQUIDO MARCA A&amp;A CUERPO EN ACERO INOXIDABLE CAPACIDAD 1.2 LITROS. REF 8-AA-600</t>
  </si>
  <si>
    <t>013.044</t>
  </si>
  <si>
    <t>SUMINISTRO, TRANSPORTE E INSTALACION DISPENSADOR PARA JABON LIQUIDO PARA INSTALAR EN MESON PICO EN ACERO INOXIDABLE TIPO 304 DE 6* DE LARGO GIRATORIO, TANQUE Y VASTAGO EN ABS DE INGENIERIA, CAP. 1 LITRO, MARCA BOBRICK REF. 3AA-8226</t>
  </si>
  <si>
    <t>013.045</t>
  </si>
  <si>
    <t>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</si>
  <si>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013.046</t>
  </si>
  <si>
    <t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t>
  </si>
  <si>
    <t>013.047</t>
  </si>
  <si>
    <t xml:space="preserve">SUMINISTRO, TRANSPORTE E INSTALACION PROTECTOR PARA PAPEL HIGIENICO DE SOBREPONER EN LA PARED EN ACERO INOXIDABLE 304 SATINADO, PARA ROLLO DE 200/400 MTS CERRADURA CON LLAVE, IMPORTADO MARCA A&amp;A. </t>
  </si>
  <si>
    <t>013.048</t>
  </si>
  <si>
    <t>SUMINISTRO, TRANSPORTE E INSTALACION BARRA DE SEGURIDAD DE PARED A PISO EN ACERO INOXIDABLE SATINADO CON TORNILLOS ESCONDIDOS PARA INSTALAR DERECHA A IZQUIERDA MARCA A &amp;A REF. 8-AA-506</t>
  </si>
  <si>
    <t>013.049</t>
  </si>
  <si>
    <t>SUMINISTRO, TRANSPORTE E INSTALACION BARRA DE SEGURIDAD EN ACERO INOXIDABLE SATINADO CON TORNILLOS ESCONDIDOS PARA INSTALAR EN SANITARIO SIN TANQUE MARCA A&amp;A REF 8-AA-808</t>
  </si>
  <si>
    <t>013.050</t>
  </si>
  <si>
    <t>SUMINISTRO, TRANSPORTE E INSTALACION CERAMICA PARED  PLANA BLANCA 30x60 Tipo cm. Tipo Corona o Similar. Color Blanco  (Incluye boquilla.)</t>
  </si>
  <si>
    <t>013.052</t>
  </si>
  <si>
    <t>SUMINISTRO, TRANSPORTE E INSTALACION CERAMICA PARED BOTICCINO SAND TIPO ALFA O SIMILAR. COLOR  INSTALADO A 90° (INCLUYE BOQUILLA COLOR Y WIN). INCLUYE MORTERO DE PEGA Y/O NIVELACIÓN.</t>
  </si>
  <si>
    <t>013.053</t>
  </si>
  <si>
    <t>SUMINISTRO, TRANSPORTE E INSTALACION CERAMICA PARED IMPORTADA NEVADA BLANCA BR TIPO ALFA O SIMILAR. COLOR  INSTALADO A 90° (INCLUYE BOQUILLA COLOR Y WIN). INCLUYE MORTERO DE PEGA Y/O NIVELACIÓN</t>
  </si>
  <si>
    <t>013.054</t>
  </si>
  <si>
    <t>SUMINISTRO, TRANSPORTE E INSTALACION CERAMICA PARED  EGEO BLANCO TIPO CORONA O SIMILAR. COLOR BLANCO  (INCLUYE BOQUILLA). INCLUYE MORTERO DE PEGA Y/O NIVELACIÓN.</t>
  </si>
  <si>
    <t>013.055</t>
  </si>
  <si>
    <t>SUMINISTRO, TRANSPORTE E INSTALACION CENEFA PRECORTADO OXIDO 10*30,5-1.  -   Tipo Alfa o Similar.</t>
  </si>
  <si>
    <t>013.056</t>
  </si>
  <si>
    <t>SUMINISTRO, TRANSPORTE E INSTALACION CENEFA PRECORTADO ROJO 10*30,5-1.  -   Tipo Alfa o Similar.</t>
  </si>
  <si>
    <t>013.059</t>
  </si>
  <si>
    <t>SUMINISTRO, TRANSPORTE E INSTALACION INCRUSTACIONES Porcelana - JUEGO Incrustaciones x  4und  -1 o Tipo Corona o Similar. (jabonera lavamanos, 2 ganchos, cepillera, jabonera ducha y toallero).</t>
  </si>
  <si>
    <t>013.060</t>
  </si>
  <si>
    <t xml:space="preserve">SUMINISTRO, TRANSPORTE E INSTALACION LLAVE TERMINAL MANGUERA 1/2"  </t>
  </si>
  <si>
    <t>013.061</t>
  </si>
  <si>
    <t>SUMINISTRO E INSTALACIÓN DE GRIFERIA LAVADERO PISCIS PARED SENCILLA</t>
  </si>
  <si>
    <t>013.062</t>
  </si>
  <si>
    <t>SUMINISTRO, TRANSPORTE E INSTALACION MESON EN GRANITO NEGRO SAN GABRIL Ancho:0.60 m.  (Instalado sobre MUEBLE BAJO  pulido y brillado). Incluye salpicadero, faldón, sello y perforación para poceta.</t>
  </si>
  <si>
    <t>013.063</t>
  </si>
  <si>
    <t>SUMINISTRO, TRANSPORTE E INSTALACION MESON EN GRANITO NEGRO SAN GABRIL Ancho:0.60 m.  (Instalado en soportes metálicos,  pulido y brillado). Incluye salpicadero, faldón, sello y perforación para poceta.</t>
  </si>
  <si>
    <t>013.064</t>
  </si>
  <si>
    <t>SUMINISTRO, TRANSPORTE E INSTALACION MESON EN GRANITO NEGRO SAN GABRIL Ancho:0.40 m.  (Instalado en soportes metálicos,  pulido y brillado). Incluye salpicadero, faldón, sello y perforación para poceta.</t>
  </si>
  <si>
    <t>014</t>
  </si>
  <si>
    <t>VIDRIOS Y ESPEJOS</t>
  </si>
  <si>
    <t>014.001</t>
  </si>
  <si>
    <t>SUMINISTRO, TRANSPORTE E INSTALACION  ESPEJO  4 MM. FLOTADO BISELADO Y SIN MARCO. (INCLUYE LOS ELEMENTOS DE FIJACIÓN AL MURO).</t>
  </si>
  <si>
    <t>014.002</t>
  </si>
  <si>
    <t>SUMINISTRO, TRANSPORTE E INSTALACION  ESPEJO  6 MM. FLOTADO BISELADO Y SIN MARCO. (INCLUYE LOS ELEMENTOS DE FIJACIÓN AL MURO).</t>
  </si>
  <si>
    <t>014.003</t>
  </si>
  <si>
    <t>REINSTALACIÓN DE VIDRIO TRASLUCIDO 4 MM</t>
  </si>
  <si>
    <t>015</t>
  </si>
  <si>
    <t>APARATOS SANITARIOS</t>
  </si>
  <si>
    <t>015.001</t>
  </si>
  <si>
    <t>SUMINISTRO, TRANSPORTE E INSTALACION COMBO TIPO LAGUNA BALTA BLANCO SIN PEDESTAL CORONA O SIMILAR. (INCLUYE SANITARIO CON TAPA Y TANQUE, LAVAMANOS DE COLGAR CON SIFÓN BOTELLA Y DESAGUE SENCILLO, GRIFERÍA, GRAPAS, ACCESORIOS DE CONEXIÓN E INSTALACIÓN.)</t>
  </si>
  <si>
    <t>015.002</t>
  </si>
  <si>
    <t>SUMINISTRO, TRANSPORTE E INSTALACION COMBO TIPO LAGUNA BALTA BLANCO CON PEDESTAL CORONA O SIMILAR. (INCLUYE SANITARIO CON TAPA Y TANQUE, LAVAMANOS DE PEDESTAL CON SIFÓN BOTELLA Y DESAGUE SENCILLO, GRIFERÍA, GRAPAS, ACCESORIOS DE CONEXIÓN E INSTALACIÓN.)</t>
  </si>
  <si>
    <t>015.003</t>
  </si>
  <si>
    <t>SUMINISTRO, TRANSPORTE E INSTALACION SANITARIO LAGUNA COLOR BLANCO CORONA O SIMILAR. CONJUNTO SANITARIO QUE INCLUYE SANITARIO, TAPA, TANQUE, ACCESORIOS DE CONEXIÓN E INSTALACIÓN.</t>
  </si>
  <si>
    <t>015.004</t>
  </si>
  <si>
    <t>SUMINISTRO, TRANSPORTE E INSTALACION SANITARIO MONTECARLO ELONGADO BLANCO CORONA O SIMILAR. (CONJUNTO SANITARIO QUE INCLUYE SANITARIO, TAPA, ACCESORIOS DE CONEXIÓN E INSTALACIÓN.)</t>
  </si>
  <si>
    <t>015.006</t>
  </si>
  <si>
    <t>SUMINISTRO, TRANSPORTE E INSTALACION SANITARIO INSTITUCIONAL BAJO CONSUMO ENTRADA POSTERIOR GRIFERIA ANTIVANDALICA. TAZA BÁLTICA CORONA O SIMILAR. CUMPLE MOVILIDAD REDUCIDA</t>
  </si>
  <si>
    <t>015.007</t>
  </si>
  <si>
    <t>SUMINISTRO, TRANSPORTE E INSTALACION SANITARIO TIPO ERIE  DE COLGAR BAJO CONSUMO TIPO PUSH ANTIVANDÁLICO COLOR BLANCO, COLGADO AL MURO CON SIFÓN OCULTO CORONA O SIMILAR, CORONA O SIMILAR. INCLUYE GREIFERIA.</t>
  </si>
  <si>
    <t>015.008</t>
  </si>
  <si>
    <t>SUMINISTRO, TRANSPORTE E INSTALACION SANITARIO PARA DISCAPACITADO ELONGADO COLOR BLANCO LINEA ADRIÁTICA TIPO CORONA O SIMILAR DE CONEXIÓN POR ENCIMA REF. 21 AA 1318 CON VÁLVULA ANTIVANDÁLICA DE DESCARGA CON PALANCA PARA MINUSVALIDO + ESCUDO ANTIVANDÁLICO</t>
  </si>
  <si>
    <t>015.010</t>
  </si>
  <si>
    <t>SUMINISTRO, TRANSPORTE E INSTALACION ORINAL MEDIANO DE COLGAR EN PORCELANA COLOR BLANCO TIPO CORONA O SIMILAR CON VÁLVULA ANTIVÁNDALICA DE EMPOTRAR</t>
  </si>
  <si>
    <t>015.012</t>
  </si>
  <si>
    <t>SUMINISTRO, TRANSPORTE E INSTALACION LAVAMANOS SOBREPONER LINEA STILO COLOR BLANCO TIPO CORONA REF. 072591001 O SIMILAR (INCLUYE CONJUNTO GRIFERIA  DESAGÜE AUTOMATICO, SIFÓN BOTELLA, ACOPLE).</t>
  </si>
  <si>
    <t>015.013</t>
  </si>
  <si>
    <t>SUMINISTRO, TRANSPORTE E INSTALACION LAVAMANOS SOBREPONER LINEA MARSELLA COLOR BLANCO CORONA O SIMILAR. (INCLUYE GRIFERIA, DESAGÜE AUTOMATICO, SIFÓN BOTELLA, ACOPLE).</t>
  </si>
  <si>
    <t>015.014</t>
  </si>
  <si>
    <t>SUMINISTRO, TRANSPORTE E INSTALACION GRIFERIA MEZCLADOR LAVAMANOS 8" TIPO GRIVAL O SIMILAR. (INCLUYE DESAGUE, SIFÓN, GRAPAS E INSTALACIÓN).</t>
  </si>
  <si>
    <t>015.015</t>
  </si>
  <si>
    <t>SUMINISTRO, TRANSPORTE E INSTALACION DUCHA SENCILLA GALAXIA REF. 50430001 TIPO GRIVAL O SIMILAR. (INCLUYE REGADERA E INSTALACIÓN).</t>
  </si>
  <si>
    <t>015.016</t>
  </si>
  <si>
    <t>SUMINISTRO, TRANSPORTE E INSTALACION DUCHA MEZCLADORA CROMADA 8" GALAXIA  SIN SALIDA BAÑERA REF. 50400001 TIPO GRIVAL O SIMILAR. (INCLUYE ACCESORIOS E INSTALACIÓN).</t>
  </si>
  <si>
    <t>015.018</t>
  </si>
  <si>
    <t>SUMINISTRO, TRANSPORTE E INSTALACION ORINAL TIPO GOTTA BAJO CONSUMO 0,5 LPF SIFON OCULTO , COLOR BLANCO TIPO PUSH ANTIVANDALICO MARCA CORONA.</t>
  </si>
  <si>
    <t>015.019</t>
  </si>
  <si>
    <t>SUMINISTRO, TRANSPORTE E INSTALACION LAVAMANOS NOVARA DE SOBREPONER (INCLUYE DESAGÜE AUTOMATICO, SIFÓN BOTELLA, GRAPAS 2 UND, ACOPLE).</t>
  </si>
  <si>
    <t>015.020</t>
  </si>
  <si>
    <t>SUMINISTRO, TRANSPORTE E INSTALACION LAVAMANOS SPACE TIPO PUSH COLOR BLANCO CORONA  O SIMILAR. (INCLUYE DESAGÜE AUTOMATICO, SIFÓN BOTELLA, GRAPAS 2 UND, ACOPLE).</t>
  </si>
  <si>
    <t>015.021</t>
  </si>
  <si>
    <t>SUMINISTRO, TRANSPORTE E INSTALACION GRIFERÍA LAVAMANOS ANTIVANDÁLICO CON PICO EXPUESTO REF:701310001 CORONA O SIMILAR</t>
  </si>
  <si>
    <t>015.023</t>
  </si>
  <si>
    <t xml:space="preserve">SUMINISTRO, TRANSPORTE E INSTALACION LAVAMANOS SOBREPONER LINEA MANANTIAL DUO COLOR BLANCO REF. 07411100K TIPO CORONA O SIMILAR (INCLUYE SIFON BOTELLA, DESAGUE SENCILLO Y ACCESORIOS DE CONEXIÓN E INSTALACION) A TODO COSTO </t>
  </si>
  <si>
    <t>015.024</t>
  </si>
  <si>
    <t>SUMINISTRO, TRANSPORTE E INSTALACION DUCHA ANTIVANDÁLICA CON REGADERA TUBULAR REF: 754000001 CORONA O SIMILAR</t>
  </si>
  <si>
    <t>015.025</t>
  </si>
  <si>
    <t>SUMINISTRO TRANSPORTE E INSTALACION DE LAVAMANOS EN ACERO INOXIDABLE CON PUSH DE RODILLA</t>
  </si>
  <si>
    <t>015.026</t>
  </si>
  <si>
    <t>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t>
  </si>
  <si>
    <t>015.027</t>
  </si>
  <si>
    <t>SUMINISTRO, TRANSPORTE E INSTALACIÓN DE DUCHA TIPO TELÉFONO, CROMADA, MANGUERA L=1.5 M. INCLUYE RETIRO DE GRIFERÍA EXISTENTE</t>
  </si>
  <si>
    <t>015.028</t>
  </si>
  <si>
    <t>SUMINISTRO, TRANSPORTE E INSTALACION GRIFERÍA LAVAMANOS ECONOMIZADORA DE SENSOR PAMO O SIMILAR</t>
  </si>
  <si>
    <t>015.029</t>
  </si>
  <si>
    <t>SUMINISTRO, TRANSPORTE E INSTALACION LAVAMANOS AQUAJET FRENTE CONCAVO (INCLUYE GRIFERIA TIO PUSH, DESAGÜE AUTOMATICO, SIFÓN BOTELLA, GRAPAS 2 UND, ACOPLE).</t>
  </si>
  <si>
    <t>015.030</t>
  </si>
  <si>
    <t>SUMINISTRO, TRANSPORTE E INSTALACION DE REPUESTO DE ASIENTO PARA SANITARIO INSTITUCIONAL FORTE CORONA O SIMILAR. (Inc. Desmonte de asiento existente)</t>
  </si>
  <si>
    <t>016</t>
  </si>
  <si>
    <t>CARPINTERIA EN MADERA</t>
  </si>
  <si>
    <t>016.001</t>
  </si>
  <si>
    <t>SUMINISTRO, TRANSPORTE E INSTALACION PUERTA ENTAMBORADA EN LAMINA TRIPLEX OKUME - TIPO PIZANO OKUMÉ O SIMILAR. ANCHO: 0,51 A 0,75 M. ALTO: 1,80 A 2,40 M. HOJA LISA CON MARQUETE CAPACANTO OKUMÉ. ACABADO: TINTILLA, SELLADOR (MÍNIMO 6 MANOS) Y LACA SEGÚN DISEÑO. (INCLUYE BISAGRAS).</t>
  </si>
  <si>
    <t>016.002</t>
  </si>
  <si>
    <t>SUMINISTRO, TRANSPORTE E INSTALACION PUERTA ENTAMBORADA EN LAMINA TRIPLEX OKUME - TIPO PIZANO OKUMÉ O SIMILAR. ANCHO: 0,76 A 1,10 M. ALTO: 1,80 A 2,40 M. HOJA LISA CON MARQUETE CAPACANTO OKUMÉ. ACABADO: TINTILLA, SELLADOR (MÍNIMO 6 MANOS) Y LACA SEGÚN DISEÑO. (INCLUYE BISAGRAS).</t>
  </si>
  <si>
    <t>016.003</t>
  </si>
  <si>
    <t>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t>
  </si>
  <si>
    <t>016.004</t>
  </si>
  <si>
    <t>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t>
  </si>
  <si>
    <t>016.005</t>
  </si>
  <si>
    <t>SUMINISTRO, TRANSPORTE E INSTALACION PUERTA ENTAMBORADA EN MADEFONDO - TIPO PIZANO ARQUITECTÓNICA O SIMILAR. ANCHO: 0,51 A 0,75 M. ALTO: 1,80 A 2,40 M. HOJA LISA CON MARQUETE EN CANTO DECORATIVO. ACABADO: SEGÚN PINTA SELECCIONADA DE CARTA COLORES MADECOR. (INCLUYE BISAGRAS).</t>
  </si>
  <si>
    <t>016.006</t>
  </si>
  <si>
    <t>SUMINISTRO, TRANSPORTE E INSTALACION PUERTA ENTAMBORADA EN MADEFONDO - TIPO PIZANO ARQUITECTÓNICA O SIMILAR. ANCHO: 0,76 A 1,10 M. ALTO: 1,80 A 2,40 M. HOJA LISA CON MARQUETE EN CANTO DECORATIVO. ACABADO: SEGÚN PINTA SELECCIONADA DE CARTA COLORES MADECOR. (INCLUYE BISAGRAS).</t>
  </si>
  <si>
    <t>016.007</t>
  </si>
  <si>
    <t>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t>
  </si>
  <si>
    <t>016.008</t>
  </si>
  <si>
    <t>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t>
  </si>
  <si>
    <t>016.009</t>
  </si>
  <si>
    <t>SUMINISTRO, TRANSPORTE E INSTALACION MARCO EN TABLEX ENCHAPADO OKUME - KIT DE MARKO CLASSICO TIPO PIZANO O SIMILAR. (2 LARGUEROS DE 2,40 M Y UN CABEZAL DE 1,20 M.) ANCHO MURO: 10 A 18 CM ANCHO PUERTA: 0,51 X 0,75 M. ACABADO: TINTILLA, SELLADOR (MÍNIMO 6 MANOS) Y LACA SEGÚN DISEÑO.</t>
  </si>
  <si>
    <t>016.010</t>
  </si>
  <si>
    <t>SUMINISTRO, TRANSPORTE E INSTALACION MARCO EN TABLEX ENCHAPADO OKUME - KIT DE MARKO CLASSICO TIPO PIZANO O SIMILAR. (2 LARGUEROS DE 2,40 M Y UN CABEZAL DE 1,20 M.) ANCHO MURO: 10 A 18 CM ANCHO PUERTA: 0,76 X 1,10 M. ACABADO: TINTILLA, SELLADOR (MÍNIMO 6 MANOS) Y LACA SEGÚN DISEÑO</t>
  </si>
  <si>
    <t>016.011</t>
  </si>
  <si>
    <t>SUMINISTRO, TRANSPORTE E INSTALACION MARCO EN MADERA CHINGALE SENCILLO - KIT DE MARKO MADERA TIPO PIZANO O SIMILAR. (2 LARGUEROS DE 2,40 M Y UN CABEZAL DE 1,20 M.) ANCHO MURO: 8 CM. ANCHO PUERTA: 0,51 X 0,75 M.  ACABADO: TINTILLA, SELLADOR (MÍNIMO 6 MANOS) Y LACA SEGÚN DISEÑO</t>
  </si>
  <si>
    <t>016.012</t>
  </si>
  <si>
    <t>SUMINISTRO, TRANSPORTE E INSTALACION MARCO EN MADERA CHINGALE SENCILLO - KIT DE MARKO MADERA TIPO PIZANO O SIMILAR. (2 LARGUEROS DE 2,40 M Y UN CABEZAL DE 1,20 M.) ANCHO MURO: 8 CM. ANCHO PUERTA: 0,76 X 1,10 M.  ACABADO: TINTILLA, SELLADOR (MÍNIMO 6 MANOS) Y LACA SEGÚN DISEÑO</t>
  </si>
  <si>
    <t>016.013</t>
  </si>
  <si>
    <t>SUMINISTRO, TRANSPORTE E INSTALACION MARCO EN MADECOR SENCILLO - KIT DE MARKO MADECOR TIPO PIZANO O SIMILAR. (2 LARGUEROS DE 2,40 M Y UN CABEZAL DE 1,20 M.) ANCHO MURO: 8 CM. ACABADO: SEGÚN PINTA SELECCIONADA DE CARTA COLORES MADECOR</t>
  </si>
  <si>
    <t>016.014</t>
  </si>
  <si>
    <t>SUMINISTRO, TRANSPORTE E INSTALACION MARCO EN MADECOR SENCILLO - KIT DE MARKO MADECOR TIPO PIZANO O SIMILAR. (2 LARGUEROS DE 2,40 M Y UN CABEZAL DE 1,20 M.) ANCHO MURO: 10 A 18 CM.  ACABADO: SEGÚN PINTA SELECCIONADA DE CARTA COLORES MADECOR</t>
  </si>
  <si>
    <t>016.015</t>
  </si>
  <si>
    <t>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t>
  </si>
  <si>
    <t>016.016</t>
  </si>
  <si>
    <t>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t>
  </si>
  <si>
    <t>016.017</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</si>
  <si>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</si>
  <si>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016.018</t>
  </si>
  <si>
    <t>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</si>
  <si>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016.021</t>
  </si>
  <si>
    <t>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t>
  </si>
  <si>
    <t>016.022</t>
  </si>
  <si>
    <t>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t>
  </si>
  <si>
    <t>016.023</t>
  </si>
  <si>
    <t>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</si>
  <si>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016.024</t>
  </si>
  <si>
    <t>SUMINISTRO, TRANSPORTE E INSTALACIÓN ESTRUCTURA EN MADERA PARA CUBIERTA EN VIDRIO TRASLUCIDO 4 MM (SEGÚN DISEÑO)</t>
  </si>
  <si>
    <t>016.025</t>
  </si>
  <si>
    <t>SUMINISTRO, TRANSPORTE E INSTALACION PASAMANOS EN MADERA TIPO CEDRO 2,5 X 18 X 300 CM  (INCLUYE ACCESORIOS DE INSTALACIÓN)</t>
  </si>
  <si>
    <t>016.026</t>
  </si>
  <si>
    <t>SUMINISTRO, TRANSPORTE E INSTALACION PUERTA DE MADERA, ENTAMBORADA</t>
  </si>
  <si>
    <t>016.027</t>
  </si>
  <si>
    <t>SUMINISTRO, TRANSPORTE E INSTALACION DE PISO EN TELERAS DE ALGARROBO</t>
  </si>
  <si>
    <t>016.028</t>
  </si>
  <si>
    <t>HUELLA DE PELDAÑO MADERA ALGARROBO 0,2 M DE ESPESOR</t>
  </si>
  <si>
    <t>016.029</t>
  </si>
  <si>
    <t>SUMINISTRO TRANSPORTE E INSTALACIÓN DE ESCALERAS EN MADERA. TIPO CHANUL INCLUYE ACABADO, LACA SELLADORA, ESTRUCTURA METÁLICA, BARANDA  METÁLICA Y DEMÁS ELEMENTOS NECESARIOS.</t>
  </si>
  <si>
    <t>017</t>
  </si>
  <si>
    <t>CARPINTERIA METALICA</t>
  </si>
  <si>
    <t>017.001</t>
  </si>
  <si>
    <t>SUMINISTRO, TRANSPORTE E INSTALACION MARCO METALICO PUERTAS E= 8.5 CM SENCILLO EN LÁMINA GALVANIZADA CAL. 18 PARA HOJA DE PUERTA CON ANCHO 0.51 A 0.75 M. Y ALTURA 1.80 A 2.10 M. ACABADO CON ANTICORROSIVO Y ESMALTE. INCLUYE EL SUMINISTRO DE TODOS LOS ACCESORIOS REQUERIDOS PARA EL CORRECTO MONTAJE</t>
  </si>
  <si>
    <t>017.002</t>
  </si>
  <si>
    <t>SUMINISTRO, TRANSPORTE E INSTALACION MARCO METALICO PUERTAS E= 8.5 CM SENCILLO EN LÁMINA GALVANIZADA CAL. 18 PARA HOJA DE PUERTA CON ANCHO 0.76 A 1.10 M. Y ALTURA 1.80 A 2.10 M. ACABADO CON ANTICORROSIVO Y ESMALTE. INCLUYE EL SUMINISTRO DE TODOS LOS ACCESORIOS REQUERIDOS PARA EL CORRECTO MONTAJE</t>
  </si>
  <si>
    <t>017.003</t>
  </si>
  <si>
    <t>SUMINISTRO, TRANSPORTE E INSTALACION MARCO METALICO PUERTAS E= 8.5 CM SENCILLO EN LÁMINA GALVANIZADA CAL. 18 PARA HOJA DE PUERTA CON ANCHO 0.51 A 0.75 M. Y ALTURA 2.11 A 2.40 M. ACABADO CON ANTICORROSIVO Y ESMALTE. INCLUYE EL SUMINISTRO DE TODOS LOS ACCESORIOS REQUERIDOS PARA EL CORRECTO MONTAJE</t>
  </si>
  <si>
    <t>017.004</t>
  </si>
  <si>
    <t>SUMINISTRO, TRANSPORTE E INSTALACION MARCO METALICO PUERTAS E= 8.5 CM SENCILLO EN LÁMINA GALVANIZADA CAL. 18 PARA PUERTA CON ANCHO 0.76 A 1.10 M. Y ALTURA 2.11 A 2.40 M. ACABADO CON ANTICORROSIVO Y ESMALTE. INCLUYE EL SUMINISTRO DE TODOS LOS ACCESORIOS REQUERIDOS PARA EL CORRECTO MONTAJE</t>
  </si>
  <si>
    <t>017.005</t>
  </si>
  <si>
    <t>SUMINISTRO, TRANSPORTE E INSTALACION MARCO METALICO PUERTAS E= 8.5 CM MONTANTE VIDRIO 4 MM. H=0.30 M. EN LÁMINA GALVANIZADA CAL. 18 PARA HOJA DE PUERTA CON ANCHO 0.51 A 0.75 M. Y ALTURA 1.80 A 2.10 M. ACABADO CON ANTICORROSIVO Y ESMALTE. INCLUYE EL SUMINISTRO DE TODOS LOS ACCESORIOS REQUERIDOS PARA EL CORRECTO MONTAJE</t>
  </si>
  <si>
    <t>017.006</t>
  </si>
  <si>
    <t>SUMINISTRO, TRANSPORTE E INSTALACION MARCO METALICO PUERTAS E= 8.5 CM MONTANTE VIDRIO 4 MM. H=0.30 M.EN LÁMINA GALVANIZADA CAL. 18 PARA HOJA DE PUERTA CON ANCHO 0.76 A 1.10 M. Y ALTURA 1.80 A 2.10 M. ACABADO CON ANTICORROSIVO Y ESMALTE. INCLUYE EL SUMINISTRO DE TODOS LOS ACCESORIOS REQUERIDOS PARA EL CORRECTO MONTAJE</t>
  </si>
  <si>
    <t>017.007</t>
  </si>
  <si>
    <t>SUMINISTRO, TRANSPORTE E INSTALACION MARCO METALICO PUERTAS E= 8.5 CM MONTANTE VIDRIO 4 MM. H=0.30 M. EN LÁMINA GALVANIZADA CAL. 18 PARA HOJA DE PUERTA CON ANCHO 0.51 A 0.75 M. Y ALTURA 2.11 A 2.40 M. ACABADO CON ANTICORROSIVO Y ESMALTE. INCLUYE EL SUMINISTRO DE TODOS LOS ACCESORIOS REQUERIDOS PARA EL CORRECTO MONTAJE</t>
  </si>
  <si>
    <t>017.008</t>
  </si>
  <si>
    <t>SUMINISTRO, TRANSPORTE E INSTALACION MARCO METALICO PUERTAS E= 8.5 CM MONTANTE VIDRIO 4 MM. H=0.30 M. EN LÁMINA GALVANIZADA CAL. 18 PARA HOJA DE PUERTA CON ANCHO 0.76 A 1.10 M. Y ALTURA 2.11 A 2.40 M.  ACABADO CON ANTICORROSIVO Y ESMALTE. INCLUYE EL SUMINISTRO DE TODOS LOS ACCESORIOS REQUERIDOS PARA EL CORRECTO MONTAJE</t>
  </si>
  <si>
    <t>017.009</t>
  </si>
  <si>
    <t>SUMINISTRO, TRANSPORTE E INSTALACION MARCO METALICO PUERTAS E= 8.5 CM MONTANTE REJILLA EN LÁMINA CR. H=0.30 M. EN LÁMINA GALVANIZADA CAL. 18 PARA HOJA DE PUERTA CON ANCHO 0.51 A 0.75 M. Y ALTURA 1.80 A 2.10 M. ACABADO CON ANTICORROSIVO Y ESMALTE. INCLUYE EL SUMINISTRO DE TODOS LOS ACCESORIOS REQUERIDOS PARA EL CORRECTO MONTAJE</t>
  </si>
  <si>
    <t>017.010</t>
  </si>
  <si>
    <t>SUMINISTRO, TRANSPORTE E INSTALACION MARCO METALICO PUERTAS E= 8.5 CM MONTANTE REJILLA EN LÁMINA CR. H=0.30 M.EN LÁMINA GALVANIZADA CAL. 18 PARA HOJA DE PUERTA CON ANCHO 0.76 A 1.10 M. Y ALTURA 1.80 A 2.10 M. ACABADO CON ANTICORROSIVO Y ESMALTE. INCLUYE EL SUMINISTRO DE TODOS LOS ACCESORIOS REQUERIDOS PARA EL CORRECTO MONTAJE</t>
  </si>
  <si>
    <t>017.011</t>
  </si>
  <si>
    <t>SUMINISTRO, TRANSPORTE E INSTALACION MARCO METALICO PUERTAS E= 8.5 CM MONTANTE REJILLA EN LÁMINA CR.  H=0.30 M. EN LÁMINA GALVANIZADA CAL. 18 PARA HOJA DE PUERTA CON ANCHO 0.51 A 0.75 M. Y ALTURA 2.11 A 2.40 M. ACABADO CON ANTICORROSIVO Y ESMALTE. INCLUYE EL SUMINISTRO DE TODOS LOS ACCESORIOS REQUERIDOS PARA EL CORRECTO MONTAJE</t>
  </si>
  <si>
    <t>017.012</t>
  </si>
  <si>
    <t>SUMINISTRO, TRANSPORTE E INSTALACION MARCO METALICO PUERTAS E= 8.5 CM MONTANTE REJILLA EN LÁMINA CR.  H=0.30 M. EN LÁMINA GALVANIZADA CAL. 18 PARA PUERTA CON ANCHO 0.76 A 1.10 M. Y ALTURA 2.11 A 2.40 M. ACABADO CON ANTICORROSIVO Y ESMALTE. INCLUYE EL SUMINISTRO DE TODOS LOS ACCESORIOS REQUERIDOS PARA EL CORRECTO MONTAJE</t>
  </si>
  <si>
    <t>017.013</t>
  </si>
  <si>
    <t>SUMINISTRO, TRANSPORTE E INSTALACION MARCO METALICO PUERTAS E= 12 CM SENCILLO EN LÁMINA GALVANIZADA CAL. 18 PARA HOJA DE PUERTA CON ANCHO 0.51 A 0.75 M. Y ALTURA 1.80 A 2.10 M. ACABADO CON ANTICORROSIVO Y ESMALTE. INCLUYE EL SUMINISTRO DE TODOS LOS ACCESORIOS REQUERIDOS PARA EL CORRECTO MONTAJE</t>
  </si>
  <si>
    <t>017.014</t>
  </si>
  <si>
    <t>SUMINISTRO, TRANSPORTE E INSTALACION MARCO METALICO PUERTAS E= 12 CM SENCILLO EN LÁMINA GALVANIZADA CAL. 18 PARA HOJA DE PUERTA CON ANCHO 0.76 A 1.10 M. Y ALTURA 1.80 A 2.10 M. ACABADO CON ANTICORROSIVO Y ESMALTE. INCLUYE EL SUMINISTRO DE TODOS LOS ACCESORIOS REQUERIDOS PARA EL CORRECTO MONTAJE</t>
  </si>
  <si>
    <t>017.015</t>
  </si>
  <si>
    <t>SUMINISTRO, TRANSPORTE E INSTALACION MARCO METALICO PUERTAS E= 12 CM SENCILLO EN LÁMINA GALVANIZADA CAL. 18 PARA HOJA DE PUERTA CON ANCHO 0.51 A 0.75 M. Y ALTURA 2.11 A 2.40 M. ACABADO CON ANTICORROSIVO Y ESMALTE. INCLUYE EL SUMINISTRO DE TODOS LOS ACCESORIOS REQUERIDOS PARA EL CORRECTO MONTAJE</t>
  </si>
  <si>
    <t>017.016</t>
  </si>
  <si>
    <t>SUMINISTRO, TRANSPORTE E INSTALACION MARCO METALICO PUERTAS E= 12 CM SENCILLO EN LÁMINA GALVANIZADA CAL. 18 PARA PUERTA CON ANCHO 0.76 A 1.10 M. Y ALTURA 2.11 A 2.40 M. ACABADO CON ANTICORROSIVO Y ESMALTE. INCLUYE EL SUMINISTRO DE TODOS LOS ACCESORIOS REQUERIDOS PARA EL CORRECTO MONTAJE</t>
  </si>
  <si>
    <t>017.017</t>
  </si>
  <si>
    <t>SUMINISTRO, TRANSPORTE E INSTALACION MARCO METALICO PUERTAS E= 12 CM MONTANTE VIDRIO 4 MM. H=0.30 M. EN LÁMINA GALVANIZADA CAL. 18 PARA HOJA DE PUERTA CON ANCHO 0.51 A 0.75 M. Y ALTURA 1.80 A 2.10 M. ACABADO CON ANTICORROSIVO Y ESMALTE. INCLUYE EL SUMINISTRO DE TODOS LOS ACCESORIOS REQUERIDOS PARA EL CORRECTO MONTAJE</t>
  </si>
  <si>
    <t>017.018</t>
  </si>
  <si>
    <t>SUMINISTRO, TRANSPORTE E INSTALACION MARCO METALICO PUERTAS E= 12 CM MONTANTE VIDRIO 4 MM. H=0.30 M.EN LÁMINA GALVANIZADA CAL. 18 PARA HOJA DE PUERTA CON ANCHO 0.76 A 1.10 M. Y ALTURA 1.80 A 2.10 M. ACABADO CON ANTICORROSIVO Y ESMALTE. INCLUYE EL SUMINISTRO DE TODOS LOS ACCESORIOS REQUERIDOS PARA EL CORRECTO MONTAJE</t>
  </si>
  <si>
    <t>017.019</t>
  </si>
  <si>
    <t>SUMINISTRO, TRANSPORTE E INSTALACION MARCO METALICO PUERTAS E= 12 CM MONTANTE VIDRIO 4 MM. H=0.30 M. EN LÁMINA GALVANIZADA CAL. 18 PARA HOJA DE PUERTA CON ANCHO 0.51 A 0.75 M. Y ALTURA 2.11 A 2.40 M. ACABADO CON ANTICORROSIVO Y ESMALTE. INCLUYE EL SUMINISTRO DE TODOS LOS ACCESORIOS REQUERIDOS PARA EL CORRECTO MONTAJE</t>
  </si>
  <si>
    <t>017.020</t>
  </si>
  <si>
    <t>SUMINISTRO, TRANSPORTE E INSTALACION MARCO METALICO PUERTAS E= 12 CM MONTANTE VIDRIO 4 MM. H=0.30 M. EN LÁMINA GALVANIZADA CAL. 18 PARA PUERTA CON ANCHO 0.76 A 1.10 M. Y ALTURA 2.11 A 2.40 M. ACABADO CON ANTICORROSIVO Y ESMALTE. INCLUYE EL SUMINISTRO DE TODOS LOS ACCESORIOS REQUERIDOS PARA EL CORRECTO MONTAJE</t>
  </si>
  <si>
    <t>017.021</t>
  </si>
  <si>
    <t>SUMINISTRO, TRANSPORTE E INSTALACION MARCO METALICO PUERTAS E= 12 CM MONTANTE REJILLA EN LÁMINA CR. H=0.30 M. EN LÁMINA GALVANIZADA CAL. 18 PARA HOJA DE PUERTA CON ANCHO 0.51 A 0.75 M. Y ALTURA 1.80 A 2.10 M. ACABADO CON ANTICORROSIVO Y ESMALTE. INCLUYE EL SUMINISTRO DE TODOS LOS ACCESORIOS REQUERIDOS PARA EL CORRECTO MONTAJE</t>
  </si>
  <si>
    <t>017.022</t>
  </si>
  <si>
    <t>SUMINISTRO, TRANSPORTE E INSTALACION MARCO METALICO PUERTAS E= 12 CM MONTANTE REJILLA EN LÁMINA CR. H=0.30 M.EN LÁMINA GALVANIZADA CAL. 18 PARA HOJA DE PUERTA CON ANCHO 0.76 A 1.10 M. Y ALTURA 1.80 A 2.10 M. ACABADO CON ANTICORROSIVO Y ESMALTE. INCLUYE EL SUMINISTRO DE TODOS LOS ACCESORIOS REQUERIDOS PARA EL CORRECTO MONTAJE</t>
  </si>
  <si>
    <t>017.023</t>
  </si>
  <si>
    <t>SUMINISTRO, TRANSPORTE E INSTALACION MARCO METALICO PUERTAS E= 12 CM MONTANTE REJILLA.  H=0.30 M. EN LÁMINA GALVANIZADA CAL. 18 PARA HOJA DE PUERTA CON ANCHO 0.51 A 0.75 M. Y ALTURA 2.11 A 2.40 M. ACABADO CON ANTICORROSIVO Y ESMALTE. INCLUYE EL SUMINISTRO DE TODOS LOS ACCESORIOS REQUERIDOS PARA EL CORRECTO MONTAJE</t>
  </si>
  <si>
    <t>017.024</t>
  </si>
  <si>
    <t>SUMINISTRO, TRANSPORTE E INSTALACION MARCO METALICO PUERTAS E= 12 CM MONTANTE REJILLA.  H=0.30 M. EN LÁMINA GALVANIZADA CAL. 18 PARA HOJA DE PUERTA CON ANCHO 0.76 A 1.10 M. Y ALTURA 2.11 A 2.40 M. ACABADO CON ANTICORROSIVO Y ESMALTE. INCLUYE EL SUMINISTRO DE TODOS LOS ACCESORIOS REQUERIDOS PARA EL CORRECTO MONTAJE</t>
  </si>
  <si>
    <t>017.025</t>
  </si>
  <si>
    <t>SUMINISTRO, TRANSPORTE E INSTALACION BARANDA PARA BALCONES  T PASAMANOS EN TUBERIA AGUAS NEGRAS EN 2",  3  VARILLA REDONDA DE 5/8,   LAMINA  PARA POSTES SEGUN DETALLE CALIBRE 1/4"X 2" CON ANTICORROSIVO Y  PINTURA ELECTROSTATICA  COLOR SEGÚN DISEÑO</t>
  </si>
  <si>
    <t>017.026</t>
  </si>
  <si>
    <t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</si>
  <si>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017.027</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</si>
  <si>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</si>
  <si>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017.028</t>
  </si>
  <si>
    <t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</si>
  <si>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017.029</t>
  </si>
  <si>
    <t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t>
  </si>
  <si>
    <t>017.030</t>
  </si>
  <si>
    <t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</si>
  <si>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017.031</t>
  </si>
  <si>
    <t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</si>
  <si>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017.032</t>
  </si>
  <si>
    <t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</si>
  <si>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017.033</t>
  </si>
  <si>
    <t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t>
  </si>
  <si>
    <t>017.036</t>
  </si>
  <si>
    <t xml:space="preserve">SUMINISTRO, TRANSPORTE E INSTALACION PUERTA EN VIDRIO TEMPLADO 10 MM CON ZOCALO EN ALUMINIO, CERRADURA, MANIJA DE PIVOTE (HOJA SENCILLA). INCLUYE EL SUMINISTRO DE TODOS LOS ACCESORIOS REQUERIDOS PARA EL CORRECTO MONTAJE. SEGUN DETALLE. </t>
  </si>
  <si>
    <t>017.038</t>
  </si>
  <si>
    <t xml:space="preserve">SUMINISTRO, TRANSPORTE E INSTALACION PUERTA EN VIDRIO TEMPLADO 10 MM CON ZOCALO EN ALUMINIO CON BISAGRAS DE PISO NEUMATICAS, CON CERRADURA Y MANIJA (HOJA SENCILLA). INCLUYE EL SUMINISTRO DE TODOS LOS ACCESORIOS REQUERIDOS PARA EL CORRECTO MONTAJE. SEGUN DETALLE. </t>
  </si>
  <si>
    <t>017.039</t>
  </si>
  <si>
    <t xml:space="preserve">SUMINISTRO, TRANSPORTE E INSTALACION PUERTA DOBLE EN VIDRIO TEMPLADO 10 MM CON ZOCALO EN ALUMINIO DE PIVOTE, CON CERRADURAS Y MANIJAS. INCLUYE EL SUMINISTRO DE TODOS LOS ACCESORIOS REQUERIDOS PARA EL CORRECTO MONTAJE. SEGUN DETALLE. </t>
  </si>
  <si>
    <t>017.040</t>
  </si>
  <si>
    <t xml:space="preserve">SUMINISTRO, TRANSPORTE E INSTALACION PUERTA DOBLE VIDRIO TEMPLADO 10 MM CON ZOCALO EN ALUMINIO CON BISAGRAS DE PISO NEUMATICAS, CON CERRADURAS Y MANIJAS. INCLUYE EL SUMINISTRO DE TODOS LOS ACCESORIOS REQUERIDOS PARA EL CORRECTO MONTAJE. SEGUN DETALLE. </t>
  </si>
  <si>
    <t>017.041</t>
  </si>
  <si>
    <t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t>
  </si>
  <si>
    <t>017.042</t>
  </si>
  <si>
    <t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t>
  </si>
  <si>
    <t>017.043</t>
  </si>
  <si>
    <t xml:space="preserve">SUMINISTRO, TRANSPORTE E INSTALACION PUERTA DOBLE EN VIDRIO TEMPLADO 10 MM CON ZOCALO EN ALUMINIO DE PIVOTE Y PELICULA TIPO SANT BLASTING, CON CERRADURAS Y MANIJAS. INCLUYE EL SUMINISTRO DE TODOS LOS ACCESORIOS REQUERIDOS PARA EL CORRECTO MONTAJE. SEGUN DETALLE. </t>
  </si>
  <si>
    <t>017.044</t>
  </si>
  <si>
    <t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t>
  </si>
  <si>
    <t>017.045</t>
  </si>
  <si>
    <t>SUMINISTRO, TRANSPORTE E INSTALACION PUERTA METALICA LÁMINA GALVANIZADA CAL. 18 TIPO PANEL CON MARCO SENCILLO ( INCLUYE ANTICORROSIVO + PINTURA ELECTROSTATICA + MARCO LÁMINA GALVANIZADA CAL. 18 CARGADOS EN CONCRETO). INCLUYE EL SUMINISTRO DE TODOS LOS ACCESORIOS REQUERIDOS PARA EL CORRECTO MONTAJE.</t>
  </si>
  <si>
    <t>017.047</t>
  </si>
  <si>
    <t>SUMINISTRO, TRANSPORTE E INSTALACION PUERTA METALICA LÁMINA GALVANIZADA CAL. 18 TIPO PANEL CON MARCO MONTANTE EN VIDRIO 4 MM. ( INCLUYE ANTICORROSIVO + PINTURA ELECTROSTATICA + MARCO LÁMINA GALVANIZADA CAL. 18 CARGADOS EN CONCRETO). INCLUYE CHAPA 3 MACHUELOS O SIMILAR. INCLUYE EL SUMINISTRO DE TODOS LOS ACCESORIOS REQUERIDOS PARA EL CORRECTO MONTAJE.</t>
  </si>
  <si>
    <t>017.049</t>
  </si>
  <si>
    <t>SUMINISTRO, TRANSPORTE E INSTALACION PUERTA METALICA LÁMINA GALVANIZADA CAL. 18 TIPO PANEL CON MARCO MONTANTE EN REJILLA ( INCLUYE ANTICORROSIVO + PINTURA ELECTROSTATICA + MARCO LÁMINA GALVANIZADA CAL. 18 CARGADOS EN CONCRETO). INCLUYE EL SUMINISTRO DE TODOS LOS ACCESORIOS REQUERIDOS PARA EL CORRECTO MONTAJE.</t>
  </si>
  <si>
    <t>017.051</t>
  </si>
  <si>
    <t>SUMINISTRO, TRANSPORTE E INSTALACION PUERTA METALICA LÁMINA GALVANIZADA CAL. 18 TIPO REJILLA CON MARCO SENCILLO ( INCLUYE ANTICORROSIVO + PINTURA ELECTROSTATICA + MARCO LÁMINA GALVANIZADA CAL. 18 CARGADOS EN CONCRETO). INCLUYE EL SUMINISTRO DE TODOS LOS ACCESORIOS REQUERIDOS PARA EL CORRECTO MONTAJE.</t>
  </si>
  <si>
    <t>017.053</t>
  </si>
  <si>
    <t>SUMINISTRO, TRANSPORTE E INSTALACION PUERTA METALICA LÁMINA GALVANIZADA CAL. 18 TIPO REJILLA CON MARCO MONTANTE EN VIDRIO 4 MM. ( INCLUYE ANTICORROSIVO + PINTURA ELECTROSTATICA + MARCO LÁMINA GALVANIZADA CAL. 18 CARGADOS EN CONCRETO). INCLUYE EL SUMINISTRO DE TODOS LOS ACCESORIOS REQUERIDOS PARA EL CORRECTO MONTAJE.</t>
  </si>
  <si>
    <t>017.055</t>
  </si>
  <si>
    <t>SUMINISTRO, TRANSPORTE E INSTALACION PUERTA METALICALÁMINA GALVANIZADA CAL. 18 TIPO REJILLA CON MARCO MONTANTE EN REJILLA ( INCLUYE ANTICORROSIVO + PINTURA ELECTROSTATICA + MARCO LÁMINA GALVANIZADA CAL. 18 CARGADOS EN CONCRETO). INCLUYE EL SUMINISTRO DE TODOS LOS ACCESORIOS REQUERIDOS PARA EL CORRECTO MONTAJE.</t>
  </si>
  <si>
    <t>017.057</t>
  </si>
  <si>
    <t>SUMINISTRO, TRANSPORTE E INSTALACION PUERTA METALICA TIPO CORTINA LÁMINA GALVANIZADA CAL. 18 (INCLUYE ANTICORROSIVO + PINTURA ELECTROSTATICA+ MARCO LÁMINA GALVANIZADA CAL. 18 CARGADOS EN CONCRETO). INCLUYE EL SUMINISTRO DE TODOS LOS ACCESORIOS REQUERIDOS PARA EL CORRECTO MONTAJE.</t>
  </si>
  <si>
    <t>017.058</t>
  </si>
  <si>
    <t>SUMINISTRO, TRANSPORTE E INSTALACION PUERTA METALICA VAIVEN LÁMINA GALVANIZADA CAL.18 PIVOTE (INCLUYE PINTURA ELECTROSTATICA, ANTICORROSIVO Y LÁMINA GALVANIZADA CAL. 18 CARGADO EN CONCRETO) INCLUYE EL SUMINISTRO DE TODOS LOS ACCESORIOS REQUERIDOS PARA EL CORRECTO MONTAJE.</t>
  </si>
  <si>
    <t>017.059</t>
  </si>
  <si>
    <t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t>
  </si>
  <si>
    <t>017.060</t>
  </si>
  <si>
    <t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t>
  </si>
  <si>
    <t>017.061</t>
  </si>
  <si>
    <t>SUMINISTRO, TRANSPORTE E INSTALACION PUERTA CABINAS SANITARIAS SISTEMA CANTILIVER EN ACERO INOXIDABLE CAL. 18.  SEGÚN DETALLE. INCLUYE SUMINISTRO, INSTALACIÓN, PASADOR DE CIERRE.</t>
  </si>
  <si>
    <t>017.062</t>
  </si>
  <si>
    <t>SUMINISTRO, TRANSPORTE E INSTALACION PUERTA CABINAS SANITARIAS SISTEMA CANTILIVER EN ACERO INOXIDABLE CAL. 20. TIPO GRIJALBA O SIMILAR SEGÚN DETALLE. INCLUYE SUMINISTRO, INSTALACIÓN, MARCO, CHAPETAS, PASADOR DE CIERRE Y PLATINAS SEGÚN DETALLE.</t>
  </si>
  <si>
    <t>017.063</t>
  </si>
  <si>
    <t>SUMINISTRO, TRANSPORTE E INSTALACION TAPA EN LÁMINA DE ALFAJOR 6MM  0.80*0.80 M. MARCO EN ÁNGULO DE 2 X 1/8". (INCLUYE GANCHO EN ACERO Y MARCO) SEGÚN DISEÑO.</t>
  </si>
  <si>
    <t>017.064</t>
  </si>
  <si>
    <t>SUMINISTRO, TRANSPORTE E INSTALACION TAPA EN LÁMINA DE ALFAJOR 6MM 1.00*1.00 M. MARCO EN ÁNGULO DE 2 X 1/8". (INCLUYE GANCHO EN ACERO Y MARCO) SEGÚN DISEÑO. SUMINISTRO E INSTALACIÓN.</t>
  </si>
  <si>
    <t>017.065</t>
  </si>
  <si>
    <t>SUMINISTRO, TRANSPORTE E INSTALACION PUERTA DUCHA ACRILICO (INCLUYE MARCO EN ALUMINIO ANODIZADO, PASADOR Y TOALLERO) A TODO COSTO</t>
  </si>
  <si>
    <t>017.066</t>
  </si>
  <si>
    <t>SUMINISTRO, TRANSPORTE E INSTALACION CABINAS SANITARIAS EN ACERO  INOXIDABLE AISI SAE 304 2B SATINADA IVA INCLUIDO</t>
  </si>
  <si>
    <t>017.068</t>
  </si>
  <si>
    <t>SUMINISTRO, TRANSPORTE E INSTALACION ESCALERA METALICA TIPO CANASTA ACERO 3/4" Y 5/8"  DE 90 KILOGRAMOS (SEGUN DETALLE PLANO) SUMINISTRO E INSTALACIÓN A TODO COSTO. PARA TANQUE DE AGUA.</t>
  </si>
  <si>
    <t>017.069</t>
  </si>
  <si>
    <t>SUMINISTRO, TRANSPORTE E INSTALACION ESCALERA DE GATO EN TUBERIA AGUA NEGRA 3/4" TIPO COLMENA EN "C" DE 6 PASOS. SUMINISTRO E INSTALACIÒN A TODO COSTO.</t>
  </si>
  <si>
    <t>017.070</t>
  </si>
  <si>
    <t>SUMINISTRO, TRANSPORTE E INSTALACION REJILLA EN ALUMINIO ANODIZADO MATE BLANCO SU LONGUITUD ES VARIABLE, VERIFICAR EN PLANTAS GENERALES.</t>
  </si>
  <si>
    <t>017.073</t>
  </si>
  <si>
    <t>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</si>
  <si>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017.074</t>
  </si>
  <si>
    <t>SUMINISTRO, TRANSPORTE E INSTALACION VENTANERIA APOYADA EN PERFILERIA DE ALUMINIO ANODIZADO COLOR NATURAL Y CUERPO CORREDIZO+ VIDRIO LAMINADO DE4+5 (INCLUYE EL SUMINISTRO DE TODOS LOS ACCESORIOS REQUERIDOS PARA EL CORRECTO MONTAJE).</t>
  </si>
  <si>
    <t>017.075</t>
  </si>
  <si>
    <t>SUMINISTRO, TRANSPORTE E INSTALACION VENTANERIA APOYADA EN PERFILERIA DE ALUMINIO ANODIZADO COLOR NATURAL Y REJILLA SUPERIOR EN ALUMINO+ VIDRIO LAMINADO DE4+5 (INCLUYE EL SUMINISTRO DE TODOS LOS ACCESORIOS REQUERIDOS PARA EL CORRECTO MONTAJE).</t>
  </si>
  <si>
    <t>017.076</t>
  </si>
  <si>
    <t>SUMINISTRO, TRANSPORTE E INSTALACION VENTANERIA APOYADA EN PERFILERIA DE ALUMINIO ANODIZADO COLOR NATURAL + VIDRIO LAMINADO DE4+5 (INCLUYE EL SUMINISTRO DE TODOS LOS ACCESORIOS REQUERIDOS PARA EL CORRECTO MONTAJE).</t>
  </si>
  <si>
    <t>017.077</t>
  </si>
  <si>
    <t>SUMINISTRO, TRANSPORTE E INSTALACION VENTANERIA APOYADA EN PERFILERIA DE ALUMINIO ANODIZADO COLOR NATURAL +REJILLA SUPERIOR Y CUERPOS CORREDIZOS VIDRIO LAMINADO DE4+5 (INCLUYE EL SUMINISTRO DE TODOS LOS ACCESORIOS REQUERIDOS PARA EL CORRECTO MONTAJE).</t>
  </si>
  <si>
    <t>017.078</t>
  </si>
  <si>
    <t>SUMINISTRO, TRANSPORTE E INSTALACION VENTANERIA APOYADA EN PERFILERIA DE ALUMINIO ANODIZADO COLOR NATURAL, SISTEMA DE VENTILACION INTEGRADA+REJILLA SUPERIOR Y VIDRIO LAMINADO DE4+5 (INCLUYE EL SUMINISTRO DE TODOS LOS ACCESORIOS REQUERIDOS PARA EL CORRECTO MONTAJE).</t>
  </si>
  <si>
    <t>017.081</t>
  </si>
  <si>
    <t>SUMINISTRO, TRANSPORTE E INSTALACION VENTANERIA APOYADA EN PERFILERIA DE ALUMINIO ANODIZADO COLOR NATURAL, ESTRUCTURA METALICA+ VIDRIO LAMINADO DE4+5 (INCLUYE EL SUMINISTRO DE TODOS LOS ACCESORIOS REQUERIDOS PARA EL CORRECTO MONTAJE).</t>
  </si>
  <si>
    <t>017.082</t>
  </si>
  <si>
    <t>SUMINISTRO, TRANSPORTE E INSTALACION VENTANERIA APOYADA EN PERFILERIA DE ALUMINIO ANODIZADO MATE COLOR BLANCO, VIDRIO TEMPLADO DE 8MM INCOLORO+REJILLA SUPERIOR Y PUERTA EN ALUMINIO ANODIZADO BLANCO MATE CON MANIJA GRIFOX</t>
  </si>
  <si>
    <t>017.083</t>
  </si>
  <si>
    <t>SUMINISTRO, TRANSPORTE E INSTALACION VENTANERIA APOYADA EN PERFILERIA DE ALUMINIO EMBEBIDA EN MURO Y CIELO RASO, CON VIDRIO TEMPLADO 8MM INCOLORO</t>
  </si>
  <si>
    <t>017.084</t>
  </si>
  <si>
    <t>SUMINISTRO, TRANSPORTE E INSTALACION VENTANERIA APOYADA EN PERFILERIA DE ALUMINIO ANODIZADO MATE COLOR BLANCO, VIDRIO TEMPLADO DE 8MM INCOLORO CON UNIONES A TOPE +REJILLA SUPERIOR</t>
  </si>
  <si>
    <t>017.088</t>
  </si>
  <si>
    <t>SUMINISTRO, TRANSPORTE E INSTALACION CABINAS ORINALES 1.20*0,45 ACERO INOXIDABLE CAL. 20. SEGÚN DETALLE. INCLUYE SUMINISTRO E INSTALACIÓN, SEGÚN DETALLE.</t>
  </si>
  <si>
    <t>017.089</t>
  </si>
  <si>
    <t>SUMINISTRO, TRANSPORTE E INSTALACION BARANDA EN TUBERIA GALVANIZADA 2 HILOS DE 2", ENTRE 0,9 Y 1MTS, PARALES VERTICALES CADA 2 MTS, RELLENA DE CONCRETO, INCLUYE WASH PRIMER, PINTURA, ANCLAJES Y RETIRO DE SOBRANTES.</t>
  </si>
  <si>
    <t>017.090</t>
  </si>
  <si>
    <t>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t>
  </si>
  <si>
    <t>017.091</t>
  </si>
  <si>
    <t>ARREGLO DE PORTERIAS MICROFUTBOL CON EXTENSIÓN Y TABLERO BALONCESTO (INCLUYE SOLDADURA, GRAFIL 5,5, PINTURA, ANTICORROSIVO, MALLA ESLABONADA CA 10)</t>
  </si>
  <si>
    <t>017.092</t>
  </si>
  <si>
    <t>SUMINISTRO E INSTALACIÓN VENTANA PASA ALIMENTOS EN ALUMINIO FIJA CON NAVE PROYECTANTE EN ALUMINIO MICROPERFORADA Ø 1/8" CAL. 20</t>
  </si>
  <si>
    <t>017.093</t>
  </si>
  <si>
    <t>SUMINISTRO, TRANSPORTE E INSTALACION DE LAMINA EN ALUMINIO MICROPERFORADA CAL. 20</t>
  </si>
  <si>
    <t>017.094</t>
  </si>
  <si>
    <t>SUMINISTRO, TRANSPORTE E INSTALACION BARANDA EN TUBERIA GALVANIZADA  4 HILOS DE 2", ENTRE 0.9 Y 1 MTS, PARALES VERTICALES  CADA 2 MTS, RELLENA DE  CONCRETO, INCLUYE WASH PRIMER, PINTURA, ANCLAJES Y RETIRO DE SOBRANTES</t>
  </si>
  <si>
    <t>017.096</t>
  </si>
  <si>
    <t>SUMINISTRO, TRANSPORTE E INSTALACION PUERTA METALICA LÁMINA  CAL. 18 TIPO PANEL CON MARCO SENCILLO ( INCLUYE ANTICORROSIVO + PINTURA ACEITE + MARCO EN LAMINA  CAL. 18 CARGADOS EN CONCRETO). INCLUYE EL SUMINISTRO DE TODOS LOS ACCESORIOS REQUERIDOS PARA EL CORRECTO MONTAJE( CHAPA MARCA YALE)</t>
  </si>
  <si>
    <t>017.097</t>
  </si>
  <si>
    <t>SUMINISTRO, TRANSPORTE E INSTALACION REJA EN TUBO CUADRADO DE 3/4 X 3/4 PULGADA X 1.5MM X 6M EN ACERO</t>
  </si>
  <si>
    <t>017.098</t>
  </si>
  <si>
    <t>SUMINISTRO, TRANSPORTE E INSTALACION DE PERFIL METALICO A572GR-50 CAL. 16 1 1/2 X 3 (40 MM X 80 MM). INCLUYE ANTICORROSIVO, PUNTOS DE SOLDADURA Y ANDAMIO CERTIFICADO PARA TRABAJO EN ALTURAS</t>
  </si>
  <si>
    <t>017.099</t>
  </si>
  <si>
    <t>SUMINISTRO, TRANSPORTE E INSTALACION DE MODULOS FIJOS EN SISTEMA PROYECTANTE CON PERFIL 1101 NATURAL Y DOBLE PUERTA BATIENTE CON VIDRIO DE 4 MM INCOLORO Y ACCESORIOS PROPIOS DEL SISTEMA CON TORNILLERIA GALVANIZADA, SEGUN PLANOS</t>
  </si>
  <si>
    <t>017.100</t>
  </si>
  <si>
    <t>SUMINISTRO, TRANSPORTE E INSTALACION DE MODULOS FIJOS EN SISTEMA PROYECTANTE CON PERFIL 1101 NATURAL Y BASCULANTES SUPERIORES EN VIDRIO DE 4 MM INCOLORO Y ACCESORIOS PROPIOS DEL SISTEMA CON TORNILLERIA GALVANIZADA, SEGUN PLANOS (4,80X2,20)</t>
  </si>
  <si>
    <t>017.101</t>
  </si>
  <si>
    <t>SUMINISTRO, TRANSPORTE E INSTALACION DE MODULOS FIJOS SISTEMA PROYECTANTE CON PERFIL 1101 NATURAL Y BASCULANTES SUPERIORES EN VIDRIO DE 4 MM INCOLORO Y ACCESORIOS PROPIOS DEL SISTEMA CON TORNILLERIA GALVANIZADA, SEGUN PLANOS (5,25 X 2,20)</t>
  </si>
  <si>
    <t>017.102</t>
  </si>
  <si>
    <t>SUMINISTRO, TRANSPORTE E INSTALACION DE MODULOS FIJOS SISTEMA PROYECTANTE CON PERFIL 1101 NATURAL Y REJILLA SUPERIOR EN VIDRIO DE 4 MM INCOLORO Y ACCESORIOS PROPIOS DEL SISTEMA CON TORNILLERIA GALVANIZADA, SEGUN PLANOS (1,20X1,35)</t>
  </si>
  <si>
    <t>017.103</t>
  </si>
  <si>
    <t>SUMINISTRO, TRANSPORTE E INSTALACION DE MODULOS FIJOS SISTEMA PROYECTANTE CON PERFIL 1101 NATURAL Y REJILLA VIDRIO DE 4 MM INCOLORO Y ACCESORIOS PROPIOS DEL SISTEMA CON TORNILLERIA GALVANIZADA, SEGUN PLANOS (1,20X0,50)</t>
  </si>
  <si>
    <t>017.104</t>
  </si>
  <si>
    <t>SUMINISTRO, TRANSPORTE E INSTALACION DE MODULOS FIJOS SISTEMA PROYECTANTE CON PERFIL 1101 NATURAL Y BASCULANTES SUPERIORES EN VIDRIO DE 4 MM INCOLORO Y ACCESORIOS PROPIOS DEL SISTEMA CON TORNILLERIA GALVANIZADA, SEGUN PLANOS (3,27X2,00)</t>
  </si>
  <si>
    <t>017.105</t>
  </si>
  <si>
    <t>SUMINISTRO, TRANSPORTE E INSTALACION DE MODULOS FIJOS SISTEMA PROYECTANTE CON PERFIL 1101 NATURAL Y REJILLA SUPERIOR EN VIDRIO DE 4 MM INCOLORO Y ACCESORIOS PROPIOS DEL SISTEMA CON TORNILLERIA GALVANIZADA, SEGUN PLANOS (4,80X2,50)</t>
  </si>
  <si>
    <t>017.106</t>
  </si>
  <si>
    <t>SUMINISTRO, TRANSPORTE E INSTALACION DE MODULOS FIJOS SISTEMA PROYECTANTE CON PERFIL 1101 NATURAL Y REJILLA EN VIDRIO DE 4 MM INCOLORO Y ACCESORIOS PROPIOS DEL SISTEMA CON TORNILLERIA GALVANIZADA, SEGUN PLANOS (4,80X0,50)</t>
  </si>
  <si>
    <t>017.107</t>
  </si>
  <si>
    <t>SUMINISTRO, TRANSPORTE E INSTALACION DE MODULOS FIJOS SISTEMA PROYECTANTE CON PERFIL 1101 NATURAL Y DOBLE PUERTA BATIENTE REJILLA SUPERIOR EN VIDRIO DE 4 MM INCOLORO Y ACCESORIOS PROPIOS DEL SISTEMA CON TORNILLERIA GALVANIZADA, SEGUN PLANOS (3,05X2,50)</t>
  </si>
  <si>
    <t>017.108</t>
  </si>
  <si>
    <t>SUMINISTRO, TRANSPORTE E INSTALACION DE MODULOS FIJOS SISTEMA PROYECTANTE CON PERFIL 1101 NATURAL Y PUERTA BATIENTE EN VIDRIO DE 4 MM INCOLORO Y ACCESORIOS PROPIOS DEL SISTEMA CON TORNILLERIA GALVANIZADA, SEGUN PLANOS (1,30X2,50)</t>
  </si>
  <si>
    <t>017.109</t>
  </si>
  <si>
    <t>SUMINISTRO, TRANSPORTE E INSTALACION DE MODULOS FIJOS SISTEMA PROYECTANTE CON PERFIL 1101 NATURAL Y DOBLE PUERTA BATIENTE EN VIDRIO DE 4 MM INCOLORO Y ACCESORIOS PROPIOS DEL SISTEMA CON TORNILLERIA GALVANIZADA, SEGUN PLANOS (3,05X2,50)</t>
  </si>
  <si>
    <t>017.110</t>
  </si>
  <si>
    <t>SUMINISTRO, TRANSPORTE E INSTALACION DE MODULOS FIJOS SISTEMA PROYECTANTE CON PERFIL 1101 NATURAL Y DOBLE PUERTA BATIENTE, REJILLAS SUPERIORES EN VIDRIO DE 4 MM INCOLORO Y ACCESORIOS PROPIOS DEL SISTEMA CON TORNILLERIA GALVANIZADA, SEGUN PLANOS (4,80X2,50)</t>
  </si>
  <si>
    <t>017.111</t>
  </si>
  <si>
    <t>SUMINISTRO, TRANSPORTE E INSTALACION DE MODULOS FIJOS SISTEMA PROYECTANTE CON PERFIL 1101 NATURAL Y DOBLE PUERTA BATIENTE EN VIDRIO DE 4 MM INCOLORO Y ACCESORIOS PROPIOS DEL SISTEMA CON TORNILLERIA GALVANIZADA, SEGUN PLANOS (2,75X2,50)</t>
  </si>
  <si>
    <t>017.112</t>
  </si>
  <si>
    <t>SUMINISTRO, TRANSPORTE E INSTALACIÓN DE BARANDILLA DE ESCALERA CON PLATINA DE 4" X 1/4" CON ANTEPECHO Y MALLA PLÁSTICA</t>
  </si>
  <si>
    <t>017.113</t>
  </si>
  <si>
    <t>SUMINISTRO, TRANSPORTE E INSTALACIÓN DE TOPE PUERTA MEDIA LUNA SATINADO 3/16" FIXSER OP SIMILAR</t>
  </si>
  <si>
    <t>017.114</t>
  </si>
  <si>
    <t>SUMINISTRO, TRANSPORTE E INSTALACION PASAMANOS EN TUBERÍA NEGRA DE 2". DOS HILOS H= 1.00 M. PARALES VERTICALES CADA 1.20 METROS. INCLUYE ACCESORIOS DE INSTALACIÓN, EQUIPO DE SOLDADURA, ANCLAJE, PINTURA CON ESMALTE PINTULUX O SIMILAR Y WASH PRIMER. SIN RELLENO</t>
  </si>
  <si>
    <t>017.115</t>
  </si>
  <si>
    <t>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t>
  </si>
  <si>
    <t>017.116</t>
  </si>
  <si>
    <t>SUMINISTRO, TRANSPORTE E INSTALACIÓN DE PUERTA DE VIDRIO TEMPLADO DE 8MM EN SISTEMA ARBN DE PERFILERÍA METÁLICA CON MARCO Y CHAPA , O SIMILAR. INCLUYE TODOS LOS ACCESORIOS DE INSTALACIÓN</t>
  </si>
  <si>
    <t>017.117</t>
  </si>
  <si>
    <t>SUMINISTRO, TRANSPORTE E INSTALACIÓN DE CORTAGOTERA METÁLICO. INCLUYE ANTICORROSIVO, ANDAMIOS Y/O ESCALERAS SI SE REQUIERE, Y DEMÁS ELEMENTOS PARA SUCORRECTA INSTALACIÓN Y FUNCIONAMIENTO</t>
  </si>
  <si>
    <t>017.118</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</si>
  <si>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</si>
  <si>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017.119</t>
  </si>
  <si>
    <t>SUMINISTRO, TRANSPORTE E INSTALACIÓN DE LETREROS DE MÓDULOS SEGÚN DISEÑO. INSTALACIÓN A TODO COSTO</t>
  </si>
  <si>
    <t>017.120</t>
  </si>
  <si>
    <t>SUMINISTRO E INSTALACIÓN VENTANA FIJA EN ALUMINIO 7878 CON LAMINA EN ALUMINIO MICROPERFORADA Ø 1/8" CAL. 20</t>
  </si>
  <si>
    <t>017.121</t>
  </si>
  <si>
    <t>DESMONTE Y REINSTALACION DE PUERTA METALICA</t>
  </si>
  <si>
    <t>017.122</t>
  </si>
  <si>
    <t>SUMINISTRO, TRANSPORTE E INSTALACIÓN DE PUERTA EN ALUMINIO Y VIDRIO TEMPLADO 6 MM CON CERRADURA Y MANIJA (HOJA SENCILLA). INCLUYE EL SUMINISTRO DE TODOS LOS ACCESORIOS REQUERIDOS PARA EL CORRECTO MONTAJE.</t>
  </si>
  <si>
    <t>017.123</t>
  </si>
  <si>
    <t>SUMINISTRO, TRANSPORTE E INSTALACIÓN DE VARILLA DE 1/2" CUADRADA, INCLUYE ANTICORROSIVO Y PINTURA</t>
  </si>
  <si>
    <t>017.124</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</si>
  <si>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</si>
  <si>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017.125</t>
  </si>
  <si>
    <t>SUMINISTRO, TRANSPORTE E INSTALACIÓN DE CERRAMIENTO EN MALLA DE POLIETILENO, HUECO 1/2"X1/2", GRIS. INCLUYE ELEMENTOS DE FIJACIÓN SEGÚN DISEÑO.</t>
  </si>
  <si>
    <t>017.126</t>
  </si>
  <si>
    <t>SUMINISTRO, TRANSPORTE E INSTALACIÓN DE PASAMANOS EN TUBERÍA 1", INCLUYE FIJACIÓN CON BARRA DE ACERO 1/2", CORDÓN DE SOLDADURA A ESTRUCTURA DE PASAMANOS EXISTENTE Y PINTURA ANTICORROSIVA Y DE ACABADO FINAL COLOR GRIS.</t>
  </si>
  <si>
    <t>017.127</t>
  </si>
  <si>
    <t>SUMINISTRO, TRANSPORTE E INSTALACION PUERTA BATIENTE NAVE SENCILLA EN CELOSIA DE ALUMINIO ANODIZADO COLOR NATURAL.INCLUYE MARCO EN ALUMINIO, CERRADURA Y EL SUMINISTRO DE TODOS LOS ACCESORIOS REQUERIDOS PARA EL CORRECTO MONTAJE Y FUNCIONAMIENTO.</t>
  </si>
  <si>
    <t>017.128</t>
  </si>
  <si>
    <t>SUMINISTRO, TRANSPORTE E INSTALACION PUERTA CORREDIZA DE TRES NAVES EN CELOSIA DE ALUMINIO ANODIZADO COLOR NATURAL.INCLUYE MARCO EN ALUMINIO, CERRADURA Y EL SUMINISTRO DE TODOS LOS ACCESORIOS REQUERIDOS PARA EL CORRECTO MONTAJE Y FUNCIONAMIENTO.</t>
  </si>
  <si>
    <t>017.129</t>
  </si>
  <si>
    <t>SUMINISTRO, TRANSPORTE E INSTALACIÓN DE PUERTA ENROLLABLE MICROPERFORADA CON PORTACANDADOS Y MANIJA. INCLUYE EL SUMINISTRO DE TODOS LOS ACCESORIOS REQUERIDOS PARA EL CORRECTO MONTAJE Y FUNCIONAMIENTO</t>
  </si>
  <si>
    <t>017.130</t>
  </si>
  <si>
    <t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</si>
  <si>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017.131</t>
  </si>
  <si>
    <t>SUMINISTRO, TRANSPORTE E INSTALACIÓN DE GRADERIA MOVIL ACOPRESA O SIMILAR EN ALUMINIO NATURAL DE 4 FILAS X 3.0M DE LARGO. NO ELEVADA. CAPACIDAD 28PERSONAS. INCLUYE BARANDAS. INCLUYE FLETE Y MONTAJE</t>
  </si>
  <si>
    <t>017.132</t>
  </si>
  <si>
    <t>SUMINISTRO, TRANSPORTE E INSTALACION DE BARANDA METALICA CONFORMADA POR 3 VARILLAS LISAS 5/8" CADA 20 CM SOLDADAS A TUBO AGUAS NEGRAS 2" EN LA PARTE SUPERIOR Y EN LA PARTE INFERIOR A PLATINA DE 1-1/2" X 1/4" PINTURA COLOR OXIDO SEGÚN DISEÑO</t>
  </si>
  <si>
    <t>017.133</t>
  </si>
  <si>
    <t>SUMINISTRO, TRANSPORTE E INSTALACIÓN DE VENTANA CON MARCO DE ALUMINIO, VIDRIO CRUDO DE 6mm EN LA PARTE INFERIOR, MONTANTE Y CELOSÍA EN ALUMINIO EN LA PARTE SUPERIOR</t>
  </si>
  <si>
    <t>017.134</t>
  </si>
  <si>
    <t>SUMINISTRO, TRANSPORTE E INSTALACIÓN DE PUERTA CORTAFUEGO RESISTENCIA 90 MIN ANCHO 0.90CM NAVE SENCILLA CON BARRA ANTIPANICO TIPO PUSH Y CIERRAPUERTAS HIDRAULICA</t>
  </si>
  <si>
    <t>018</t>
  </si>
  <si>
    <t>CERRAJERIA</t>
  </si>
  <si>
    <t>018.001</t>
  </si>
  <si>
    <t xml:space="preserve">SUMINISTRO, TRANSPORTE E INSTALACION CERRADURA BELL WOOD POMO MADERA - BAÑO  REF. A40S TIPO SCHALAGE O SIMILAR. ACABADO SEGÚN DISEÑO.  </t>
  </si>
  <si>
    <t>018.002</t>
  </si>
  <si>
    <t xml:space="preserve">SUMINISTRO, TRANSPORTE E INSTALACION CERRADURA BELL WOOD POMO MADERA - ALCOBA U OFICINA  REF. A50WS TIPO SCHALAGE O SIMILAR.. ACABADO SEGÚN DISEÑO. </t>
  </si>
  <si>
    <t>018.003</t>
  </si>
  <si>
    <t xml:space="preserve">SUMINISTRO, TRANSPORTE E INSTALACION CERRADURA BELL WOOD POMO MADERA - ENTRADA REF. A80PD TIPO SCHALAGE O SIMILAR.. ACABADO SEGÚN DISEÑO.  </t>
  </si>
  <si>
    <t>018.004</t>
  </si>
  <si>
    <t xml:space="preserve">SUMINISTRO, TRANSPORTE E INSTALACION CERRADURA ORBIT POMO METALICO - BAÑO REF. A40S TIPO SCHALAGE O SIMILAR. ACABADO SEGÚN DISEÑO. </t>
  </si>
  <si>
    <t>018.005</t>
  </si>
  <si>
    <t xml:space="preserve">SUMINISTRO, TRANSPORTE E INSTALACION CERRADURA ORBIT POMO METALICO - ALCOBA U OFICINA REF. A50PD TIPO SCHALAGE O SIMILAR. ACABADO SEGÚN DISEÑO. </t>
  </si>
  <si>
    <t>018.006</t>
  </si>
  <si>
    <t xml:space="preserve">SUMINISTRO, TRANSPORTE E INSTALACION CERRADURA ORBIT POMO METALICO - ENTRADA REF. A80PD TIPO SCHALAGE O SIMILAR. ACABADO SEGÚN DISEÑO.  </t>
  </si>
  <si>
    <t>018.007</t>
  </si>
  <si>
    <t xml:space="preserve">SUMINISTRO, TRANSPORTE E INSTALACION CERRADURA CERROJO DOBLE LLAVE - REF. B362PX TIPO SCHALAGE O SIMILAR. ACABADO SEGÚN DISEÑO.  </t>
  </si>
  <si>
    <t>018.008</t>
  </si>
  <si>
    <t xml:space="preserve">SUMINISTRO, TRANSPORTE E INSTALACION CERRADURA CERROJO LLAVE VOLTEADOR - REF. B360PX. TIPO SCHALAGE O SIMILAR. ACABADO SEGÚN DISEÑO.   </t>
  </si>
  <si>
    <t>018.009</t>
  </si>
  <si>
    <t xml:space="preserve">SUMINISTRO, TRANSPORTE E INSTALACION BARRA ANTIPANICO HORIZONTAL SOLO SALIDA - TIPO AZBE O SIMILAR REF. B0950. CON MANILLA Y CILINDRO EXTERIOR PARA BARRA ANTIPANICO HORIZONTAL - TIPO AZBE REF. 9510M.O SIMILAR   </t>
  </si>
  <si>
    <t>018.010</t>
  </si>
  <si>
    <t xml:space="preserve">SUMINISTRO, TRANSPORTE E INSTALACION CERRADURA ENTRADA PRINCIPAL - REF. H387 . TIPO SCHLAGE O SIMILAR. ACABADO SEGÚN DISEÑO.   </t>
  </si>
  <si>
    <t>018.011</t>
  </si>
  <si>
    <t xml:space="preserve">SUMINISTRO, TRANSPORTE E INSTALACION CERRADURA ENTRADA PRINCIPAL HE-380 TIPO SCHALAGE O SIMILAR. ACABADO SEGÚN DISEÑO.  </t>
  </si>
  <si>
    <t>018.012</t>
  </si>
  <si>
    <t>SUMINISTRO TRANSPORTE E INSTALACION DE VENTANA EN ALUMINIO-VIDRIO 4 MM INCLUYE TODOS LOS ACCESORIOS PARA SU CORRECTA INSTALACION</t>
  </si>
  <si>
    <t>018.013</t>
  </si>
  <si>
    <t>SUMINISTRO TRANSPORTE E INSTALACION DE PUERTA VENTANA EN ALUMINIO-VIDRIO DE 4MM INCLUYE TODOS LOS ELEMENTOS PARA SU CORRECTA INSTALACION</t>
  </si>
  <si>
    <t>018.014</t>
  </si>
  <si>
    <t>SUMINISTRO, TRANSPORTE E INSTALACION DE BASES PARA BICICLETAS PARA SEIS UNIDADES  EN TUBO DE AGUAS NEGRAS DE 1" EN 1,5 MM CON PINTURA ELECTROSTATICA SEGÚN DISEÑO</t>
  </si>
  <si>
    <t>018.015</t>
  </si>
  <si>
    <t>SUMINISTRO, TRANSPORTE E INSTALACIÓN DE BRAZO HIDRÁULICO AUTOMÁTICO DE CAPACIDAD (45 - 65) KG (INCLUYE ACCESORIOS DE INSTALACIÓN)</t>
  </si>
  <si>
    <t>018.016</t>
  </si>
  <si>
    <t>SUMINISTRO, TRANSPORTE E INSTALACIÓN DE CERRADURA YALE 3 MACHUELOS SOBREPONER SOLDAR DERECHA O SIMILAR PARA PUERTA METÁLICA INSTITUCIONAL. INCLUYE TODOS LOS ACCESORIOS PARA SU CORRECTA INSTALACIÓN Y 2 COPIAS DE LLAVES. COLOR SEGÚN DISEÑO</t>
  </si>
  <si>
    <t>018.017</t>
  </si>
  <si>
    <t>DESMONTE DE CERRADURA METÁLICA YALE 3 MACHUELOS O SIMILAR (INCLUYE RETIRO)</t>
  </si>
  <si>
    <t>019</t>
  </si>
  <si>
    <t>PINTURA</t>
  </si>
  <si>
    <t>019.001</t>
  </si>
  <si>
    <t>SUMINISTRO, TRANSPORTE E INSTALACION ESTUCO Y VINILO 3 MANOS SOBRE MURO INTERIOR (INCLUYE ESTUCO, 1 MANO EN PINTURA TIPO 2  Y DOS MANOS EN PINTURA TIPO 1, FILOS Y DILATACIONES). COLOR SEGÚN DISEÑO POR M2</t>
  </si>
  <si>
    <t>019.002</t>
  </si>
  <si>
    <t>SUMINISTRO, TRANSPORTE E INSTALACION ESTUCO Y VINILO 3 MANOS SOBRE MURO INTERIOR (INCLUYE ESTUCO, 1 MANO EN PINTURA TIPO 2  Y DOS MANOS EN PINTURA TIPO 1 , FILOS Y DILATACIONES). COLOR SEGÚN DISEÑO POR ML</t>
  </si>
  <si>
    <t>019.003</t>
  </si>
  <si>
    <t>SUMINISTRO, TRANSPORTE E INSTALACION ESTUCO Y VINILO 3 MANOS SOBRE MURO EXTERIOR (INCLUYE ESTUCO, 1 MANO EN PINTURA TIPO 2  Y DOS MANOS EN PINTURA TIPO 1, FILOS Y DILATACIONES). COLOR SEGÚN DISEÑO POR M2</t>
  </si>
  <si>
    <t>019.004</t>
  </si>
  <si>
    <t>SUMINISTRO, TRANSPORTE E INSTALACION ESTUCO Y VINILO 3 MANOS SOBRE MURO EXTERIOR (INCLUYE ESTUCO, 1 MANO EN PINTURA TIPO 2 Y DOS MANOS EN PINTURA TIPO 1, FILOS Y DILATACIONES). COLOR SEGÚN DISEÑO POR ML</t>
  </si>
  <si>
    <t>019.005</t>
  </si>
  <si>
    <t>SUMINISTRO, TRANSPORTE E INSTALACION PINTURA SOBRE REVOQUE VINILO 3 MANOS SOBRE MURO (INCLUYE 1 MANO EN PINTURA TIPO 2  Y DOS MANOS EN PINTURA TIPO 1, FILOS Y DILATACIONES).COLOR SEGÚN DISEÑO POR M2</t>
  </si>
  <si>
    <t>019.006</t>
  </si>
  <si>
    <t>SUMINISTRO, TRANSPORTE E INSTALACION PINTURA SOBRE REVOQUE VINILO 3 MANOS SOBRE MURO (INCLUYE 1 MANO EN PINTURA TIPO 2  Y DOS MANOS EN PINTURA TIPO 1, FILOS Y DILATACIONES). COLOR SEGÚN DISEÑO POR ML</t>
  </si>
  <si>
    <t>019.007</t>
  </si>
  <si>
    <t>SUMINISTRO, TRANSPORTE E INSTALACION ESTUCO Y VINILO 3 MANOS BAJO PLACA INTERIOR (INCLUYE ESTUCO, 1 MANO EN PINTURA TIPO 2 Y DOS MANOS EN PINTURA TIPO 1, FILOS Y DILATACIONES). COLOR SEGÚN DISEÑO.</t>
  </si>
  <si>
    <t>019.008</t>
  </si>
  <si>
    <t>019.009</t>
  </si>
  <si>
    <t>SUMINISTRO, TRANSPORTE E INSTALACION ESTUCO Y VINILO 3 MANOS BAJO PLACA EXTERIOR (INCLUYE ESTUCO, 1 MANO EN PINTURA TIPO 2 Y DOS MANOS EN PINTURA TIPO 1, FILOS Y DILATACIONES). COLOR SEGÚN DISEÑO POR M2</t>
  </si>
  <si>
    <t>019.010</t>
  </si>
  <si>
    <t>SUMINISTRO, TRANSPORTE E INSTALACION ESTUCO Y VINILO 3 MANOS BAJO PLACA EXTERIOR (INCLUYE ESTUCO, 1 MANO EN PINTURA TIPO 2 Y DOS MANOS EN PINTURA TIPO 1, FILOS Y DILATACIONES). COLOR SEGÚN DISEÑO POR ML</t>
  </si>
  <si>
    <t>019.011</t>
  </si>
  <si>
    <t>SUMINISTRO, TRANSPORTE E INSTALACION PINTURA EPOXICA ALTA RESISTENCIA CON CATALIZADOR 3 MANOS SOBRE REVOQUE. (INCLUYE 1 MANO EN PINTURA TIPO 2 Y DOS MANOS EN PINTURA EPOXI POLIAMIDA CON CATALIZADOR, FILOS Y DILATACIONES). COLOR SEGÚN DISEÑO.</t>
  </si>
  <si>
    <t>019.013</t>
  </si>
  <si>
    <t>SUMINISTRO, TRANSPORTE E INSTALACION GRANIPLAST (ESGRAFIADO) FACHADAS ( INCLUYE FILOS Y DILATACIONES)</t>
  </si>
  <si>
    <t>019.014</t>
  </si>
  <si>
    <t>SUMINISTRO, TRANSPORTE E INSTALACION ESTUCO Y PINTURA TIPO KORAZA O SIMILAR 3 MANOS FACHADAS (INCLUYE ESTUCO, 1 MANO EN PINTURA TIPO 2 Y DOS MANOS EN PINTURA TIPO KORAZA O SIMILAR, FILOS Y DILATACIONES). COLOR SEGÚN DISEÑO.</t>
  </si>
  <si>
    <t>019.015</t>
  </si>
  <si>
    <t>SUMINISTRO, TRANSPORTE E INSTALACION PINTURA TIPO KORAZA O SIMILAR 3 MANOS FACHADAS (INCLUYE 1 MANO EN PINTURA TIPO 2 Y DOS MANOS EN PINTURA KORAZA TIPO PINTUCO O SIMILAR, FILOS Y DILATACIONES). COLOR SEGÚN DISEÑO.</t>
  </si>
  <si>
    <t>019.016</t>
  </si>
  <si>
    <t>SUMINISTRO, TRANSPORTE E INSTALACION RECUBRIMIENTO  EPOXICO FLEXIBLE DE ALTO DESEMPEÑO SE COMPONE DE DOS COMPONENTES ALTA RESISTENCIA QUIMICA DURALKOTE 240  O SIMILAR. (INCLUYE 2 MANOS DE RECUBRIMIENTO, FILOS Y DILATACIONES). COLOR SEGÚN DISEÑO.</t>
  </si>
  <si>
    <t>019.017</t>
  </si>
  <si>
    <t>SUMINISTRO, TRANSPORTE E INSTALACION DEMARCACION HORIZONTAL DE VIAS PINTURA TIPO TRAFICO</t>
  </si>
  <si>
    <t>019.018</t>
  </si>
  <si>
    <t>SUMINISTRO, TRANSPORTE E INSTALACION DEMARCACION HORIZONTAL DE VIAS PINTURA PLASTICO EN FRIO</t>
  </si>
  <si>
    <t>019.019</t>
  </si>
  <si>
    <t>SUMINISTRO, TRANSPORTE E INSTALACION PINTURA CARBURO PARA TANQUES</t>
  </si>
  <si>
    <t>019.020</t>
  </si>
  <si>
    <t>SUMINISTRO, TRANSPORTE E INSTALACION PINTURA ESMALTE PARA TUBERIAS</t>
  </si>
  <si>
    <t>019.021</t>
  </si>
  <si>
    <t>SUMINISTRO, TRANSPORTE E INSTALACION PINTURA REFLECTIVA DE ALUMINIO PARA PROTECCION DE TUBERIA EXPUESTA EN PVC</t>
  </si>
  <si>
    <t>019.022</t>
  </si>
  <si>
    <t>SUMINISTRO TRANSPORTE E INSTALACION REVESTIMIENTO VIGAS Y COLUMNAS DE INTERIORES - ARGAMASA (INCLUYE FILOS Y DILATACIONES</t>
  </si>
  <si>
    <t>019.023</t>
  </si>
  <si>
    <t>SUMINISTRO TRANSPORTE E INSTALACION ESTUCO Y PINTURA ACRILTEX PARA BAÑO Y COCINA</t>
  </si>
  <si>
    <t>019.024</t>
  </si>
  <si>
    <t>DEMARCACION DE LAS DIFERENTES CANCHAS (LINEAS PARA FUTBOL SALA, VOLEIBOL, BALONMANO Y BALONCESTO). INCLUYE EQUIPO Y ACTIVIDADES NECESARIAS PARA SU EJECUCION</t>
  </si>
  <si>
    <t>019.025</t>
  </si>
  <si>
    <t>SUMINISTRO, TRANSPORTE E INSTALACION ESTUCO Y VINILO 3 MANOS SOBRE MURO INTERIOR ALTURA &gt; 3 M. (INCLUYE, ESTUCO, 1 MANO DE PINTURA TIPO 2). COLOR SEGÚN DISEÑO POR M2</t>
  </si>
  <si>
    <t>019.026</t>
  </si>
  <si>
    <t>SUMINISTRO, TRANSPORTE E INSTALACION ESTUCO Y VINILO 3 MANOS TIPO 1, SOBRE MURO INTERIOR ALTURA &gt; 3 M. (INCLUYE ESTUCO, FILOS Y DILATACIONES). COLOR SEGÚN DISEÑO POR M2</t>
  </si>
  <si>
    <t>019.027</t>
  </si>
  <si>
    <t>SUMINISTRO, TRANSPORTE E INSTALACION VINILO 3 MANOS BAJO CUBIERTA AC. COLOR SEGÚN DISEÑO.</t>
  </si>
  <si>
    <t>019.028</t>
  </si>
  <si>
    <t>SUMINISTRO, TRANSPORTE E INSTALACION PINTURA ESMALTE PARA CERCHAS METÁLICAS (INCLUYE ANDAMIO CERTIFICADO)</t>
  </si>
  <si>
    <t>019.029</t>
  </si>
  <si>
    <t>SUMINISTRO, TRANSPORTE E INSTALACION PINTURA VINILO 3 MANOS SOBRE VIGAS Y COLUMNAS (INCLUYE, RESANE FILOS Y DILATACIONES). COLOR SEGÚN DISEÑO POR ML POR CADA CARA</t>
  </si>
  <si>
    <t>019.030</t>
  </si>
  <si>
    <t>SUMINISTRO E INSTALACIÓN PINTURA ESMALTE PARA CABINAS SANITARIAS EN LÁMINA</t>
  </si>
  <si>
    <t>019.031</t>
  </si>
  <si>
    <t>SUMINISTRO, TRANSPORTE E INSTALACION ESTUCO Y VINILO 3 MANOS SOBRE MURO EXTERIOR ALTURA &gt; 3 M. (INCLUYE, ESTUCO, 3 MANO DE PINTURA TIPO 1). COLOR SEGÚN DISEÑO POR M2</t>
  </si>
  <si>
    <t>019.032</t>
  </si>
  <si>
    <t>SUMINISTRO, TRANSPORTE E INSTALACION BASE ACRILICA 3 MANOS SOBRE MURO EXTERIOR ALTURA &gt; 3 M. (INCLUYE, 3 MANOS DE PINTURA TIPO KORAZA LADRILLO SEMIMATE TRANSPARENTE) M2</t>
  </si>
  <si>
    <t>019.033</t>
  </si>
  <si>
    <t>SUMINISTRO, TRANSPORTE E INSTALACION PINTURA ESMALTE PARA PUERTAS, REJAS, VENTANAS Y DEMÁS SUPERFICIES METÁLICAS. INCLUYE FILOS Y DILATACIONES. INCLUYE ANDAMIOS CERTIFICADOS PARA TRABAJO EN ALTURAS</t>
  </si>
  <si>
    <t>Modif</t>
  </si>
  <si>
    <t>019.034</t>
  </si>
  <si>
    <t>SUMINISTRO, TRANSPORTE E INSTALACION PINTURA ESMALTE PARA PASAMANOS, LAMINAS Y ZÓCALOS. INCLUYE FILOS Y DILATACIONES</t>
  </si>
  <si>
    <t>019.035</t>
  </si>
  <si>
    <t>SUMINISTRO, TRANSPORTE E INSTALACION ANTICORROSIVO PARA PUERTAS, REJAS Y VENTANAS.</t>
  </si>
  <si>
    <t>019.036</t>
  </si>
  <si>
    <t>SUMINISTRO, TRANSPORTE E INSTALACIÓN DE PINTURA SPORT LINE PARA ESCENARIOS DEPORTIVAS, INCLUYE PREPARACIÓN DE SUPERFICIE CON HIDROLAVADORA Y SIKATOP 122. INCLUYE DEMARCACIÓN.</t>
  </si>
  <si>
    <t>019.037</t>
  </si>
  <si>
    <t>SUMINISTRO TRANSPORTE E INSTALACION PINTURA ACRILTEX</t>
  </si>
  <si>
    <t>019.038</t>
  </si>
  <si>
    <t>SUMINISTRO, TRANSPORTE E INSTALACION VINILO 3 MANOS SOBRE MURO INTERIOR (1 MANO EN PINTURA TIPO 2  Y DOS MANOS EN PINTURA TIPO 1, FILOS Y DILATACIONES). COLOR SEGÚN DISEÑO POR M2</t>
  </si>
  <si>
    <t>019.039</t>
  </si>
  <si>
    <t>SUMINISTRO, TRANSPORTE E INSTALACION PINTURA ESMALTE PARA FLANCHES Y CORTAGOTERAS. INCLUYE FILOS Y DILATACIONES</t>
  </si>
  <si>
    <t>019.040</t>
  </si>
  <si>
    <t>SUMINISTRO, TRANSPORTE E INSTALACION VINILO 3 MANOS SOBRE GRANIPLAST EN MURO EXTERIOR ALTURA &gt; 3 M (INCLUYE 1 MANO EN PINTURA TIPO 2  Y DOS MANOS EN PINTURA TIPO 1, FILOS Y DILATACIONES). COLOR SEGÚN DISEÑO POR M2</t>
  </si>
  <si>
    <t>019.041</t>
  </si>
  <si>
    <t>SUMINISTRO, TRANSPORTE E INSTALACION ESMALTE SINTETICO 3 EN 1 BAJO PLACA METALICA (INC. VIGAS Y PERFILES METALICOS)</t>
  </si>
  <si>
    <t>020</t>
  </si>
  <si>
    <t>EQUIPOS ESPECIALES</t>
  </si>
  <si>
    <t>020.001</t>
  </si>
  <si>
    <t>SUMINISTRO, TRANSPORTE E INSTALACIÓN DE ASCENSOR TIPO PASAJEROS, PARA 8 PERSONAS O 630 KILOGRAMOS, 3 PARADAS MAQUINA LATERAL 1.10 * 1.40 * 2.20, A TODO COSTO</t>
  </si>
  <si>
    <t>020.002</t>
  </si>
  <si>
    <t>SUMINISTRO, TRANSPORTE E INSTALACION SISTEMA HIDRAULICO DE PRESION PREENSAMBLADO CONTRA INCENDIO   - INCLUYE 2 BOMBAS DE 1.5 HP CAUDAL DE 30 GPM C/U,  RANGO DE PRESIÓN DE 20 - 40 PSI, TANQUE DE 100 LTS., TABLERO DE CONTROL  Y ACCESORIOS CONECCION A SISTEMA HIDRÁULICO Y ELÉCTRICO )</t>
  </si>
  <si>
    <t>020.003</t>
  </si>
  <si>
    <t>SUMINISTRO, TRANSPORTE E INSTALACION SISTEMA HIDRAULICO DE PRESION PREENSAMBLADO CONTRA INCENDIO   - INCLUYE 2 BOMBAS DE 2 HP CAUDAL DE 45 GPM C/U,  RANGO DE PRESIÓN DE 20 - 40 PSI, TANQUE DE 200 LTS., TABLERO DE CONTROL  Y ACCESORIOS CONECCION A SISTEMA HIDRÁULICO Y ELÉCTRICO )</t>
  </si>
  <si>
    <t>020.004</t>
  </si>
  <si>
    <t>SUMINISTRO, TRANSPORTE E INSTALACION SISTEMA HIDRAULICO DE PRESION PREENSAMBLADO CONTRA INCENDIO   - INCLUYE 2 BOMBAS DE 2 HP CAUDAL DE 56 GPM C/U,  RANGO DE PRESIÓN DE 30 - 50 PSI, TANQUE DE 200 LTS., TABLERO DE CONTROL  Y ACCESORIOS CONECCION A SISTEMA HIDRÁULICO Y ELÉCTRICO )</t>
  </si>
  <si>
    <t>020.005</t>
  </si>
  <si>
    <t>SUMINISTRO, TRANSPORTE E INSTALACION SISTEMA HIDRAULICO DE PRESION PREENSAMBLADO CONTRA INCENDIO   - INCLUYE 2 BOMBAS DE 2 HP CAUDAL DE 90 GPM C/U,  RANGO DE PRESIÓN DE 30 - 50 PSI, TANQUE DE 200 LTS., TABLERO DE CONTROL  Y ACCESORIOS CONECCION A SISTEMA HIDRÁULICO Y ELÉCTRICO )</t>
  </si>
  <si>
    <t>020.006</t>
  </si>
  <si>
    <t>SUMINISTRO, TRANSPORTE E INSTALACION SISTEMA HIDRAULICO DE PRESION PREENSAMBLADO CONTRA INCENDIO   - INCLUYE 2 BOMBAS DE 3 HP CAUDAL DE 30 GPM C/U,  RANGO DE PRESIÓN DE 30 - 50 PSI, TANQUE DE 200 LTS., TABLERO DE CONTROL  Y ACCESORIOS CONECCION A SISTEMA HIDRÁULICO Y ELÉCTRICO )</t>
  </si>
  <si>
    <t>020.007</t>
  </si>
  <si>
    <t>SUMINISTRO, TRANSPORTE E INSTALACION SISTEMA HIDRAULICO DE PRESION PREENSAMBLADO CONTRA INCENDIO   - INCLUYE 2 BOMBAS DE 3 HP CAUDAL DE 55 GPM C/U,  RANGO DE PRESIÓN DE 30 - 50 PSI, TANQUE DE 200 LTS., TABLERO DE CONTROL  Y ACCESORIOS CONECCION A SISTEMA HIDRÁULICO Y ELÉCTRICO )</t>
  </si>
  <si>
    <t>020.008</t>
  </si>
  <si>
    <t>SUMINISTRO, TRANSPORTE E INSTALACION SISTEMA HIDRAULICO DE PRESION PREENSAMBLADO CONTRA INCENDIO  - INCLUYE 2 BOMBAS DE 5 HP CAUDAL DE 100 GPM C/U,  RANGO DE PRESIÓN DE 40 - 60 PSI, TANQUE DE 300 LTS., TABLERO DE CONTROL  Y ACCESORIOS CONECCION A SISTEMA HIDRÁULICO Y ELÉCTRICO )</t>
  </si>
  <si>
    <t>020.009</t>
  </si>
  <si>
    <t>SUMINISTRO, TRANSPORTE E INSTALACION SISTEMA HIDRAULICO DE PRESION PREENSAMBLADO CONTRA INCENDIO  - INCLUYE 2 BOMBAS DE 5 HP CAUDAL DE 180 GPM C/U,  RANGO DE PRESIÓN DE 30 - 50 PSI, TANQUE DE 300 LTS., TABLERO DE CONTROL  Y ACCESORIOS CONECCION A SISTEMA HIDRÁULICO Y ELÉCTRICO )</t>
  </si>
  <si>
    <t>020.010</t>
  </si>
  <si>
    <t>SUMINISTRO, TRANSPORTE E INSTALACION SISTEMA HIDRAULICO DE PRESION PREENSAMBLADO CONTRA INCENDIO  - INCLUYE 2 BOMBAS DE 7.5 HP CAUDAL DE 140 GPM C/U,  RANGO DE PRESIÓN DE 40 - 60 PSI, TANQUE DE 500 LTS., TABLERO DE CONTROL  Y ACCESORIOS CONECCION A SISTEMA HIDRÁULICO Y ELÉCTRICO )</t>
  </si>
  <si>
    <t>020.011</t>
  </si>
  <si>
    <t>SUMINISTRO, TRANSPORTE E INSTALACION SISTEMA HIDRAULICO DE PRESION PREENSAMBLADO CONTRA INCENDIO  - INCLUYE 2 BOMBAS DE 10 HP CAUDAL DE 160 GPM C/U,  RANGO DE PRESIÓN DE 70 - 90 PSI, TANQUE DE 500 LTS., TABLERO DE CONTROL  Y ACCESORIOS CONECCION A SISTEMA HIDRÁULICO Y ELÉCTRICO )</t>
  </si>
  <si>
    <t>020.012</t>
  </si>
  <si>
    <t>SUMINISTRO, TRANSPORTE E INSTALACION SISTEMA HIDRAULICO DE PRESION PREENSAMBLADO CONTRA INCENDIO (INCLUYE 2 BOMBAS DE 1.5 HP CAUDAL DE 20 GPM C/U,  RANGO DE PRESIÓN DE 30 - 50, TANQUE DE 100 LTS., TABLERO DE CONTROL  Y ACCESORIOS CONECCION A SISTEMA HIDRÁULICO Y ELÉCTRICO )</t>
  </si>
  <si>
    <t>020.013</t>
  </si>
  <si>
    <t>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</si>
  <si>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020.014</t>
  </si>
  <si>
    <t>SUMINISTRO, TRANSPORTE E INSTALACIÓN DE ELECTROBOMBA  1"X1", 0.50HP, 40 M, 40 LT X MINUTO, USO LIVIANO. REF PEDROLLO PKM60 O SIMILAR</t>
  </si>
  <si>
    <t>020.015</t>
  </si>
  <si>
    <t>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</si>
  <si>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020.016</t>
  </si>
  <si>
    <t>REPARACIÓN DE ASCENSOR EXISTENTE - SUMINISTRO DE VARIADOR PARA CONTROL Y PUESTA EN MARCHA ASCENSOR - CASA DE LA CULTURA PALOGRANDE</t>
  </si>
  <si>
    <t>021</t>
  </si>
  <si>
    <t>OBRAS EXTERIORES</t>
  </si>
  <si>
    <t>021.002</t>
  </si>
  <si>
    <t>SUMINISTRO, TRANSPORTE E INSTALACIÓN DE CUNETA PARA VÍA VEHICULAR CONCRETO CLASE II PRODUCIDO EN OBRA</t>
  </si>
  <si>
    <t>021.003</t>
  </si>
  <si>
    <t>SUMINISTRO, TRANSPORTE E INSTALACION ANDEN CONCRETO 3000 PSI  REFORZADO  E= 0.10M.  ACABADO: ADOQUIN DE 24 X 6 X 8 CM. Y PIEZA ESPECIAL EN L DE 26 X 6 CM. + ESCOBIADO.</t>
  </si>
  <si>
    <t>021.005</t>
  </si>
  <si>
    <t>SUMINISTRO, TRANSPORTE E INSTALACION REJILLA CUNETA METALICA (A = 0.50 M) MARCO CONTRAMARCO EN ANGULO DE 1 1/2 X 3/16 CELOSIAS EN PLATINA DE 1/4 X 3/16 ACERO A36 CON ANTICORROSIVO Y PINTURA NEGRO MATE.</t>
  </si>
  <si>
    <t>021.006</t>
  </si>
  <si>
    <t>SUMINISTRO, TRANSPORTE E INSTALACIÓN DE EMPRADIZACIÓN DE TALUDES Y ZONAS VERDES</t>
  </si>
  <si>
    <t>021.007</t>
  </si>
  <si>
    <t>SUMINISTRO, TRANSPORTE E INSTALACION JARDINES EXTERIORES (INCLUYE PLANTAS ORNAMENTALES, TIERRA NEGRA Y EMPRADIZACIÓN ).</t>
  </si>
  <si>
    <t>021.008</t>
  </si>
  <si>
    <t>SUMINISTRO, TRANSPORTE E INSTALACION SARDINEL PREFABRICADO EN CONCRETO DE 3000  H=20 CM, B=10  CM, L=100CM</t>
  </si>
  <si>
    <t>021.010</t>
  </si>
  <si>
    <t>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t>
  </si>
  <si>
    <t>021.012</t>
  </si>
  <si>
    <t>SUMINISTRO, TRANSPORTE E INSTALACION CUNETA RECTANGULAR EN CONCRETO 3000 PSI A=0.45 M. H=VARIABLE 0.20 A 0.35  M</t>
  </si>
  <si>
    <t>021.013</t>
  </si>
  <si>
    <t>SUMINISTRO, TRANSPORTE E INSTALACION ANDEN CONCRETO 2500 PSI  REFORZADO  E= 0.07M.  ACABADO:  ESCOBIADO</t>
  </si>
  <si>
    <t>021.014</t>
  </si>
  <si>
    <t>SUMINISTRO, TRANSPORTE E INSTALACION EMPRADIZACION  GRAMA TIPO BERMUDA GRASS</t>
  </si>
  <si>
    <t>021.015</t>
  </si>
  <si>
    <t>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t>
  </si>
  <si>
    <t>021.016</t>
  </si>
  <si>
    <t>SUMINISTRO, TRANSPORTE E INSTALACION SARDINEL CHAFLANADO ANCHO = 20 CM H =  ENTRE  17 Y 24 CM  EN CONCRETO 3000 PSI</t>
  </si>
  <si>
    <t>021.017</t>
  </si>
  <si>
    <t>SUMINISTRO, TRANSPORTE E INSTALACION SARDINEL ANCHO = 20 CM H =  ENTRE  25 Y 30 CM  EN CONCRETO 3000 PSI</t>
  </si>
  <si>
    <t>021.018</t>
  </si>
  <si>
    <t>SUMINISTRO, TRANSPORTE E INSTALACION VIGUETA EN CONCRETO 3000 PSI PARA CONFINAR ADOQUIN SECCION 0,15x0,20</t>
  </si>
  <si>
    <t>021.019</t>
  </si>
  <si>
    <t>SUMINISTRO, TRANSPORTE E INSTALACION VIGUETA CONCRETO 3000 PSI PARA CONFINAR ADOQUIN RAMPA PEATONAL</t>
  </si>
  <si>
    <t>021.020</t>
  </si>
  <si>
    <t xml:space="preserve">SUMINISTRO, TRANSPORTE E INSTALACION PAVIMENTO EN ADOQUINES DE CONCRETO </t>
  </si>
  <si>
    <t>021.021</t>
  </si>
  <si>
    <t>SUMINISTRO, TRANSPORTE E INSTALACION ANDEN EN ADOQUINES DE ARCILLA</t>
  </si>
  <si>
    <t>021.022</t>
  </si>
  <si>
    <t xml:space="preserve">SUMINISTRO, TRANSPORTE E INSTALACION LOSETA PREFABRICADA EN CONCRETO CON ACABADO LISO </t>
  </si>
  <si>
    <t>021.024</t>
  </si>
  <si>
    <t>SUMINISTRO, TRANSPORTE E INSTALACION EMPRADIZACIÓN CON BLOQUES DE CÉSPED</t>
  </si>
  <si>
    <t>021.025</t>
  </si>
  <si>
    <t>SUMINISTRO, TRANSPORTE E INSTALACION ARBOL DE GRAN PORTE H=1,50M</t>
  </si>
  <si>
    <t>021.026</t>
  </si>
  <si>
    <t>SUMINISTRO, TRANSPORTE E INSTALACION CANECAS METALICA MALLA METALICA PARA BASUREROS</t>
  </si>
  <si>
    <t>021.032</t>
  </si>
  <si>
    <t>PODA DE ARBOLES H=5MTS 2,5 MTS DE RADIO DE FOLLAJE APROXIMADO (INCLUYE RETIRO)</t>
  </si>
  <si>
    <t>021.033</t>
  </si>
  <si>
    <t>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t>
  </si>
  <si>
    <t>021.034</t>
  </si>
  <si>
    <t>SUMINISTRO, TRANSPORTE E INSTALACION ESCALAS CONCRETO 3000 PSI E= 0.10M.  SOBRE TIERRA ACABADO ESCOBIADO</t>
  </si>
  <si>
    <t>021.036</t>
  </si>
  <si>
    <t>SUMINISTRO, TRANSPORTE E INSTALACION TOPELLANTAS PREFABRICADO EN CONCRETO CON PINTURA ACRILICA PARA TRAFICO H=15 CM, B=20 CM Y L=50 CM.</t>
  </si>
  <si>
    <t>021.037</t>
  </si>
  <si>
    <t xml:space="preserve">SUMINISTRO, TRANSPORTE E INSTALACION PAVIMENTO EN ADOQUIN ECOLOGICO DE CONCRETO </t>
  </si>
  <si>
    <t>021.038</t>
  </si>
  <si>
    <t>CORTE MECANIZADO DE ANDEN EN CONCRETO 0,03 MM</t>
  </si>
  <si>
    <t>021.039</t>
  </si>
  <si>
    <t>SUMINISTRO, TRANSPORTE E INSTALACION BOLARDO LISO EN HF</t>
  </si>
  <si>
    <t>021.040</t>
  </si>
  <si>
    <t>SUMINISTRO, TRANSPORTE E INSTALACIÓN DE BOLARDO EN CONCRETO  DIÁMETRO 18 CM, H:62 CM LIBRES. TIPO PASEO DEL CARMEN</t>
  </si>
  <si>
    <t>021.041</t>
  </si>
  <si>
    <t>DEFENSA METALICA VEHICULAR TIPO INVIAS</t>
  </si>
  <si>
    <t>021.042</t>
  </si>
  <si>
    <t>SUMINISTRO, TRANSPORTE E INSTALACIÓN DE CERRAMIENTO EN POSTE DE CONCRETO Y MALLA ESLABONADA, INCLUYE MACHONES EN CONCRETO DE 3.000 PSI</t>
  </si>
  <si>
    <t>021.043</t>
  </si>
  <si>
    <t>SUMINISTRO, TRANSPORTE E INSTALACIÓN DE CERRAMIENTO EN POSTE DE CONCRETO, MALLA ESLABONADA Y MURO EN BLOQUE, INCLUYE MACHONES DE CONCRETO DE 3.000 PSI Y ZARPAS EN CONCRETO CICLÓPEO</t>
  </si>
  <si>
    <t>021.044</t>
  </si>
  <si>
    <t>SUMINISTRO, TRANSPORTE E INSTALACIÓN DE CERRAMIENTO EN TUBERÍA GALVANIZADA PARA CERRAMIENTO, MURO A LA VISTA, MALLA ESLABONADA, INCLUYE MACHONES EN CONCRETO DE 3.000 PSI, ZARPAS EN CONCRETO REFORZADO.</t>
  </si>
  <si>
    <t>021.045</t>
  </si>
  <si>
    <t>SUMINISTRO, TRANSPORTE E INSTALACIÓN DE CERRAMIENTO EN TUBERÍA GALVANIZADA PARA CERRAMIENTO, MALLA ESLABONADA Y ZÓCALO EN SARDINEL EN CONCRETO REFORZADO DE 3,000 PSI</t>
  </si>
  <si>
    <t>021.046</t>
  </si>
  <si>
    <t>SUMINISTRO, TRANSPORTE E INSTALACIÓN DE CERRAMIENTO EN POSTE DE MADERA 4 HILOS DE ALAMBRE DE PÚAS</t>
  </si>
  <si>
    <t>021.047</t>
  </si>
  <si>
    <t>SUMINISTRO, TRANSPORTE E INSTALACIÓN DE CERRAMIENTO EN POSTE DE MADERA 3 HILOS DE ALAMBRE DE PÚAS</t>
  </si>
  <si>
    <t>021.048</t>
  </si>
  <si>
    <t xml:space="preserve">SUMINISTRO, TRANSPORTE E INSTALACIÓN DE REALCE CERRAMIENTO H=1.50 M INCLUYE TUBOS 2", MALLA ESLABONADA CAL 12, ANTICORROSIVO Y PINTURA COLOR ALUMINIO </t>
  </si>
  <si>
    <t>021.049</t>
  </si>
  <si>
    <t>SUMINISTRO, TRANSPORTE E INSTALACIÓN DE CONSTRUCCIÓN DE CERRAMIENTO EN POSTES DE CONCRETO, ALAMBRE DE PÚA  Y MACHONES DE CONCRETO DE 3000 PSI</t>
  </si>
  <si>
    <t>021.050</t>
  </si>
  <si>
    <t>CONSTRUCCIÓN DE CERRAMIENTO EN POSTES DE CONCRETO, ALAMBRE DE PÚA  Y MACHONES DE CONCRETO DE 3000 PSI</t>
  </si>
  <si>
    <t>021.051</t>
  </si>
  <si>
    <t>SUMINISTRO, TRANSPORTE E INSTALACION LOSETA 50x50cm TACTIL / GUIA PREFABRICADA EN CONCRETO GRIS O COLOR.</t>
  </si>
  <si>
    <t>021.052</t>
  </si>
  <si>
    <t>SUMINISTRO, TRANSPORTE E INSTALACION ANDEN CONCRETO 3000 PSI  E= 0.10M.  ACABADO:  ESCOBIADO</t>
  </si>
  <si>
    <t>021.053</t>
  </si>
  <si>
    <t>SUMINISTRO, TRANSPORTE E INSTALACIÓN DE CERRAMIENTO EN TUBERÍA GALVANIZADA PARA CERRAMIENTO Ø 2", MURO EN CONCRETO A LA VISTA E= 0,12M H= 0,4M CON MORTERO DE REVOQUE IMPERMEABILIZADO, MALLA ESLABONADA CA. 10  OJO 2"X2", VIGA EN CONCRETO REFORZADO 0.3 X 0.4. ALTURA CERRAMIENTO= 6,0 M (INCLUYE FORMALETA, ACERO DE REFUERZO, CASTILLO EN ACERO PARA VIGUETAS, MALLA ELECTROSOLDADA M-188 Q-5 D = 6,00 MM 15 X 15 CM, CONCRETO PISA MALLA Y MORTERO DE NIVELACIÓN)</t>
  </si>
  <si>
    <t>021.054</t>
  </si>
  <si>
    <t>INSTALACIÓN PORTERÍAS DE MICROFUTBOL CON EXTENSIÓN Y TABLERO PARA BALONCESTO</t>
  </si>
  <si>
    <t>021.055</t>
  </si>
  <si>
    <t>SUMINISTRO, TRANSPORTE E INSTALACION BANCA PARA MEDIA TORTA PREFABRICADA A=42; B=42; H=70 CM.</t>
  </si>
  <si>
    <t>021.056</t>
  </si>
  <si>
    <t>SUMINISTRO, TRANSPORTE E INSTALACION MESA BASE EN CONCRETO A=90; B=90; H= 100 CM. INCLUYE JUEGOS DE MESA</t>
  </si>
  <si>
    <t>021.058</t>
  </si>
  <si>
    <t>SUMINISTRO, TRANSPORTE E INSTALACIÓN PORTERÍA DE MICROFUTBOL CON EXTENSIÓN Y TABLERO PARA BALONCESTO - INCLUYE  ARO Y MALLA BALONCESTO</t>
  </si>
  <si>
    <t>021.059</t>
  </si>
  <si>
    <t>SUMINISTRO, TRANSPORTE E INSTALACION BORDILLO BASE PARA MUROS PREFABRICADOS H= ENTRE 0,15 Y 0,20M Y A= ENTRE 0,13 Y 0,18M</t>
  </si>
  <si>
    <t>021.060</t>
  </si>
  <si>
    <t>REUBICACION EN EL MISMO ESCENARIO PORTERÍAS DE MICROFUTBOL CON EXTENSIÓN Y TABLERO PARA BALONCESTO</t>
  </si>
  <si>
    <t>021.061</t>
  </si>
  <si>
    <t>REUBICACION EN EL MISMO ESCENARIO POSTES Y TABLERO PARA BALONCESTO</t>
  </si>
  <si>
    <t>021.062</t>
  </si>
  <si>
    <t>SUMINISTRO, TRANSPORTE E INSTALACIÓN DE CERRAMIENTO EN TUBERÍA GALVANIZADA PARA CERRAMIENTO Ø 2", MURO EN CONCRETO A LA VISTA E= 0,12M H= 0,4M, MALLA ESLABONADA CA. 10  OJO 2"X2", VIGA EN CONCRETO REFORZADO 0.3 X 0.4. ALTURA CERRAMIENTO= 3,0 M (INCLUYE FORMALETA, ACERO DE REFUERZO, CASTILLO EN ACERO PARA VIGUETAS, MALLA ELECTROSOLDADA D 131, CONCRETO PISA MALLA, CONCERTINA DIAMETRO 18"ESPIRAL ESPACIADO CADA 20 CM CUCHILLAS EN ACERO INOXIDABLE AISI 430 Y MORTERO DE NIVELACIÓN)</t>
  </si>
  <si>
    <t>021.063</t>
  </si>
  <si>
    <t>SUMINISTRO, TRANSPORTE E INSTALACION DE CERRAMIENTO EN TUBO AGUAS NEGRAS PARA CERRAMIENTO 2", ANTICORROSIVO + PINTURA,  3 HILOS DE ALAMBRE DE PUA</t>
  </si>
  <si>
    <t>021.064</t>
  </si>
  <si>
    <t>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t>
  </si>
  <si>
    <t>021.065</t>
  </si>
  <si>
    <t>SUMINISTRO, TRANSPORTE E INSTALACION PUERTA  EN MALLA ESLABONADA CAL. 10 2" X 2" +  PLATINA 2"+3/16" + ANTICORROSIVO + PINTURA, TUBO AGUAS NEGRAS PARA CERRAMIENTO 3", ALAMBRE DE PUA 3 HILOS, FALLEBA, PORTACANDADO, INCLUYE (BISAGRA EN TUBO Y DADOS EN CONCRETO)</t>
  </si>
  <si>
    <t>021.066</t>
  </si>
  <si>
    <t>SUMINSITRO, TRANSPORTE E INSTALACION DE PISO EN GRAMOQUIN</t>
  </si>
  <si>
    <t>021.067</t>
  </si>
  <si>
    <t>SUMINISTRO, TRANSPORTE E INSTALACION PUERTA  EN MALLA ESLABONADA CAL 10.5 x 2-1/4" +  PLATINA 2"+3/16" + ANTICORROSIVO + PINTURA, TUBO AGUAS NEGRAS PARA CERRAMIENTO 3", FALLEBA, PORTACANDADO, INCLUYE (BISAGRA EN TUBO Y DADOS EN CONCRETO)</t>
  </si>
  <si>
    <t>021.068</t>
  </si>
  <si>
    <t>SUMINISTRO, TRANSPORTE E INSTALACION TUBO AGUAS NEGRAS PARA CERRAMIENTO 2" + ANTICORROSIVO + PINTURA, CONCERTINA DIAMETRO 18"ESPIRAL ESPACIADO CADA 20 CM CUCHILLAS EN ACERO INOXIDABLE AISI 430 ESPESOR 0,60MM ANCHO 25MM</t>
  </si>
  <si>
    <t>021.069</t>
  </si>
  <si>
    <t>SUMINISTRO, TRANSPORTE E INSTALACION CONCERTINA DIAMETRO 18"ESPIRAL ESPACIADO CADA 20 CM CUCHILLAS EN ACERO INOXIDABLE AISI 430 ESPESOR 0,60MM ANCHO 25MM</t>
  </si>
  <si>
    <t>021.070</t>
  </si>
  <si>
    <t>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t>
  </si>
  <si>
    <t>021.071</t>
  </si>
  <si>
    <t>SUMINISTRO, TRANSPORTE E INSTALACION CUNETA RECTANGULAR EN CONCRETO 3000 PSI A=0.45 M. H=VARIABLE 0.20 A 0.35  M CON REJILLA PREFABRICADA (INCLUYE REJILLA PREFABRICADA CONCRETO)</t>
  </si>
  <si>
    <t>021.072</t>
  </si>
  <si>
    <t>SUMINISTRO, TRANSPORTE E INSTALACIÓN PORTERÍA DE MICROFUTBOL</t>
  </si>
  <si>
    <t>021.073</t>
  </si>
  <si>
    <t>SUMINISTRO, TRANSPORTE E INSTALACION CERRAMIENTO EN MALLA ESLABONADA CAL. 12  DE 2 1/4" X 2 1/4" +  ANGULO 3/4 X  1/8" + ANTICORROSIVO + PINTURA, TUBO AGUAS NEGRAS PARA CERRAMIENTO 2", PEDESTAL EN CONCRETO. SEGÚN DETALLE.</t>
  </si>
  <si>
    <t>021.080</t>
  </si>
  <si>
    <t>SUMINISTRO, TRANSPORTE E INSTALACION CERRAMIENTO EN MALLA ESLABONADA CAL. 12  DE 2 1/4" X 2 1/4" +  ANGULO 3/4 X  1/8" + ANTICORROSIVO + PINTURA, TUBO AGUAS NEGRAS PARA CERRAMIENTO 2",  CUCHILLAS EN ACERO INOXIDABLE AISI 430 ESPESOR 0,60MM ANCHO 25MM,</t>
  </si>
  <si>
    <t>021.081</t>
  </si>
  <si>
    <t>SUMINISTRO, TRANSPORTE E INSTALACIÓN DE MATERA PREFABRICADA RECTANGULAR 80X30X40 CON BASE METÁLICA. INCLUYE TIERRA NEGRA Y PLANTAS HORNAMENTALES</t>
  </si>
  <si>
    <t>UN</t>
  </si>
  <si>
    <t>021.082</t>
  </si>
  <si>
    <t>SUMINISTRO, TRANSPORTE E INSTALACIÓN DE MATERA PREFABRICADA RECTANGULAR ACANALADA DE 100X30X60. INCLUYE TIERRA NEGRA Y PLANTAS HORNAMENTALES</t>
  </si>
  <si>
    <t>021.083</t>
  </si>
  <si>
    <t>SUMINISTRO, TRANSPORTE E INSTALACIÓN DE MASTIL PARA BANDERAS EN TUBERIA PETROLERA DE 8" SOLADADO A PLATINA DE 3/4" CON PERNOS DE 3/4" INSCRISTADOS EN PEDESTAL DE CONCRETO (NO INCLUIDO). INCLUYE: Pernos, platinas, tuercas, soldadura, pintura, poleas, manilas) L=12M</t>
  </si>
  <si>
    <t>021.084</t>
  </si>
  <si>
    <t>SUMINISTRO, TRANSPORTE E INSTALACIÓN DE ARENA PARA RESELLADO DE JUNTAS EN PLAQUETAS PREFABRICADAS EXISTENTES. Incluye compactación. (No aplica para obras nuevas)</t>
  </si>
  <si>
    <t>021.085</t>
  </si>
  <si>
    <t>REINSTALACIÓN DE PLAQUETAS PREFABRICADAS PARA ANDENES. Incluye nivelación, compactación y sello con arena</t>
  </si>
  <si>
    <t>021.086</t>
  </si>
  <si>
    <t>SUIMINISTRO, TRANSPORTE Y CONSTRUCCION DE BANCA CORRIDA EN CONCRETO A LA VISTA DE 3000 PSI. E=0.10M ALIGERADA CON CASETON DE ESTERILLA, REFORZADA CON MALLA DE 4.5mm 15X15cm</t>
  </si>
  <si>
    <t>021.087</t>
  </si>
  <si>
    <t>SUMINISTRO, TRANSPORTE E INSTALACIÓN DE PROTECTOR DE ARBOL PREFABRICADO 50X50cm</t>
  </si>
  <si>
    <t>021.088</t>
  </si>
  <si>
    <t>CONSTRUCCION DE SARDINEL PARA CONFORMACION DE ANDENES H= HASTA 25 CM CHAFLANADO ENTRE A=10 CM Y 15 CM, INCLUYE REF LONG 2 VARILLAS DE 3/8", FLEJES TRANSVERSALES DE 1/4" CADA 15 CM ANCLADOS A PAVIMENTO (INCLUYE ANCLAJES EPOXICOS)</t>
  </si>
  <si>
    <t>021.089</t>
  </si>
  <si>
    <t>SUMINISTRO, TRANSPORTE E INSTALACION PAVIMENTO EN ADOQUINES DE CONCRETO SISTEMA arte concreto O SIMILAR PEATONAL DE 100 CM x14,5 CM X 4,5 CM COLOR CONFORME AL DISEÑO</t>
  </si>
  <si>
    <t>021.090</t>
  </si>
  <si>
    <t>SUMINISTRO, TRANSPORTE E INSTALACION PAVIMENTO EN ADOQUINES DE CONCRETO SISTEMA arte concreto O SIMILAR PEATONAL DE 100 CM x14,5 CM X 8 CM COLOR CONFORME AL DISEÑO VEHICULAR</t>
  </si>
  <si>
    <t>021.091</t>
  </si>
  <si>
    <t>SUMINISTRO, TRANSPORTE Y CONSTRUCCION ESCALAS EN CONCRETO A LA VISTA de 3000 PSI e=0,1m, SOBRE TIERRA RECUBRIENDO TERRENO PERFILADO EN ESCALA, REFORZADA CON MALLA DE 4,5 mm DE 15X15</t>
  </si>
  <si>
    <t>021.092</t>
  </si>
  <si>
    <t>SUMINISTRO, TRANSPORTE Y CONSTRUCCION ESCALAS EN CONCRETO A LA VISTA de 3000 PSI e=0,1m, SOBRE TIERRA RECUBRIENDO TERRENO PERFILADO INCLINADO (PASO CONFORMADO EN CONCRETO)</t>
  </si>
  <si>
    <t>022</t>
  </si>
  <si>
    <t>ASEO GENERAL Y LIMPIEZA</t>
  </si>
  <si>
    <t>022.001</t>
  </si>
  <si>
    <t>ASEO GENERAL</t>
  </si>
  <si>
    <t>022.002</t>
  </si>
  <si>
    <t>LIMPIEZA DE ESCALAS Y PEATONALES</t>
  </si>
  <si>
    <t>022.003</t>
  </si>
  <si>
    <t>LIMPIEZA DE ESTRUCTURAS DE DISIPACIÓN Y ENTREGA</t>
  </si>
  <si>
    <t>022.004</t>
  </si>
  <si>
    <t>LIMPIEZA DE CÁMARAS DE INSPECCIÓN</t>
  </si>
  <si>
    <t>022.005</t>
  </si>
  <si>
    <t>LIMPIEZA DE CAJAS DE INSPECCIÓN</t>
  </si>
  <si>
    <t>022.006</t>
  </si>
  <si>
    <t>LIMPIEZA DE SUMIDEROS SIMPLES</t>
  </si>
  <si>
    <t>022.007</t>
  </si>
  <si>
    <t>LIMPIEZA DE TRANVERSALES</t>
  </si>
  <si>
    <t>022.008</t>
  </si>
  <si>
    <t>LIMPIEZA DE DRENES Y FILTROS</t>
  </si>
  <si>
    <t>022.009</t>
  </si>
  <si>
    <t>LIMPIEZA DE VIDRIOS</t>
  </si>
  <si>
    <t>022.010</t>
  </si>
  <si>
    <t>LIMPIEZA DE CANALES EN CONCRETO A NIVEL DEL TERRENO (ANCHO HASTA 0.60 MTS)</t>
  </si>
  <si>
    <t>022.011</t>
  </si>
  <si>
    <t>SUMINISTRO, TRANSPORTE DE HIDROLAVADO PARA PISOS</t>
  </si>
  <si>
    <t>022.012</t>
  </si>
  <si>
    <t>023</t>
  </si>
  <si>
    <t>VIAS</t>
  </si>
  <si>
    <t>023.001</t>
  </si>
  <si>
    <t>SUMINISTRO, TRANSPORTE E INSTALACION DE PAVIMENTO EN CONCRETO PREMEZCLADO FAST TRACK</t>
  </si>
  <si>
    <t>023.002</t>
  </si>
  <si>
    <t>SUMINISTRO, TRANSPORTE E INSTALACION IMPRIMACION CON EMULSION ASFALTICA</t>
  </si>
  <si>
    <t>023.004</t>
  </si>
  <si>
    <t>SUMINISTRO, TRANSPORTE E INSTALACION  MEZCLA ASFALTICA TIPO MDC-19. Extendido mecánico y compactado</t>
  </si>
  <si>
    <t>023.006</t>
  </si>
  <si>
    <t>SUMINISTRO, TRANSPORTE E INSTALACION PAVIMENTO EN CONCRETO PREMEZCLADO MR 43</t>
  </si>
  <si>
    <t>023.008</t>
  </si>
  <si>
    <t xml:space="preserve">SUMINISTRO, TRANSPORTE E INSTALACION AFIRMADO PARA ANDENES </t>
  </si>
  <si>
    <t>023.009</t>
  </si>
  <si>
    <t>SUMINISTRO, TRANSPORTE E INSTALACION BASE COMPACTADA CON CILINDRO</t>
  </si>
  <si>
    <t>023.010</t>
  </si>
  <si>
    <t>SUMINISTRO, TRANSPORTE E INSTALACION BASE COMPACTADA CON RANA</t>
  </si>
  <si>
    <t>023.011</t>
  </si>
  <si>
    <t>023.012</t>
  </si>
  <si>
    <t>SUMINISTRO, TRANSPORTE E INSTALACION SUB BASE COMPACTADA CON CILINDRO</t>
  </si>
  <si>
    <t>023.013</t>
  </si>
  <si>
    <t>SUMINISTRO, TRANSPORTE E INSTALACION  RELLENO FLUIDO (instalacion)</t>
  </si>
  <si>
    <t>023.014</t>
  </si>
  <si>
    <t>SUMINISTRO, TRANSPORTE E INSTALACION BASE ESTABILIZADA CON CEMENTO</t>
  </si>
  <si>
    <t>023.016</t>
  </si>
  <si>
    <t>SUMINISTRO, TRANSPORTE E INSTALACION PAVIMENTO DE CONCRETO PREMEZCLADO MR 45</t>
  </si>
  <si>
    <t>023.017</t>
  </si>
  <si>
    <t>SUMINISTRO, TRANSPORTE E INSTALACION PILOTES PARA PUENTE EN CONCRETO 3000 PSI INCLUYE EXCAVACION Y  RETIRO</t>
  </si>
  <si>
    <t>023.018</t>
  </si>
  <si>
    <t>SUMINISTRO, TRANSPORTE E INSTALACION ESTRIBOS PARA PUENTE  EN CONCRETO 3000 PSI, INCLUYE CARGUEROS Y LOSAS DE APROXIMACION</t>
  </si>
  <si>
    <t>023.019</t>
  </si>
  <si>
    <t>SUMINISTRO, TRANSPORTE E INSTALACION BARRERA TIPO NEW JERSEY EN CONCRETO 3000 PSI</t>
  </si>
  <si>
    <t>023.020</t>
  </si>
  <si>
    <t>SUMINISTRO, TRANSPORTE E INSTALACION PILAS EN CONCRETO 4000 PSI</t>
  </si>
  <si>
    <t>023.021</t>
  </si>
  <si>
    <t>SUMINISTRO, TRANSPORTE E INSTALACION TABLERO DE PUENTE EN CONCRETO 5000 PSI</t>
  </si>
  <si>
    <t>023.022</t>
  </si>
  <si>
    <t>SUMINISTRO, TRANSPORTE E INSTALACION AISLADORES SISMICOS DIS DI=650</t>
  </si>
  <si>
    <t>023.023</t>
  </si>
  <si>
    <t>SUMINISTRO, TRANSPORTE E INSTALACION AISLADORES SISMICOS DIS DI=1000</t>
  </si>
  <si>
    <t>023.024</t>
  </si>
  <si>
    <t>SUMINISTRO E INSTALACION DE BARANDILLA METALICA</t>
  </si>
  <si>
    <t>023.025</t>
  </si>
  <si>
    <t>SUMINISTRO, TRANSPORTE E INSTALACION JUNTA ELASTOMETRICA DE EXPANSION TIPO VSL T-100 O SIMILAR</t>
  </si>
  <si>
    <t>023.027</t>
  </si>
  <si>
    <t>SUMINISTRO, TRANSPORTE E INSTALACION ACERO DE PREESFUERZO (fy 1860 Mpa)</t>
  </si>
  <si>
    <t>023.028</t>
  </si>
  <si>
    <t>SUMINISTRO, TRANSPORTE E INSTALACION PAVIMENTO EN CONCRETO MR 42 HECHO EN OBRA</t>
  </si>
  <si>
    <t>023.029</t>
  </si>
  <si>
    <t>SUMINISTRO, TRANSPORTE E INSTALACION PAVIMENTO EN CONCRETO MR 45 HECHO EN OBRA</t>
  </si>
  <si>
    <t>023.031</t>
  </si>
  <si>
    <t>SUMINISTRO, TRANSPORTE E INSTALACION  MEZCLA ASFALTICA TIPO MDC-19 PARA PARCHEO MANTENIMIENTO.</t>
  </si>
  <si>
    <t>M3-SUELTO</t>
  </si>
  <si>
    <t>023.032</t>
  </si>
  <si>
    <t>SUMINISTRO, TRANSPORTE E INSTALACION SELLO DE JUNTA DE PAVIMENTO RIGIDO 0,01 M</t>
  </si>
  <si>
    <t>023.033</t>
  </si>
  <si>
    <t>SUMINISTRO, TRANSPORTE E INSTALACION PAVIMENTO EN CONCRETO MR 41</t>
  </si>
  <si>
    <t>023.034</t>
  </si>
  <si>
    <t>CORTE MECANIZADO DE PAVIMENTO A=5 mm profundidad un tercio del espesor</t>
  </si>
  <si>
    <t>023.035</t>
  </si>
  <si>
    <t>CORTE MECANIZADO DE PAVIMENTO A=10 mm profundidad un tercio del espesor</t>
  </si>
  <si>
    <t>023.036</t>
  </si>
  <si>
    <t>SUMINISTRO, TRANSPORTE E INSTALACION SELLO DE JUNTA DE PAVIMENTO RIGIDO 5mm</t>
  </si>
  <si>
    <t>023.037</t>
  </si>
  <si>
    <t>SUMINISTRO, TRANSPORTE E INSTALACIÓN DE ACELERANTE PARA CONCRETOS Y PAVIMENTOS RIGIDOS</t>
  </si>
  <si>
    <t>023.045</t>
  </si>
  <si>
    <t>CANASTILLA DE SOPORTE DE DOVELAS EN HIERRO 3/8" Y 1/4"</t>
  </si>
  <si>
    <t>023.046</t>
  </si>
  <si>
    <t>DOVELAS DE ACERO LISO 60000 PSI PARA PAVIMENTOS</t>
  </si>
  <si>
    <t>023.047</t>
  </si>
  <si>
    <t>SUMINISTRO, TRANSPORTE E INSTALACION  MEZCLA ASFALTICA TIPO MDC-2  para parcheo de mantenimiento suelo</t>
  </si>
  <si>
    <t>023.048</t>
  </si>
  <si>
    <t>SUMINISTRO, TRANSPORTE E INSTALACION  DEMARCACION PASOS PEATONALES, LINEAS DE PARE, SIMBOLOS, TEXTOS Y OTRAS, CON PINTURA PLASTICO EN FRIO METODO LLANA</t>
  </si>
  <si>
    <t>023.049</t>
  </si>
  <si>
    <t>SUMINISTRO, TRANSPORTE E INSTALACION  DEMARCACION LINEAS CENTRALES CON PINTURA PLÁSTICA EN FRIO APLICADA CON VEHICULO (DE BORDE, DE CARRIL Y OTRAS (Ancho 12cms)</t>
  </si>
  <si>
    <t>023.050</t>
  </si>
  <si>
    <t>SUMINISTRO, TRANSPORTE E INSTALACION  DEMARCACION PASOS PEATONALES, LINEAS DE PARE, SIMBOLOS, TEXTOS Y OTRAS, CON PINTURA ACRILICA BASE SOLVENTE.</t>
  </si>
  <si>
    <t>023.051</t>
  </si>
  <si>
    <t>SUMINISTRO, TRANSPORTE E INSTALACION  DEMARCACION LINEAS CENTRALES, DE BORDE, DE CARRIL Y OTRAS (Ancho 12cms), CON PINTURA ACRILICA BASE SOLVENTE.</t>
  </si>
  <si>
    <t>023.052</t>
  </si>
  <si>
    <t>SUMINISTRO, TRANSPORTE E INSTALACION  FRESADO DE MARCAS VIALES</t>
  </si>
  <si>
    <t>023.053</t>
  </si>
  <si>
    <t>SUMINISTRO, TRANSPORTE E INSTALACION SEÑALES VERTICALES DOBLE GRADO DIAMANTE. SR/SP (60cms). PARA FIJAR EN POSTE EXISTENTE (Sección Circular).  - Cumple Manual de señalización INVIAS 2024</t>
  </si>
  <si>
    <t>023.054</t>
  </si>
  <si>
    <t>SUMINISTRO, TRANSPORTE E INSTALACION SEÑALES VERTICALES DOBLE GRADO DIAMANTE SR/SP (60cms). CON POSTE</t>
  </si>
  <si>
    <t>023.055</t>
  </si>
  <si>
    <t>SUMINISTRO, TRANSPORTE E INSTALACION SEÑAL VERTICAL RECTANGULAR SR-39 o SR-38 (75cms x 25cms) Sin Poste - Para Fijar</t>
  </si>
  <si>
    <t>023.056</t>
  </si>
  <si>
    <t>SUMINISTRO, TRANSPORTE E INSTALACION SEÑAL VERTICAL GRADO DIAMANTE SR o SP (60cms x 60cms),CON POSTE - Circular - Rombo - Hexagono</t>
  </si>
  <si>
    <t>023.057</t>
  </si>
  <si>
    <t xml:space="preserve">SUMINISTRO, TRANSPORTE E INSTALACION SEÑAL VERTICAL SR o SP o SI GRADO DIAMANTE  (60cms x 60cms),PARA FIJAR EN POSTE EXISTENTE (Sección Circular).  </t>
  </si>
  <si>
    <t>023.058</t>
  </si>
  <si>
    <t>SUMINISTRO E INSTALACIÓN DE SEÑAL VERTICAL SR o SP GRADO DIAMANTE (60cms x 60cms),CON POSTE</t>
  </si>
  <si>
    <t>023.059</t>
  </si>
  <si>
    <t>SUMINISTRO, TRANSPORTE E INSTALACION REDUCTOR DE VELOCIDAD (3,7 M. ANCHO X 10CMS DE ALTURA)</t>
  </si>
  <si>
    <t>023.060</t>
  </si>
  <si>
    <t>SUMINISTRO, TRANSPORTE E INSTALACION REDUCTOR EN ASFALTO 1,6m de ancho * 0,07m de h´</t>
  </si>
  <si>
    <t>023.061</t>
  </si>
  <si>
    <t>SUMINISTRO, TRANSPORTE E INSTALACION TACHAS REFLECTIVAS.</t>
  </si>
  <si>
    <t>023.062</t>
  </si>
  <si>
    <t>SUMINISTRO, TRANSPORTE E INSTALACION TACHONES 40x15x8cm</t>
  </si>
  <si>
    <t>023.063</t>
  </si>
  <si>
    <t>SUMINISTRO, TRANSPORTE E INSTALACION ESTOPEROLES CON ESPIGO</t>
  </si>
  <si>
    <t>023.064</t>
  </si>
  <si>
    <t>SUMINISTRO, TRANSPORTE E INSTALACION HITOS REFLECTIVOS</t>
  </si>
  <si>
    <t>023.065</t>
  </si>
  <si>
    <t>SUMINISTRO, TRANSPORTE E INSTALACION  MEZCLA ASFALTICA TIPO MDC-19 EXTENDIDO MANUAL, COMPACTACIÓN MECANICA.</t>
  </si>
  <si>
    <t>023.066</t>
  </si>
  <si>
    <t>SUMINISTRO, TRANSPORTE E INSTALACION DE TRITURADO DE 3/4" E=10CM PARA ZONAS DURAS</t>
  </si>
  <si>
    <t>023.067</t>
  </si>
  <si>
    <t>SUMINISTRO, TRANSPORTE E INSTALACIÓN DE GEOMALLA BIAXIAL DE RESISTENCIA A LA CARGA CÍCLICA DE 800 KN/M INSTALADA EN LA MITAD DE LA CARPETA ASFALTICA</t>
  </si>
  <si>
    <t>023.068</t>
  </si>
  <si>
    <t>DESMONTE Y REINSTALACIÓN DE BARRERA PREFABRICADA EN CONCRETO PARA SEPARADOR</t>
  </si>
  <si>
    <t>023.069</t>
  </si>
  <si>
    <t>SUMINISTRO, TRANSPORTE E INSTALACIÓN DE BARRERA PREFABRICADA EN CONCRETO DE 100X60cm</t>
  </si>
  <si>
    <t>024</t>
  </si>
  <si>
    <t>ALCANTARILLADO</t>
  </si>
  <si>
    <t>024.002</t>
  </si>
  <si>
    <t>SUMINISTRO, TRANSPORTE E INSTALACION TUBERÍA PVC CORRUGADA 160 M.M. (6") PARA ALCANTARILLADO</t>
  </si>
  <si>
    <t>024.003</t>
  </si>
  <si>
    <t xml:space="preserve">TRANSPORTE E INSTALACION TUBERÍA PVC CORRUGADA 160 M.M. (6") PARA ALCANTARILLADO   </t>
  </si>
  <si>
    <t>024.004</t>
  </si>
  <si>
    <t>SUMINISTRO, TRANSPORTE E INSTALACION TUBERÍA PVC CORRUGADA DE 200 M.M. (8") PARA ALCANTARILLADO</t>
  </si>
  <si>
    <t>024.005</t>
  </si>
  <si>
    <t xml:space="preserve">TRANSPORTE E INSTALACION TUBERÍA PVC CORRUGADA DE 200 M.M. (8") PARA ALCANTARILLADO                 </t>
  </si>
  <si>
    <t>024.006</t>
  </si>
  <si>
    <t>SUMINISTRO, TRANSPORTE E INSTALACION TUBERÍA PVC CORRUGADA DE 250 M.M. (10") PARA ALCANTARILLADO</t>
  </si>
  <si>
    <t>024.007</t>
  </si>
  <si>
    <t xml:space="preserve">TRANSPORTE E INSTALACION TUBERÍA PVC CORRUGADA DE 250 M.M. (10") PARA ALCANTARILLADO              </t>
  </si>
  <si>
    <t>024.008</t>
  </si>
  <si>
    <t>SUMINISTRO, TRANSPORTE E INSTALACION TUBERÍA PVC CORRUGADA DE 315 M.M. (12") PARA ALCANTARILLADO</t>
  </si>
  <si>
    <t>024.009</t>
  </si>
  <si>
    <t xml:space="preserve">TRANSPORTE E INSTALACION TUBERÍA PVC CORRUGADA DE 315 M.M. (12") PARA ALCANTARILLADO                                        </t>
  </si>
  <si>
    <t>024.010</t>
  </si>
  <si>
    <t>SUMINISTRO, TRANSPORTE E INSTALACION TUBERÍA PVC CORRUGADA DE 355 M.M. (14") PARA ALCANTARILLADO</t>
  </si>
  <si>
    <t>024.011</t>
  </si>
  <si>
    <t xml:space="preserve">TRANSPORTE E INSTALACION TUBERÍA PVC CORRUGADA DE 355 M.M. (14") PARA ALCANTARILLADO                                                      </t>
  </si>
  <si>
    <t>024.012</t>
  </si>
  <si>
    <t>SUMINISTRO, TRANSPORTE E INSTALACION TUBERÍA PVC CORRUGADA DE 400 M.M. (16") PARA ALCANTARILLADO</t>
  </si>
  <si>
    <t>024.013</t>
  </si>
  <si>
    <t xml:space="preserve">TRANSPORTE E INSTALACION TUBERÍA PVC CORRUGADA DE 400 M.M. (16") PARA ALCANTARILLADO                                        </t>
  </si>
  <si>
    <t>024.014</t>
  </si>
  <si>
    <t>SUMINISTRO, TRANSPORTE E INSTALACION TUBERÍA PVC CORRUGADA DE 450 M.M. (18") PARA ALCANTARILLADO</t>
  </si>
  <si>
    <t>024.015</t>
  </si>
  <si>
    <t xml:space="preserve">TRANSPORTE E INSTALACION TUBERÍA PVC CORRUGADA DE 450 M.M. (18") PARA ALCANTARILLADO         </t>
  </si>
  <si>
    <t>024.016</t>
  </si>
  <si>
    <t>SUMINISTRO, TRANSPORTE E INSTALACION TUBERÍA PVC CORRUGADA DE 500 M.M. (20") PARA ALCANTARILLADO</t>
  </si>
  <si>
    <t>024.017</t>
  </si>
  <si>
    <t xml:space="preserve">TRANSPORTE E INSTALACION TUBERÍA PVC CORRUGADA DE 500 M.M. (20") PARA ALCANTARILLADO </t>
  </si>
  <si>
    <t>024.018</t>
  </si>
  <si>
    <t>SUMINISTRO, TRANSPORTE E INSTALACION TUBERÍA PVC CORRUGADA DE 24" PARA ALCANTARILLADO</t>
  </si>
  <si>
    <t>024.019</t>
  </si>
  <si>
    <t>TRANSPORTE E INSTALACION TUBERÍA PVC CORRUGADA DE 24" PARA ALCANTARILLADO</t>
  </si>
  <si>
    <t>024.020</t>
  </si>
  <si>
    <t>SUMINISTRO, TRANSPORTE E INSTALACION TUBERÍA PVC CORRUGADA DE 27" PARA ALCANTARILLADO</t>
  </si>
  <si>
    <t>024.021</t>
  </si>
  <si>
    <t>TRANSPORTE E INSTALACION TUBERÍA PVC CORRUGADA DE 27" PARA ALCANTARILLADO</t>
  </si>
  <si>
    <t>024.022</t>
  </si>
  <si>
    <t>SUMINISTRO, TRANSPORTE E INSTALACION TUBERÍA PVC CORRUGADA DE 30" PARA ALCANTARILLADO</t>
  </si>
  <si>
    <t>024.023</t>
  </si>
  <si>
    <t>TRANSPORTE E INSTALACION TUBERÍA PVC CORRUGADA DE 30" PARA ALCANTARILLADO</t>
  </si>
  <si>
    <t>024.028</t>
  </si>
  <si>
    <t>SUMINISTRO, TRANSPORTE E INSTALACION  TUBERÍA PVC PERFILADA (24") ALCANTARILLADO</t>
  </si>
  <si>
    <t>024.029</t>
  </si>
  <si>
    <t>TRANSPORTE E INSTALACION  TUBERÍA PVC PERFILADA (24") ALCANTARILLADO</t>
  </si>
  <si>
    <t>024.030</t>
  </si>
  <si>
    <t>SUMINISTRO, TRANSPORTE E INSTALACION  TUBERÍA PVC PERFILADA (27") ALCANTARILLADO</t>
  </si>
  <si>
    <t>024.031</t>
  </si>
  <si>
    <t>TRANSPORTE E INSTALACION  TUBERÍA PVC PERFILADA (27") ALCANTARILLADO</t>
  </si>
  <si>
    <t>024.032</t>
  </si>
  <si>
    <t>SUMINISTRO, TRANSPORTE E INSTALACION  TUBERÍA PVC PERFILADA (30") ALCANTARILLADO</t>
  </si>
  <si>
    <t>024.033</t>
  </si>
  <si>
    <t>TRANSPORTE E INSTALACION  TUBERÍA PVC PERFILADA (30") ALCANTARILLADO</t>
  </si>
  <si>
    <t>024.034</t>
  </si>
  <si>
    <t>SUMINISTRO, TRANSPORTE E INSTALACION  TUBERÍA PVC PERFILADA (33") ALCANTARILLADO</t>
  </si>
  <si>
    <t>024.035</t>
  </si>
  <si>
    <t>TRANSPORTE E INSTALACION  TUBERÍA PVC PERFILADA (33") ALCANTARILLADO</t>
  </si>
  <si>
    <t>024.036</t>
  </si>
  <si>
    <t>SUMINISTRO, TRANSPORTE E INSTALACION  TUBERÍA PVC PERFILADA (36") ALCANTARILLADO</t>
  </si>
  <si>
    <t>024.037</t>
  </si>
  <si>
    <t>TRANSPORTE E INSTALACION  TUBERÍA PVC PERFILADA (36") ALCANTARILLADO</t>
  </si>
  <si>
    <t>024.038</t>
  </si>
  <si>
    <t>SUMINISTRO, TRANSPORTE E INSTALACION  TUBERÍA PVC PERFILADA (39") ALCANTARILLADO</t>
  </si>
  <si>
    <t>024.039</t>
  </si>
  <si>
    <t>TRANSPORTE E INSTALACION  TUBERÍA PVC PERFILADA (39") ALCANTARILLADO</t>
  </si>
  <si>
    <t>024.040</t>
  </si>
  <si>
    <t>SUMINISTRO, TRANSPORTE E INSTALACION  TUBERÍA PVC PERFILADA (42") ALCANTARILLADO</t>
  </si>
  <si>
    <t>024.041</t>
  </si>
  <si>
    <t>TRANSPORTE E INSTALACION  TUBERÍA PVC PERFILADA (42") ALCANTARILLADO</t>
  </si>
  <si>
    <t>024.042</t>
  </si>
  <si>
    <t>SUMINISTRO, TRANSPORTE E INSTALACION  TUBERÍA PVC PERFILADA (45") ALCANTARILLADO</t>
  </si>
  <si>
    <t>024.043</t>
  </si>
  <si>
    <t>TRANSPORTE E INSTALACION  TUBERÍA PVC PERFILADA (45") ALCANTARILLADO</t>
  </si>
  <si>
    <t>024.044</t>
  </si>
  <si>
    <t>SUMINISTRO, TRANSPORTE E INSTALACION  TUBERÍA PVC PERFILADA (48") ALCANTARILLADO</t>
  </si>
  <si>
    <t>024.045</t>
  </si>
  <si>
    <t>TRANSPORTE E INSTALACION  TUBERÍA PVC PERFILADA (48") ALCANTARILLADO</t>
  </si>
  <si>
    <t>024.046</t>
  </si>
  <si>
    <t>SUMINISTRO, TRANSPORTE E INSTALACION  TUBERÍA PVC PERFILADA (51") ALCANTARILLADO</t>
  </si>
  <si>
    <t>024.047</t>
  </si>
  <si>
    <t>TRANSPORTE E INSTALACION  TUBERÍA PVC PERFILADA (51") ALCANTARILLADO</t>
  </si>
  <si>
    <t>024.048</t>
  </si>
  <si>
    <t>SUMINISTRO, TRANSPORTE E INSTALACION  TUBERÍA PVC PERFILADA (54") ALCANTARILLADO</t>
  </si>
  <si>
    <t>024.049</t>
  </si>
  <si>
    <t>TRANSPORTE E INSTALACION  TUBERÍA PVC PERFILADA (54") ALCANTARILLADO</t>
  </si>
  <si>
    <t>024.050</t>
  </si>
  <si>
    <t>SUMINISTRO, TRANSPORTE E INSTALACION  TUBERÍA PVC PERFILADA (57") ALCANTARILLADO</t>
  </si>
  <si>
    <t>024.051</t>
  </si>
  <si>
    <t>TRANSPORTE E INSTALACION  TUBERÍA PVC PERFILADA (57") ALCANTARILLADO</t>
  </si>
  <si>
    <t>024.052</t>
  </si>
  <si>
    <t>SUMINISTRO, TRANSPORTE E INSTALACION  TUBERÍA PVC PERFILADA (60") ALCANTARILLADO</t>
  </si>
  <si>
    <t>024.053</t>
  </si>
  <si>
    <t>TRANSPORTE E INSTALACION  TUBERÍA PVC PERFILADA (60") ALCANTARILLADO</t>
  </si>
  <si>
    <t>024.054</t>
  </si>
  <si>
    <t>SUMINISTRO, TRANSPORTE E INSTALACION  TUBERÍA PVC PERFILADA (68") ALCANTARILLADO</t>
  </si>
  <si>
    <t>024.055</t>
  </si>
  <si>
    <t>TRANSPORTE E INSTALACION  TUBERÍA PVC PERFILADA (68") ALCANTARILLADO</t>
  </si>
  <si>
    <t>024.056</t>
  </si>
  <si>
    <t xml:space="preserve">SUMINISTRO, TRANSPORTE E INSTALACION EMPALME PARA PVC CORRUGADA DE 200 X 160 M.M. </t>
  </si>
  <si>
    <t>024.057</t>
  </si>
  <si>
    <t xml:space="preserve">TRANSPORTE E INSTALACION EMPALME PARA PVC CORRUGADA DE 200 X 160 M.M. </t>
  </si>
  <si>
    <t>024.058</t>
  </si>
  <si>
    <t xml:space="preserve">SUMINISTRO EMPALME PARA PVC CORRUGADA DE 200 X 160 M.M. </t>
  </si>
  <si>
    <t>024.059</t>
  </si>
  <si>
    <t>SUMINISTRO, TRANSPORTE E INSTALACION EMPALME PARA PVC CORRUGADA DE 250 X 160 M.M.</t>
  </si>
  <si>
    <t>024.060</t>
  </si>
  <si>
    <t>TRANSPORTE E INSTALACION EMPALME PARA PVC CORRUGADA DE 250 X 160 M.M.</t>
  </si>
  <si>
    <t>024.061</t>
  </si>
  <si>
    <t>SUMINISTRO, TRANSPORTE E INSTALACION  EMPALME PARA PVC CORRUGADA DE 315 X 160 M.M</t>
  </si>
  <si>
    <t>024.062</t>
  </si>
  <si>
    <t>TRANSPORTE E INSTALACION  EMPALME PARA PVC CORRUGADA DE 315 X 160 M.M</t>
  </si>
  <si>
    <t>024.063</t>
  </si>
  <si>
    <t>SUMINISTRO, TRANSPORTE E INSTALACION   EMPALME PARA PVC CORRUGADA DE 400 X 160 M.M.</t>
  </si>
  <si>
    <t>024.064</t>
  </si>
  <si>
    <t>TRANSPORTE E INSTALACION   EMPALME PARA PVC CORRUGADA DE 400 X 160 M.M.</t>
  </si>
  <si>
    <t>024.065</t>
  </si>
  <si>
    <t>SUMINISTRO, TRANSPORTE E INSTALACION   EMPALME PARA PVC CORRUGADA DE 450 X 160 M.M.</t>
  </si>
  <si>
    <t>024.066</t>
  </si>
  <si>
    <t>TRANSPORTE E INSTALACION   EMPALME PARA PVC CORRUGADA DE 450 X 160 M.M.</t>
  </si>
  <si>
    <t>024.067</t>
  </si>
  <si>
    <t>SUMINISTRO, TRANSPORTE E INSTALACION   EMPALME PARA PVC CORRUGADA DE 500 X 160 M.M.</t>
  </si>
  <si>
    <t>024.068</t>
  </si>
  <si>
    <t>TRANSPORTE E INSTALACION EMPALME PARA PVC CORRUGADA DE 500 X 160 M.M.</t>
  </si>
  <si>
    <t>024.069</t>
  </si>
  <si>
    <t>SUMINISTRO, TRANSPORTE E INSTALACION  EMPALME PARA PVC CORRUGADA DE 24"X 160 M.M.</t>
  </si>
  <si>
    <t>024.070</t>
  </si>
  <si>
    <t>TRANSPORTE E INSTALACION   EMPALME PARA PVC CORRUGADA DE 24"X 160 M.M.</t>
  </si>
  <si>
    <t>024.071</t>
  </si>
  <si>
    <t>SUMINISTRO, TRANSPORTE E INSTALACION   EMPALME PARA PVC CORRUGADA DE 27"X 160 M.M.</t>
  </si>
  <si>
    <t>024.072</t>
  </si>
  <si>
    <t>TRANSPORTE E INSTALACION   EMPALME PARA PVC CORRUGADA DE 27"X 160 M.M.</t>
  </si>
  <si>
    <t>024.073</t>
  </si>
  <si>
    <t xml:space="preserve">SUMINISTRO, TRANSPORTE E INSTALACION ANCLAJE Y EMPOTRAMIENTO DE TUBERÍAS EN CONCRETO CLASE II                                       </t>
  </si>
  <si>
    <t>024.074</t>
  </si>
  <si>
    <t xml:space="preserve">TRANSPORTE E INSTALACION ANCLAJE Y EMPOTRAMIENTO DE TUBERÍAS EN CONCRETO CLASE II                                       </t>
  </si>
  <si>
    <t>024.075</t>
  </si>
  <si>
    <t xml:space="preserve">SUMINISTRO, TRANSPORTE E INSTALACION CÁMARA CIRCULAR DE INSPECCIÓN/CAÍDA D=1.20 M. EN CONCRETO CLASE II                                </t>
  </si>
  <si>
    <t>024.076</t>
  </si>
  <si>
    <t xml:space="preserve">TRANSPORTE E INSTALACION CÁMARA CIRCULAR DE INSPECCIÓN/CAÍDA D=1.20 M. EN CONCRETO CLASE II                                </t>
  </si>
  <si>
    <t>024.077</t>
  </si>
  <si>
    <t>SUMINISTRO, TRANSPORTE E INSTALACION  CÁMARA CIRCULAR DE INSPECCIÓN/CAÍDA D=1.20 M. EN CONCRETO CLASE II PARA REALCE</t>
  </si>
  <si>
    <t>024.078</t>
  </si>
  <si>
    <t>TRANSPORTE E INSTALACION  CÁMARA CIRCULAR DE INSPECCIÓN/CAÍDA D=1.20 M. EN CONCRETO CLASE II PARA REALCE</t>
  </si>
  <si>
    <t>024.079</t>
  </si>
  <si>
    <t xml:space="preserve">SUMINISTRO, TRANSPORTE E INSTALACION CÁMARA CIRCULAR DE INSPECCIÓN/CAÍDA D=1.50 M. EN CONCRETO CLASE II                                       </t>
  </si>
  <si>
    <t>024.081</t>
  </si>
  <si>
    <t>TRANSPORTE E INSTALACION CÁMARA CIRCULAR DE INSPECCIÓN/CAÍDA D=1.50 M. EN CONCRETO CLASE II</t>
  </si>
  <si>
    <t>024.084</t>
  </si>
  <si>
    <t xml:space="preserve">SUMINISTRO, TRANSPORTE E INSTALACION BASE-CAÑUELA CÁMARA CIRCULAR INSPEC D=1.50 M EN CONCRETO CLASE II                                                        </t>
  </si>
  <si>
    <t>024.085</t>
  </si>
  <si>
    <t xml:space="preserve">TRANSPORTE E INSTALACION BASE-CAÑUELA CÁMARA CIRCULAR INSPEC D=1.50 M EN CONCRETO CLASE II                                                        </t>
  </si>
  <si>
    <t>024.086</t>
  </si>
  <si>
    <t xml:space="preserve">SUMINISTRO, TRANSPORTE E INSTALACION ARO-TAPA HD DE 0.65 M. PARA CÁMARA CIRCULAR DE INSPECCIÓN-ANTI RUIDO                                                     </t>
  </si>
  <si>
    <t>024.087</t>
  </si>
  <si>
    <t xml:space="preserve">TRANSPORTE E INSTALACION ARO-TAPA HD DE 0.65 M. PARA CÁMARA CIRCULAR DE INSPECCIÓN-ANTI RUIDO                                                     </t>
  </si>
  <si>
    <t>024.088</t>
  </si>
  <si>
    <t xml:space="preserve">SUMINISTRO, TRANSPORTE E INSTALACION ARO TAPA HF D=0.68 M. P/CÁMARA DE INSPECCIÓN                                                         </t>
  </si>
  <si>
    <t>024.089</t>
  </si>
  <si>
    <t xml:space="preserve">TRANSPORTE E INSTALACION ARO TAPA HF D=0.68 M. P/CÁMARA DE INSPECCIÓN                                                         </t>
  </si>
  <si>
    <t>024.090</t>
  </si>
  <si>
    <t xml:space="preserve">SUMINISTRO, TRANSPORTE E INSTALACION TAPA D=0.68 M. P/CÁMARA DE INSPECCIÓN EN CONCRETO REFORZ CLASE I VEHIC              </t>
  </si>
  <si>
    <t>024.091</t>
  </si>
  <si>
    <t>TRANSPORTE E INSTALACION TAPA D=0.68 M. P/CÁMARA DE INSPECCIÓN EN CONCRETO REFORZ CLASE I VEHIC</t>
  </si>
  <si>
    <t>024.092</t>
  </si>
  <si>
    <t>SUMINISTRO, TRANSPORTE E INSTALACION TAPA D=0.68 M. P/CÁMARA DE INSPECCIÓN EN CONCRETO REFORZ CLASE II PEATONAL</t>
  </si>
  <si>
    <t>024.093</t>
  </si>
  <si>
    <t>TRANSPORTE E INSTALACION TAPA D=0.68 M. P/CÁMARA DE INSPECCIÓN EN CONCRETO REFORZ CLASE II PEATONAL</t>
  </si>
  <si>
    <t>024.094</t>
  </si>
  <si>
    <t xml:space="preserve">SUMINISTRO, TRANSPORTE E INSTALACION ARO/ TAPA EN POLIPROPILENO D= 0,70 M PARA CÁMARA DE INSPECCION  (CUELLO 13 CM)                                                 </t>
  </si>
  <si>
    <t>024.095</t>
  </si>
  <si>
    <t>TRANSPORTE E INSTALACION ARO/ TAPA EN POLIPROPILENO D= 0,70 M PARA CÁMARA DE INSPECCION  (CUELLO 13 CM)</t>
  </si>
  <si>
    <t>024.096</t>
  </si>
  <si>
    <t xml:space="preserve">SUMINISTRO, TRANSPORTE E INSTALACION ARO/ TAPA EN POLIPROPILENO D= 0,70 M PARA CÁMARA DE INSPECCION  (CUELLO 20 CM)                                              </t>
  </si>
  <si>
    <t>024.097</t>
  </si>
  <si>
    <t>TRANSPORTE E INSTALACION ARO/ TAPA EN POLIPROPILENO D= 0,70 M PARA CÁMARA DE INSPECCION  (CUELLO 20 CM)</t>
  </si>
  <si>
    <t>024.098</t>
  </si>
  <si>
    <t xml:space="preserve">SUMINISTRO, TRANSPORTE E INSTALACION CAJA DE INSPECCIÓN EMPALME DOMICILIARIO TIPO I (0,60X0,60 M) EN CONCRETO CLASE II                                                                                  </t>
  </si>
  <si>
    <t>024.099</t>
  </si>
  <si>
    <t>TRANSPORTE E INSTALACION CAJA DE INSPECCIÓN EMPALME DOMICILIARIO TIPO I (0,60X0,60 M) EN CONCRETO CLASE II</t>
  </si>
  <si>
    <t>024.100</t>
  </si>
  <si>
    <t xml:space="preserve">SUMINISTRO, TRANSPORTE E INSTALACION CAJA DE INSPECCIÓN TIPO II (0,80X0,80 M) EN CONCRETO CLASE II                                                                                                                      </t>
  </si>
  <si>
    <t>024.101</t>
  </si>
  <si>
    <t>TRANSPORTE E INSTALACION CAJA DE INSPECCIÓN TIPO II (0,80X0,80 M) EN CONCRETO CLASE II</t>
  </si>
  <si>
    <t>024.102</t>
  </si>
  <si>
    <t xml:space="preserve">SUMINISTRO, TRANSPORTE E INSTALACION CAJA DE INSPECCIÓN EMPALME DOMICILIARIO  (0,50X0,50 M) EN CONCRETO CLASE II                                                                                                                                                         </t>
  </si>
  <si>
    <t>024.103</t>
  </si>
  <si>
    <t>TRANSPORTE E INSTALACION CAJA DE INSPECCIÓN EMPALME DOMICILIARIO  (0,50X0,50 M) EN CONCRETO CLASE II</t>
  </si>
  <si>
    <t>024.104</t>
  </si>
  <si>
    <t xml:space="preserve">SUMINISTRO, TRANSPORTE E INSTALACION TAPA P/CAJA DE INSPECCIÓN TIPO I (0,6X0,6X0,1 M) CONCRETO CLASE II                                                                                                                                                                                             </t>
  </si>
  <si>
    <t>024.105</t>
  </si>
  <si>
    <t xml:space="preserve">TRANSPORTE E INSTALACION  TAPA P/CAJA DE INSPECCIÓN TIPO I (0,6X0,6X0,1 M) CONCRETO CLASE II                                                                                                                                                                                             </t>
  </si>
  <si>
    <t>024.106</t>
  </si>
  <si>
    <t xml:space="preserve">SUMINISTRO, TRANSPORTE E INSTALACION TAPA P/CAJA DE INSPECCIÓN TIPO II (0,9X0,9X0,1 M) CONCRETO CLASE II                                       </t>
  </si>
  <si>
    <t>024.107</t>
  </si>
  <si>
    <t xml:space="preserve">TRANSPORTE E INSTALACION TAPA P/CAJA DE INSPECCIÓN TIPO II (0,9X0,9X0,1 M) CONCRETO CLASE II                                       </t>
  </si>
  <si>
    <t>024.108</t>
  </si>
  <si>
    <t xml:space="preserve">SUMINISTRO, TRANSPORTE E INSTALACION TAPA P/CAJA DE INSPECCIÓN (0,5X0,5X0,1 M) CONCRETO CLASE II                                       </t>
  </si>
  <si>
    <t>024.109</t>
  </si>
  <si>
    <t xml:space="preserve">TRANSPORTE E INSTALACION TAPA P/CAJA DE INSPECCIÓN (0,5X0,5X0,1 M) CONCRETO CLASE II                                       </t>
  </si>
  <si>
    <t>024.110</t>
  </si>
  <si>
    <t xml:space="preserve">SUMINISTRO, TRANSPORTE E INSTALACION TAPA P/CAJA DE INSPECCIÓN (0,6X0,8X0,1 M) CONCRETO CLASE II                           </t>
  </si>
  <si>
    <t>024.111</t>
  </si>
  <si>
    <t xml:space="preserve">TRANSPORTE E INSTALACION TAPA P/CAJA DE INSPECCIÓN (0,6X0,8X0,1 M) CONCRETO CLASE II                           </t>
  </si>
  <si>
    <t>024.112</t>
  </si>
  <si>
    <t>SUMINISTRO, TRANSPORTE E INSTALACION SUMIDERO DOBLE REJA TIPO SIFÓN EN CONCRETO CLASE II-TAPA ANTIRUIDO</t>
  </si>
  <si>
    <t>024.113</t>
  </si>
  <si>
    <t>TRANSPORTE E INSTALACION SUMIDERO DOBLE REJA TIPO SIFÓN EN CONCRETO CLASE II-TAPA ANTIRUIDO</t>
  </si>
  <si>
    <t>024.114</t>
  </si>
  <si>
    <t xml:space="preserve">SUMINISTRO, TRANSPORTE E INSTALACION SUMIDERO CUATRO REJAS TIPO SIFÓN EN CONCRETO CLASE II-TAPA HF     </t>
  </si>
  <si>
    <t>024.115</t>
  </si>
  <si>
    <t>TRANSPORTE E INSTALACION SUMIDERO CUATRO REJAS TIPO SIFÓN EN CONCRETO CLASE II-TAPA HF</t>
  </si>
  <si>
    <t>024.116</t>
  </si>
  <si>
    <t>SUMINISTRO, TRANSPORTE E INSTALACION  SUMIDERO DOBLE REJA SIN SIFÓN EN CONCRETO CLASE II - SIN TAPA</t>
  </si>
  <si>
    <t>024.117</t>
  </si>
  <si>
    <t>TRANSPORTE E INSTALACION  SUMIDERO DOBLE REJA SIN SIFÓN EN CONCRETO CLASE II - SIN TAPA</t>
  </si>
  <si>
    <t>024.118</t>
  </si>
  <si>
    <t>SUMINISTRO, TRANSPORTE E INSTALACION SUMIDERO DOBLE REJA TIPO SIFÓN EN CONCRETO CLASE II-TAPA EN POLIPROPILENO D=0,58M</t>
  </si>
  <si>
    <t>024.119</t>
  </si>
  <si>
    <t>TRANSPORTE E INSTALACION SUMIDERO DOBLE REJA TIPO SIFÓN EN CONCRETO CLASE II-TAPA EN POLIPROPILENO D=0,58M</t>
  </si>
  <si>
    <t>024.120</t>
  </si>
  <si>
    <t>SUMINISTRO, TRANSPORTE E INSTALACION EMPALME A CÁMARAS DE INSPECCIÓN CONCRETO CLASE II</t>
  </si>
  <si>
    <t>024.121</t>
  </si>
  <si>
    <t>TRANSPORTE E INSTALACION EMPALME A CÁMARAS DE INSPECCIÓN CONCRETO CLASE II</t>
  </si>
  <si>
    <t>024.122</t>
  </si>
  <si>
    <t>SUMINISTRO, TRANSPORTE E INSTALACION EMPALME DE DOMICILIARIAS DE ALCANTARILLADO</t>
  </si>
  <si>
    <t>024.123</t>
  </si>
  <si>
    <t>TRANSPORTE E INSTALACION EMPALME DE DOMICILIARIAS DE ALCANTARILLADO</t>
  </si>
  <si>
    <t>024.124</t>
  </si>
  <si>
    <t>SUMINISTRO, TRANSPORTE E INSTALACION UNIÓN 24" (INCLUYE HIDROSELLO)</t>
  </si>
  <si>
    <t>024.125</t>
  </si>
  <si>
    <t>TRANSPORTE E INSTALACION UNIÓN 24" (INCLUYE HIDROSELLO)</t>
  </si>
  <si>
    <t>024.126</t>
  </si>
  <si>
    <t>SUMINISTRO, TRANSPORTE E INSTALACION UNIÓN 27" (INCLUYE HIDROSELLO)</t>
  </si>
  <si>
    <t>024.127</t>
  </si>
  <si>
    <t>TRANSPORTE E INSTALACION UNIÓN 27" (INCLUYE HIDROSELLO)</t>
  </si>
  <si>
    <t>024.128</t>
  </si>
  <si>
    <t>SUMINISTRO, TRANSPORTE E INSTALACION UNIÓN 30" (INCLUYE HIDROSELLO)</t>
  </si>
  <si>
    <t>024.129</t>
  </si>
  <si>
    <t>TRANSPORTE E INSTALACION UNIÓN 30" (INCLUYE HIDROSELLO)</t>
  </si>
  <si>
    <t>024.130</t>
  </si>
  <si>
    <t>SUMINISTRO, TRANSPORTE E INSTALACION UNIÓN 33" (INCLUYE HIDROSELLO)</t>
  </si>
  <si>
    <t>024.131</t>
  </si>
  <si>
    <t>TRANSPORTE E INSTALACION UNIÓN 33" (INCLUYE HIDROSELLO)</t>
  </si>
  <si>
    <t>024.132</t>
  </si>
  <si>
    <t>SUMINISTRO, TRANSPORTE E INSTALACION UNIÓN 36" (INCLUYE HIDROSELLO)</t>
  </si>
  <si>
    <t>024.133</t>
  </si>
  <si>
    <t>TRANSPORTE E INSTALACION UNIÓN 36" (INCLUYE HIDROSELLO)</t>
  </si>
  <si>
    <t>024.134</t>
  </si>
  <si>
    <t>SUMINISTRO, TRANSPORTE E INSTALACION UNIÓN 39" (INCLUYE HIDROSELLO)</t>
  </si>
  <si>
    <t>024.135</t>
  </si>
  <si>
    <t>TRANSPORTE E INSTALACION UNIÓN 39" (INCLUYE HIDROSELLO)</t>
  </si>
  <si>
    <t>024.136</t>
  </si>
  <si>
    <t>SUMINISTRO, TRANSPORTE E INSTALACION UNIÓN 42" (INCLUYE HIDROSELLO)</t>
  </si>
  <si>
    <t>024.137</t>
  </si>
  <si>
    <t>TRANSPORTE E INSTALACION UNIÓN 42" (INCLUYE HIDROSELLO)</t>
  </si>
  <si>
    <t>024.138</t>
  </si>
  <si>
    <t>SUMINISTRO, TRANSPORTE E INSTALACION UNIÓN 45" (INCLUYE HIDROSELLO)</t>
  </si>
  <si>
    <t>024.139</t>
  </si>
  <si>
    <t>TRANSPORTE E INSTALACION UNIÓN 45" (INCLUYE HIDROSELLO)</t>
  </si>
  <si>
    <t>024.140</t>
  </si>
  <si>
    <t>SUMINISTRO, TRANSPORTE E INSTALACION UNIÓN 48" (INCLUYE HIDROSELLO)</t>
  </si>
  <si>
    <t>024.141</t>
  </si>
  <si>
    <t>TRANSPORTE E INSTALACION UNIÓN 48" (INCLUYE HIDROSELLO)</t>
  </si>
  <si>
    <t>024.142</t>
  </si>
  <si>
    <t>SUMINISTRO, TRANSPORTE E INSTALACION UNIÓN 51" (INCLUYE HIDROSELLO)</t>
  </si>
  <si>
    <t>024.143</t>
  </si>
  <si>
    <t>TRANSPORTE E INSTALACION UNIÓN 51" (INCLUYE HIDROSELLO)</t>
  </si>
  <si>
    <t>024.144</t>
  </si>
  <si>
    <t>SUMINISTRO, TRANSPORTE E INSTALACION UNIÓN 57" (INCLUYE HIDROSELLO)</t>
  </si>
  <si>
    <t>024.145</t>
  </si>
  <si>
    <t>TRANSPORTE E INSTALACION UNIÓN 57" (INCLUYE HIDROSELLO)</t>
  </si>
  <si>
    <t>024.146</t>
  </si>
  <si>
    <t>SUMINISTRO, TRANSPORTE E INSTALACION UNIÓN 60" (INCLUYE HIDROSELLO)</t>
  </si>
  <si>
    <t>024.147</t>
  </si>
  <si>
    <t>TRANSPORTE E INSTALACION UNIÓN 60" (INCLUYE HIDROSELLO)</t>
  </si>
  <si>
    <t>024.148</t>
  </si>
  <si>
    <t>SUMINISTRO, TRANSPORTE E INSTALACION UNIÓN 68" (INCLUYE HIDROSELLO)</t>
  </si>
  <si>
    <t>024.149</t>
  </si>
  <si>
    <t>TRANSPORTE E INSTALACION UNIÓN 68" (INCLUYE HIDROSELLO)</t>
  </si>
  <si>
    <t>024.150</t>
  </si>
  <si>
    <t>SUMINISTRO, TRANSPORTE E INSTALACION DE TUBERIA PVC SANITARIA DE 1 1/2"</t>
  </si>
  <si>
    <t>024.151</t>
  </si>
  <si>
    <t>TRANSPORTE E INSTALACION DE TUBERIA PVC SANITARIA DE 1 1/2"</t>
  </si>
  <si>
    <t>024.152</t>
  </si>
  <si>
    <t>SUMINISTRO, TRANSPORTE E INSTALACION DE TUBERIA PVC SANITARIA DE 2"</t>
  </si>
  <si>
    <t>024.153</t>
  </si>
  <si>
    <t>TRANSPORTE E INSTALACION DE TUBERIA PVC SANITARIA DE 2"</t>
  </si>
  <si>
    <t>024.154</t>
  </si>
  <si>
    <t>SUMINISTRO, TRANSPORTE E INSTALACION DE TUBERIA PVC SANITARIA DE 3"</t>
  </si>
  <si>
    <t>024.155</t>
  </si>
  <si>
    <t>TRANSPORTE E INSTALACION DE TUBERIA PVC SANITARIA DE 3"</t>
  </si>
  <si>
    <t>024.156</t>
  </si>
  <si>
    <t>SUMINISTRO, TRANSPORTE E INSTALACION DE TUBERIA PVC SANITARIA DE 4"</t>
  </si>
  <si>
    <t>024.157</t>
  </si>
  <si>
    <t>TRANSPORTE E INSTALACION DE TUBERIA PVC SANITARIA DE 4"</t>
  </si>
  <si>
    <t>024.158</t>
  </si>
  <si>
    <t>SUMINISTRO, TRANSPORTE E INSTALACION DE TUBERIA PVC SANITARIA DE 6"</t>
  </si>
  <si>
    <t>024.159</t>
  </si>
  <si>
    <t>TRANSPORTE E INSTALACION DE TUBERIA PVC SANITARIA DE 6"</t>
  </si>
  <si>
    <t>024.160</t>
  </si>
  <si>
    <t xml:space="preserve">SUMINISTRO, TRANSPORTE E INSTALACION CAJA DE INSPECCIÓN EMPALME DOMICILIARIO TIPO I (0,60X0,60 M) EN CONCRETO CLASE II  INCLUYE TAPA Y CAÑUELA                                                                                </t>
  </si>
  <si>
    <t>024.161</t>
  </si>
  <si>
    <t xml:space="preserve">TRANSPORTE E INSTALACION CAJA DE INSPECCIÓN EMPALME DOMICILIARIO TIPO I (0,60X0,60 M) EN CONCRETO CLASE II  INCLUYE TAPA Y CAÑUELA                                                                                </t>
  </si>
  <si>
    <t>024.162</t>
  </si>
  <si>
    <t>SUMINISTRO, TRANSPORTE E INSTALACION BASE-CAÑUELA CÁMARA CIRCULAR INSPEC D=1.20 M EN CONCRETO CLASE II</t>
  </si>
  <si>
    <t>024.164</t>
  </si>
  <si>
    <t>SUMINISTRO, TRANSPORTE E INSTALACION SUMIDERO DOBLE REJA TIPO SIFÓN EN CONCRETO CLASE II-TAPA HF</t>
  </si>
  <si>
    <t>024.165</t>
  </si>
  <si>
    <t>SUMINISTRO, TRANSPORTE E INSTALACION SUMIDERO CUATRO REJAS TIPO SIFÓN EN CONCRETO CLASE II-TAPA ANTIRUIDO</t>
  </si>
  <si>
    <t>025</t>
  </si>
  <si>
    <t>ACUEDUCTO</t>
  </si>
  <si>
    <t>025.001</t>
  </si>
  <si>
    <t>SUMINISTRO, TRANSPORTE E INSTALACION DE  TUBERÍA PVC TIPO UNIÓN MECÁNICA RDE 21 DE 2" P/ACUEDUCTO</t>
  </si>
  <si>
    <t>025.002</t>
  </si>
  <si>
    <t>SUMINISTRO, TRANSPORTE E INSTALACION TUBERÍA PVC TIPO UNIÓN MECÁNICA RDE 21 DE 3" P/ACUEDUCTO</t>
  </si>
  <si>
    <t>025.003</t>
  </si>
  <si>
    <t>TRANSPORTE E INSTALACION TUBERÍA PVC TIPO UNIÓN MECÁNICA RDE 21 DE 3" P/ACUEDUCTO</t>
  </si>
  <si>
    <t>025.004</t>
  </si>
  <si>
    <t>SUMINISTRO, TRANSPORTE E INSTALACION TUBERÍA PVC TIPO UNIÓN MECÁNICA RDE 21 DE 4" P/ACUEDUCTO</t>
  </si>
  <si>
    <t>025.005</t>
  </si>
  <si>
    <t xml:space="preserve">TRANSPORTE E INSTALACION TUBERÍA PVC TIPO UNIÓN MECÁNICA RDE 21 DE 4" P/ACUEDUCTO </t>
  </si>
  <si>
    <t>025.006</t>
  </si>
  <si>
    <t>SUMINISTRO, TRANSPORTE E INSTALACION TUBERÍA PVC TIPO UNIÓN MECÁNICA RDE 21 DE 6" P/ACUEDUCTO</t>
  </si>
  <si>
    <t>025.007</t>
  </si>
  <si>
    <t xml:space="preserve">TRANSPORTE E INSTALACION TUBERÍA PVC TIPO UNIÓN MECÁNICA RDE 21 DE 6" P/ACUEDUCTO </t>
  </si>
  <si>
    <t>025.008</t>
  </si>
  <si>
    <t>SUMINISTRO, TRANSPORTE E INSTALACION TUBERÍA PVC TIPO UNIÓN MECÁNICA RDE 21 DE 8" P/ACUEDUCTO</t>
  </si>
  <si>
    <t>025.009</t>
  </si>
  <si>
    <t>TRANSPORTE E INSTALACION TUBERÍA PVC TIPO UNIÓN MECÁNICA RDE 21 DE 8" P/ACUEDUCTO</t>
  </si>
  <si>
    <t>025.01A</t>
  </si>
  <si>
    <t>TRANSPORTE E INSTALACION DE  TUBERÍA PVC TIPO UNIÓN MECÁNICA RDE 21 DE 2" P/ACUEDUCTO</t>
  </si>
  <si>
    <t>025.010</t>
  </si>
  <si>
    <t>SUMINISTRO, TRANSPORTE E INSTALACION TUBERÍA PVC TIPO UNIÓN MECÁNICA RDE 21 DE 10" P/ACUEDUCTO</t>
  </si>
  <si>
    <t>025.012</t>
  </si>
  <si>
    <t>SUMINISTRO, TRANSPORTE E INSTALACION TUBERÍA PVC TIPO UNIÓN MECÁNICA RDE 21 DE 12" P/ACUEDUCTO</t>
  </si>
  <si>
    <t>025.013</t>
  </si>
  <si>
    <t xml:space="preserve">TRANSPORTE E INSTALACION TUBERÍA PVC TIPO UNIÓN MECÁNICA RDE 21 DE 12" P/ACUEDUCTO </t>
  </si>
  <si>
    <t>025.014</t>
  </si>
  <si>
    <t>SUMINISTRO, TRANSPORTE E INSTALACION TUBERÍA PVC TIPO UNIÓN MECÁNICA RDE 21 DE 14" P/ACUEDUCTO</t>
  </si>
  <si>
    <t>025.015</t>
  </si>
  <si>
    <t>TRANSPORTE E INSTALACION TUBERÍA PVC TIPO UNIÓN MECÁNICA RDE 21 DE 14" P/ACUEDUCTO</t>
  </si>
  <si>
    <t>025.016</t>
  </si>
  <si>
    <t>SUMINISTRO, TRANSPORTE E INSTALACION TUBERÍA PVC TIPO UNIÓN MECÁNICA RDE 21 DE 16" P/ACUEDUCTO</t>
  </si>
  <si>
    <t>025.017</t>
  </si>
  <si>
    <t>TRANSPORTE E INSTALACION TUBERÍA PVC TIPO UNIÓN MECÁNICA RDE 21 DE 16" P/ACUEDUCTO</t>
  </si>
  <si>
    <t>025.018</t>
  </si>
  <si>
    <t>SUMINISTRO, TRANSPORTE E INSTALACION TUBERÍA PVC TIPO BIAXIAL PR 200 DE 3" P/ACUEDUCTO</t>
  </si>
  <si>
    <t>025.019</t>
  </si>
  <si>
    <t>TRANSPORTE E INSTALACION TUBERÍA PVC TIPO BIAXIAL PR 200 DE 3" P/ACUEDUCTO</t>
  </si>
  <si>
    <t>025.020</t>
  </si>
  <si>
    <t>SUMINISTRO, TRANSPORTE E INSTALACION TUBERÍA PVC TIPO BIAXIAL PR 200 DE 4" P/ACUEDUCTO</t>
  </si>
  <si>
    <t>025.021</t>
  </si>
  <si>
    <t>TRANSPORTE E INSTALACION TUBERÍA PVC TIPO BIAXIAL PR 200 DE 4" P/ACUEDUCTO</t>
  </si>
  <si>
    <t>025.022</t>
  </si>
  <si>
    <t>SUMINISTRO, TRANSPORTE E INSTALACION TUBERÍA PVC TIPO BIAXIAL PR 200 DE 6" P/ACUEDUCTO</t>
  </si>
  <si>
    <t>025.023</t>
  </si>
  <si>
    <t>TRANSPORTE E INSTALACION TUBERÍA PVC TIPO BIAXIAL PR 200 DE 6" P/ACUEDUCTO</t>
  </si>
  <si>
    <t>025.024</t>
  </si>
  <si>
    <t>SUMINISTRO, TRANSPORTE E INSTALACION TUBERÍA PVC TIPO BIAXIAL PR 200 DE 8" P/ACUEDUCTO</t>
  </si>
  <si>
    <t>025.025</t>
  </si>
  <si>
    <t>TRANSPORTE E INSTALACION TUBERÍA PVC TIPO BIAXIAL PR 200 DE 8" P/ACUEDUCTO</t>
  </si>
  <si>
    <t>025.026</t>
  </si>
  <si>
    <t>SUMINISTRO, TRANSPORTE E INSTALACION TUBERÍA PVC TIPO BIAXIAL PR 200 DE 10" P/ACUEDUCTO</t>
  </si>
  <si>
    <t>025.027</t>
  </si>
  <si>
    <t>TRANSPORTE E INSTALACION TUBERÍA PVC TIPO BIAXIAL PR 200 DE 10" P/ACUEDUCTO</t>
  </si>
  <si>
    <t>025.028</t>
  </si>
  <si>
    <t>SUMINISTRO, TRANSPORTE E INSTALACION TUBERÍA PVC TIPO BIAXIAL PR 200 DE 12" P/ACUEDUCTO</t>
  </si>
  <si>
    <t>025.029</t>
  </si>
  <si>
    <t>TRANSPORTE E INSTALACION TUBERÍA PVC TIPO BIAXIAL PR 200 DE 12" P/ACUEDUCTO</t>
  </si>
  <si>
    <t>025.030</t>
  </si>
  <si>
    <t xml:space="preserve">SUMINISTRO, TRANSPORTE E INSTALACION TUBERÍA PF + UAD DE 3/4" PARA ACOMETIDA DE ACUEDUCTO                                      </t>
  </si>
  <si>
    <t>025.031</t>
  </si>
  <si>
    <t xml:space="preserve">SUMINISTRO, TRANSPORTE E INSTALACION TUBERÍA PF + UAD DE 1/2" PARA ACOMETIDA DE ACUEDUCTO             </t>
  </si>
  <si>
    <t>025.032</t>
  </si>
  <si>
    <t>SUMINISTRO, TRANSPORTE E INSTALACION EMPALME PVC DE 6" X 1/2" PARA ACOMETIDA DE ACUEDUCTO</t>
  </si>
  <si>
    <t>025.033</t>
  </si>
  <si>
    <t>SUMINISTRO, TRANSPORTE E INSTALACION EMPALME PVC DE 4" X 1/2" PARA ACOMETIDA DE ACUEDUCTO</t>
  </si>
  <si>
    <t>025.034</t>
  </si>
  <si>
    <t>SUMINISTRO, TRANSPORTE E INSTALACION EMPALME PVC DE 3" X 1/2" PARA ACOMETIDA DE ACUEDUCTO</t>
  </si>
  <si>
    <t>025.035</t>
  </si>
  <si>
    <t>SUMINISTRO, TRANSPORTE E INSTALACION EMPALME PVC DE 2" X 1/2" PARA ACOMETIDA DE ACUEDUCTO</t>
  </si>
  <si>
    <t>025.036</t>
  </si>
  <si>
    <t>SUMINISTRO, TRANSPORTE E INSTALACION EMPALME ACERO INOX 6"X1/2" PARA ACOMETIDA DE ACUEDUCTO No incluye registro de incorporacion 1/2" ni valvula de control 1/2"</t>
  </si>
  <si>
    <t>025.037</t>
  </si>
  <si>
    <t>SUMINISTRO, TRANSPORTE E INSTALACION EMPALME ACERO INOX  8"X 1/2" PARA ACOMETIDA DE ACUEDUCTO. No incluye registro de incorporacion 1/2" ni valvula de control 1/2"</t>
  </si>
  <si>
    <t>025.038</t>
  </si>
  <si>
    <t>SUMINISTRO, TRANSPORTE E INSTALACION TUBERÍA POLIETILE PE 100/PN 10 DE 355 MM PARA ACUEDUCTO</t>
  </si>
  <si>
    <t>025.039</t>
  </si>
  <si>
    <t>SUMINISTRO, TRANSPORTE E INSTALACION TUBERÍA POLIETILE PE 100/PN 12,5 DE 355 MM PARA ACUEDUCTO</t>
  </si>
  <si>
    <t>025.040</t>
  </si>
  <si>
    <t>SUMINISTRO, TRANSPORTE E INSTALACION TUBERÍA POLIETILE PE 100/PN 16 DE 355 MM PARA ACUEDUCTO</t>
  </si>
  <si>
    <t>025.041</t>
  </si>
  <si>
    <t>TRANSPORTE E INSTALACION TUBERÍA POLIETILE PE 100/PN 16 DE 355 MM PARA ACUEDUCTO</t>
  </si>
  <si>
    <t>025.042</t>
  </si>
  <si>
    <t>SUMINISTRO, TRANSPORTE E INSTALACION TUBERÍA POLIETILE PE 100/PN 10 DE 315 MM PARA ACUEDUCTO</t>
  </si>
  <si>
    <t>025.043</t>
  </si>
  <si>
    <t>SUMINISTRO, TRANSPORTE E INSTALACION TUBERÍA POLIETILE PE 100/PN 12,5 DE 315 MM PARA ACUEDUCTO</t>
  </si>
  <si>
    <t>025.044</t>
  </si>
  <si>
    <t>SUMINISTRO, TRANSPORTE E INSTALACION TUBERÍA POLIETILE PE 100/PN 16 DE 315 MM PARA ACUEDUCTO</t>
  </si>
  <si>
    <t>025.045</t>
  </si>
  <si>
    <t>TRANSPORTE E INSTALACION TUBERÍA POLIETILE PE 100/PN 16 DE 315 MM PARA ACUEDUCTO</t>
  </si>
  <si>
    <t>025.046</t>
  </si>
  <si>
    <t>SUMINISTRO, TRANSPORTE E INSTALACION TUBERÍA POLIETILE PE 100/PN 10 DE 250 MM PARA ACUEDUCTO</t>
  </si>
  <si>
    <t>025.047</t>
  </si>
  <si>
    <t>SUMINISTRO, TRANSPORTE E INSTALACION TUBERÍA POLIETILE PE 100/PN 12,5 DE 250 MM PARA ACUEDUCTO</t>
  </si>
  <si>
    <t>025.048</t>
  </si>
  <si>
    <t>SUMINISTRO, TRANSPORTE E INSTALACION TUBERÍA POLIETILE PE 100/PN 16 DE 250 MM PARA ACUEDUCTO</t>
  </si>
  <si>
    <t>025.049</t>
  </si>
  <si>
    <t>TRANSPORTE E INSTALACION TUBERÍA POLIETILE PE 100/PN 16 DE 250 MM PARA ACUEDUCTO</t>
  </si>
  <si>
    <t>025.050</t>
  </si>
  <si>
    <t>SUMINISTRO, TRANSPORTE E INSTALACION TUBERÍA POLIETILE PE 100/PN 10 DE 200 MM PARA ACUEDUCTO</t>
  </si>
  <si>
    <t>025.051</t>
  </si>
  <si>
    <t>SUMINISTRO, TRANSPORTE E INSTALACION TUBERÍA POLIETILE PE 100/PN 12,5 DE 200 MM PARA ACUEDUCTO</t>
  </si>
  <si>
    <t>025.052</t>
  </si>
  <si>
    <t>SUMINISTRO, TRANSPORTE E INSTALACION TUBERÍA POLIETILE PE 100/PN 16 DE 200 MM PARA ACUEDUCTO</t>
  </si>
  <si>
    <t>025.053</t>
  </si>
  <si>
    <t>TRANSPORTE E INSTALACION TUBERÍA POLIETILE PE 100/PN 16 DE 200 MM PARA ACUEDUCTO</t>
  </si>
  <si>
    <t>025.054</t>
  </si>
  <si>
    <t>SUMINISTRO, TRANSPORTE E INSTALACION TUBERÍA POLIETILE PE 100/PN 10 DE 160 MM PARA ACUEDUCTO</t>
  </si>
  <si>
    <t>025.055</t>
  </si>
  <si>
    <t>SUMINISTRO, TRANSPORTE E INSTALACION TUBERÍA POLIETILE PE 100/PN 12,5 DE 160 MM PARA ACUEDUCTO</t>
  </si>
  <si>
    <t>025.056</t>
  </si>
  <si>
    <t>SUMINISTRO, TRANSPORTE E INSTALACION TUBERÍA POLIETILE PE 100/PN 16 DE 160 MM PARA ACUEDUCTO</t>
  </si>
  <si>
    <t>025.057</t>
  </si>
  <si>
    <t>TRANSPORTE E INSTALACION TUBERÍA POLIETILE PE 100/PN 16 DE 160 MM PARA ACUEDUCTO</t>
  </si>
  <si>
    <t>025.058</t>
  </si>
  <si>
    <t>SUMINISTRO, TRANSPORTE E INSTALACION TUBERÍA POLIETILE PE 100/PN 10 DE 110 MM  PARA ACUEDUCTO</t>
  </si>
  <si>
    <t>025.059</t>
  </si>
  <si>
    <t>SUMINISTRO, TRANSPORTE E INSTALACION TUBERÍA POLIETILE PE 100/PN 12,5 DE 110 MM  PARA ACUEDUCTO</t>
  </si>
  <si>
    <t>025.060</t>
  </si>
  <si>
    <t>SUMINISTRO, TRANSPORTE E INSTALACION TUBERÍA POLIETILE PE 100/PN 16 DE 110 MM  PARA ACUEDUCTO</t>
  </si>
  <si>
    <t>025.061</t>
  </si>
  <si>
    <t>TRANSPORTE E INSTALACION TUBERÍA POLIETILE PE 100/PN 16 DE 110 MM  PARA ACUEDUCTO</t>
  </si>
  <si>
    <t>025.062</t>
  </si>
  <si>
    <t>SUMINISTRO, TRANSPORTE E INSTALACION TUBERÍA POLIETILENO PE 100/PN 10 DE 90  MM   PARA ACUEDUCTO</t>
  </si>
  <si>
    <t>025.063</t>
  </si>
  <si>
    <t>SUMINISTRO, TRANSPORTE E INSTALACION TUBERÍA POLIETILENO PE 100/PN 12,50 DE 90  MM   PARA ACUEDUCTO</t>
  </si>
  <si>
    <t>025.064</t>
  </si>
  <si>
    <t>SUMINISTRO, TRANSPORTE E INSTALACION TUBERÍA POLIETILENO PE 100/PN 16 DE 90  MM   PARA ACUEDUCTO</t>
  </si>
  <si>
    <t>025.065</t>
  </si>
  <si>
    <t>TRANSPORTE E INSTALACION TUBERÍA POLIETILENO PE 100/PN 16 DE 90  MM   PARA ACUEDUCTO</t>
  </si>
  <si>
    <t>025.066</t>
  </si>
  <si>
    <t>SUMINISTRO, TRANSPORTE E INSTALACION TUBERÍA POLIETILENO PE 100/ PN 10 DE 75 MM  PARA ACUEDUCTO</t>
  </si>
  <si>
    <t>025.067</t>
  </si>
  <si>
    <t>SUMINISTRO, TRANSPORTE E INSTALACION TUBERÍA POLIETILENO PE 100/ PN 12,50 DE 75 MM  PARA ACUEDUCTO</t>
  </si>
  <si>
    <t>025.068</t>
  </si>
  <si>
    <t>SUMINISTRO, TRANSPORTE E INSTALACION TUBERÍA POLIETILENO PE 100/ PN 16 DE 75 MM  PARA ACUEDUCTO</t>
  </si>
  <si>
    <t>025.069</t>
  </si>
  <si>
    <t>TRANSPORTE E INSTALACION TUBERÍA POLIETILENO PE 100/ PN 16 DE 75 MM  PARA ACUEDUCTO</t>
  </si>
  <si>
    <t>025.070</t>
  </si>
  <si>
    <t>SUMINISTRO, TRANSPORTE E INSTALACION TUBERÍA POLIETILENO PE 100 /PN 10 DE 63 MM   PARA ACUEDUCTO</t>
  </si>
  <si>
    <t>025.071</t>
  </si>
  <si>
    <t>SUMINISTRO, TRANSPORTE E INSTALACION TUBERÍA POLIETILENO PE 100 /PN 12,50 DE 63 MM   PARA ACUEDUCTO</t>
  </si>
  <si>
    <t>025.072</t>
  </si>
  <si>
    <t>SUMINISTRO, TRANSPORTE E INSTALACION TUBERÍA POLIETILENO PE 100 /PN 16 DE 63 MM   PARA ACUEDUCTO</t>
  </si>
  <si>
    <t>025.073</t>
  </si>
  <si>
    <t>TRANSPORTE E INSTALACION TUBERÍA POLIETILENO PE 100 /PN 16 DE 63 MM   PARA ACUEDUCTO</t>
  </si>
  <si>
    <t>025.074</t>
  </si>
  <si>
    <t>SUMINISTRO, TRANSPORTE E INSTALACION TUBERÍA POLIETILENO PE 100 /PN 10 DE 50 MM   PARA ACUEDUCTO</t>
  </si>
  <si>
    <t>025.075</t>
  </si>
  <si>
    <t>SUMINISTRO, TRANSPORTE E INSTALACION TUBERÍA POLIETILENO PE 100 /PN 12,5 DE 50 MM   PARA ACUEDUCTO</t>
  </si>
  <si>
    <t>025.076</t>
  </si>
  <si>
    <t>SUMINISTRO, TRANSPORTE E INSTALACION TUBERÍA POLIETILENO PE 100 /PN 16 DE 50 MM   PARA ACUEDUCTO</t>
  </si>
  <si>
    <t>025.077</t>
  </si>
  <si>
    <t>SUMINISTRO, TRANSPORTE E INSTALACION TUBERÍA POLIETILENO PE 80/PN 16  RDE 9 DE 32 MM  PARA ACUEDUCTO</t>
  </si>
  <si>
    <t>025.078</t>
  </si>
  <si>
    <t>SUMINISTRO, TRANSPORTE E INSTALACION TUBERÍA POLIETILENO PE 80/PN 16  RDE 9 DE 20 MM  PARA ACUEDUCTO</t>
  </si>
  <si>
    <t>025.079</t>
  </si>
  <si>
    <t xml:space="preserve">SUMINISTRO, TRANSPORTE E INSTALACION EMPALME ACOMETIDA EN POLIETILENO 20 M.M. </t>
  </si>
  <si>
    <t>025.080</t>
  </si>
  <si>
    <t xml:space="preserve">SUMINISTRO, TRANSPORTE E INSTALACION EMPALME ACOMETIDA EN POLIETILENO 32 M.M. </t>
  </si>
  <si>
    <t>025.081</t>
  </si>
  <si>
    <t xml:space="preserve">SUMINISTRO, TRANSPORTE E INSTALACION  REGISTRO DE INCORPORACIÓN DE 1/2" PARA ACUEDUCTO                                       </t>
  </si>
  <si>
    <t>025.082</t>
  </si>
  <si>
    <t xml:space="preserve">SUMINISTRO, TRANSPORTE E INSTALACION  REGISTRO TIPO RED WHITE 3" </t>
  </si>
  <si>
    <t>025.083</t>
  </si>
  <si>
    <t xml:space="preserve">SUMINISTRO, TRANSPORTE E INSTALACION  REGISTRO TIPO RED WHITE 2" </t>
  </si>
  <si>
    <t>025.084</t>
  </si>
  <si>
    <t xml:space="preserve">SUMINISTRO, TRANSPORTE E INSTALACION  REGISTRO TIPO RED WHITE 1.5" </t>
  </si>
  <si>
    <t>025.085</t>
  </si>
  <si>
    <t xml:space="preserve">SUMINISTRO, TRANSPORTE E INSTALACION  REGISTRO TIPO RED WHITE 1" </t>
  </si>
  <si>
    <t>025.086</t>
  </si>
  <si>
    <t xml:space="preserve">SUMINISTRO, TRANSPORTE E INSTALACION VÁLVULA DE COMPUERTA ELÁSTICA VÁSTAGO NO ASCENDENTE EXTREMO LISO HF DE 6" P/ACUEDUCTO </t>
  </si>
  <si>
    <t>025.087</t>
  </si>
  <si>
    <t>TRANSPORTE E INSTALACION VÁLVULA DE COMPUERTA ELÁSTICA VÁSTAGO NO ASCENDENTE EXTREMO LISO HF DE 6" P/ACUEDUCTO</t>
  </si>
  <si>
    <t>025.088</t>
  </si>
  <si>
    <t xml:space="preserve">SUMINISTRO, TRANSPORTE E INSTALACION VÁLVULA DE COMPUERTA ELÁSTICA VÁSTAGO NO ASCENDENTE EXTREMO LISO HF DE 4" P/ACUEDUCTO </t>
  </si>
  <si>
    <t>025.089</t>
  </si>
  <si>
    <t>TRANSPORTE E INSTALACION VÁLVULA DE COMPUERTA ELÁSTICA VÁSTAGO NO ASCENDENTE EXTREMO LISO HF DE 4" P/ACUEDUCTO</t>
  </si>
  <si>
    <t>025.090</t>
  </si>
  <si>
    <t xml:space="preserve">SUMINISTRO, TRANSPORTE E INSTALACION VÁLVULA DE COMPUERTA ELÁSTICA VÁSTAGO NO ASCENDENTE EXTREMO LISO HF DE 3" P/ACUEDUCTO </t>
  </si>
  <si>
    <t>025.091</t>
  </si>
  <si>
    <t>TRANSPORTE E INSTALACION VÁLVULA DE COMPUERTA ELÁSTICA VÁSTAGO NO ASCENDENTE EXTREMO LISO HF DE 3" P/ACUEDUCTO</t>
  </si>
  <si>
    <t>025.092</t>
  </si>
  <si>
    <t xml:space="preserve">SUMINISTRO, TRANSPORTE E INSTALACION VÁLVULA DE COMPUERTA ELÁSTICA VÁSTAGO NO ASCENDENTE BRIDADA HF DE 8" P/ACUEDUCTO </t>
  </si>
  <si>
    <t>025.093</t>
  </si>
  <si>
    <t>TRANSPORTE E INSTALACION VÁLVULA DE COMPUERTA ELÁSTICA VÁSTAGO NO ASCENDENTE BRIDADA HF DE 8" P/ACUEDUCTO</t>
  </si>
  <si>
    <t>025.094</t>
  </si>
  <si>
    <t xml:space="preserve">SUMINISTRO, TRANSPORTE E INSTALACION VÁLVULA DE COMPUERTA ELÁSTICA VÁSTAGO NO ASCENDENTE BRIDADA HF DE 6" P/ACUEDUCTO </t>
  </si>
  <si>
    <t>025.095</t>
  </si>
  <si>
    <t>TRANSPORTE E INSTALACION VÁLVULA DE COMPUERTA ELÁSTICA VÁSTAGO NO ASCENDENTE BRIDADA HF DE 6" P/ACUEDUCTO</t>
  </si>
  <si>
    <t>025.096</t>
  </si>
  <si>
    <t xml:space="preserve">SUMINISTRO, TRANSPORTE E INSTALACION VÁLVULA DE COMPUERTA ELÁSTICA VÁSTAGO NO ASCENDENTE BRIDADA HF DE 4" P/ACUEDUCTO </t>
  </si>
  <si>
    <t>025.097</t>
  </si>
  <si>
    <t>TRANSPORTE E INSTALACION VÁLVULA DE COMPUERTA ELÁSTICA VÁSTAGO NO ASCENDENTE BRIDADA HF DE 4" P/ACUEDUCTO</t>
  </si>
  <si>
    <t>025.098</t>
  </si>
  <si>
    <t xml:space="preserve">SUMINISTRO/ TRANSPORTE E INSTALACION VÁLVULA DE COMPUERTA ELÁSTICA VÁSTAGO NO ASCENDENTE BRIDADA HF DE 3" P/ACUEDUCTO </t>
  </si>
  <si>
    <t>025.099</t>
  </si>
  <si>
    <t>TRANSPORTE E INSTALACION VÁLVULA DE COMPUERTA ELÁSTICA VÁSTAGO NO ASCENDENTE BRIDADA HF DE 3" P/ACUEDUCTO</t>
  </si>
  <si>
    <t>025.100</t>
  </si>
  <si>
    <t xml:space="preserve">SUMINISTRO, TRANSPORTE E INSTALACION VÁLVULA DE COMPUERTA ELÁSTICA VÁSTAGO NO ASCENDENTE BRIDADA HF DE 2" P/ACUEDUCTO </t>
  </si>
  <si>
    <t>025.101</t>
  </si>
  <si>
    <t>TRANSPORTE E INSTALACION VÁLVULA DE COMPUERTA ELÁSTICA VÁSTAGO NO ASCENDENTE BRIDADA HF DE 2" P/ACUEDUCTO</t>
  </si>
  <si>
    <t>025.102</t>
  </si>
  <si>
    <t>SUMINISTRO/ TRANSPORTE E INSTALACION HIDRANTE BRIDADO HF DE 4" TIPO TRÁFICO P/ACUEDUCTO</t>
  </si>
  <si>
    <t>025.103</t>
  </si>
  <si>
    <t>TRANSPORTE E INSTALACION HIDRANTE BRIDADO HF DE 4" TIPO TRÁFICO P/ACUEDUCTO</t>
  </si>
  <si>
    <t>025.104</t>
  </si>
  <si>
    <t>SUMNINISTRO/TRANSPORTE E INSTALACION HIDRANTE BRIDADO HF DE 3" TIPO TRÁFICO P/ACUEDUCTO</t>
  </si>
  <si>
    <t>025.105</t>
  </si>
  <si>
    <t>TRANSPORTE E INSTALACION HIDRANTE BRIDADO HF DE 3" TIPO TRÁFICO P/ACUEDUCTO</t>
  </si>
  <si>
    <t>025.106</t>
  </si>
  <si>
    <t>SUMINISTRO, TRANSPORTE E INSTALACION CAJA HF Y ALINEACIÓN MEDIDORES DE ACUEDUCTO</t>
  </si>
  <si>
    <t>025.106A</t>
  </si>
  <si>
    <t>TRANSPORTE E INSTALACION CAJA HF Y ALINEACIÓN MEDIDORES DE ACUEDUCTO</t>
  </si>
  <si>
    <t>025.107</t>
  </si>
  <si>
    <t xml:space="preserve">SUMINISTRO, TRANSPORTE E INSTALACION PORTAVÁLVULAS 2" A 8"  EN HD               </t>
  </si>
  <si>
    <t>025.107A</t>
  </si>
  <si>
    <t xml:space="preserve">TRANSPORTE E INSTALACION PORTAVÁLVULAS 2" A 8"  EN HD               </t>
  </si>
  <si>
    <t>025.108</t>
  </si>
  <si>
    <t>SUMINISTRO, TRANSPORTE E INSTALACION TUBERÍA PVC PRESIÓN RDE 21 200 PSI DE 1" P/ACUEDUCTO</t>
  </si>
  <si>
    <t>025.108A</t>
  </si>
  <si>
    <t>TRANSPORTE E INSTALACION TUBERÍA PVC PRESIÓN RDE 21 200 PSI DE 1" P/ACUEDUCTO</t>
  </si>
  <si>
    <t>025.109</t>
  </si>
  <si>
    <t>SUMINISTRO, TRANSPORTE E INSTALACION TUBERÍA PVC PRESIÓN RDE 21 200 PSI DE 2" P/ACUEDUCTO</t>
  </si>
  <si>
    <t>025.109A</t>
  </si>
  <si>
    <t>TRANSPORTE E INSTALACION TUBERÍA PVC PRESIÓN RDE 21 200 PSI DE 2" P/ACUEDUCTO</t>
  </si>
  <si>
    <t>025.110</t>
  </si>
  <si>
    <t>SUMINISTRO, TRANSPORTE E INSTALACION TUBERÍA PVC PRESIÓN RDE 21 200 PSI DE 3" P/ACUEDUCTO</t>
  </si>
  <si>
    <t>025.110A</t>
  </si>
  <si>
    <t>TRANSPORTE E INSTALACION TUBERÍA PVC PRESIÓN RDE 21 200 PSI DE 3" P/ACUEDUCTO</t>
  </si>
  <si>
    <t>025.111</t>
  </si>
  <si>
    <t>SUMINISTRO, TRANSPORTE E INSTALACION TUBERÍA PVC PRESIÓN RDE 21 200 PSI DE 4" P/ACUEDUCTO</t>
  </si>
  <si>
    <t>025.111A</t>
  </si>
  <si>
    <t>TRANSPORTE E INSTALACION TUBERÍA PVC PRESIÓN RDE 21 200 PSI DE 4" P/ACUEDUCTO</t>
  </si>
  <si>
    <t>025.30A</t>
  </si>
  <si>
    <t>TRANSPORTE E INSTALACION TUBERÍA PF + UAD DE 3/4" PARA ACOMETIDA DE ACUEDUCTO</t>
  </si>
  <si>
    <t>025.31A</t>
  </si>
  <si>
    <t>TRANSPORTE E INSTALACION TUBERÍA PF + UAD DE 1/2" PARA ACOMETIDA DE ACUEDUCTO</t>
  </si>
  <si>
    <t>025.32A</t>
  </si>
  <si>
    <t xml:space="preserve">TRANSPORTE E INSTALACION EMPALME PVC DE 6" X 1/2" PARA ACOMETIDA DE ACUEDUCTO </t>
  </si>
  <si>
    <t>025.33A</t>
  </si>
  <si>
    <t xml:space="preserve">TRANSPORTE E INSTALACION EMPALME PVC DE 4" X 1/2" PARA ACOMETIDA DE ACUEDUCTO </t>
  </si>
  <si>
    <t>025.34A</t>
  </si>
  <si>
    <t xml:space="preserve">TRANSPORTE E INSTALACION EMPALME PVC DE 3" X 1/2" PARA ACOMETIDA DE ACUEDUCTO </t>
  </si>
  <si>
    <t>025.35A</t>
  </si>
  <si>
    <t xml:space="preserve">TRANSPORTE E INSTALACION EMPALME PVC DE 2" X 1/2" PARA ACOMETIDA DE ACUEDUCTO </t>
  </si>
  <si>
    <t>025.38A</t>
  </si>
  <si>
    <t>TRANSPORTE E INSTALACION TUBERÍA POLIETILE PE 100/PN 10 DE 355 MM PARA ACUEDUCTO</t>
  </si>
  <si>
    <t>025.39A</t>
  </si>
  <si>
    <t>TRANSPORTE E INSTALACION TUBERÍA POLIETILE PE 100/PN 12,5 DE 355 MM PARA ACUEDUCTO</t>
  </si>
  <si>
    <t>025.42A</t>
  </si>
  <si>
    <t>TRANSPORTE E INSTALACION TUBERÍA POLIETILE PE 100/PN 10 DE 315 MM PARA ACUEDUCTO</t>
  </si>
  <si>
    <t>025.43A</t>
  </si>
  <si>
    <t>TRANSPORTE E INSTALACION TUBERÍA POLIETILE PE 100/PN 12,5 DE 315 MM PARA ACUEDUCTO</t>
  </si>
  <si>
    <t>025.46A</t>
  </si>
  <si>
    <t>TRANSPORTE E INSTALACION TUBERÍA POLIETILE PE 100/PN 10 DE 250 MM PARA ACUEDUCTO</t>
  </si>
  <si>
    <t>025.47A</t>
  </si>
  <si>
    <t>TRANSPORTE E INSTALACION TUBERÍA POLIETILE PE 100/PN 12,5 DE 250 MM PARA ACUEDUCTO</t>
  </si>
  <si>
    <t>025.50A</t>
  </si>
  <si>
    <t>TRANSPORTE E INSTALACION TUBERÍA POLIETILE PE 100/PN 10 DE 200 MM PARA ACUEDUCTO</t>
  </si>
  <si>
    <t>025.51A</t>
  </si>
  <si>
    <t>TRANSPORTE E INSTALACION TUBERÍA POLIETILE PE 100/PN 12,5 DE 200 MM PARA ACUEDUCTO</t>
  </si>
  <si>
    <t>025.54A</t>
  </si>
  <si>
    <t>TRANSPORTE E INSTALACION TUBERÍA POLIETILE PE 100/PN 10 DE 160 MM PARA ACUEDUCTO</t>
  </si>
  <si>
    <t>025.55A</t>
  </si>
  <si>
    <t>TRANSPORTE E INSTALACION TUBERÍA POLIETILE PE 100/PN 12,5 DE 160 MM PARA ACUEDUCTO</t>
  </si>
  <si>
    <t>025.58A</t>
  </si>
  <si>
    <t>TRANSPORTE E INSTALACION TUBERÍA POLIETILE PE 100/PN 10 DE 110 MM  PARA ACUEDUCTO</t>
  </si>
  <si>
    <t>025.59A</t>
  </si>
  <si>
    <t>TRANSPORTE E INSTALACION TUBERÍA POLIETILE PE 100/PN 12,5 DE 110 MM  PARA ACUEDUCTO</t>
  </si>
  <si>
    <t>025.62A</t>
  </si>
  <si>
    <t>TRANSPORTE E INSTALACION TUBERÍA POLIETILENO PE 100/PN 10 DE 90  MM   PARA ACUEDUCTO</t>
  </si>
  <si>
    <t>025.63A</t>
  </si>
  <si>
    <t>TRANSPORTE E INSTALACION TUBERÍA POLIETILENO PE 100/PN 12,50 DE 90  MM   PARA ACUEDUCTO</t>
  </si>
  <si>
    <t>025.66A</t>
  </si>
  <si>
    <t>TRANSPORTE E INSTALACION TUBERÍA POLIETILENO PE 100/ PN 10 DE 75 MM  PARA ACUEDUCTO</t>
  </si>
  <si>
    <t>025.67A</t>
  </si>
  <si>
    <t>TRANSPORTE E INSTALACION TUBERÍA POLIETILENO PE 100/ PN 12,50 DE 75 MM  PARA ACUEDUCTO</t>
  </si>
  <si>
    <t>025.70A</t>
  </si>
  <si>
    <t>TRANSPORTE E INSTALACION TUBERÍA POLIETILENO PE 100 /PN 10 DE 63 MM   PARA ACUEDUCTO</t>
  </si>
  <si>
    <t>025.71A</t>
  </si>
  <si>
    <t>TRANSPORTE E INSTALACION TUBERÍA POLIETILENO PE 100 /PN 12,50 DE 63 MM   PARA ACUEDUCTO</t>
  </si>
  <si>
    <t>025.74A</t>
  </si>
  <si>
    <t>TRANSPORTE E INSTALACION TUBERÍA POLIETILENO PE 100 /PN 10 DE 50 MM   PARA ACUEDUCTO</t>
  </si>
  <si>
    <t>025.75A</t>
  </si>
  <si>
    <t>TRANSPORTE E INSTALACION TUBERÍA POLIETILENO PE 100 /PN 12,5 DE 50 MM   PARA ACUEDUCTO</t>
  </si>
  <si>
    <t>025.76A</t>
  </si>
  <si>
    <t>TRANSPORTE E INSTALACION TUBERÍA POLIETILENO PE 100 /PN 16 DE 50 MM   PARA ACUEDUCTO</t>
  </si>
  <si>
    <t>025.77A</t>
  </si>
  <si>
    <t>TRANSPORTE E INSTALACION TUBERÍA POLIETILENO PE 80/PN 16  RDE 9 DE 32 MM  PARA ACUEDUCTO</t>
  </si>
  <si>
    <t>025.78A</t>
  </si>
  <si>
    <t>TRANSPORTE E INSTALACION TUBERÍA POLIETILENO PE 80/PN 16  RDE 9 DE 20 MM  PARA ACUEDUCTO</t>
  </si>
  <si>
    <t>025.79A</t>
  </si>
  <si>
    <t xml:space="preserve">TRANSPORTE E INSTALACION EMPALME ACOMETIDA EN POLIETILENO 20 M.M. </t>
  </si>
  <si>
    <t>025.80A</t>
  </si>
  <si>
    <t xml:space="preserve">TRANSPORTE E INSTALACION EMPALME ACOMETIDA EN POLIETILENO 32 M.M. </t>
  </si>
  <si>
    <t>025.81A</t>
  </si>
  <si>
    <t>TRANSPORTE E INSTALACION  REGISTRO DE INCORPORACIÓN DE 1/2" PARA ACUEDUCTO</t>
  </si>
  <si>
    <t>025.82A</t>
  </si>
  <si>
    <t xml:space="preserve">TRANSPORTE E INSTALACION  REGISTRO TIPO RED WHITE 3" </t>
  </si>
  <si>
    <t>025.83A</t>
  </si>
  <si>
    <t xml:space="preserve">TRANSPORTE E INSTALACION  REGISTRO TIPO RED WHITE 2" </t>
  </si>
  <si>
    <t>025.84A</t>
  </si>
  <si>
    <t xml:space="preserve">TRANSPORTE E INSTALACION  REGISTRO TIPO RED WHITE 1.5" </t>
  </si>
  <si>
    <t>025.85A</t>
  </si>
  <si>
    <t xml:space="preserve">TRANSPORTE E INSTALACION  REGISTRO TIPO RED WHITE 1" </t>
  </si>
  <si>
    <t>025.85B</t>
  </si>
  <si>
    <t xml:space="preserve">SUMINISTRO, TRANSPORTE E INSTALACION  REGISTRO TIPO RED WHITE 1/2" </t>
  </si>
  <si>
    <t>025.85C</t>
  </si>
  <si>
    <t xml:space="preserve">TRANSPORTE E INSTALACION  REGISTRO TIPO RED WHITE 1/2" </t>
  </si>
  <si>
    <t>26A</t>
  </si>
  <si>
    <t>ALUMBRADO PUBLICO</t>
  </si>
  <si>
    <t>26A.001</t>
  </si>
  <si>
    <t>SUMINISTRO, TRANSPORTE E INSTALACION POSTE DE CONCRETO de 8 m.  510 kg.  HOMOLOGADO - (Incluye pintura acrilica y grua).</t>
  </si>
  <si>
    <t>26A.002</t>
  </si>
  <si>
    <t>SUMINISTRO, TRANSPORTE E INSTALACION POSTE DE CONCRETO de 8 m.  750 kg.  HOMOLOGADO - (Incluye pintura acrilica y grua).</t>
  </si>
  <si>
    <t>26A.003</t>
  </si>
  <si>
    <t>SUMINISTRO, TRANSPORTE E INSTALACION  POSTE DE CONCRETO de 8 m.  1050 kg.  HOMOLOGADO - (Incluye pintura acrilica y grua).</t>
  </si>
  <si>
    <t>26A.004</t>
  </si>
  <si>
    <t>SUMINISTRO, TRANSPORTE E INSTALACION  POSTE DE CONCRETO de 10 m.  510 kg.  HOMOLOGADO - (Incluye pintura acrilica y grua).</t>
  </si>
  <si>
    <t>26A.005</t>
  </si>
  <si>
    <t>SUMINISTRO, TRANSPORTE E INSTALACION  POSTE DE CONCRETO de 10 m.  750 kg.  HOMOLOGADO - (Incluye pintura acrilica y grua).</t>
  </si>
  <si>
    <t>26A.006</t>
  </si>
  <si>
    <t>SUMINISTRO, TRANSPORTE E INSTALACION  POSTE DE CONCRETO de 10 m.  1050 kg.  HOMOLOGADO - (Incluye pintura acrilica y grua).</t>
  </si>
  <si>
    <t>26A.007</t>
  </si>
  <si>
    <t>SUMINISTRO, TRANSPORTE E INSTALACION  POSTE DE CONCRETO de 12 m.  510 kg.  HOMOLOGADO - (Incluye pintura acrilica y grua).</t>
  </si>
  <si>
    <t>26A.008</t>
  </si>
  <si>
    <t>SUMINISTRO, TRANSPORTE E INSTALACION  POSTE DE CONCRETO de 12 m.  750 kg.  HOMOLOGADO - (Incluye pintura acrilica y grua).</t>
  </si>
  <si>
    <t>26A.009</t>
  </si>
  <si>
    <t>SUMINISTRO, TRANSPORTE E INSTALACION  POSTE DE CONCRETO de 12 m.  1050 kg.  HOMOLOGADO - (Incluye pintura acrilica y grua).</t>
  </si>
  <si>
    <t>26A.010</t>
  </si>
  <si>
    <t>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t>
  </si>
  <si>
    <t>26A.011</t>
  </si>
  <si>
    <t>SUMINISTRO, TRANSPORTE E INSTALACION CAJA DE INSPECCION NORMA CODENSA CS 275 - Para Canalización de Media Tensión y Baja Tensión (Incluye marco en angulo 2 1/2 x 2 1/2 * 3/16", tapa reforzada en platina de 2 1/2* 3/16" con parrilla en varilla 1/2" cada 10 cm.  y placa de identificación.).</t>
  </si>
  <si>
    <t>26A.012</t>
  </si>
  <si>
    <t>SUMINISTRO, TRANSPORTE E INSTALACION CAJA DE INSPECCION DOBLE NORMA CODENSA CS 276 - Para Canalización de Media Tensión y Baja Tensión (Incluye, marco en angulo 2 1/2 x 2 1/2 * 3/16", tapa reforzada en platina de 2 1/2* 3/16" con parrilla en varilla 1/2" cada 10 cm.  y placa de identificación.).</t>
  </si>
  <si>
    <t>26A.013</t>
  </si>
  <si>
    <t>SUMINISTRO, TRANSPORTE E INSTALACION CAJA DE INSPECCION TIPO VEHICULAR  NORMA CODENSA CS 280 - Para Canalización de Media Tensión y Baja Tensión (Incluye ladrillo común, marco y tapa segun norma CS 280-3 en concreto de 4.000 psi).</t>
  </si>
  <si>
    <t>26A.015</t>
  </si>
  <si>
    <t>SUMINISTRO, TRANSPORTE E INSTALACION BANCO DE DUCTO TIPO NORMA CODENSA CS 207 - Para Canalización de 2 Ø 1" - ZONA VERDE (Incluye banda plástica)</t>
  </si>
  <si>
    <t>26A.016</t>
  </si>
  <si>
    <t>SUMINISTRO, TRANSPORTE E INSTALACION BANCO DE DUCTO TIPO NORMA CODENSA CS 207 - Para Canalización de 2 Ø 1" - ANDEN CONCRETO (Incluye banda plástica)</t>
  </si>
  <si>
    <t>26A.017</t>
  </si>
  <si>
    <t>SUMINISTRO, TRANSPORTE E INSTALACION BANCO DE DUCTO TIPO NORMA CODENSA CS 207 - Para Canalización de 2 Ø 1" - CRUCE CALZADA EN ASFALTO (Incluye banda plástica)</t>
  </si>
  <si>
    <t>26A.018</t>
  </si>
  <si>
    <t>SUMINISTRO, TRANSPORTE E INSTALACION BANCO DE DUCTO TIPO NORMA CODENSA CS 207 - Para Canalización de 2 Ø 1" - CRUCE CALZADA EN CONCRETO (Incluye banda plástica)</t>
  </si>
  <si>
    <t>26A.019</t>
  </si>
  <si>
    <t>SUMINISTRO, TRANSPORTE E INSTALACION BANCO DE DUCTO TIPO NORMA CODENSA CS 207 - Para Canalización de 2 Ø 2"  Tipo DB - ZONA VERDE (Incluye banda plástica)</t>
  </si>
  <si>
    <t>26A.020</t>
  </si>
  <si>
    <t>SUMINISTRO, TRANSPORTE E INSTALACION BANCO DE DUCTO TIPO NORMA CODENSA CS 207 - Para Canalización de 2 Ø 2"  Tipo DB - ANDEN CONCRETO (Incluye banda plástica)</t>
  </si>
  <si>
    <t>26A.021</t>
  </si>
  <si>
    <t>SUMINISTRO, TRANSPORTE E INSTALACION BANCO DE DUCTO TIPO NORMA CODENSA CS 207 - Para Canalización de 2 Ø 2"  Tipo DB - CRUCE CALZADA EN ASFALTO (Incluye banda plástica)</t>
  </si>
  <si>
    <t>26A.022</t>
  </si>
  <si>
    <t>SUMINISTRO, TRANSPORTE E INSTALACION BANCO DE DUCTO TIPO NORMA CODENSA CS 207 - Para Canalización de 2 Ø 2"  Tipo DB - CRUCE CALZADA EN CONCRETO (Incluye banda plástica)</t>
  </si>
  <si>
    <t>26A.023</t>
  </si>
  <si>
    <t>SUMINISTRO, TRANSPORTE E INSTALACION BANCO DE DUCTO TIPO NORMA CODENSA CS 207 - Para Canalización de 2 Ø 3"  Tipo TDB - ZONA VERDE (Incluye banda plástica)</t>
  </si>
  <si>
    <t>26A.024</t>
  </si>
  <si>
    <t>SUMINISTRO, TRANSPORTE E INSTALACION BANCO DE DUCTO TIPO NORMA CODENSA CS 207 - Para Canalización de 2 Ø 3"  Tipo TDB - ANDEN CONCRETO (Incluye banda plástica)</t>
  </si>
  <si>
    <t>26A.025</t>
  </si>
  <si>
    <t>SUMINISTRO, TRANSPORTE E INSTALACION BANCO DE DUCTO TIPO NORMA CODENSA CS 207 - Para Canalización de 2 Ø 3"  Tipo TDB - CRUCE CALZADA EN ASFALTO (Incluye banda plástica)</t>
  </si>
  <si>
    <t>26A.026</t>
  </si>
  <si>
    <t>SUMINISTRO, TRANSPORTE E INSTALACION BANCO DE DUCTO TIPO NORMA CODENSA CS 207 - Para Canalización de 2 Ø 3"  Tipo TDB - CRUCE CALZADA EN CONCRETO (Incluye banda plástica)</t>
  </si>
  <si>
    <t>26A.027</t>
  </si>
  <si>
    <t>SUMINISTRO, TRANSPORTE E INSTALACION BANCO DE DUCTO TIPO NORMA CODENSA CS 208 - Para Canalización de 2 Ø 4"  Tipo TDB - ZONA VERDE (Incluye banda plástica)</t>
  </si>
  <si>
    <t>26A.028</t>
  </si>
  <si>
    <t>SUMINISTRO, TRANSPORTE E INSTALACION BANCO DE DUCTO TIPO NORMA CODENSA CS 208 - Para Canalización de 2 Ø 4"  Tipo TDB - ANDEN CONCRETO (Incluye banda plástica)</t>
  </si>
  <si>
    <t>26A.029</t>
  </si>
  <si>
    <t>SUMINISTRO, TRANSPORTE E INSTALACION BANCO DE DUCTO TIPO NORMA CODENSA CS 208 - Para Canalización de 2 Ø 4"  Tipo TDB - CRUCE CALZADA EN ASFALTO (Incluye banda plástica)</t>
  </si>
  <si>
    <t>26A.030</t>
  </si>
  <si>
    <t>SUMINISTRO, TRANSPORTE E INSTALACION BANCO DE DUCTO TIPO NORMA CODENSA CS 208 - Para Canalización de 2 Ø 4"  Tipo TDB - CRUCE CALZADA EN CONCRETO (Incluye banda plástica)</t>
  </si>
  <si>
    <t>26A.031</t>
  </si>
  <si>
    <t>SUMINISTRO, TRANSPORTE E INSTALACION BANCO DE DUCTO TIPO NORMA CODENSA CS 209 - Para Canalización de 4 Ø 4"  Tipo TDB - ZONA VERDE (Incluye banda plástica)</t>
  </si>
  <si>
    <t>26A.032</t>
  </si>
  <si>
    <t>SUMINISTRO, TRANSPORTE E INSTALACION BANCO DE DUCTO TIPO NORMA CODENSA CS 209 - Para Canalización de 4 Ø 4"  Tipo TDB - ANDEN CONCRETO (Incluye banda plástica)</t>
  </si>
  <si>
    <t>26A.033</t>
  </si>
  <si>
    <t>SUMINISTRO, TRANSPORTE E INSTALACION BANCO DE DUCTO TIPO NORMA CODENSA CS 209 - Para Canalización de 4 Ø 4"  Tipo TDB - CRUCE CALZADA EN ASFALTO (Incluye banda plástica)</t>
  </si>
  <si>
    <t>26A.034</t>
  </si>
  <si>
    <t>SUMINISTRO, TRANSPORTE E INSTALACION BANCO DE DUCTO TIPO NORMA CODENSA CS 209 - Para Canalización de 4 Ø 4"  Tipo TDB - CRUCE CALZADA EN CONCRETO (Incluye banda plástica)</t>
  </si>
  <si>
    <t>26A.035</t>
  </si>
  <si>
    <t>SUMINISTRO, TRANSPORTE E INSTALACION BANCO DE DUCTO TIPO NORMA CODENSA CS 210 - Para Canalización de 6 Ø 4"  Tipo TDB - ZONA VERDE (Incluye banda plástica)</t>
  </si>
  <si>
    <t>26A.036</t>
  </si>
  <si>
    <t>SUMINISTRO, TRANSPORTE E INSTALACION BANCO DE DUCTO TIPO NORMA CODENSA CS 210 - Para Canalización de 6 Ø 4"  Tipo TDB - ANDEN CONCRETO (Incluye banda plástica)</t>
  </si>
  <si>
    <t>26A.037</t>
  </si>
  <si>
    <t>SUMINISTRO, TRANSPORTE E INSTALACION BANCO DE DUCTO TIPO NORMA CODENSA CS 210 - Para Canalización de 6 Ø 4"  Tipo TDB - CRUCE CALZADA EN ASFALTO (Incluye banda plástica)</t>
  </si>
  <si>
    <t>26A.038</t>
  </si>
  <si>
    <t>SUMINISTRO, TRANSPORTE E INSTALACION BANCO DE DUCTO TIPO NORMA CODENSA CS 210 - Para Canalización de 6 Ø 4"  Tipo TDB - CRUCE CALZADA EN CONCRETO (Incluye banda plástica)</t>
  </si>
  <si>
    <t>26A.039</t>
  </si>
  <si>
    <t>SUMINISTRO, TRANSPORTE E INSTALACION DUCTO PARA CAMBIO DE CIRCUITO AEREO A SUBTERRANEO TUBO IMC DE  4¿ Norma Codensa CS 400</t>
  </si>
  <si>
    <t>26A.040</t>
  </si>
  <si>
    <t>SUMINISTRO, TRANSPORTE E INSTALACION DUCTO PARA CAMBIO DE CIRCUITO AEREO A SUBTERRANEO TUBO IMC DE  3¿ Norma Codensa CS 400</t>
  </si>
  <si>
    <t>26A.041</t>
  </si>
  <si>
    <t>SUMINISTRO, TRANSPORTE E INSTALACION DUCTO PARA CAMBIO DE CIRCUITO AEREO A SUBTERRANEO TUBO IMC DE  2¿ Norma Codensa CS 400</t>
  </si>
  <si>
    <t>26A.042</t>
  </si>
  <si>
    <t>SUMINISTRO, TRANSPORTE E INSTALACION DUCTO PARA CAMBIO DE CIRCUITO AEREO A SUBTERRANEO TUBO IMC DE  4¿ Norma Codensa AE 238</t>
  </si>
  <si>
    <t>26A.043</t>
  </si>
  <si>
    <t>SUMINISTRO, TRANSPORTE E INSTALACION DUCTO PARA CAMBIO DE CIRCUITO AEREO A SUBTERRANEO TUBO IMC DE  3¿ Norma Codensa AE 238</t>
  </si>
  <si>
    <t>26A.044</t>
  </si>
  <si>
    <t>SUMINISTRO, TRANSPORTE E INSTALACION DUCTO PARA CAMBIO DE CIRCUITO AEREO A SUBTERRANEO TUBO IMC DE  2¿ Norma Codensa AE 238</t>
  </si>
  <si>
    <t>26A.045</t>
  </si>
  <si>
    <t>SUMINISTRO, TRANSPORTE E INSTALACION DUCTO PARA CAMBIO DE CIRCUITO AEREO A SUBTERRANEO TUBO IMC DE  1¿ Norma Codensa AE 238</t>
  </si>
  <si>
    <t>26A.046</t>
  </si>
  <si>
    <t xml:space="preserve">SUMINISTRO, TRANSPORTE E INSTALACION ESTRUCTURA LA 202 CODENSA (TIPO ICEL 511), CRUCETA METALICA GALVANIZADA - CIRCUITO PRIMARIO SENCILLO  CONSTRUCCION TANGENCIAL. (No incluye poste). </t>
  </si>
  <si>
    <t>26A.047</t>
  </si>
  <si>
    <t xml:space="preserve">SUMINISTRO, TRANSPORTE E INSTALACION ESTRUCTURA LA 203 CODENSA (TIPO ICEL 512), CRUCETA METALICA GALVANIZADA - CIRCUITO PRIMARIO SENCILLO  CONSTRUCCION TANGENCIAL EN ANGULO. ( No incluye poste). </t>
  </si>
  <si>
    <t>26A.048</t>
  </si>
  <si>
    <t>SUMINISTRO, TRANSPORTE E INSTALACION ESTRUCTURA LA 206 CODENSA, CRUCETA METALICA GALVANIZADA - CIRCUITO PRIMARIO SENCILLO  CAMBIO DE ANGULO A 90º RETENCION HORIZONTAL. (No incluye poste ni templete).</t>
  </si>
  <si>
    <t>26A.049</t>
  </si>
  <si>
    <t>SUMINISTRO, TRANSPORTE E INSTALACION ESTRUCTURA LA 209. CRUCETA METALICA GALVANIZADA. CODENSA CIRCUITO PRIMARIO SENCILLO DERIVACIÓN A 90º CON RETENCIÓN INFERIOR. (No incluye poste ni templete).</t>
  </si>
  <si>
    <t>26A.050</t>
  </si>
  <si>
    <t>SUMINISTRO, TRANSPORTE E INSTALACION ESTRUCTURA LA 211. CRUCETA METALICA GALVANIZADA. CODENSA  FINAL DE CIRCUITO PRIMARIO SENCILLO. (No incluye poste ni templete).</t>
  </si>
  <si>
    <t>26A.051</t>
  </si>
  <si>
    <t>SUMINISTRO, TRANSPORTE E INSTALACION ESTRUCTURA LA 213. CRUCETA METALICA GALVANIZADA. CODENSA RETENCIÓN DOBLE SIMÉTRICA DE CIRCUITO PRIMARIO SENCILLO. No incluye poste</t>
  </si>
  <si>
    <t>26A.052</t>
  </si>
  <si>
    <t>SUMINISTRO, TRANSPORTE E INSTALACION ESTRUCTURA LA 220 CODENSA. CRUCETA METALICA GALVANIZADA - CIRCUITO PRIMARIO SENCILLO. Cruce subterraneo de vias. No incluye poste, ni templete, ni terminales premoldeados</t>
  </si>
  <si>
    <t>26A.053</t>
  </si>
  <si>
    <t>SUMINISTRO, TRANSPORTE E INSTALACION ESTRUCTURA LA 221 CODENSA. CRUCETA METALICA GALVANIZADA - CIRCUITO PRIMARIO SENCILLO   Salidad (Entrada) de subestacion. No incluye poste, ni templete, ni terminales premoldeados</t>
  </si>
  <si>
    <t>26A.054</t>
  </si>
  <si>
    <t xml:space="preserve">SUMINISTRO, TRANSPORTE E INSTALACION ESTRUCTURA LA 223 CODENSA. CRUCETA METALICA GALVANIZADA - MONTAJE DE SECCIONADORES MONOPOLARES DE 400A-15kV.  No incluye poste </t>
  </si>
  <si>
    <t>26A.055</t>
  </si>
  <si>
    <t>SUMINISTRO, TRANSPORTE E INSTALACION ESTRUCTURA LAR 285 CODENSA, CRUCETA METALICA. MONTAJE DE REGULADORES EN DELTA ABIERTA. No incluye postes ni equipos.</t>
  </si>
  <si>
    <t>26A.056</t>
  </si>
  <si>
    <t>SUMINISTRO, TRANSPORTE E INSTALACION ESTRUCTURA LAR 286 CODENSA, CRUCETA METALICA. MONTAJE DE RECONECTADOR CON TRANSFORMADOR DE POTENCIAL. No incluye postes ni equipos (ni reconectador, ni trafo de potencial, ni TVSS para protección control)</t>
  </si>
  <si>
    <t>26A.057</t>
  </si>
  <si>
    <t>SUMINISTRO, TRANSPORTE E INSTALACION MONTAJE EN POSTE DE TRANSFORMADOR TRIFÁSICO PARA SERVICIO DEDICADO CIRCUITO PRIMARIO SENCILLO NORMA CODENSA CTU 520. No incluye poste, ni componentes estructura (LA) red primaria.</t>
  </si>
  <si>
    <t>26A.058</t>
  </si>
  <si>
    <t>SUMINISTRO, TRANSPORTE E INSTALACION RETENIDA TERMINAL O EN ANGULO. POSTE A VARILLA DE ANCLAJE. NORMA CODENSA LA411</t>
  </si>
  <si>
    <t>26A.059</t>
  </si>
  <si>
    <t>SUMINISTRO, TRANSPORTE E INSTALACION RETENIDA TERMINAL O EN ANGULO. POSTE A VARILLA DE ANCLAJE. NORMA CODENSA LA413</t>
  </si>
  <si>
    <t>26A.060</t>
  </si>
  <si>
    <t>SUMINISTRO, TRANSPORTE E INSTALACION TEMPLETE CUERDA DE GUITARRA. NORMA CODENSA LA417</t>
  </si>
  <si>
    <t>26A.061</t>
  </si>
  <si>
    <t>SUMINISTRO, TRANSPORTE E INSTALACION DE DESCARGADORES DE SOBRETENSION (PARARRAYOS) ZnO 10kV / 10kA (juego de tres unidades)</t>
  </si>
  <si>
    <t>26A.062</t>
  </si>
  <si>
    <t>SUMINISTRO, TRANSPORTE E INSTALACION DE CORTACIRCUITOS 15kV / 100A (juego de tres unidades)</t>
  </si>
  <si>
    <t>26A.063</t>
  </si>
  <si>
    <t>SUMINISTRO, TRANSPORTE E INSTALACION DE TERMINAL PREFORMADA USO INTERIOR PARA15 kV PARA CABLE 2 ¿ 3/0 AWG- JUEGO x 3 UNIDADES</t>
  </si>
  <si>
    <t>26A.064</t>
  </si>
  <si>
    <t>SUMINISTRO, TRANSPORTE E INSTALACION DE TERMINAL PREFORMADA USO EXTERIOR PARA15 kV PARA CABLE 2 ¿ 3/0 AWG- JUEGO x 3 UNIDADES</t>
  </si>
  <si>
    <t>26A.065</t>
  </si>
  <si>
    <t xml:space="preserve">SUMINISTRO, TRANSPORTE E INSTALACION RED DE MEDIA TENSION AISLADA CABLE Cu XLPE 15 KV (3X2 AWG) </t>
  </si>
  <si>
    <t>26A.066</t>
  </si>
  <si>
    <t xml:space="preserve">SUMINISTRO, TRANSPORTE E INSTALACION RED DE MEDIA TENSION ABIERTA CABLE Al ACSR (3X1/0 AWG) </t>
  </si>
  <si>
    <t>26A.067</t>
  </si>
  <si>
    <t>SUMINISTRO, TRANSPORTE E INSTALACION BAYONETA SENCILLA PARA  CABLE DE GUARDA ESTRUCTURA DE ALINEACION , CON TENSIÓN MAXIMA DE 80 KG EN EL EXTREMO-TODOS LOS HERRAJES GALVANIZADOS EN CALIENTE</t>
  </si>
  <si>
    <t>26A.068</t>
  </si>
  <si>
    <t>SUMINISTRO, TRANSPORTE E INSTALACION BAYONETA DOBLE PARA  CABLE DE GUARDA ESTRUCTURA DE ALINEACION , CON TENSIÓN MAXIMA DE 80 KG EN EL EXTREMO-TODOS LOS HERRAJES GALVANIZADOS EN CALIENTE</t>
  </si>
  <si>
    <t>26A.069</t>
  </si>
  <si>
    <t>SUMINISTRO, TRANSPORTE E INSTALACION EN POSTE, DE TRANSFORMADOR TRIFÁSICO EN ESTRUCTURA TIPO H, CIRCUITO PRIMARIO SENCILLO. NORMA CODENSA CTU 510. No incluye postes, ni componentes estructura (LA) red primaria.</t>
  </si>
  <si>
    <t>26A.070</t>
  </si>
  <si>
    <t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t>
  </si>
  <si>
    <t>26A.071</t>
  </si>
  <si>
    <t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t>
  </si>
  <si>
    <t>26A.072</t>
  </si>
  <si>
    <t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t>
  </si>
  <si>
    <t>26A.073</t>
  </si>
  <si>
    <t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t>
  </si>
  <si>
    <t>26A.074</t>
  </si>
  <si>
    <t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t>
  </si>
  <si>
    <t>26A.075</t>
  </si>
  <si>
    <t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t>
  </si>
  <si>
    <t>26A.076</t>
  </si>
  <si>
    <t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t>
  </si>
  <si>
    <t>26A.077</t>
  </si>
  <si>
    <t>SUMINISTRO, TRANSPORTE E INSTALACION ESTRUCTURA CONEXIÓN RED TRENZADA NORMA CODENSA LA320. CONSTRUCCION EN LINEA CIRCUITO SECUNDARIO SENCILLO.</t>
  </si>
  <si>
    <t>26A.078</t>
  </si>
  <si>
    <t>SUMINISTRO, TRANSPORTE E INSTALACION ESTRUCTURA CONEXIÓN RED TRENZADA NORMA CODENSA LA321. FINAL DE CIRCUITO SECUNDARIO SENCILLO.</t>
  </si>
  <si>
    <t>26A.079</t>
  </si>
  <si>
    <t xml:space="preserve">SUMINISTRO, TRANSPORTE E INSTALACION ESTRUCTURA CONEXIÓN RED TRENZADA NORMA CODENSA LA322. CTO. SECUNDARIO SENCILLO CON DERIVACION </t>
  </si>
  <si>
    <t>26A.080</t>
  </si>
  <si>
    <t>SUMINISTRO, TRANSPORTE E INSTALACION ESTRUCTURA CONEXIÓN RED TRENZADA NORMA CODENSA LA324. CTO. SECUNDARIO SENCILLO CONSTRUCCION ANGULAR</t>
  </si>
  <si>
    <t>26A.081</t>
  </si>
  <si>
    <t>SUMINISTRO, TRANSPORTE E INSTALACION RED TRENZADA CABLE CUADRUPLEX 3x2/0+1/0 AUTOSOPORTADO</t>
  </si>
  <si>
    <t>26A.082</t>
  </si>
  <si>
    <t>SUMINISTRO, TRANSPORTE E INSTALACION RED TRENZADA CABLE CUADRUPLEX 3x4/0+4/0 AUTOSOPORTADO</t>
  </si>
  <si>
    <t>26A.083</t>
  </si>
  <si>
    <t xml:space="preserve">SUMINISTRO, TRANSPORTE E INSTALACION CAJA TRIFÁSICA TIPO INTEMPERIE PARA ACOMETIDAS DE BT </t>
  </si>
  <si>
    <t>26A.084</t>
  </si>
  <si>
    <t>SUMINISTRO, TRANSPORTE E INSTALACION LUMINARIA HORIZONTAL CERRADA DE 150 VATIOS-BOMBILLO SODIO ALTA PRESION-208/240 VOLTIOS - FOTOCELDA INCORPORADA .  COMPLETA - TIPO PE-PC  -ROY ALPHA , SCHREDER , O CALIDAD SUPERIOR.</t>
  </si>
  <si>
    <t>26A.085</t>
  </si>
  <si>
    <t>SUMINISTRO, TRANSPORTE E INSTALACION LUMINARIA HORIZONTAL CERRADA DE 70 VATIOS-BOMBILLO SODIO ALTA PRESION-208/240 VOLTIOS - FOTOCELDA INCORPORADA .  COMPLETA - TIPO PE-PC  -ROY ALPHA , SCHREDER , O CALIDAD SUPERIOR.</t>
  </si>
  <si>
    <t>26A.086</t>
  </si>
  <si>
    <t>SUMINISTRO, TRANSPORTE E INSTALACION REFLECTOR DE 250 VATIOS - SODIO ALTA PRESION - 208/240 VOLTIOS-SODIO ALTA PRESION-CUADRADO-CERRADO - ESTRIBOS - COMPLETO: CHASIS, BOMBILLA, ARRANCADOR, ETC. ACCESORIOS DE FIJACION E INSTALACION  -REFERENCIA RRA ROY ALPHA; Incluye accesorios de sujeción</t>
  </si>
  <si>
    <t>26A.087</t>
  </si>
  <si>
    <t>SUMINISTRO, TRANSPORTE E INSTALACION REFLECTOR DE 400 VATIOS - SODIO ALTA PRESION - 208/240 VOLTIOS-SODIO ALTA PRESION-CUADRADO-CERRADO - ESTRIBOS - COMPLETO: CHASIS, BOMBILLA, ARRANCADOR, ETC. ACCESORIOS DE FIJACION E INSTALACION  -REFERENCIA RRA ROY ALPHA; Incluye accesorios de sujeción</t>
  </si>
  <si>
    <t>26A.088</t>
  </si>
  <si>
    <t>SUMINISTRO, TRANSPORTE E INSTALACION REFLECTOR DE 1000 VATIOS - SODIO ALTA PRESION - 208/220 VOLTIOS-SODIO ALTA PRESION-CUADRADO-CERRADO - ESTRIBOS - COMPLETO: CHASIS, BOMBILLA, ARRANCADOR, ETC. ACCESORIOS DE FIJACION E INSTALACION  -REFERENCIA RCG ROY ALPHA; Incluye accesorios de sujeción</t>
  </si>
  <si>
    <t>26A.089</t>
  </si>
  <si>
    <t>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</si>
  <si>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26A.090</t>
  </si>
  <si>
    <t>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</si>
  <si>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26A.091</t>
  </si>
  <si>
    <t>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</si>
  <si>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26A.092</t>
  </si>
  <si>
    <t>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</si>
  <si>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26A.093</t>
  </si>
  <si>
    <t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</si>
  <si>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26A.094</t>
  </si>
  <si>
    <t xml:space="preserve">SUMINISTRO, TRANSPORTE E INSTALACION SISTEMA DE PUESTA A TIERRA GENERAL CON UNA VARILA DE COBRE 5/8X2,4M, CABLE No.2AWG (SPAT-1V). </t>
  </si>
  <si>
    <t>GB</t>
  </si>
  <si>
    <t>26A.095</t>
  </si>
  <si>
    <t xml:space="preserve">SUMINISTRO, TRANSPORTE E INSTALACION SISTEMA DE PUESTA A TIERRA GENERAL CON TRES VARILAS DE COBRE 5/8X2,4M, CABLE No.1/0AWG (SPAT-3V). </t>
  </si>
  <si>
    <t>26A.096</t>
  </si>
  <si>
    <t xml:space="preserve">SUMINISTRO, TRANSPORTE E INSTALACION SISTEMA DE PUESTA A TIERRA GENERAL CON CUATRO VARILAS DE COBRE 5/8X2,4M, CABLE No.2/0AWG (SPAT-4V). </t>
  </si>
  <si>
    <t>26A.097</t>
  </si>
  <si>
    <t>SUMINISTRO, TRANSPORTE E INSTALACION SISTEMA DE PUESTA A TIERRA GENERAL CON SEIS VARILAS DE COBRE 5/8X2,4M, CABLE No.4/0AWG (SPAT-6V). TIPO S/E</t>
  </si>
  <si>
    <t>26A.098</t>
  </si>
  <si>
    <t xml:space="preserve">SUMINISTRO, TRANSPORTE E INSTALACION RED DE MEDIA TENSION ABIERTA CABLE Al ACSR (3X2 AWG) </t>
  </si>
  <si>
    <t>26A.099</t>
  </si>
  <si>
    <t>SUMINISTRO, TRANSPORTE E INSTALACION CABLE SUPER GX DE 9,53 mm (3/8") GALVANIZADO PARA HILO DE GUARDA</t>
  </si>
  <si>
    <t>26A.100</t>
  </si>
  <si>
    <t>SUMINISTRO, TRANSPORTE E INSTALACION BAYONETA DOBLE PARA  CABLE DE GUARDA ESTRUCTURA TERMINAL, TODOS LOS HERRAJES GALVANIZADOS EN CALIENTE - LAR402</t>
  </si>
  <si>
    <t>26A.101</t>
  </si>
  <si>
    <t>SUMINISTRO, TRANSPORTE E INSTALACION BAYONETA DOBLE PARA  CABLE DE GUARDA ESTRUCTURA DOBLE RETENIDA, TODOS LOS HERRAJES GALVANIZADOS EN CALIENTE - LAR406</t>
  </si>
  <si>
    <t>26A.102</t>
  </si>
  <si>
    <t>SUMINISTRO, TRANSPORTE E INSTALACION ACOMETIDA AEREA TRIFASICA CABLE ANTIFRAUDE 3X6+1X8 AWG - SIN MEDIDOR (ILUSTRACION AE 220-1) 40MTS</t>
  </si>
  <si>
    <t>26A.103</t>
  </si>
  <si>
    <t xml:space="preserve">SUMINISTRO, TRANSPORTE E INSTALACION SISTEMA DE PUESTA A TIERRA GENERAL CON CUATRO  VARILAS DE COBRE 5/8X2,4M, CABLE No.1/0AWG (SPAT-3V). </t>
  </si>
  <si>
    <t>26A.104</t>
  </si>
  <si>
    <t>SUMINISTRO, TRANSPORTE E INSTALACION SISTEMA DE PUESTA A TIERRA PARA SEPRA CON SEIS VARILLAS DE COBRE 5/8X2,4M, CABLE No.1/0AWG (SPAT-6V). TIPO S/E</t>
  </si>
  <si>
    <t>26A.105</t>
  </si>
  <si>
    <t>SUMINISTRO, TRANSPORTE E INSTALACION SISTEMA DE CAPTACION DE DESCARGAS ATMOSFERICAS</t>
  </si>
  <si>
    <t>26A.106</t>
  </si>
  <si>
    <t>SUMINISTRO, TRANSPORTE E INSTALACION COFRE PARA USO INTEMPERIE DIMENSIONESHXWXD=40X30X20cm; INCLUYE BARRAJE INTERNO PARA UBICACIÓN DE BREAKERS TIPO NCHUFABLES, PUERTA CON CHAPA Y JUEGO DE LLAVES</t>
  </si>
  <si>
    <t>26A.107</t>
  </si>
  <si>
    <t>SUMINISTRO, TRANSPORTE E INSTALACION BANCO DE DUCTO TIPO NORMA CODENSA CS 207 - Para Canalización de 4 Ø 3"  Tipo TDB - ZONA VERDE (Incluye banda plástica)</t>
  </si>
  <si>
    <t>26A.108</t>
  </si>
  <si>
    <t>SUMINISTRO, TRANSPORTE E INSTALACIÓN RED TRENZADA CABLE TRIPLEX 2X1/0+1/0</t>
  </si>
  <si>
    <t>26A.109</t>
  </si>
  <si>
    <t>SUMINISTRO E INSTALACIÓN PERCHA DE UN PUESTO</t>
  </si>
  <si>
    <t>26A.110</t>
  </si>
  <si>
    <t>SUMINISTRO, TRANSPORTE E INSTALACION  POSTE DE CONCRETO DE 12 M.  510 KG.  HOMOLOGADO - (INCLUYE PINTURA ACRILICA Y GRUA).</t>
  </si>
  <si>
    <t>26A.111</t>
  </si>
  <si>
    <t>SUMINISTRO E INSTALACIÓN DE POSTE METALICO 14 M</t>
  </si>
  <si>
    <t>26A.112</t>
  </si>
  <si>
    <t>SUMINISTRO E INSTALACIÓN DE POSTE METALICO 12 M X 1350 KGF AUTOSOPORTADO</t>
  </si>
  <si>
    <t>26A.113</t>
  </si>
  <si>
    <t>SUMINISTRO E INSTALACIÓN ESTRUCTURA TIPO RETENCIÓN BANDERA ECOLÓGICO BRAZO TIPO C</t>
  </si>
  <si>
    <t>26A.114</t>
  </si>
  <si>
    <t>SUMINISTRO E INSTALACIÓN ESTRUCTURA TIPO TERMINAL ECOLÓGICO</t>
  </si>
  <si>
    <t>26A.115</t>
  </si>
  <si>
    <t>SUMINISTRO E INSTALACIÓN VIENTO PRIMARIO CONVENCIONAL (TEMPLETE)</t>
  </si>
  <si>
    <t>26A.116</t>
  </si>
  <si>
    <t>SUMINISTRO E INSTALACIÓN TEMPLETE POSTE A POSTE</t>
  </si>
  <si>
    <t>26A.118</t>
  </si>
  <si>
    <t>DESMONTE TRASLADO E INSTALACIÓN POSTE DE INVAMA</t>
  </si>
  <si>
    <t>26A.119</t>
  </si>
  <si>
    <t>SUMINISTRO E INSTALACIÓN DE CABLE RED AEREA CABLE XLPE-TK  Nº 2 AWG ECOLOGICO SEMIAISLADO</t>
  </si>
  <si>
    <t>26A.120</t>
  </si>
  <si>
    <t>SUMINISTRO E INSTALACIÓN SECCIONADOR TRIFASICO</t>
  </si>
  <si>
    <t>26A.121</t>
  </si>
  <si>
    <t>SUMINISTRO E INSTALACIÓN DE AFLORAMIENTO TUBERÍA IMC 4"</t>
  </si>
  <si>
    <t>26A.122</t>
  </si>
  <si>
    <t>SUMINISTRO E INSTALACIÓN DE CABLE RED SUBTERRANEA XLPE 3X2 AWG 133% MEDIA TENSIÓN</t>
  </si>
  <si>
    <t>26A.544</t>
  </si>
  <si>
    <t>SUMINISTRO E INSTALACION DE SISTEMA DE PUESTA A TIERRA INEM BALDOMERO SANIN CANO</t>
  </si>
  <si>
    <t>027</t>
  </si>
  <si>
    <t>ESTABILIDAD DE TALUDES</t>
  </si>
  <si>
    <t>027.001</t>
  </si>
  <si>
    <t>SUMINISTRO, TRANSPORTE E INSTALACION MUROS Y PANTALLAS DE CONTENCION CONCRETO REFORZADO DE 3000 PSI. NO INCLUYE REFUERZO.</t>
  </si>
  <si>
    <t>027.002</t>
  </si>
  <si>
    <t>SUMINISTRO, TRANSPORTE E INSTALACION MURO EN CONCRETO CICLOPEO DE PROPORCION 60% DE CONCRETO 3000 PSI 40% PIEDRA</t>
  </si>
  <si>
    <t>027.003</t>
  </si>
  <si>
    <t>SUMINISTRO, TRANSPORTE E INSTALACION GAVIONES EN MALLA GALVANIZADA TRIPLE TORSION 2.0x1.0x1.0M</t>
  </si>
  <si>
    <t>027.004</t>
  </si>
  <si>
    <t>SUMINISTRO, TRANSPORTE E INSTALACION PANTALLA PASIVA CONCRETO de 3000 PSI e=0,1m</t>
  </si>
  <si>
    <t>027.005</t>
  </si>
  <si>
    <t>SUMINISTRO, TRANSPORTE E INSTALACION PANTALLA ACTIVA CONCRETO de 4000 PSI e=0,15m</t>
  </si>
  <si>
    <t>027.006</t>
  </si>
  <si>
    <t>SUMINISTRO, TRANSPORTE E INSTALACION INYECCION MORTERO 1:2 PARA ANCLAJE PANTALLA PASIVA</t>
  </si>
  <si>
    <t>027.007</t>
  </si>
  <si>
    <t>SUMINISTRO, TRANSPORTE E INSTALACION RECUBRIMIENTO DE BERMAS CONCRETO de 3000 PSI e=0,1m</t>
  </si>
  <si>
    <t>027.008</t>
  </si>
  <si>
    <t>SUMINISTRO, TRANSPORTE E INSTALACION RECUBRIMIENTO DE GAVIONES CONCRETO DE 3000 PSI</t>
  </si>
  <si>
    <t>027.009</t>
  </si>
  <si>
    <t>SUMINISTRO, TRANSPORTE E INSTALACION CANALES CON PANTALLAS DEFLECTORAS Y RAPIDAS CON TAPA EN CONCRETO DE 3000 PSI PRODUCIDO EN OBRA</t>
  </si>
  <si>
    <t>027.010</t>
  </si>
  <si>
    <t>SUMINISTRO, TRANSPORTE E INSTALACION ALCANTARILLA DE CAJON O BOX COULVERT EN CONCRETO DE 3000 PSI</t>
  </si>
  <si>
    <t>027.011</t>
  </si>
  <si>
    <t>SUMINISTRO, TRANSPORTE E INSTALACION ENROCADOS CON LIGANTE DE CONCRETO 3000 PSI PARA PROTECCION DE ENTREGAS O REVESTIMIENTO DE CAUCES - DOSIFICACION: CONCRETO 40%, PIEDRA 60%</t>
  </si>
  <si>
    <t>027.012</t>
  </si>
  <si>
    <t>SUMINISTRO, TRANSPORTE E INSTALACION ENROCADOS CON LIGANTE DE CONCRETO 3000 PSI PARA  CONFORMACION  DE CANALES - DOSIFICACION: CONCRETO 40%, PIEDRA 60%</t>
  </si>
  <si>
    <t>027.013</t>
  </si>
  <si>
    <t>SUMINISTRO, TRANSPORTE E INSTALACION DIQUES DE CONTROL Y/O REGULACION EN CONCRETO 3000 PSI - DOSIFICACION: CONCRETO 40%, PIEDRA 60%</t>
  </si>
  <si>
    <t>027.014</t>
  </si>
  <si>
    <t>SUMINISTRO, TRANSPORTE E INSTALACION ANCLAJE ACTIVO CABLE 1/2" x 4 ALTA RESISTENCIA - PERFORACION DE 5"</t>
  </si>
  <si>
    <t>027.015</t>
  </si>
  <si>
    <t>SUMINISTRO, TRANSPORTE E INSTALACION DADOS EN CONCRETO REFORZADO 4000 PSI PARA PANTALLA ACTIVA</t>
  </si>
  <si>
    <t>027.016</t>
  </si>
  <si>
    <t>SUMINISTRO, TRANSPORTE E INSTALACION ENROCADOS SIN LIGANTE DE CONCRETO PARA CONFORMACION DE PADDIES</t>
  </si>
  <si>
    <t>027.017</t>
  </si>
  <si>
    <t>SUMINISTRO, TRANSPORTE E INSTALACION CANALES EN COSTALES DE FIBRA CON SUELO CEMENTO 10:1</t>
  </si>
  <si>
    <t>027.018</t>
  </si>
  <si>
    <t>SUMINISTRO, TRANSPORTE E INSTALACION GAVIONES CON COSTALES DE FIBRA CON SUELO CEMENTO 10:1</t>
  </si>
  <si>
    <t>027.019</t>
  </si>
  <si>
    <t>SUMINISTRO, TRANSPORTE E INSTALACION TUBERIA Ø 3" ALL PERFORADA PARA DRENES</t>
  </si>
  <si>
    <t>027.020</t>
  </si>
  <si>
    <t>SUMINISTRO, TRANSPORTE E INSTALACION PERFORACION PARA DREN HORIZONTAL EN TIERRA CON EQUIPO MANUAL LONGITUD &lt; DE 10 METROS</t>
  </si>
  <si>
    <t>027.021</t>
  </si>
  <si>
    <t>SUMINISTRO, TRANSPORTE E INSTALACION PERFORACION PARA DREN HORIZONTAL EN CONGLOMERADO CON EQUIPO MANUAL LONGITUD &lt; DE 10 METROS</t>
  </si>
  <si>
    <t>027.022</t>
  </si>
  <si>
    <t>SUMINISTRO, TRANSPORTE E INSTALACION PERFORACION PARA DREN HORIZONTAL EN TIERRA CON EQUIPO MECANICO</t>
  </si>
  <si>
    <t>027.023</t>
  </si>
  <si>
    <t>SUMINISTRO, TRANSPORTE E INSTALACION PERFORACION PARA DREN HORIZONTAL EN ROCA CON EQUIPO MECANICO &lt;10M</t>
  </si>
  <si>
    <t>027.024</t>
  </si>
  <si>
    <t>SUMINISTRO, TRANSPORTE E INSTALACION PERFORACION PARA DREN HORIZONTAL EN ROCA CON EQUIPO MECANICO &gt;10M</t>
  </si>
  <si>
    <t>027.025</t>
  </si>
  <si>
    <t>SUMINISTRO, TRANSPORTE E INSTALACION TRINCHOS EN GUADUA</t>
  </si>
  <si>
    <t>027.026</t>
  </si>
  <si>
    <t xml:space="preserve">SUMINISTRO, TRANSPORTE E INSTALACION FILTROS VIVOS EN GUADUA </t>
  </si>
  <si>
    <t>027.027</t>
  </si>
  <si>
    <t>SUMINISTRO, TRANSPORTE E INSTALACION BARRERAS VIVAS CON LIMONCILLO Y/O CITRONELA O SIMILAR</t>
  </si>
  <si>
    <t>027.028</t>
  </si>
  <si>
    <t>SUMINISTRO, TRANSPORTE E INSTALACION BARRERAS VIVAS CON GUADILLA, BAMBU  O SIMILAR</t>
  </si>
  <si>
    <t>027.029</t>
  </si>
  <si>
    <t>SUMINISTRO, TRANSPORTE E INSTALACION COBERTURA VEGETAL CON BIOMANTO DE COSTALES DE FIQUE</t>
  </si>
  <si>
    <t>027.030</t>
  </si>
  <si>
    <t>SUMINISTRO, TRANSPORTE E INSTALACION REVEGETALIZACION CON ESTACAS DE CAÑABRAVA O SIMILAR</t>
  </si>
  <si>
    <t>027.031</t>
  </si>
  <si>
    <t>SUMINISTRO, TRANSPORTE E INSTALACION REVEGETALIZACION CON ESTACAS DE MARATON O SIMILAR</t>
  </si>
  <si>
    <t>027.032</t>
  </si>
  <si>
    <t xml:space="preserve">SUMINISTRO, TRANSPORTE E INSTALACION REVEGETALIZACION CON ESTACAS DE GUADUA O ESPECIES FORESTALES </t>
  </si>
  <si>
    <t>027.033</t>
  </si>
  <si>
    <t>SUMINISTRO, TRANSPORTE E INSTALACION DE PLASTICOS PARA PROTECCIÓN EN TALUDES</t>
  </si>
  <si>
    <t>027.034</t>
  </si>
  <si>
    <t>SUMINISTRO, TRANSPORTE E INSTALACION ENROCADO EN PIEDRA PEGADA CON LIGANTE MORTERO 1:3</t>
  </si>
  <si>
    <t>027.035</t>
  </si>
  <si>
    <t>SUMINISTRO, TRANSPORTE E INSTALACION ALCANTARILLA DE CAJON O BOX COULVERT EN CONCRETO DE 4000 PSI</t>
  </si>
  <si>
    <t>027.036</t>
  </si>
  <si>
    <t>SUMINISTRO, TRANSPORTE E INSTALACION PANTALLA PASIVA CONCRETO de 4000 PSI e=0,1m</t>
  </si>
  <si>
    <t>027.037</t>
  </si>
  <si>
    <t>SUMINISTRO, TRANSPORTE E INSTALACION PANTALLA PASIVA CONCRETO de 4000 PSI e=0,15m</t>
  </si>
  <si>
    <t>027.038</t>
  </si>
  <si>
    <t>SUMINISTRO, TRANSPORTE E INSTALACION PANTALLA PASIVA CONCRETO de 3000 PSI e=0,15m</t>
  </si>
  <si>
    <t>027.039</t>
  </si>
  <si>
    <t>SUMINISTRO, TRANSPORTE E INSTALACION PERFORACION PARA DREN HORIZONTAL EN CONGLOMERADO CON EQUIPO MECANICO</t>
  </si>
  <si>
    <t>027.040</t>
  </si>
  <si>
    <t>SUMINISTRO, TRANSPORTE E INSTALACIÓN DE TUBERÍA PERFORADA CORRUGADA DE USO AGRÍCOLA D = 65 MM REF: 2900143 O SIMILAR</t>
  </si>
  <si>
    <t>027.041</t>
  </si>
  <si>
    <t>SUMINISTRO TRANSPORTE E INSTALACIÓN DE TUBERÍA DE 2" PERFORADA CON TELA PARA DRENAJE (LLORADERO). INCLUYE MATERIAL FILTRANTE (ARENA), ARGAMASA 1:1 Y TUBERÍA DE VENTILACIÓN.</t>
  </si>
  <si>
    <t>027.042</t>
  </si>
  <si>
    <t>SUMINISTRO, TRANSPORTE E INSTALACIÓN DE PERFORACIÓN DE 4" PARA ANCLAJES (INCLUYE LECHADA)</t>
  </si>
  <si>
    <t>027.043</t>
  </si>
  <si>
    <t>LECHADA DE INYECCIÓN RELACIÓN A/C=0,45 CON BOMBA 70 PSI (Incluye aditivo expansor y plastificante)</t>
  </si>
  <si>
    <t>027.044</t>
  </si>
  <si>
    <t>SUMINISTRO, TRANSPORTE E INSTALACION CANALES ESCALONADOS EN CONCRETO DE 3000 PSI PRODUCIDO EN OBRA (Incluye malla electrosoldada 15x15x5.0mm)</t>
  </si>
  <si>
    <t>027.045</t>
  </si>
  <si>
    <t>ACEQUIA EN CONCRETO CLASE III Y MALLA DE GALLINERO</t>
  </si>
  <si>
    <t>027.046</t>
  </si>
  <si>
    <t>SUMINISTRO, TRANSPORTE E INSTALACION MUROS DE CONTENCION CONCRETO REFORZADO DE 3000 PSI H&lt;3.0M. NO INCLUYE REFUERZO.</t>
  </si>
  <si>
    <t>027.047</t>
  </si>
  <si>
    <t>028</t>
  </si>
  <si>
    <t>DESMONTES</t>
  </si>
  <si>
    <t>028.001</t>
  </si>
  <si>
    <t>DESMONTE DE CUBIERTA DE TECHO EN TEJA DE BARRO Y MADERA INCLUYE RETIRO</t>
  </si>
  <si>
    <t>028.002</t>
  </si>
  <si>
    <t>DESMONTE DE CUBIERTA DE TECHO EN TEJA DE F.C. Y MADERA INCLUYE RETIRO</t>
  </si>
  <si>
    <t>028.003</t>
  </si>
  <si>
    <t>DESMONTE DE CUBIERTA EN TEJA DE ZINC Y CERCHAS METÁLICAS INCLUYE RETIRO</t>
  </si>
  <si>
    <t>028.004</t>
  </si>
  <si>
    <t xml:space="preserve">DESMONTE CERRAMIENTO MALLA </t>
  </si>
  <si>
    <t>028.005</t>
  </si>
  <si>
    <t xml:space="preserve">DESMONTE APARATOS SANITARIOS </t>
  </si>
  <si>
    <t>028.006</t>
  </si>
  <si>
    <t xml:space="preserve">DESMONTE ESTRUCTURA DE CUBIERTA </t>
  </si>
  <si>
    <t>028.007</t>
  </si>
  <si>
    <t xml:space="preserve">DESMONTE CUBIERTA </t>
  </si>
  <si>
    <t>028.008</t>
  </si>
  <si>
    <t>DESMONTE CIELO RASO (INCLUYE RETIRO)</t>
  </si>
  <si>
    <t>028.009</t>
  </si>
  <si>
    <t xml:space="preserve">DESMONTE DE VENTANERIA </t>
  </si>
  <si>
    <t>028.010</t>
  </si>
  <si>
    <t xml:space="preserve">DESMONTE DE CORNISAS </t>
  </si>
  <si>
    <t>028.011</t>
  </si>
  <si>
    <t>DESMONTE PANELES DIVISORIOS</t>
  </si>
  <si>
    <t>028.012</t>
  </si>
  <si>
    <t>DESMONTE PUERTAS  (INCLUYE RETIRO)</t>
  </si>
  <si>
    <t>028.013</t>
  </si>
  <si>
    <t xml:space="preserve">DESMONTE PISOS EN MADERA </t>
  </si>
  <si>
    <t>028.014</t>
  </si>
  <si>
    <t xml:space="preserve">DESMONTE DE CANALES Y BAJANTES </t>
  </si>
  <si>
    <t>028.015</t>
  </si>
  <si>
    <t>028.016</t>
  </si>
  <si>
    <t xml:space="preserve">DESMONTE DE MUEBLE BAJO MESON </t>
  </si>
  <si>
    <t>028.017</t>
  </si>
  <si>
    <t xml:space="preserve">DESMONTE DE ESPEJO </t>
  </si>
  <si>
    <t>028.018</t>
  </si>
  <si>
    <t>DESMONTE DE VIDRIO</t>
  </si>
  <si>
    <t>028.019</t>
  </si>
  <si>
    <t>DESMONTE PORTERÍAS DE MICROFUTBOL CON EXTENSIÓN Y TABLERO PARA BALONCESTO INCLUYE RETIRO</t>
  </si>
  <si>
    <t>028.020</t>
  </si>
  <si>
    <t>DESMONTE POSTES Y TABLERO PARA BALONCESTO INCLUYE RETIRO</t>
  </si>
  <si>
    <t>028.021</t>
  </si>
  <si>
    <t>DESMONTE ENCHAPE EN MADERA MUROS</t>
  </si>
  <si>
    <t>028.022</t>
  </si>
  <si>
    <t>DESMONTE DE REJA EN ACERO</t>
  </si>
  <si>
    <t>028.023</t>
  </si>
  <si>
    <t>DESMONTE CERCO VIVO H=&lt;2M (INCLUYE RETIRO)</t>
  </si>
  <si>
    <t>028.040</t>
  </si>
  <si>
    <t>DESMONTE DE ROCIADORES. ALTURA &gt; 3 METROS (INCLUYE ANDAMIOS CERTIFICADOS)</t>
  </si>
  <si>
    <t>028.076</t>
  </si>
  <si>
    <t>DESMONTE MANTO IMPERMEABLIZANTE</t>
  </si>
  <si>
    <t>028.077</t>
  </si>
  <si>
    <t>DESMONTE TANQUE AGUA POTABLE (INCLUYE RETIRO)</t>
  </si>
  <si>
    <t>028.078</t>
  </si>
  <si>
    <t>DESMONTE PUNTO ELECTRICO - ITEM INCOMPLETO</t>
  </si>
  <si>
    <t>028.079</t>
  </si>
  <si>
    <t>DESMONTE DE COLUMNAS Y/O CUARTONES EN MADERA (INCLUYE ANDAMIO CERTIFICADO)</t>
  </si>
  <si>
    <t>028.080</t>
  </si>
  <si>
    <t>DESMONTE DE COLUMNA METALICA</t>
  </si>
  <si>
    <t>028.081</t>
  </si>
  <si>
    <t>DESMONTE DE CERCHA METALICA</t>
  </si>
  <si>
    <t>028.082</t>
  </si>
  <si>
    <t>DESMONTE DE PERFILES METALICO</t>
  </si>
  <si>
    <t>028.083</t>
  </si>
  <si>
    <t>DESMONTE TANQUE AGUA POTABLE (NO INCLUYE RETIRO)</t>
  </si>
  <si>
    <t>028.084</t>
  </si>
  <si>
    <t>DESMONTE DE BARANDA EN TUBERIA GALVANIZADA 2 HILOS DE 2", ENTRE 0,9 Y 1MTS, PARALES VERTICALES HASTA CADA 2 MTS (INCLUYE RETIRO)</t>
  </si>
  <si>
    <t>028.085</t>
  </si>
  <si>
    <t>DESMONTE DE DIVISIONES PISO TECHO O DE MEDIANA ALTURA CON PERFILERÍA METÁLICA O MADERA (INCLUYE RETIRO)</t>
  </si>
  <si>
    <t>028.086</t>
  </si>
  <si>
    <t>DESMONTE DE CHAMBRANA EN MADERA  ALTURA HASTA 60 CM (INCLUYE RETIRO)</t>
  </si>
  <si>
    <t>028.087</t>
  </si>
  <si>
    <t>DESMONTE LAMPARAS</t>
  </si>
  <si>
    <t>028.088</t>
  </si>
  <si>
    <t>DESMONTE PUNTOS ELECTRICOS INCLUYE APARATOS Y CABLE (NO INCLUYE RETIRO)</t>
  </si>
  <si>
    <t>028.089</t>
  </si>
  <si>
    <t>DESMONTE DE FLANCHE (DESARROLLO ENTRE 0 Y 1,2 METROS)</t>
  </si>
  <si>
    <t>028.090</t>
  </si>
  <si>
    <t>DESMONTE DE TUBERÍA HIDROSANITARIA (INCLUYE RETIRO)</t>
  </si>
  <si>
    <t>028.091</t>
  </si>
  <si>
    <t>DESMONTE DE PUNTOS ELECTRICOS E INSTALACION DE TAPAS CIEGAS LATINOAMERICANO SEDE PRINCIPAL</t>
  </si>
  <si>
    <t>028.092</t>
  </si>
  <si>
    <t>DESMONTE DE PUNTOS ELECTRICOS E INSTALACION DE TAPAS CIEGAS COLEGIO RURAL GRANADA</t>
  </si>
  <si>
    <t>028.093</t>
  </si>
  <si>
    <t>DESMONTE DE PLAQUETAS PREFRABRICADAS</t>
  </si>
  <si>
    <t>029</t>
  </si>
  <si>
    <t>DEMOLICIONES</t>
  </si>
  <si>
    <t>029.001</t>
  </si>
  <si>
    <t>DEMOLICIÓN MECÁNICA DE ESTRUCTURAS DE CONCRETO HIDRÁULICO - INCLUYE CARGUE, TRANSPORTE Y DISPOSICIÓN</t>
  </si>
  <si>
    <t>029.002</t>
  </si>
  <si>
    <t xml:space="preserve">DEMOLICION DE CABEZA DE PILOTES </t>
  </si>
  <si>
    <t>029.003</t>
  </si>
  <si>
    <t>DEMOLICION ENCHAPE DE PISOS (INCLUYE RETIRO)</t>
  </si>
  <si>
    <t>029.004</t>
  </si>
  <si>
    <t xml:space="preserve">DEMOLICION ENCHAPE DE MUROS </t>
  </si>
  <si>
    <t>029.005</t>
  </si>
  <si>
    <t xml:space="preserve">DEMOLICION DE MESONES a=0.60 m. </t>
  </si>
  <si>
    <t>029.006</t>
  </si>
  <si>
    <t>DEMOLICIÓN DE ESTRUCTURAS EN MAMPOSTERÍA</t>
  </si>
  <si>
    <t>029.007</t>
  </si>
  <si>
    <t>DEMOLICIÓN DE ANDENES Y SARDINELES EN CONCRETO HIDRÁULICO - INCLUYE CARGUE A MANO, RETIRO Y DISPOSICIÓN EN BOTADERO</t>
  </si>
  <si>
    <t>029.008</t>
  </si>
  <si>
    <t>DEMOLICION PLACA DE ENTREPISO hasta E=0.30 m. .</t>
  </si>
  <si>
    <t>029.009</t>
  </si>
  <si>
    <t xml:space="preserve">PICADO DE PLACA PISO </t>
  </si>
  <si>
    <t>029.010</t>
  </si>
  <si>
    <t>DEMOLICION ORINAL CORRIDO HASTA h=0.10 m. .</t>
  </si>
  <si>
    <t>029.011</t>
  </si>
  <si>
    <t xml:space="preserve">DEMOLICIÓN DE LAVADERO </t>
  </si>
  <si>
    <t>029.012</t>
  </si>
  <si>
    <t xml:space="preserve">DEMOLICION MURO EN DRY WALL   </t>
  </si>
  <si>
    <t>029.013</t>
  </si>
  <si>
    <t>DEMOLICION MECANICA DE PAVIMENTO CONCRETO ASFALTICO. INCLUYE RETIRO Y DISPOSICION EN SITIO AUTORIZADO</t>
  </si>
  <si>
    <t>029.014</t>
  </si>
  <si>
    <t>DEMOLICION MECANICA DE PAVIMENTO EN CONCRETO HIDRAULICO. INCLUYE RETIRO Y DISPOSICION EN SITIO AUTORIZADO</t>
  </si>
  <si>
    <t>029.016</t>
  </si>
  <si>
    <t>DEMOLICION PLACA DE CONTRAPISO HASTA E=0.20 M (INCLUYE RETIRO)</t>
  </si>
  <si>
    <t>029.017</t>
  </si>
  <si>
    <t xml:space="preserve">DEMOLICION MORTEROS Y REVOQUE </t>
  </si>
  <si>
    <t>029.018</t>
  </si>
  <si>
    <t xml:space="preserve">DEMOLICION CIELO RASO TABLILLA </t>
  </si>
  <si>
    <t>029.019</t>
  </si>
  <si>
    <t xml:space="preserve">DEMOLICION MURO EN BAHAREQUE   </t>
  </si>
  <si>
    <t>029.020</t>
  </si>
  <si>
    <t>DEMOLICION MURO EN SUPERBOARD O DRYWALL</t>
  </si>
  <si>
    <t>029.021</t>
  </si>
  <si>
    <t>DEMOLICION MURO EN ASBESTO CEMENTO</t>
  </si>
  <si>
    <t>029.074</t>
  </si>
  <si>
    <t>DEMOLICION MURO MAMPOSTERIA DE LADRILLO O BLOQUE</t>
  </si>
  <si>
    <t>029.075</t>
  </si>
  <si>
    <t>DEMOLICION LAVAMANOS CORRIDO HASTA H=1.0 M. (INCLUYE RETIRO)</t>
  </si>
  <si>
    <t>029.076</t>
  </si>
  <si>
    <t>DEMOLICION POCETA LAVATRAPEROS</t>
  </si>
  <si>
    <t>029.077</t>
  </si>
  <si>
    <t>DEMOLICION MUROS EN LADRILLO</t>
  </si>
  <si>
    <t>029.078</t>
  </si>
  <si>
    <t>DEMOLICION DE MESONES ANCHO &gt;0.60 M (INCLUYE RETIRO)</t>
  </si>
  <si>
    <t>029.079</t>
  </si>
  <si>
    <t>DEMOLICIÓN DE GUARDAESCOBA EN CERÁMICA O SIMILAR (NO INCLUYE RETIRO)</t>
  </si>
  <si>
    <t>029.080</t>
  </si>
  <si>
    <t>DEMOLICIÓN DE ENTREPISO EN MADERA O GUADUA Y ESTERILLA (INCLUYE RETIRO)</t>
  </si>
  <si>
    <t>029.081</t>
  </si>
  <si>
    <t>DEMOLICION GUARDAESCOBAS</t>
  </si>
  <si>
    <t>029.082</t>
  </si>
  <si>
    <t>DEMOLICION MORTEROS Y REVOQUE PARA ALTURAS MAYORES A 3 METROS (NO INCLUYE RETIRO)</t>
  </si>
  <si>
    <t>029.083</t>
  </si>
  <si>
    <t>DEMOLICION MORTEROS Y REVOQUE ALTURAS MENORES A 3 METROS (NO INCLUYE RETIRO)</t>
  </si>
  <si>
    <t>029.085</t>
  </si>
  <si>
    <t>PICADO DE PLACA PISO DE GRADERÍAS EN CONCRETO 3000 PSI SOBRE TIERRA INCLUYE PREPARACIÓN CON SIKADUR -32 PRIMER</t>
  </si>
  <si>
    <t>029.84</t>
  </si>
  <si>
    <t>CORTE Y DEMOLICION DE LOSA ML X 60 CMS ANCHO</t>
  </si>
  <si>
    <t>030</t>
  </si>
  <si>
    <t>JORNALES</t>
  </si>
  <si>
    <t>030.001</t>
  </si>
  <si>
    <t>COMISIÓN TOPOGRÁFICA</t>
  </si>
  <si>
    <t>030.002</t>
  </si>
  <si>
    <t>JORNAL AYUDANTE</t>
  </si>
  <si>
    <t>030.003</t>
  </si>
  <si>
    <t>REGULADOR DE TRANSITO</t>
  </si>
  <si>
    <t>031</t>
  </si>
  <si>
    <t>ENSAYOS</t>
  </si>
  <si>
    <t>031.001</t>
  </si>
  <si>
    <t>ENSAYO DE RESISTENCIA A COMPRESIÓN DE CILINDRO</t>
  </si>
  <si>
    <t>031.002</t>
  </si>
  <si>
    <t>ENSAYO DE GRANULOMETRÍA/PROCTOR</t>
  </si>
  <si>
    <t>031.003</t>
  </si>
  <si>
    <t>ENSAYO DE DENSIDAD EN CAMPO</t>
  </si>
  <si>
    <t>031.004</t>
  </si>
  <si>
    <t>DISEÑO DE MEZCLAS</t>
  </si>
  <si>
    <t>031.005</t>
  </si>
  <si>
    <t>FLEXIÓN DE VIGAS DE CONCRETO</t>
  </si>
  <si>
    <t>031.006</t>
  </si>
  <si>
    <t>PERFORACIÓN CON EQUIPO SEMIMECÁNICO</t>
  </si>
  <si>
    <t>031.007</t>
  </si>
  <si>
    <t xml:space="preserve">ENSAYO DE RESISTENCIA AL CORTE DIRECTO </t>
  </si>
  <si>
    <t>031.008</t>
  </si>
  <si>
    <t>ENSAYO DE COMPRESION  INCONFINADA</t>
  </si>
  <si>
    <t>031.009</t>
  </si>
  <si>
    <t>CLASIFICACIÓN DEL SUELO SEGÚN SUCS</t>
  </si>
  <si>
    <t>032</t>
  </si>
  <si>
    <t>ADICIONALES ALCALDIA MANIZALES</t>
  </si>
  <si>
    <t>032.001</t>
  </si>
  <si>
    <t>SUMINISTRO, TRANSPORTE E INSTALACION RELLENO EN AFIRMADO COMPACTADO</t>
  </si>
  <si>
    <t>032.002</t>
  </si>
  <si>
    <t xml:space="preserve">SUMINISTRO, TRANSPORTE E INSTALACION PLACA MACIZA AEREA CONCRETO 3000 PSI  e= 0.10m  </t>
  </si>
  <si>
    <t>032.003</t>
  </si>
  <si>
    <t xml:space="preserve">SUMINISTRO, TRANSPORTE E INSTALACION COLUMNAS CONCRETO 3000 PSI </t>
  </si>
  <si>
    <t>032.004</t>
  </si>
  <si>
    <t>SUMINISTRO, TRANSPORTE E INSTALACION VIGA AEREA CONCRETO 3000 PSI  .</t>
  </si>
  <si>
    <t>032.005</t>
  </si>
  <si>
    <t>VIGA SOBRE MURO EN CONCRETO 3000 PSI 0,15x0,20M</t>
  </si>
  <si>
    <t>032.006</t>
  </si>
  <si>
    <t>SUMINISTRO, TRANSPORTE E INSTALACION MURO DE CONTENCION EN MAMPOSTERIA ESTRUCTURAL E=0,20M, incluye grouting, no incluye viga de cimentacion, filtro en piedra ni  relleno en tierra</t>
  </si>
  <si>
    <t>032.007</t>
  </si>
  <si>
    <t>SUMINISTRO, TRANSPORTE E INSTALACION ESCALAS CONCRETO 3000 PSI RAMPA E= 0.15M, MEDIDA EN RAMPA</t>
  </si>
  <si>
    <t>032.008</t>
  </si>
  <si>
    <t>SUMINISTRO, TRANSPORTE E INSTALACION ESCALAS CONCRETO 3000 PSI SOBRE TIERRA RAMPA E= 0.12M MEDIDA EN RAMPA</t>
  </si>
  <si>
    <t>032.009</t>
  </si>
  <si>
    <t xml:space="preserve">SUMINISTRO, TRANSPORTE E INSTALACION MORTERO DE NIVELACION 1:3 IMPERMEABILIZADO </t>
  </si>
  <si>
    <t>032.010</t>
  </si>
  <si>
    <t>SUMINISTRO, TRANSPORTE E INSTALACION VIGA CANALES CONCRETO 3000 PSI 0,135M3/ML</t>
  </si>
  <si>
    <t>032.0103</t>
  </si>
  <si>
    <t>SUMINISTRO, TRANSPORTE E INSTALACION BORDILLO BASE PARA MUROS EN DRYWALL Y/O SUPERBOARD H = ENTRE 0,15 Y 0,18M Y A= ENTRE 0,9 Y 0,10M</t>
  </si>
  <si>
    <t>032.0101</t>
  </si>
  <si>
    <t>SUMINISTRO, TRANSPORTE E INSTALACIÓN LAVAPLATO ACERO INOXIDABLE CA. 20 POCETA .70X.40X.35M</t>
  </si>
  <si>
    <t>032.0102</t>
  </si>
  <si>
    <t>SUMINISTRO, TRANSPORTE E INSTALACION LAVAMANOS QUIRURGICO CON SISTEMA DE PEDAL EN ACERO INOXIDABLE CAL. 18</t>
  </si>
  <si>
    <t>032.011</t>
  </si>
  <si>
    <t>SUMINISTRO, TRANSPORTE E INSTALACION PERFORACION 1/2" L=15 cm</t>
  </si>
  <si>
    <t>032.012</t>
  </si>
  <si>
    <t>SUMINISTRO, TRANSPORTE E INSTALACION PERFORACION 5/8" L=20 cm</t>
  </si>
  <si>
    <t>032.013</t>
  </si>
  <si>
    <t>SUMINISTRO, TRANSPORTE E INSTALACION PERFORACION 3/4" L=25 cm</t>
  </si>
  <si>
    <t>032.014</t>
  </si>
  <si>
    <t>SUMINISTRO, TRANSPORTE E INSTALACION PERFORACION PARA ANCLAJE SARDINEL 3/8" L=20 cm, incluye hierro</t>
  </si>
  <si>
    <t>032.015</t>
  </si>
  <si>
    <t>CORTE MECANIZADO DE ANDEN EN CONCRETO CON DISCO (3,5CM)</t>
  </si>
  <si>
    <t>032.016</t>
  </si>
  <si>
    <t>032.017</t>
  </si>
  <si>
    <t>SUMINISTRO, TRANSPORTE E INSTALACION SARDINEL ANCHO = 20 CM H = ENTRE  15 Y 20 CM  EN CONCRETO 3000 PSI, CHAFLANADO</t>
  </si>
  <si>
    <t>032.018</t>
  </si>
  <si>
    <t>SUMINISTRO, TRANSPORTE E INSTALACION SELLO DE JUNTA ELASTOMERICO EN PAVIMENTO RIGIDO 10mm</t>
  </si>
  <si>
    <t>032.019</t>
  </si>
  <si>
    <t>SUMINISTRO, TRANSPORTE E INSTALACION ESTRUCTURA METALICA PARA CUBIERTA  (Incluye soldadura, anticorrosivo y esmalte)</t>
  </si>
  <si>
    <t>032.020</t>
  </si>
  <si>
    <t>SUMINISTRO, TRANSPORTE E INSTALACION ESTRUCTURA METALICA EN PERFILERIA  ( Incluye soldadura, anticorrosivo y esmalte)</t>
  </si>
  <si>
    <t>032.021</t>
  </si>
  <si>
    <t xml:space="preserve">LIMPIEZA DE CUBIERTA </t>
  </si>
  <si>
    <t>032.022</t>
  </si>
  <si>
    <t>RECORRIDO DE CUBIERTA EN FIBROCEMENTO incluye ganchos y amarras</t>
  </si>
  <si>
    <t>032.023</t>
  </si>
  <si>
    <t>RECORRIDO DE CUBIERTA EN TEJA DE BARRO</t>
  </si>
  <si>
    <t>032.024</t>
  </si>
  <si>
    <t>LIMPIEZA DE CANALES</t>
  </si>
  <si>
    <t>032.025</t>
  </si>
  <si>
    <t>LIMPIEZA DE VIGA CANALES</t>
  </si>
  <si>
    <t>032.026</t>
  </si>
  <si>
    <t>LIMPIEZA Y NIVELACION DE CANALES INCLUYE SOLDADURAS Y APLIACACION DE WASH PREMIER</t>
  </si>
  <si>
    <t>032.027</t>
  </si>
  <si>
    <t>SUMINISTRO, TRANSPORTE E INSTALACION TEJA ONDULADA FIBROCEMENTO PERFIL 7</t>
  </si>
  <si>
    <t>032.028</t>
  </si>
  <si>
    <t>SUMINISTRO, TRANSPORTE E INSTALACION TEJA ONDULADA FIBROCEMENTO PERFIL 5</t>
  </si>
  <si>
    <t>032.029</t>
  </si>
  <si>
    <t>SUMINISTRO, TRANSPORTE E INSTALACION CABALLETE FIBROCEMENTO FIJO DE 15° DE INCLINACION PARA TEJAS PERFIL 7</t>
  </si>
  <si>
    <t>032.030</t>
  </si>
  <si>
    <t>SUMINISTRO, TRANSPORTE E INSTALACION CABALLETE FIBROCEMENTO FIJO DE 15°-20° DE INCLINACION PARA TEJAS PERFIL 5</t>
  </si>
  <si>
    <t>032.031</t>
  </si>
  <si>
    <t>SUMINISTRO, TRANSPORTE E INSTALACION CABALLETE FIBROCEMENTO UNIVERSAL PARA TEJAS PERFIL 5</t>
  </si>
  <si>
    <t>032.032</t>
  </si>
  <si>
    <t>SUMINISTRO, TRANSPORTE E INSTALACION CABALLETE FIBROCEMENTO UNIVERSAL PARA TEJAS PERFIL 7</t>
  </si>
  <si>
    <t>032.033</t>
  </si>
  <si>
    <t>SUMINISTRO, TRANSPORTE E INSTALACION CLARABOYA FIBROCEMENTO # 6 incluye vidrio</t>
  </si>
  <si>
    <t>032.034</t>
  </si>
  <si>
    <t>SUMINISTRO, TRANSPORTE E INSTALACION LIMAHOYA</t>
  </si>
  <si>
    <t>032.035</t>
  </si>
  <si>
    <t>SUMINISTRO, TRANSPORTE E INSTALACION TEJA TRASLUCIDA EN PVC ONDULADA DE 2,44x0,83M</t>
  </si>
  <si>
    <t>032.036</t>
  </si>
  <si>
    <t>SUMINISTRO, TRANSPORTE E INSTALACION TEJA TRASLUCIDA EN PVC ONDULADA DE 3,66x0,83M</t>
  </si>
  <si>
    <t>032.037</t>
  </si>
  <si>
    <t>SUMINISTRO, TRANSPORTE E INSTALACION CUBIERTA POLICARBONATO ALVEOLAR 6MM</t>
  </si>
  <si>
    <t>032.038</t>
  </si>
  <si>
    <t>SUMINISTRO, TRANSPORTE E INSTALACION CUBIERTA METALICA ONDULADA</t>
  </si>
  <si>
    <t>032.039</t>
  </si>
  <si>
    <t>SUMINISTRO, TRANSPORTE E INSTALACION CUBIERTA METALICA TERMOACUSTICA</t>
  </si>
  <si>
    <t>032.040</t>
  </si>
  <si>
    <t>SUMINISTRO, TRANSPORTE E INSTALACION LAMINA DE ICOPOR PARA CIELO RASO EN ESTRUCTURA EXISTENTE</t>
  </si>
  <si>
    <t>032.041</t>
  </si>
  <si>
    <t>SUMINISTRO, TRANSPORTE E INSTALACIÓN A TODO COSTO DE CIELO RASO EN SUPERBOARD TEXTURIZADO MODULADO 0,60 X 0,60 PINTADO Y TERMINADO. INCLUYE PERFILERÍA, ANCLAJES Y TODO LO NECESARIO PARA SU CORRECTA INSTALACIÓN</t>
  </si>
  <si>
    <t>032.042</t>
  </si>
  <si>
    <t>SUMINISTRO, TRANSPORTE E INSTALACION SANITARIO LÍNEA INFANTIL COMPLETO, CON FLUITMASTER Y VÁLVULA DE REGULACIÓN SANITARIA</t>
  </si>
  <si>
    <t>032.043</t>
  </si>
  <si>
    <t>SUMINISTRO, TRANSPORTE E INSTALACION CAMBIO DE ACCESORIOS EN APARATO SANITARIO INCLUYE SUMINISTRO E INSTALACIÓN DE FLUITMASTER</t>
  </si>
  <si>
    <t>032.044</t>
  </si>
  <si>
    <t>SUMINISTRO, TRANSPORTE E INSTALACION LAVAPLATOS SOCODA DE ACERO INOXIDABLE  DOBLE POCETA CON CANASTILLA, GRIFERÍA, SIFÓN Y ACOPLE DE REGULADOR</t>
  </si>
  <si>
    <t>032.045</t>
  </si>
  <si>
    <t>SUMINISTRO, TRANSPORTE E INSTALACION LAVAPLATOS SOCODA DE 0,40 X 0,60 M CON LLAVE TERMINAL CROMADA Y ROSCADA CON GRIFERÍA, SIFÓN Y ACOPLE</t>
  </si>
  <si>
    <t>032.046</t>
  </si>
  <si>
    <t>SUMINISTRO, TRANSPORTE E INSTALACION LAVAPLATOS SOCODA O SIMILAR DE ACERO INOXIDABLE CON ESCURRIDERO DE, 1,00 X 0,60 M CON GRIFERÍA, SIFÓN Y ACOPLE DE REGULADOR</t>
  </si>
  <si>
    <t>032.047</t>
  </si>
  <si>
    <t>MONTAJE APARATOS SANITARIOS</t>
  </si>
  <si>
    <t>032.048</t>
  </si>
  <si>
    <t>REPARACIÓN DE PUNTO SANITARIO OBSTRUIDO INCLUYE SONDEO DE TUBERÍA, RETIRO  REVISIÓN Y REINSTALACIÓN DE  APARATO SANITARIO.</t>
  </si>
  <si>
    <t>032.049</t>
  </si>
  <si>
    <t>SUMINISTRO, TRANSPORTE E INSTALACION CONSTRUCCIÓN POCETA LAVATRAPEROS DE 0.60 X 0.60 M INCLUYE ACABADOS EN ENCHAPE EN CERÁMICA Y GRANO PULIDO</t>
  </si>
  <si>
    <t>032.050</t>
  </si>
  <si>
    <t>SUMINISTRO, TRANSPORTE E INSTALACION REJA EN VARILLA DE 3/8" CUADRADA CADA  0.15 X0.15 M. INCLUYE WASH PRIMER</t>
  </si>
  <si>
    <t>032.051</t>
  </si>
  <si>
    <t xml:space="preserve">SUMINISTRO, TRANSPORTE E INSTALACION REJA EN VARILLA DE 1/2" CUADRADA, INCLUYE ANTICORROSIVO Y PINTURA </t>
  </si>
  <si>
    <t>032.052</t>
  </si>
  <si>
    <t>SUMINISTRO, TRANSPORTE E INSTALACION REJA EN ÁNGULO 1-1/2" Y MALLA ESLABONADA DE 2". INCLUYE ANTICORROSIVO</t>
  </si>
  <si>
    <t>032.053</t>
  </si>
  <si>
    <t>SUMINISTRO, TRANSPORTE E INSTALACION REJA EN TUBO CUADRADO DE ALUMINIO DE 1" EN RETÍCULA DE 0,125 X 0,25 M</t>
  </si>
  <si>
    <t>032.054</t>
  </si>
  <si>
    <t>SUMINISTRO, TRANSPORTE E INSTALACION PASAMANOS EN TUBERÍA HG DE 2"  INCLUYE ACCESORIOS</t>
  </si>
  <si>
    <t>032.055</t>
  </si>
  <si>
    <t>SUMINISTRO, TRANSPORTE E INSTALACION DIVISIONES EN PANELES DE LAMINA GALVANIZADA CAL 20 Y PARALES EN ACERO INOXIDABLE INCLUYE WASH PRIMER</t>
  </si>
  <si>
    <t>032.056</t>
  </si>
  <si>
    <t>032.057</t>
  </si>
  <si>
    <t>SUMINISTRO, TRANSPORTE E INSTALACION  CARBURO PARA CIELO INCLUYE ACRONAL</t>
  </si>
  <si>
    <t>032.058</t>
  </si>
  <si>
    <t>SUMINISTRO, TRANSPORTE E INSTALACION  CARBURO PARA MURO INCLUYE ACRONAL</t>
  </si>
  <si>
    <t>032.059</t>
  </si>
  <si>
    <t>SUMINISTRO, TRANSPORTE E INSTALACION PINTURA ESMALTE PARA ESMALTE  PUERTAS, REJAS, VENTANAS, PASAMANOS Y ZÓCALOS. Incluye filos y dilataciones</t>
  </si>
  <si>
    <t>032.060</t>
  </si>
  <si>
    <t>032.061</t>
  </si>
  <si>
    <t>SUMINISTRO, TRANSPORTE E INSTALACION WASH PRIMER</t>
  </si>
  <si>
    <t>032.062</t>
  </si>
  <si>
    <t>032.063</t>
  </si>
  <si>
    <t>LIMPIEZA DE PAREDES PARA APLICACIÓN DE VINILO SOBRE GRANIPLAST</t>
  </si>
  <si>
    <t>032.064</t>
  </si>
  <si>
    <t>SUMINISTRO, TRANSPORTE E INSTALACION VIDRIO TRASLUCIDO DE 3MM</t>
  </si>
  <si>
    <t>032.065</t>
  </si>
  <si>
    <t>SUMINISTRO, TRANSPORTE E INSTALACION VIDRIO TRASLUCIDO DE 4MM</t>
  </si>
  <si>
    <t>032.066</t>
  </si>
  <si>
    <t>SUMINISTRO, TRANSPORTE E INSTALACION VIDRIO TRASLUCIDO DE 6MM</t>
  </si>
  <si>
    <t>032.067</t>
  </si>
  <si>
    <t>SUPRESION DE RED HIDRAULICA EXISTENTE</t>
  </si>
  <si>
    <t>032.068</t>
  </si>
  <si>
    <t>032.069</t>
  </si>
  <si>
    <t>032.072</t>
  </si>
  <si>
    <t>DEMOLICION DE PAVIMENTO MECANICO RETROEXCAVADORA CON RETIRO</t>
  </si>
  <si>
    <t>032.073</t>
  </si>
  <si>
    <t>DEMOLICION PISO EN BALDOSA SIN RETIRO</t>
  </si>
  <si>
    <t>032.074</t>
  </si>
  <si>
    <t>DEMOLICION PLACA ALIGERADA espesor mayor a 0,25m. .</t>
  </si>
  <si>
    <t>032.075</t>
  </si>
  <si>
    <t>DESMONTE DE MUEBLE ENCIMA DE MESON. Incluye cargue y retiro de material desmontado</t>
  </si>
  <si>
    <t>032.076</t>
  </si>
  <si>
    <t>RETIRO DE TAPETE</t>
  </si>
  <si>
    <t>032.077</t>
  </si>
  <si>
    <t>RETIRO DE PISO EN VINISOL</t>
  </si>
  <si>
    <t>032.078</t>
  </si>
  <si>
    <t>RETIRO DE DIVISION EN ACRILICO Y ALUMINIO</t>
  </si>
  <si>
    <t>032.079</t>
  </si>
  <si>
    <t>SOBREACARREO EN VEHICULO NO AUTOMOTOR - CARRETA</t>
  </si>
  <si>
    <t>032.080</t>
  </si>
  <si>
    <t>LOCALIZACION Y REPLANTEO</t>
  </si>
  <si>
    <t>032.081</t>
  </si>
  <si>
    <t xml:space="preserve">EXCAVACIÓN PARA ESTRUCTURAS - MATERIAL COMÚN - 4.0 A 8.0 MT                       </t>
  </si>
  <si>
    <t>032.082</t>
  </si>
  <si>
    <t xml:space="preserve">EXCAVACIÓN PARA ESTRUCTURAS - CONGLOMERADO - 4.0 -8.00 M                                    </t>
  </si>
  <si>
    <t>032.083</t>
  </si>
  <si>
    <t xml:space="preserve">EXCAVACION PARA PILOTES D=&lt;  a 45 cm (0-6)m </t>
  </si>
  <si>
    <t>032.084</t>
  </si>
  <si>
    <t xml:space="preserve">SUMINISTRO, TRANSPORTE E INSTALACION GRADERÍAS EN CONCRETO DE 3000 PSI SOBRE TIERRA DE 0,64 X 0,6 M E= 0,1 M </t>
  </si>
  <si>
    <t>032.085</t>
  </si>
  <si>
    <t>ABUZARDADO DE CONCRETOS</t>
  </si>
  <si>
    <t>032.086</t>
  </si>
  <si>
    <t>SUMINISTRO, TRANSPORTE E INSTALACION MURO EN DRYWALL UNA CARAS (Perfileria Cal. 26)  Incluye tres (3) manos de pintura</t>
  </si>
  <si>
    <t>032.087</t>
  </si>
  <si>
    <t>SUMINISTRO, TRANSPORTE E INSTALACION ALAMBRE DE COBRE THWN #8</t>
  </si>
  <si>
    <t>032.088</t>
  </si>
  <si>
    <t>SUMINISTRO, TRANSPORTE E INSTALACION ALAMBRE DE COBRE THWN #10</t>
  </si>
  <si>
    <t>032.089</t>
  </si>
  <si>
    <t>SUMINISTRO, TRANSPORTE E INSTALACION ALAMBRE DE COBRE THWN #12</t>
  </si>
  <si>
    <t>032.090</t>
  </si>
  <si>
    <t>SUMINISTRO, TRANSPORTE E INSTALACION CABLE DE COBRE THWN #6</t>
  </si>
  <si>
    <t>032.091</t>
  </si>
  <si>
    <t>SUMINISTRO, TRANSPORTE E INSTALACION CABLE DE COBRE THWN #8</t>
  </si>
  <si>
    <t>032.092</t>
  </si>
  <si>
    <t>SUMINISTRO, TRANSPORTE E INSTALACION CABLE DE COBRE THWN #10</t>
  </si>
  <si>
    <t>032.093</t>
  </si>
  <si>
    <t>SUMINISTRO, TRANSPORTE E INSTALACION CABLE DE COBRE THWN #12</t>
  </si>
  <si>
    <t>032.094</t>
  </si>
  <si>
    <t>SUMINISTRO, TRANSPORTE E INSTALACION ACOMETIDA ELECTRICA 1F(2#8), 3/4"</t>
  </si>
  <si>
    <t>032.095</t>
  </si>
  <si>
    <t>SUMINISTRO, TRANSPORTE E INSTALACION ACOMETIDA ELECTRICA 2F(2#8 + 1#10), 1"</t>
  </si>
  <si>
    <t>032.096</t>
  </si>
  <si>
    <t>SUMINISTRO, TRANSPORTE E INSTALACION ACOMETIDA ELECTRICA 3F(3#8 + 1#8), 2"</t>
  </si>
  <si>
    <t>032.097</t>
  </si>
  <si>
    <t>SUMINISTRO, TRANSPORTE E INSTALACION ACOMETIDA ELECTRICA 3F(3#6 + 1#8), 2"</t>
  </si>
  <si>
    <t>032.098</t>
  </si>
  <si>
    <t>SUMINISTRO, TRANSPORTE E INSTALACION CONTADOR 1F TRIFILAR 120/208V M DIRECTA</t>
  </si>
  <si>
    <t>032.099</t>
  </si>
  <si>
    <t>SUMINISTRO, TRANSPORTE E INSTALACION CONTADOR 2F TRIFILAR 120/208V M DIRECTA</t>
  </si>
  <si>
    <t>032.100</t>
  </si>
  <si>
    <t>SUMINISTRO, TRANSPORTE E INSTALACION CONTADOR 3F TRIFASICO 120/208V M DIRECTA</t>
  </si>
  <si>
    <t>032.101</t>
  </si>
  <si>
    <t>SUMINISTRO, TRANSPORTE E INSTALACION CAJA HERMETICA INTEMPERIE CONTADOR 1F</t>
  </si>
  <si>
    <t>032.102</t>
  </si>
  <si>
    <t>SUMINISTRO, TRANSPORTE E INSTALACION CAJA CONTADOR 2F TRIFILAR</t>
  </si>
  <si>
    <t>032.103</t>
  </si>
  <si>
    <t>SUMINISTRO, TRANSPORTE E INSTALACION CAJA CONTADOR 3F TRIFASICO</t>
  </si>
  <si>
    <t>032.104</t>
  </si>
  <si>
    <t>SUMINISTRO, TRANSPORTE E INSTALACION ATERRIZAJE CAJA DE CONTADOR</t>
  </si>
  <si>
    <t>032.105</t>
  </si>
  <si>
    <t>SUMINISTRO, TRANSPORTE E INSTALACION CAJA DE EMPALME 6"x6"x4"</t>
  </si>
  <si>
    <t>032.106</t>
  </si>
  <si>
    <t>SUMINISTRO, TRANSPORTE E INSTALACION CAJA DE EMPALME 10"x10"x6"</t>
  </si>
  <si>
    <t>032.107</t>
  </si>
  <si>
    <t>SUMINISTRO, TRANSPORTE E INSTALACION CAJA DE EMPALME 15"x15"x6"</t>
  </si>
  <si>
    <t>032.108</t>
  </si>
  <si>
    <t>SUMINISTRO, TRANSPORTE E INSTALACION CAJA OCTOGONAL PVC</t>
  </si>
  <si>
    <t>032.109</t>
  </si>
  <si>
    <t>SUMINISTRO, TRANSPORTE E INSTALACION CAJA 2x4 PVC</t>
  </si>
  <si>
    <t>032.110</t>
  </si>
  <si>
    <t>SUMINISTRO, TRANSPORTE E INSTALACION STRIP 40-80 PARES</t>
  </si>
  <si>
    <t>032.111</t>
  </si>
  <si>
    <t>SUMINISTRO TRANSPORTE E INSTALACION DE TABLERO DE 6 CIRCUITOS 1F3H. BARRAJE PARA 75A BARRA NEUTRO Y BARRA TIERRA  Calidad Legrand, Siemens, SqareD o superior de marca reconocida y homologada por el CIDET</t>
  </si>
  <si>
    <t>032.112</t>
  </si>
  <si>
    <t>SUMINISTRO TRANSPORTE E INSTALACION DE TABLERO DE 6 CIRCUITOS 2F4H, CON PUERTA. BARRAJE PARA 200A BARRA NEUTRO Y BARRA TIERRA  CALIDAD LEGRAND, SIEMENS, SQARED O SUPERIOR DE MARCA RECONOCIDA Y HOMOLOGADA POR EL CIDET</t>
  </si>
  <si>
    <t>032.113</t>
  </si>
  <si>
    <t>SUMINISTRO, TRANSPORTE E INSTALACION CAJA ELECTRICA (0,30X0,30X0,5 M) EN CONCRETO 3000 PSI, Incluye refuerzo, afirmado</t>
  </si>
  <si>
    <t>032.114</t>
  </si>
  <si>
    <t>SUMINISTRO, TRANSPORTE E INSTALACION CAJA ELECTRICA (0,80X0,80X1,0 M) EN CONCRETO 3000 PSI, Incluye refuerzo, afirmado</t>
  </si>
  <si>
    <t>032.115</t>
  </si>
  <si>
    <t>SUMINISTRO, TRANSPORTE E INSTALACION CAJA ELECTRICA (0,50X0,50X0,8 M) EN CONCRETO 3000 PSI, Incluye refuerzo, afirmado</t>
  </si>
  <si>
    <t>032.116</t>
  </si>
  <si>
    <t>SUMINISTRO, TRANSPORTE E INSTALACION CAJA ELECTRICA (1,0X1,0X1,0 M) EN CONCRETO 3000 PSI, Incluye refuerzo, afirmado</t>
  </si>
  <si>
    <t>032.117</t>
  </si>
  <si>
    <t>INSTALACION CONTADOR DE ENERGIA</t>
  </si>
  <si>
    <t>032.118</t>
  </si>
  <si>
    <t>SUMINISTRO, TRANSPORTE E INSTALACION ACOMETIDA TELEFONICA</t>
  </si>
  <si>
    <t>032.119</t>
  </si>
  <si>
    <t>SUMINISTRO, TRANSPORTE E INSTALACION RACK CERRADO 2,1x0,6x0,6M</t>
  </si>
  <si>
    <t>032.120</t>
  </si>
  <si>
    <t>SUMINISTRO, TRANSPORTE E INSTALACION SALIDA DE AUDIO</t>
  </si>
  <si>
    <t>032.121</t>
  </si>
  <si>
    <t>032.122</t>
  </si>
  <si>
    <t>RENIVELACION DE CIELO RASO EN ALUMINIO E ICOPOR EXISTENTE</t>
  </si>
  <si>
    <t>032.123</t>
  </si>
  <si>
    <t>SUMINISTRO, TRANSPORTE E INSTALACION PASAMANOS EN TUBERÍA HG DE 3"  INCLUYE ACCESORIOS</t>
  </si>
  <si>
    <t>032.124</t>
  </si>
  <si>
    <t>SUMINISTRO TRANSPORTE E INSTLACION POCETA PARA ASEO DOBLE SENO, EN CONCRETO DE 3000 PSI. (INCUYE GRANITO PULIDO)</t>
  </si>
  <si>
    <t>032.125</t>
  </si>
  <si>
    <t>SUMINISTRO TRANSPORTE E INSTALACION MESON EN GRANITO NATURAL CRISTAL PULIDO Y BRILLADO, PARA INCRUSTAR LAVAMANOS A=0.60M</t>
  </si>
  <si>
    <t>032.126</t>
  </si>
  <si>
    <t>SUMINISTRO,TRANSPORTE E INSTALACION DE SIKAFLEX SELLO PARA VENTANAS</t>
  </si>
  <si>
    <t>032.127</t>
  </si>
  <si>
    <t>BANCA EN CONCRETO DE 21 MPA - ANCHO 0,3 MTS</t>
  </si>
  <si>
    <t>032.128</t>
  </si>
  <si>
    <t>SUMINISTRO TRANSPORTE E INSTALACION DE MEDIA CAÑA EN PVC</t>
  </si>
  <si>
    <t>032.129</t>
  </si>
  <si>
    <t>SUMINISTRO TRANSPORTE E INSTALACION DE MESON EN ACERO INOXIDABLE CAL. 18 ANCHO=0,60 M</t>
  </si>
  <si>
    <t>032.130</t>
  </si>
  <si>
    <t>SUMINISTRO TRANSPORTE E INSTALACION DE LAVAOLLAS EN ACERO INOXIDABLE CAL. 18 MEDIDAS HASTA 0,80X0,80X0,45 M</t>
  </si>
  <si>
    <t>032.131</t>
  </si>
  <si>
    <t>SUMINISTRO, TRANSPORTE E INSTALACIÓN MESON ACERO INOXIDABLE CAL. 20 ANCHO = 0,60M</t>
  </si>
  <si>
    <t>032.132</t>
  </si>
  <si>
    <t>032.133</t>
  </si>
  <si>
    <t>SUMINISTRO, TRANSPORTE E INSTALACIÓN BARRA DISCAPACITADOS EN ACERO INOXIDABLE CAL. 18 Ø 1 1/2"</t>
  </si>
  <si>
    <t>032.134</t>
  </si>
  <si>
    <t>SUMINISTRO, TRANSPORTE E INSTALACIÓN BARRA DISCAPACITADOS ABATIBLE EN ACERO INOXIDABLE CAL. 18 Ø 1 1/2"</t>
  </si>
  <si>
    <t>032.135</t>
  </si>
  <si>
    <t>SUMINISTRO, TRANSPORTE E INSTALACIÓN DIVISION ORINAL EN ACERO INOXIDABLE CAL. 20; 0,9X0,45X0,10 M (DOBLE HOJA)</t>
  </si>
  <si>
    <t>032.136</t>
  </si>
  <si>
    <t>INSTALACION DE REJA EN ACERO</t>
  </si>
  <si>
    <t>032.137</t>
  </si>
  <si>
    <t>INSTALACION DE CERCHA METALICA</t>
  </si>
  <si>
    <t>032.138</t>
  </si>
  <si>
    <t>ACERO FIGURADO 60000 PSI (ÍTEM INCOMPLETO)</t>
  </si>
  <si>
    <t>032.139</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</si>
  <si>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</si>
  <si>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032.140</t>
  </si>
  <si>
    <t>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t>
  </si>
  <si>
    <t>032.141</t>
  </si>
  <si>
    <t>SUMINISTRO, TRANSPORTE E INSTALACION DE DUCTO PARA CAMPANA INDUSTRIAL EXTRACTORA ACERO INOXIDABE CAL. 20</t>
  </si>
  <si>
    <t>032.142</t>
  </si>
  <si>
    <t>SUMINISTRO, TRANSPORTE E INSTALACION DE LAVAOLLAS EN ACERO INOXIDABLE CAL. 20 DIMENSIONES DE POCETA 80X80X40 CMS</t>
  </si>
  <si>
    <t>032.143</t>
  </si>
  <si>
    <t>SUMINISTRO, TRANSPORTE E INSTALACION DE MESA ELABORADA EN ACERO INOXIDABLE CAL. 18, ESTRUCTURA EN TUBERIA DE 2" CON ENTREPAÑO INFERIOR Y PATAS NIVELADORAS TIPO EMPACK. DIMENSIONES 143 CMS</t>
  </si>
  <si>
    <t>032.144</t>
  </si>
  <si>
    <t>SUMINISTRO, TRANSPORTE E INSTALACION CANAL EN CONCRETO 3000 PSI; E=0,08, DESARROLLO 1,2</t>
  </si>
  <si>
    <t>032.145</t>
  </si>
  <si>
    <t>SUMINISTRO E INSTALACION REJA ACERO NO. 5 PARA CANAL EN CONCRETO ANCHO ENTRE 0,5 Y 0,6 MT</t>
  </si>
  <si>
    <t>032.159</t>
  </si>
  <si>
    <t>MORTERO DE NIVELACION E=0,05 M</t>
  </si>
  <si>
    <t>032.160</t>
  </si>
  <si>
    <t>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t>
  </si>
  <si>
    <t>032.161</t>
  </si>
  <si>
    <t>DESMONTE DE JUEGO INFANTIL (INCLUYE RETIRO)</t>
  </si>
  <si>
    <t>032.162</t>
  </si>
  <si>
    <t>SUMINISTRO, TRANSPORTE E INSTALACIÓN DE SELLANTE SIKAFLEX-1A PARA ELEMENTOS PREFABRICADOS</t>
  </si>
  <si>
    <t>032.163</t>
  </si>
  <si>
    <t>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</si>
  <si>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</si>
  <si>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</si>
  <si>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032.165</t>
  </si>
  <si>
    <t>SUMINISTRO, TRANSPORTE E INSTALACION DE LAMINAS DIFUSORAS DE LUZ DE 0.61 X 2.45 M CON ESTRUCTURA EN ALUMINIO NATURAL SUSPENDIDA A LA ESTRUCTURA INCLUYE ADECUACIÓN DE LÁMPARAS A LA MODULACIÓN DEL CIELO RASO</t>
  </si>
  <si>
    <t>032.166</t>
  </si>
  <si>
    <t>SUMINISTRO, TRANSPORTE E INSTALACION MALLA TRIPLE TORSION ANTIPAJARERA OJO PEQUEÑO O SIMILAR   ALTURA &gt; 3 M. ( INCLUYE CHAZO, TORNILLO, ARANDELA BROCA DE TUNGSTENO PARA PARED)</t>
  </si>
  <si>
    <t>032.167</t>
  </si>
  <si>
    <t>RECORRIDO DE CUBIERTA EN TEJA DE BARRO (ESTRUCTURA DE MADERA Y GUADUA) PARA ALTURAS SUPERIORES A 10 METROS. INCLUYE MONTAJE Y DESMONTE DE CUERPOS DE ANDAMIOS CERTIFICADOS. INCLUYE LAVADO DE CUBIERTA</t>
  </si>
  <si>
    <t>032.168</t>
  </si>
  <si>
    <t>SEÑALIZACIÓN Y AISLAMIENTO DE ZONAS CON CINTA (3 HILOS)</t>
  </si>
  <si>
    <t>032.169</t>
  </si>
  <si>
    <t>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t>
  </si>
  <si>
    <t>032.170</t>
  </si>
  <si>
    <t>SUMINISTRO, TRANSPORTE E INSTALACIÓN DE ANDAMIOS METÁLICOS CERTIFICADOS PARA UNA ALTURA MAYOR A 6.0 MTS. INCLUYE ESCALERILLA CON BARANDAS Y PLATAFORMAS DE TRABAJO.</t>
  </si>
  <si>
    <t>032.171</t>
  </si>
  <si>
    <t>SUMINISTRO, TRANSPORTE E INSTALACION DE PLÁSTICOS DE PROTECCIÓN PARA MUROS ALTURA &gt; 3M.</t>
  </si>
  <si>
    <t>032.172</t>
  </si>
  <si>
    <t>SUMINISTRO, TRANSPORTE E INSTALACIÓN DE CHORRO TIPO LAMINAR DE COLORES. INSTALACIÓN A TODO COSTO.</t>
  </si>
  <si>
    <t>032.173</t>
  </si>
  <si>
    <t>SUMINISTRO, TRANSPORTE E INSTALACIÓN DE FILTRO DE CARTUCHO. INSTALACIÓN A TODO COSTO.</t>
  </si>
  <si>
    <t>032.174</t>
  </si>
  <si>
    <t>SUMINISTRO, TRANSPORTE E INSTALACIÓN DE MURO VERDE, MALLA ELECTROSOLDADA F7, MÓDULOS 1,2 X 2,4 M, CON MARCO EN ÁNGULO 2" X 3/16", PLANTAS ORNAMENTALES, SISTEMA DE RIEGO TEMPORIZADO AUTOMÁTICO, ACOMETIDA AGUA 1" Y 1/2", SUJETO A PISO CON DADOS DE CONCRETO, PLATINA Y PERNOS.</t>
  </si>
  <si>
    <t>032.175</t>
  </si>
  <si>
    <t>SUMINISTRO, TRANSPORTE E INSTALACIÓN DE SIKATOP-121 PARA REPARACIÓN DE SUPERFICIES EN CONCRETO O MAMPOSTERIA. INCLUYE TODO LO NECESARIO PARA SU CORRECTA INSTALACIÓN</t>
  </si>
  <si>
    <t>032.319</t>
  </si>
  <si>
    <t>SUMINISTRO, TRANSPORTE E INSTALACIÓN DE CAJA (ÍTEM INCOMPLETO)</t>
  </si>
  <si>
    <t>032.320</t>
  </si>
  <si>
    <t>SUMINISTRO, TRANSPORE E INSTALACIÓN DE LUMINARIA LED 80W TIPO FAROL PRIMAVERA TEMPERATURA DE COLOR 4100K. INCLUYE POSTE Y ACCESORIOS. ALTURA = 4 MTS. INSTALACIÓN A TODO COSTO.</t>
  </si>
  <si>
    <t>032.321</t>
  </si>
  <si>
    <t>SUMINISTRO, TRANSPORTE E INSTALACIÓN DE MATERO PREFABRICADO EN CONCRETO (INCLUYE PLANTA ORNAMENTAL, TIERRA NEGRA). INSTALACIÓN A TODO COSTO.</t>
  </si>
  <si>
    <t>032.322</t>
  </si>
  <si>
    <t>SUMINISTRO E INSTALACIÓN DE BASURERA PIVOTANTE EN ACERO INOXIDABLE TIPO EXTERIOR. INSTALACIÓN A TODO COSTO.</t>
  </si>
  <si>
    <t>032.323</t>
  </si>
  <si>
    <t>SUMINISTRO, TRANSPORTE E INSTALACIÓN DE BANCA INDIVIDUAL TIPO CUBO EN A=0,40 B=0,40 H=0,50</t>
  </si>
  <si>
    <t>032.324</t>
  </si>
  <si>
    <t>SUMINISTRO, TRANSPORTE E INSTALACIÓN DE CONTENEDOR DE RAICES TIPO B20 (TIPO A) (1.2X1.2X1M. INC. SUMINISTRO, CONSTRUCCIÓN, ALCOQUE Y FILTRO EN GRAVILLA. NO INCLUYE. TIERRA). INSTALACIÓN A TODO COSTO.</t>
  </si>
  <si>
    <t>032.325</t>
  </si>
  <si>
    <t>DESMONTE Y REINSTALACION TEJA ONDULADA FIBROCEMENTO PERFIL 7</t>
  </si>
  <si>
    <t>032.326</t>
  </si>
  <si>
    <t>COMPRA DE SIEMBRA (PROYECTO ESCUELA LA CAPILLA 2019)</t>
  </si>
  <si>
    <t>032.327</t>
  </si>
  <si>
    <t>SUMINISTRO, TRANSPORTE E INSTALACIÓN RECUBRIMIENTO RETARDATE AL FUEGO TIPO SIKA UNITHERM O SIMILAR.</t>
  </si>
  <si>
    <t>032.328</t>
  </si>
  <si>
    <t>SUMINISTRO, TRANSPORTE E INSTALACIÓN DE POLISOMBRA AL 35%. INCLUYE ELEMENTOS DE FIJACIÓN Y TODO LO NECESARIO PARA SU CORRECTA INSTALACIÓN.</t>
  </si>
  <si>
    <t>032.329</t>
  </si>
  <si>
    <t>SUMINISTRO, TRANSPORTE E INSTALACIÓN DE PUNTO DE GAS.</t>
  </si>
  <si>
    <t>032.330</t>
  </si>
  <si>
    <t>SUMINISTRO, TRANSPORTE E INSTALACIÓN DE ANTISOL PARA LOSA DE CONCRETO.</t>
  </si>
  <si>
    <t>032.331</t>
  </si>
  <si>
    <t>SUMINISTRO, TRANSPORTE E INSTALACIÓN DE MATERIAL GRANULAR (TRITURADO) PARA PARQUEADEROS.</t>
  </si>
  <si>
    <t>032.332</t>
  </si>
  <si>
    <t>DESMONTE E INSTALACION TABLEROS ACRILICOS</t>
  </si>
  <si>
    <t>032.333</t>
  </si>
  <si>
    <t>SUMINISTRO, TRANSPORTE E INSTALACION MALLA DE GALLINERO O SIMILAR   ALTURA &gt; 3 M. ( INCLUYE CHAZO, TORNILLO, ARANDELA BROCA DE TUNGSTENO PARA PARED)</t>
  </si>
  <si>
    <t>032.334</t>
  </si>
  <si>
    <t>DESMONTE MARCO TABLEROS VERDES TIZA</t>
  </si>
  <si>
    <t>032.336</t>
  </si>
  <si>
    <t>SUMINISTRO TRANSPORTE E INSTALACION DE PUNTO DE GAS 1/2"INCLUYE VALVULA Y 3 MTS DE TUBERIA</t>
  </si>
  <si>
    <t>032.337</t>
  </si>
  <si>
    <t>SUMINISTRO, TRANSPORTE E INSTALACION CARTERA VENTANAS Y PUERTAS EN MORTERO 1:3 ANCHO 15-20 CMS.</t>
  </si>
  <si>
    <t>032.338</t>
  </si>
  <si>
    <t>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t>
  </si>
  <si>
    <t>032.339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</si>
  <si>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t>
  </si>
  <si>
    <t>032.340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</si>
  <si>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t>
  </si>
  <si>
    <t>032.341</t>
  </si>
  <si>
    <t>CORTE MECANIZADO PARA PISOS</t>
  </si>
  <si>
    <t>032.342</t>
  </si>
  <si>
    <t>SUMINISTRO TRANSPORTE E INSTALACION DEPOSITO EN “L” 1.861.55*0.55: 6 ENTREPAÑOS ELABORADOS EN LAMINA INOX 304 C-20 SATINADA CON REFUERZOS EN LAMINA Y TUBO CUADRADO INOX DE 1” PARA UNION EN VERTICE.</t>
  </si>
  <si>
    <t>032.343</t>
  </si>
  <si>
    <t>032.344</t>
  </si>
  <si>
    <t>SUMINISTRO, TRANSPORTE E INSTALACION REJILLA RECTANGULAR PEATONAL</t>
  </si>
  <si>
    <t>032.345</t>
  </si>
  <si>
    <t>SUMINISTRO, TRANSPORTE E INSTALACION DE BANCA EN CONCRETO PULIDO TRES PIEZAS</t>
  </si>
  <si>
    <t>032.346</t>
  </si>
  <si>
    <t xml:space="preserve">SUMINISTRO, TRANSPORTE E INSTALACION BLOQUE BASE EN CEMENTO PLAQUETA ABUJARDADA GRIS 50 X 50 CM PEATONAL </t>
  </si>
  <si>
    <t>032.347</t>
  </si>
  <si>
    <t>SUMINISTRO, TRANSPORTE E INSTALACION BLOQUE BASE EN CEMENTO PLAQUETA ABUJARDADA GRIS 50 X 50 CM VEHICULAR</t>
  </si>
  <si>
    <t>032.348</t>
  </si>
  <si>
    <t xml:space="preserve">SUMINISTRO, TRANSPORTE E INSTALACION BLOQUE BASE EN CEMENTO PLAQUETA ABUJARDADA COLOR 50 X 50 CM PEATONAL </t>
  </si>
  <si>
    <t>032.349</t>
  </si>
  <si>
    <t>SUMINISTRO, TRANSPORTE E INSTALACION BLOQUE BASE EN CEMENTO PLAQUETA ABUJARDADA COLOR 50 X 50 CM VEHICULAR</t>
  </si>
  <si>
    <t>032.350</t>
  </si>
  <si>
    <t>SUMINISTRO DE ELEMENTO SANITARIOS Y DESINFECCION PARA EL PERSONAL EN OBRA COMO MEDIDA PARA LA IMPLEMENTACION DEL PAPSO (PLAN DE APLICACION DEL PROTOCOLO SANITARIO PARA LA OBRA) "SUMINISTRO TAPABOCAS DESECHABLES (2 UND), LAVADAS DE MANOS (6 VECES), APLICACION GEL ANTIBACTERIAL (2 VECES)"</t>
  </si>
  <si>
    <t>032.351</t>
  </si>
  <si>
    <t>SUMINISTRO, TRANSPORTE E INSTALACION TUNEL DE DESINFECCION COMO MEDIDA PARA LA IMPLEMENTACION DEL PAPSO (PLAN DE APLICACION DEL PROTOCOLO SANITARIO PARA LA OBRA)</t>
  </si>
  <si>
    <t>032.352</t>
  </si>
  <si>
    <t>SUMINISTRO TERMOMETRO LASER COMO MEDIDA PARA LA IMPLEMENTACION DEL PAPSO (PLAN DE APLICACION DEL PROTOCOLO SANITARIO PARA LA OBRA)</t>
  </si>
  <si>
    <t>032.353</t>
  </si>
  <si>
    <t>VIGIA DE SALUD (AUXILIAR DE ENFERMERIA) PERSONAL ENCARGADO DE GESTIONAR, IMPLEMENTAR, CONTROLAR, REALIZAR REGISTROS DEL PAPSO (LAN DE APLICACION DEL PROTOCOLO SANITARIO PARA LA OBRA)</t>
  </si>
  <si>
    <t>032.354</t>
  </si>
  <si>
    <t>SUMINISTRO DE TRANSPORTE PARA EL PERSONAL DE LA OBRA COMO MEDIDA PARA LA IMPLEMENTACION DEL PAPSO (PLAN DE AMPLIACION DEL PROTOCOLO SANITARIO PARA LA OBRA) EL SERVICIO SE PRESTARA EN BUS DE 40 PASAJEROS PARA PODER TRANSPORTAR 20 PERSONAS GUARDANDO ASI EL DISTANCIAMIENTO SOCIAL</t>
  </si>
  <si>
    <t>032.355</t>
  </si>
  <si>
    <t>PUNTO BIOSEGURIDAD PARA DESCONTAMINACION DE PERSONAS FUMIGADORA PARA ASPERSION INCLUYE GASOLINA, DESINFECTANTE AMONIO CUATERNARIO, AGUA Y OPERARIO</t>
  </si>
  <si>
    <t>032.356</t>
  </si>
  <si>
    <t>LAVAMANOS CON ACCESORIOS, GRIFERIA Y MANO DE OBRA DE INSTALACION</t>
  </si>
  <si>
    <t>032.357</t>
  </si>
  <si>
    <t>CORTE MECANIZADO PARA MUROS</t>
  </si>
  <si>
    <t>032.358</t>
  </si>
  <si>
    <t>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t>
  </si>
  <si>
    <t>032.359</t>
  </si>
  <si>
    <t>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t>
  </si>
  <si>
    <t>032.360</t>
  </si>
  <si>
    <t>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t>
  </si>
  <si>
    <t>032.361</t>
  </si>
  <si>
    <t>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t>
  </si>
  <si>
    <t>032.362</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</si>
  <si>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</si>
  <si>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032.363</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</si>
  <si>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</si>
  <si>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032.364</t>
  </si>
  <si>
    <t>SUMINISTRO, TRANSPORTE E INSTALACION DE LAVADO CON ACCIONAMIENTO DE PEDAL, ELABORADO MEDIANTE LAMINA INOXIDABLE AISI304 CAL. 18 SATINADA</t>
  </si>
  <si>
    <t>032.365</t>
  </si>
  <si>
    <t>SUMINISTRO, TRANSPORTE E INSTALACION CUBIERTA EN ACERO INOXIDABLE, SUPERFICIE PRINCIPAL EN LAMINA INOXIDABLE AISI 304 CAL. 20 SATINADA CON REFUERZOS EN LAMINA CON SALPICADEROS DE 100MM ANCHO=0.60, INCLUYE REFUERZO EN MADERA RH DE 12 MM</t>
  </si>
  <si>
    <t>032.366</t>
  </si>
  <si>
    <t>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</si>
  <si>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032.367</t>
  </si>
  <si>
    <t>SUMINISTRO, TRANSPORTE E INSTALACION DE DUCTO PARA CAMPANA INDUSTRIAL EXTRACTORA ACERO INOXIDABLE CAL. 20</t>
  </si>
  <si>
    <t>032.368</t>
  </si>
  <si>
    <t>SUMINISTRO, TRANSPORTE E INSTALACION BASE PASA ALIMENTOS Y RECIBO DE BANDEJAS, ELABORADA EN LAMINA INOXIDABLE AISI 304 CAL. 20 SATINADA CON REFUERZO EN MADERA RH, ANCHO 0.60 M</t>
  </si>
  <si>
    <t>032.369</t>
  </si>
  <si>
    <t>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t>
  </si>
  <si>
    <t>032.370</t>
  </si>
  <si>
    <t>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t>
  </si>
  <si>
    <t>032.371</t>
  </si>
  <si>
    <t>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t>
  </si>
  <si>
    <t>032.372</t>
  </si>
  <si>
    <t>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</si>
  <si>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032.373</t>
  </si>
  <si>
    <t>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t>
  </si>
  <si>
    <t>032.374</t>
  </si>
  <si>
    <t>PUNTO DE HIDRATACION PARA CONSUMO (AGUA EN BOLSA, BOTELLON O SIMILAR)</t>
  </si>
  <si>
    <t>032.375</t>
  </si>
  <si>
    <t>AYUDANTE PARA DESINFECCION CONTINUA DE ESPACIOS MEDIO - TIEMPO</t>
  </si>
  <si>
    <t>032.376</t>
  </si>
  <si>
    <t>PEDILUVIO PARA DESINFECTAR AL INGRESO Y SALIDA DE PERSONAL</t>
  </si>
  <si>
    <t>032.377</t>
  </si>
  <si>
    <t>CANECA CON PEDAL PARA RESIDUOS ORDINARIOS O BIOLOGICOS</t>
  </si>
  <si>
    <t>032.378</t>
  </si>
  <si>
    <t>CARETA CON VISOR</t>
  </si>
  <si>
    <t>032.379</t>
  </si>
  <si>
    <t>BOLSAS ROJAS</t>
  </si>
  <si>
    <t>032.380</t>
  </si>
  <si>
    <t>DELANTAL</t>
  </si>
  <si>
    <t>032.381</t>
  </si>
  <si>
    <t>SUMINISTRO, TRANSPORTE E INSTALACION DE ESTRUCTURA PARA BALONCESTO, INCLUYE TABLEROS Y TODOS LOS ADITAMENTOS NECESARIOS PARA SU FUNCIONAMIENTO. (TUBOS AN Ø 2 - 1/2", TABLERO ACRILICO DE 10 MM, CON REFUERZO METALICO)</t>
  </si>
  <si>
    <t>032.382</t>
  </si>
  <si>
    <t>SUMINISTRO, TRANSORTE E INSTALACION DE TUBOS Y MALLA PARA VOLEIBOL, INCLUYE TODOS LOS ADITAMENTOS, HUECOS PARA HINCAR LOS TUBOS Y DEMAS ACTIVIDADES Y MATERIALES PARA SU FUNCIONAMIENTO. (TUBOS AN Ø 2")</t>
  </si>
  <si>
    <t>032.383</t>
  </si>
  <si>
    <t>SUMINISTRO, TRANSPORTE E INSTALACION DE ARCOS DE MICRO FUTBOL, INCLUYE LOS ADITAMENTOS NECESARIOS PARA SU FUNCIONAMIENTO. (TUBOS AN Ø 2-1/2")</t>
  </si>
  <si>
    <t>032.384</t>
  </si>
  <si>
    <t>ADECUACIONES CIVILES</t>
  </si>
  <si>
    <t>032.385</t>
  </si>
  <si>
    <t>PROTOCOLO DE BIOSEGURIDAD MAYO 2022</t>
  </si>
  <si>
    <t>032.386</t>
  </si>
  <si>
    <t>SUMINISTRO, TRANSPORTE E INSTALACIÓN DE MALLA MOSQUITERA O SIMILAR, INCLUYE TODOS LOS ELEMENTOS Y MATERIALES PÁRA SU INSTALACIÓN</t>
  </si>
  <si>
    <t>032.387</t>
  </si>
  <si>
    <t>SUMINISTRO, TRANSPORTE E INSTALACION ANDEN Y/O SENDEROS CONCRETO PERMEABLE MR41  E= 0.10M.</t>
  </si>
  <si>
    <t>032.388</t>
  </si>
  <si>
    <t>TRANSPORTE DE AGREGADOS, ESCOMBROS, SOBRANTES</t>
  </si>
  <si>
    <t>032.389</t>
  </si>
  <si>
    <t>FRESADO PAVIMENTO ASFÁLTICO, INCLUYE CARGUE MECÁNICO Y RETIRO HASTA 15KM</t>
  </si>
  <si>
    <t>032.390</t>
  </si>
  <si>
    <t>RECARGO DE OFICIAL EN DIA DOMNIICAL Y FESTIVO</t>
  </si>
  <si>
    <t>HR</t>
  </si>
  <si>
    <t>032.391</t>
  </si>
  <si>
    <t>RECARGO DE AYUDANTE EN DIA DOMNIICAL Y FESTIVO</t>
  </si>
  <si>
    <t>032.392</t>
  </si>
  <si>
    <t>RECARGO DE OFICIAL EN JORNADA NOCTURNA</t>
  </si>
  <si>
    <t>032.393</t>
  </si>
  <si>
    <t>033</t>
  </si>
  <si>
    <t>ADICIONALES AGUAS MANIZALES</t>
  </si>
  <si>
    <t>033.087</t>
  </si>
  <si>
    <t>DEMOLICION DE ESTRUCTURAS DE CONCRETO REFORZADO</t>
  </si>
  <si>
    <t>033.088</t>
  </si>
  <si>
    <t>SOBREACARREO AL HOMBRO EN FUERTE PENDIENTE Y/O ESCALAS (ACARREO LIBRE 50m)</t>
  </si>
  <si>
    <t>033.089</t>
  </si>
  <si>
    <t>SOBREACARREO EN VEHICULO NO AUTOMOTOR AL HOMBRO DE ACERO DE REFUERZO</t>
  </si>
  <si>
    <t>KG - HM</t>
  </si>
  <si>
    <t>033.090</t>
  </si>
  <si>
    <t>CONFORMACION TALUDES SISTEMA MANUAL</t>
  </si>
  <si>
    <t>033.091</t>
  </si>
  <si>
    <t>SUMINISTRO, TRANSPORTE E INSTALACION TUBERÍA PVC CORRUGADA DE 33" PARA ALCANTARILLADO</t>
  </si>
  <si>
    <t>033.092</t>
  </si>
  <si>
    <t>TRANSPORTE E INSTALACION TUBERÍA PVC CORRUGADA DE 33" PARA ALCANTARILLADO</t>
  </si>
  <si>
    <t>033.093</t>
  </si>
  <si>
    <t>SUMINISTRO, TRANSPORTE E INSTALACION TUBERÍA PVC CORRUGADA DE 36" PARA ALCANTARILLADO</t>
  </si>
  <si>
    <t>033.094</t>
  </si>
  <si>
    <t>TRANSPORTE E INSTALACION TUBERÍA PVC CORRUGADA DE 36" PARA ALCANTARILLADO</t>
  </si>
  <si>
    <t>033.095</t>
  </si>
  <si>
    <t>SUMINISTRO, TRANSPORTE E INSTALACION  EMPALME PARA PVC CORRUGADA DE 355 X 160 M.M</t>
  </si>
  <si>
    <t>033.096</t>
  </si>
  <si>
    <t>SUMINISTRO, TRANSPORTE E INSTALACION DE LAMINA DE POLIPROPILENO PARA CAMARAS DE INSPECCIÓN/ CAIDA</t>
  </si>
  <si>
    <t>033.097</t>
  </si>
  <si>
    <t>SUMINISTRO, TRANSPORTE E INSTALACION RELLENO COMPACTADO CON MATERIAL DE OBRA</t>
  </si>
  <si>
    <t>033.098</t>
  </si>
  <si>
    <t>SUMINISTRO, TRANSPORTE E INSTALACION FILTRO DRENAJE (0.60 x 0.60 m) Tubo Drenaje Corrugado de 4" con filtro. Incluye relleno piedra filtro, Geotextil NT 3000</t>
  </si>
  <si>
    <t>033.099</t>
  </si>
  <si>
    <t>TRANSPORTE E INSTALACION FILTRO DRENAJE (0.60 X 0.60 M) TUBO DRENAJE CORRUGADO DE 4" CON FILTRO. INCLUYE RELLENO PIEDRA FILTRO, GEOTEXTIL NT 3000</t>
  </si>
  <si>
    <t>033.100</t>
  </si>
  <si>
    <t>SUMINISTRO, TRANSPORTE E INSTALACION FILTRO DRENAJE (0.60 x 0.60 m). Incluye relleno piedra filtro, Geotextil NT 3000</t>
  </si>
  <si>
    <t>033.101</t>
  </si>
  <si>
    <t>SUMINISTRO, TRANSPORTE E INSTALACION FILTRO DRENAJE (0.60 x 0.40 m.) Tubo Drenaje Corrugado de 4" con filtro. Incluye relleno piedra filtro, Geotextil NT 3000</t>
  </si>
  <si>
    <t>033.102</t>
  </si>
  <si>
    <t>SUMINISTRO, TRANSPORTE E INSTALACION FILTRO DRENAJE (0.60 x 0.40 m.) Incluye relleno piedra filtro, Geotextil NT 3000</t>
  </si>
  <si>
    <t>033.103</t>
  </si>
  <si>
    <t>SUMINISTRO, TRANSPORTE E INSTALACION GEOTEXTIL NO TEJIDO 2000</t>
  </si>
  <si>
    <t>033.104</t>
  </si>
  <si>
    <t>SUMINISTRO, TRANSPORTE E INSTALACION RELLENO COMPACTADO CON MATERIAL MEZCLADO DE ARENA Y GRAVILLA (SUCIO DE RIO)</t>
  </si>
  <si>
    <t>033.105</t>
  </si>
  <si>
    <t>SUMINISTRO, TRANSPORTE E INSTALACION MALLA ELECTROSOLDADA H-084 R-21 F  4 MM C/.15 X 25M  (INCLUYE ALAMBRE NEGRO, COLOCACIÓN Y TRASLAPO).</t>
  </si>
  <si>
    <t>033.106</t>
  </si>
  <si>
    <t>033.107</t>
  </si>
  <si>
    <t>033.108</t>
  </si>
  <si>
    <t>SUMINISTRO, TRANSPORTE E INSTALACION MALLA ELECTROSOLDADA M-131 Q-3.1 F 5.0mm c/.15m en ambos sentidos (Incluye alambre negro, colocación y traslapo).</t>
  </si>
  <si>
    <t>033.109</t>
  </si>
  <si>
    <t>033.110</t>
  </si>
  <si>
    <t>033.111</t>
  </si>
  <si>
    <t>033.112</t>
  </si>
  <si>
    <t>033.113</t>
  </si>
  <si>
    <t xml:space="preserve">SUMINISTRO, TRANSPORTE E INSTALACION PAVIMENTO DE FRANJAS EN CONCRETO PREMEZCLADO MR 42 </t>
  </si>
  <si>
    <t>033.114</t>
  </si>
  <si>
    <t>SUMINISTRO, TRANSPORTE E INSTALACION PAVIMENTO DE FRANJAS EN CONCRETO PREMEZCLADO 4000 psi - 28 Mpa</t>
  </si>
  <si>
    <t>033.115</t>
  </si>
  <si>
    <t>SUMINISTRO, TRANSPORTE E INSTALACION PAVIMENTO DE FRANJAS EN CONCRETO PRODUCIDO EN OBRA 4000 psi - 28 Mpa</t>
  </si>
  <si>
    <t>033.116</t>
  </si>
  <si>
    <t>SUMINISTRO, TRANSPORTE E INSTALACION PAVIMENTO DE FRANJAS EN CONCRETO PRODUCIDO EN OBRA  MR 42</t>
  </si>
  <si>
    <t>033.117</t>
  </si>
  <si>
    <t>SUMINISTRO, TRANSPORTE E INSTALACION PAVIMENTO EN CONCRETO PREMEZCLADO MR 42</t>
  </si>
  <si>
    <t>033.118</t>
  </si>
  <si>
    <t>SUMINISTRO, TRANSPORTE E INSTALACION PAVIMENTO EN CONCRETO PREMEZCLADO MR 42 ACELERADO 7 DIAS</t>
  </si>
  <si>
    <t>033.119</t>
  </si>
  <si>
    <t>SUMINISTRO, TRANSPORTE E INSTALACION PAVIMENTO EN CONCRETO PREMEZCLADO MR 42 ACELERADO 3 DIAS</t>
  </si>
  <si>
    <t>033.120</t>
  </si>
  <si>
    <t>SUMINISTRO, TRANSPORTE E INSTALACION PAVIMENTO EN CONCRETO PRODUCIDO EN OBRA  MR 42 CON ACELERANTE A 7 DIAS</t>
  </si>
  <si>
    <t>033.121</t>
  </si>
  <si>
    <t>SUMINISTRO, TRANSPORTE E INSTALACION PAVIMENTO EN CONCRETO PRODUCIDO EN OBRA  MR 42 CON ACELERANTE A 3 DIAS</t>
  </si>
  <si>
    <t>033.122</t>
  </si>
  <si>
    <t>SUMINISTRO, TRANSPORTE E INSTALACION DE RAMPAS Y BADOS PEATONALES CONCRETO PRODUCIDO EN OBRA 3000 PSI ACABADO:  ESCOBIADO</t>
  </si>
  <si>
    <t>033.123</t>
  </si>
  <si>
    <t>SUMINISTRO, TRANSPORTE E INSTALACION MUROS Y PANTALLAS DE CONTENCION CONCRETO REFORZADO DE 4000 PSI  .</t>
  </si>
  <si>
    <t>033.124</t>
  </si>
  <si>
    <t>SUMINISTRO, TRANSPORTE E INSTALACION PANTALLA PASIVA CONCRETO de 3000 PSI e=0,12m</t>
  </si>
  <si>
    <t>033.125</t>
  </si>
  <si>
    <t>033.126</t>
  </si>
  <si>
    <t>SUMINISTRO, TRANSPORTE E INSTALACION PERFORACION PARA ANCLAJE EN TIERRA CON EQUIPO MANUAL LONGITUD &lt; DE 10 METROS, Tuberia 2"-4"</t>
  </si>
  <si>
    <t>033.127</t>
  </si>
  <si>
    <t>SUMINISTRO, TRANSPORTE E INSTALACION BASE ALCANTARILLA DE CAJON O BOX COULVERT EN CONCRETO PRODUCIDO EN OBRA DE 3000 PSI</t>
  </si>
  <si>
    <t>033.128</t>
  </si>
  <si>
    <t>SUMINISTRO, TRANSPORTE E INSTALACION BASE ALCANTARILLA DE CAJON O BOX COULVERT EN CONCRETO PREMEZCLADO DE 3000 PSI</t>
  </si>
  <si>
    <t>033.129</t>
  </si>
  <si>
    <t>SUMINISTRO, TRANSPORTE E INSTALACION BASE ALCANTARILLA DE CAJON O BOX COULVERT EN CONCRETO PRODUCIDO EN OBRA DE 4000 PSI</t>
  </si>
  <si>
    <t>033.130</t>
  </si>
  <si>
    <t>SUMINISTRO, TRANSPORTE E INSTALACION BASE ALCANTARILLA DE CAJON O BOX COULVERT EN CONCRETO PREMEZCLADO DE 4000 PSI</t>
  </si>
  <si>
    <t>033.131</t>
  </si>
  <si>
    <t>SUMINISTRO, TRANSPORTE E INSTALACION PAREDES ALCANTARILLA DE CAJON O BOX COULVERT EN CONCRETO PRODUCIDO EN OBRA DE 3000 PSI</t>
  </si>
  <si>
    <t>033.132</t>
  </si>
  <si>
    <t>SUMINISTRO, TRANSPORTE E INSTALACION PAREDES ALCANTARILLA DE CAJON O BOX COULVERT EN CONCRETO PREMEZCLADO DE 3000 PSI</t>
  </si>
  <si>
    <t>033.133</t>
  </si>
  <si>
    <t>SUMINISTRO, TRANSPORTE E INSTALACION PAREDES ALCANTARILLA DE CAJON O BOX COULVERT EN CONCRETO PRODUCIDO EN OBRA DE 4000 PSI</t>
  </si>
  <si>
    <t>033.134</t>
  </si>
  <si>
    <t>SUMINISTRO, TRANSPORTE E INSTALACION PAREDES ALCANTARILLA DE CAJON O BOX COULVERT EN CONCRETO PREMEZCLADO DE 4000 PSI</t>
  </si>
  <si>
    <t>033.135</t>
  </si>
  <si>
    <t>SUMINISTRO, TRANSPORTE E INSTALACION LOSA DE TECHO ALCANTARILLA DE CAJON O BOX COULVERT EN CONCRETO PRODUCIDO EN OBRA DE 3000 PSI</t>
  </si>
  <si>
    <t>033.136</t>
  </si>
  <si>
    <t>SUMINISTRO, TRANSPORTE E INSTALACION LOSA DE TECHO ALCANTARILLA DE CAJON O BOX COULVERT EN CONCRETO PREMEZCLADO DE 3000 PSI</t>
  </si>
  <si>
    <t>033.137</t>
  </si>
  <si>
    <t>SUMINISTRO, TRANSPORTE E INSTALACION LOSA DE TECHO ALCANTARILLA DE CAJON O BOX COULVERT EN CONCRETO PRODUCIDO EN OBRA DE 4000 PSI</t>
  </si>
  <si>
    <t>033.138</t>
  </si>
  <si>
    <t>SUMINISTRO, TRANSPORTE E INSTALACION LOSA DE TECHO ALCANTARILLA DE CAJON O BOX COULVERT EN CONCRETO PREMEZCLADO DE 4000 PSI</t>
  </si>
  <si>
    <t>033.139</t>
  </si>
  <si>
    <t>SUMINISTRO, TRANSPORTE E INSTALACION ZANJA COLECTORA EN CONCRETO DE 3000 PSI PRODUCIDO EN OBRA</t>
  </si>
  <si>
    <t>033.140</t>
  </si>
  <si>
    <t>SUMINISTRO, TRANSPORTE E INSTALACION CUNETA PARA VIA PEATONAL CONCRETO DE 3000 PSI PRODUCIDO EN OBRA</t>
  </si>
  <si>
    <t>033.141</t>
  </si>
  <si>
    <t>SUMINISTRO, TRANSPORTE E INSTALACION PASES EN TUBERIA PVC AGUAS LLUVIAS DE 4" PARA MUROS</t>
  </si>
  <si>
    <t>033.142</t>
  </si>
  <si>
    <t>033.143</t>
  </si>
  <si>
    <t>SUMINISTRO, TRANSPORTE E INSTALACION TRINCHOS PROVISIONALES EN GUADUA</t>
  </si>
  <si>
    <t>033.144</t>
  </si>
  <si>
    <t>SUMINISTRO, TRANSPORTE E INSTALACION CABEZAL DE ENTREGA DE AGUAS LLUVIAS EN CONCRETO DE 3000 PSI 200 MM. (8").</t>
  </si>
  <si>
    <t>033.145</t>
  </si>
  <si>
    <t>SUMINISTRO, TRANSPORTE E INSTALACION PINTURA INTERNA DE ALTOS SOLIDOS EPOXICA ATOXICA PARA TUBERIAS METALICAS</t>
  </si>
  <si>
    <t>033.146</t>
  </si>
  <si>
    <t>SUMINISTRO, TRANSPORTE E INSTALACION PINTURA EXTERNA DE ALTOS SOLIDOS EPOXICA PARA TUBERIAS METALICAS</t>
  </si>
  <si>
    <t>033.147</t>
  </si>
  <si>
    <t>SUMINISTRO, TRANSPORTE E INSTALACION  RELLENO FLUIDO MORTERO 1:5</t>
  </si>
  <si>
    <t>033.148</t>
  </si>
  <si>
    <t>SUMINISTRO, TRANSPORTE E INSTALACION IMPRIMANTE Y PUENTE DE ADHERENCIA NORMAL</t>
  </si>
  <si>
    <t>033.149</t>
  </si>
  <si>
    <t>INSTALACION IMPRIMANTE Y PUENTE DE ADHERENCIA NORMAL</t>
  </si>
  <si>
    <t>033.150</t>
  </si>
  <si>
    <t>SUMINISTRO, TRANSPORTE E INSTALACIÓN DE ACELERANTE DE FRAGUADO Y RESISTENCIA PARA CONCRETO</t>
  </si>
  <si>
    <t>033.151</t>
  </si>
  <si>
    <t>INSTALACIÓN DE ACELERANTE DE FRAGUADO Y RESISTENCIA PARA CONCRETO</t>
  </si>
  <si>
    <t>033.152</t>
  </si>
  <si>
    <t>SUMINISTRO, TRANSPORTE E INSTALACION HASTA EL SITIO DE UBICACIÓN DE ESTRUCTURA MÉTALICA. CALIBRE SEGÚN DISEÑO (INCLUYE VIGAS, CERCHAS, CUNAS, ABRAZADERAS, NEOPRENO, PLATINA DE SUJECIÓN Y DE GUIA, PERNOS, ANTICORROSIVO Y ESMALTE)</t>
  </si>
  <si>
    <t>033.153</t>
  </si>
  <si>
    <t>SUMINISTRO, TRANSPORTE E INSTALACION PELDAÑOS PARA CAMARA EN ACERO DE 3/4", DESARROLLO 75CM. INCLUYE PERFORACION CON BROCA 7/8"Y EPOXICO SIKADUR 42 ANCLAJE</t>
  </si>
  <si>
    <t>033.154</t>
  </si>
  <si>
    <t>SUMINISTRO DE EEPP PARA TAREAS DE ALTO RIESGO: TRABAJO SEGURO EN ALTURAS, INCLUYE ARNÉS DE 6 ARGOLLAS (ESPACIO CONFINADO), LÍNEA DE VIDA EN POLIAMIDA, ARRESTADOR DE CAÍDA, ESLINGA EN Y, 3 MOSQUETONES CON CIERRE AUTOMÁTICO DE TRES PASOS</t>
  </si>
  <si>
    <t>033.155</t>
  </si>
  <si>
    <t>SUMINISTRO, TRANSPORTE E INSTALACION VIGA AEREA EN CONCRETO 3000 PSI  .</t>
  </si>
  <si>
    <t>033.156</t>
  </si>
  <si>
    <t>SUMINISTRO, TRANSPORTE E INSTALACIÓN DE MATERIAL GRANULAR PARA SUBDRENES Y DRENAJES</t>
  </si>
  <si>
    <t>033.157</t>
  </si>
  <si>
    <t>SUMINISTRO, TRANSPORTE E INSTALACIÓN DETUBERÍA PVC TIPO PAVCO DE 100 MM PARA SUBDRENES Y DRENAJES</t>
  </si>
  <si>
    <t>033.158</t>
  </si>
  <si>
    <t>SUMINISTRO, TRANSPORTE E INSTALACIÓN DE ACERO DE REFUERZO DE 1/4" Y 1 1/4" DE 420 MPA (4200 KG/CM2)</t>
  </si>
  <si>
    <t>033.159</t>
  </si>
  <si>
    <t>SUMINISTRO, TRANSPORTE E INSTALACION DE DIVISIONES SANITARIAS EN ACERO INOXIDABLE CAL. 20 SATINADAS, LAMINA CONFORMADO EN PANELES TIPO SANDWICH, COMPUESTA DE 3 PIEZAS BASICAS: PUERTA, PARAL Y TABIQUE (INCLUYE PIEZAS PARA EL EMSANBLE ENTRE SI Y ACCESOSRIOS PARA EL CORRECTO MONTAJE)</t>
  </si>
  <si>
    <t>033.160</t>
  </si>
  <si>
    <t>SUMINISTRO, TRANSPORTE E INSTALACION REJILLA 30X30 CM VENTILACION EN CIELO RASO</t>
  </si>
  <si>
    <t>033.161</t>
  </si>
  <si>
    <t>DEMOLICIÓN MANUAL DE ELEMENTOS EN CONCRETO</t>
  </si>
  <si>
    <t>034</t>
  </si>
  <si>
    <t>MOBILIARIO (PARQUES Y ESPACIO PUBLICO)</t>
  </si>
  <si>
    <t>034.001</t>
  </si>
  <si>
    <t>SUMINISTRO, TRANSPORTE E INSTALACION DE PISO EN CAUCHO GRANULADO, ESPESOR TOTAL DE 1,30MM: BASE ELASTICA SBR NEGRA DE 120 MM Y CAPA DE USO EN EPDM DE 10MM. Incluye todos los elementos necesarios para su correcta instalación y funcionamiento.</t>
  </si>
  <si>
    <t>m2</t>
  </si>
  <si>
    <t>034.002</t>
  </si>
  <si>
    <t>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t>
  </si>
  <si>
    <t>und</t>
  </si>
  <si>
    <t>034.003</t>
  </si>
  <si>
    <t>SUMINISTRO, TRANSPORTE E INSTALACIÓN JUEGO INFANTIL TIPO DOMO JUNIOR, IGUAL O SIMILAR A: MARCA ESTRUCTURAS INFANTILES, REFERENCIA M 50154 C. Dimensiones del juego LA: 2m, A: 29m H: 19m (MU 19). INCLUYE DADOS DE ANCLAJE, PERNOS Y DEMÁS ELEMENTOS PARA SU CORRECTA INSTALACION Y FUNCIONAMIENTO.</t>
  </si>
  <si>
    <t>034.004</t>
  </si>
  <si>
    <t>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t>
  </si>
  <si>
    <t>034.005</t>
  </si>
  <si>
    <t>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t>
  </si>
  <si>
    <t>034.006</t>
  </si>
  <si>
    <t>SUMINISTRO, TRANSPORTE E INSTALACIÓN CIRCUITO DE CALISTENIA, IGUAL O SIMILAR A: MARCA PARQUES INFANTILES HOLDING KIDS (MU 22). INCLUYE DADOS DE ANCLAJE, PERNOS Y DEMÁS ELEMENTOS PARA SU CORRECTA INSTALACION Y FUNCIONAMIENTO.</t>
  </si>
  <si>
    <t>034.007</t>
  </si>
  <si>
    <t>SUMINISTRO, TRANSPORTE E INSTALACIÓN DE MAQUINA PARA GIMNASIO BIOSALUDABLE, IGUAL O SIMILAR A: MARCA PARQUES INFANTILES HOLDING KIDS REFERENCIA PONY (MU 23). INCLUYE DADOS DE ANCLAJE, PERNOS Y DEMÁS ELEMENTOS PARA SU CORRECTA INSTALACION Y FUNCIONAMIENTO.</t>
  </si>
  <si>
    <t>034.008</t>
  </si>
  <si>
    <t>SUMINISTRO, TRANSPORTE E INSTALACIÓN DE MAQUINA PARA GIMNASIO BIOSALUDABLE, IGUAL O SIMILAR A: MARCA PARQUES INFANTILES HOLDING KIDS REFERENCIA TWISTER (MU 24). INCLUYE DADOS DE ANCLAJE, PERNOS Y DEMÁS ELEMENTOS PARA SU CORRECTA INSTALACION Y FUNCIONAMIENTO.</t>
  </si>
  <si>
    <t>034.009</t>
  </si>
  <si>
    <t>SUMINISTRO, TRANSPORTE E INSTALACIÓN DE MAQUINA PARA GIMNASIO BIOSALUDABLE, IGUAL O SIMILAR A: MARCA PARQUES INFANTILES HOLDING KIDS REFERENCIA SURF/PENDULO (MU 25). INCLUYE DADOS DE ANCLAJE, PERNOS Y DEMÁS ELEMENTOS PARA SU CORRECTA INSTALACION Y FUNCIONAMIENTO.</t>
  </si>
  <si>
    <t>034.010</t>
  </si>
  <si>
    <t>SUMINISTRO, TRANSPORTE E INSTALACIÓN DE MAQUINA PARA GIMNASIO BIOSALUDABLE, IGUAL O SIMILAR A: MARCA PARQUES INFANTILES HOLDING KIDS REFERENCIA CAMINADOR AEREO (MU 26). INCLUYE DADOS DE ANCLAJE, PERNOS Y DEMÁS ELEMENTOS PARA SU CORRECTA INSTALACION Y FUNCIONAMIENTO.</t>
  </si>
  <si>
    <t>034.011</t>
  </si>
  <si>
    <t>SUMINISTRO, TRANSPORTE E INSTALACIÓN DE MAQUINA PARA GIMNASIO BIOSALUDABLE, IGUAL O SIMILAR A: MARCA PARQUES INFANTILES HOLDING KIDS REFERENCIA BARRAS (MU 27). INCLUYE DADOS DE ANCLAJE, PERNOS Y DEMÁS ELEMENTOS PARA SU CORRECTA INSTALACION Y FUNCIONAMIENTO.</t>
  </si>
  <si>
    <t>034.012</t>
  </si>
  <si>
    <t>SUMINISTRO, TRANSPORTE E INSTALACIÓN DE MAQUINA PARA GIMNASIO BIOSALUDABLE, IGUAL O SIMILAR A: MARCA PARQUES INFANTILES HOLDING KIDS REFERENCIA VOLANTE (MU 28). INCLUYE DADOS DE ANCLAJE, PERNOS Y DEMÁS ELEMENTOS PARA SU CORRECTA INSTALACION Y FUNCIONAMIENTO.</t>
  </si>
  <si>
    <t>034.013</t>
  </si>
  <si>
    <t>SUMINISTRO, TRANSPORTE E INSTALACIÓN JUEGO INFANTIL TIPO PLAYGROUND 001B, IGUAL O SIMILAR A: MARCA ESTRUCTURAS INFANTILES, REFERENCIA PG 001B. Dimensiones del juego LA: 7m, A: 5m H: 6m (MU 29). INCLUYE DADOS DE ANCLAJE, PERNOS Y DEMÁS ELEMENTOS PARA SU CORRECTA INSTALACION Y FUNCIONAMIENTO.</t>
  </si>
  <si>
    <t>034.014</t>
  </si>
  <si>
    <t>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t>
  </si>
  <si>
    <t>034.015</t>
  </si>
  <si>
    <t>SUMINISTRO, TRANSPORTE E INSTALACIÓN PARQUE INFANTIL, IGUAL O SIMILAR A: MARCA ESTRUCTURAS INFANTILES, REFERENCIA PI 021 P. Dimensiones del juego LA: 9,30m, A: 6,4m H: 4,3m (MU 31). INCLUYE DADOS DE ANCLAJE, PERNOS Y DEMÁS ELEMENTOS PARA SU CORRECTA INSTALACION Y FUNCIONAMIENTO.</t>
  </si>
  <si>
    <t>034.016</t>
  </si>
  <si>
    <t>SUMINISTRO, TRANSPORTE E INSTALACIÓN BANCA MODULAR CORRIDA CON ESPALDAR, EN CONCRETO PULIDO, IGUAL O SIMILAR A: TIPO KÖNKRETUS REFERENCIA: BANCA OLAND CON ESPALDAR. A:1,8 M X H:0,79 M X P:0,57 M. (369 KG/UN) (MU 03). INCLUYE TODOS LOS ELEMENTOS PARA SU CORRECTA INSTALACION Y FUNCIONAMIENTO.</t>
  </si>
  <si>
    <t>034.017</t>
  </si>
  <si>
    <t>SUMINISTRO, TRANSPORTE E INSTALACIÓN BICIPARQUEADEROS, EN CONCRETO PULIDO, IGUAL O SIMILAR A: TIPO KÖNKRETUS REFERENCIA: BICIPARQUEADERO MC 60. A:0,13 M X H:0,80 M X P:0,69 M. (41 KG/UN) (MU 10). INCLUYE DADOS DE CONCRETO, ACERO Y DEMÁS ELEMENTOS PARA SU CORRECTA INSTALACION Y FUNCIONAMIENTO.</t>
  </si>
  <si>
    <t>034.018</t>
  </si>
  <si>
    <t>SUMINISTRO, TRANSPORTE E INSTALACIÓN DE TOTEM, EN CONCRETO PULIDO, IGUAL O SIMILAR A: TIPO CALIZO REFERENCIA: MOBILE A LA MEDIDA. A:2,40 M X H:0,50 M X P:0,50 M. (745KG/UN) (MU 14). INCLUYE DADOS DE ANCLAJE, ACERO, PERNOS Y DEMÁS ELEMENTOS PARA SU CORRECTA INSTALACION Y FUNCIONAMIENTO.</t>
  </si>
  <si>
    <t>034.019</t>
  </si>
  <si>
    <t>SUMINISTRO, TRANSPORTE E INSTALACIÓN BANCA MODULAR EN CONCRETO PULIDO, IGUAL O SIMILAR A: TIPO KÖNKRETUS REFERENCIA: BANCA SAMLE. A:1,82 M X H:0,43 M X P:0,78 M. (251 KG/UN) (MU 04)</t>
  </si>
  <si>
    <t xml:space="preserve">UND </t>
  </si>
  <si>
    <t>034.020</t>
  </si>
  <si>
    <t>SUMINISTRO, TRANSPORTE E INSTALACIÓN BANCA MODULAR EN CONCRETO PULIDO CON ESPALDAR, IGUAL O SIMILAR A: TIPO KÖNKRETUS REFERENCIA: BANCA SAMLE CON ESPALDAR. A:0,81 M X H:0,64 M X P:0,78 M. (251 KG/UN) (MU 05). INCLUYE TODOS LOS ELEMENTOS PARA SU CORRECTA INSTALACION Y FUNCIONAMIENTO.</t>
  </si>
  <si>
    <t>034.021</t>
  </si>
  <si>
    <t>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t>
  </si>
  <si>
    <t>034.022</t>
  </si>
  <si>
    <t>SUMINISTRO, TRANSPORTE E INSTALACIÓN JARDINERA EN CONCRETO PULIDO, IGUAL O SIMILAR A: TIPO KÖNKRETUS REFERENCIA: JARDINERA SAMLE. A:0,81 M X H:0,44 M X P:0,78 M. (133 KG/UN) (MU 09). INCLUYE TODOS LOS ELEMENTOS PARA SU CORRECTA INSTALACION Y FUNCIONAMIENTO.</t>
  </si>
  <si>
    <t>034.023</t>
  </si>
  <si>
    <t>SUMINISTRO, TRANSPORTE E INSTALACIÓN DE JUEGO PARA MASCOTAS TIPO TORRE DE ESCALADA, IGUAL O SIMILAR A: MARCA ESTRUCTURAS INFANTILES, REFERENCIA KDP 07. Dimensiones del juego LA: 6,6m, A: 1,05m H: 2,3m (MU 17). INCLUYE TODOS LOS ELEMENTOS PARA SU CORRECTA INSTALACIÓN Y FUNCIONAMIENTO.</t>
  </si>
  <si>
    <t>034.024</t>
  </si>
  <si>
    <t>SUMINISTRO, TRANSPORTE E INSTALACIÓN DE PAPELERA, EN CONCRETO PULIDO, IGUAL O SIMILAR A: MARCA KÖNKRETUS - REFERENCIA: PAPELERA FLIM. A:0,52 M X H:0,93 M X P:0,76 M. (220 KG/UN) (MU 11)</t>
  </si>
  <si>
    <t>034.025</t>
  </si>
  <si>
    <t>SUMINSTRO, TRANSPORTE E INSTALACIÓN DE BALANCIN CABALLO RESORTE REF KDM70 DE ESTRUCTURAS INFANTILES o SIMILAR, INCLUYE TODOS LOS ELEMENTOS PARA SU CORRECTA INSTALACIÓN Y FUNCIONAMIENTO.</t>
  </si>
  <si>
    <t>034.026</t>
  </si>
  <si>
    <t>SUMINISTRO, TRANSPORTE E INSTALACIÓN DE PARQUE INFANTIL REF KDS 07 DE ESTRUCTURAS INFANTILES O SIMILAR o SIMILAR. INCLUYE TODOS LOS ELEMENTOS PARA SU CORRECTA INSTALACIÓN Y FUNCIONAMIENTO.</t>
  </si>
  <si>
    <t>034.027</t>
  </si>
  <si>
    <t>SUMINISTRO, TRANSPORTE E INSTALACIÓN DE PARQUE INFANTIL REF PI00 2P DE ESTRUCTURAS INFANTILES O SIMILAR o SIMILAR. INCLUYE TODOS LOS ELEMENTOS PARA SU CORRECTA INSTALACIÓN Y FUNCIONAMIENTO.</t>
  </si>
  <si>
    <t>034.028</t>
  </si>
  <si>
    <t>SUMINISTRO, TRANSPORTE E INSTALACIÓN DE PISTA DE AGILITY PARA MASCOTAS REF IDEANDO O SIMILAR. INCLUYE TODOS LOS ELEMENTOS PARA SU CORRECTA INSTALACIÓN Y FUNCIONAMIENTO.</t>
  </si>
  <si>
    <t>034.029</t>
  </si>
  <si>
    <t>SUMINISTRO, TRANSPORTE E INSTALACIÓN DE TUNEL RECTO REF PET PARK DE ESTRUCTURAS INFANTILES O SIMILAR. INCLUYE TODOS LOS ELEMENTOS PARA SU CORRECTA INSTALACIÓN Y FUNCIONAMIENTO.</t>
  </si>
  <si>
    <t>034.030</t>
  </si>
  <si>
    <t>SUMINISTRO, TRANSPORTE E INSTALACIÓN DE TOPE MARIPOSA CON ASPERSOR DE AGUA REF M-A001 DE ESTRUCTURAS INFANTILES O SIMILAR. INCLUYE TODOS LOS ELEMENTOS PARA SU CORRECTA INSTALACIÓN Y FUNCIONAMIENTO.</t>
  </si>
  <si>
    <t>034.031</t>
  </si>
  <si>
    <t>SUMINISTRO, TRANSPORTE E INSTALACIÓN DE CIRCUITO DE SALTOS X6 REF KDP 03-6 DE ESTRUCTURAS INFANTILES O SIMILAR. INCLUYE TODOS LOS ELEMENTOS PARA SU CORRECTA INSTALACIÓN Y FUNCIONAMIENTO.</t>
  </si>
  <si>
    <t>034.032</t>
  </si>
  <si>
    <t>SUMINISTRO, TRANSPORTE E INSTALACIÓN DE SOTERRADO DE CARGA TRASERA 3 BUZONES REF CONTENUR O SIMILAR. INCLUYE TODOS LOS ELEMENTOS PARA SU CORRECTA INSTALACIÓN Y FUNCIONAMIENTO.</t>
  </si>
  <si>
    <t>034.033</t>
  </si>
  <si>
    <t>SUMINISTRO, TRANSPORTE E INSTALACIÓN DE TOTEM, EN CONCRETO PULIDO, IGUAL O SIMILAR A: TIPO CALIZO REFERENCIA: MOBILE A LA MEDIDA. A:2.5 M X H:0,50 M X P1.00 M. (575kg). INCLUYE DADOS DE ANCLAJE, ACERO, PERNOS Y DEMÁS ELEMENTOS PARA SU CORRECTA INSTALACION Y FUNCIONAMIENTO.</t>
  </si>
  <si>
    <t>035</t>
  </si>
  <si>
    <t>JUAN XXIII</t>
  </si>
  <si>
    <t>035.001</t>
  </si>
  <si>
    <t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t>
  </si>
  <si>
    <t>035.002</t>
  </si>
  <si>
    <t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</si>
  <si>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035.003</t>
  </si>
  <si>
    <t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t>
  </si>
  <si>
    <t>035.004</t>
  </si>
  <si>
    <t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</si>
  <si>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035.005</t>
  </si>
  <si>
    <t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</si>
  <si>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035.006</t>
  </si>
  <si>
    <t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</si>
  <si>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035.007</t>
  </si>
  <si>
    <t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t>
  </si>
  <si>
    <t>035.008</t>
  </si>
  <si>
    <t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</si>
  <si>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035.009</t>
  </si>
  <si>
    <t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t>
  </si>
  <si>
    <t>035.010</t>
  </si>
  <si>
    <t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</si>
  <si>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035.011</t>
  </si>
  <si>
    <t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</si>
  <si>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035.012</t>
  </si>
  <si>
    <t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</si>
  <si>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035.013</t>
  </si>
  <si>
    <t>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t>
  </si>
  <si>
    <t>035.014</t>
  </si>
  <si>
    <t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t>
  </si>
  <si>
    <t>035.015</t>
  </si>
  <si>
    <t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</si>
  <si>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035.016</t>
  </si>
  <si>
    <t>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t>
  </si>
  <si>
    <t>035.017</t>
  </si>
  <si>
    <t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</si>
  <si>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035.018</t>
  </si>
  <si>
    <t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</si>
  <si>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035.019</t>
  </si>
  <si>
    <t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</si>
  <si>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035.020</t>
  </si>
  <si>
    <t>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t>
  </si>
  <si>
    <t>035.021</t>
  </si>
  <si>
    <t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t>
  </si>
  <si>
    <t>035.022</t>
  </si>
  <si>
    <t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</si>
  <si>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035.023</t>
  </si>
  <si>
    <t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t>
  </si>
  <si>
    <t>035.024</t>
  </si>
  <si>
    <t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</si>
  <si>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035.025</t>
  </si>
  <si>
    <t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</si>
  <si>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035.026</t>
  </si>
  <si>
    <t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t>
  </si>
  <si>
    <t>035.027</t>
  </si>
  <si>
    <t xml:space="preserve">SUMINISTRO E INSTALACIÓN DE MOLDURA FIGURADA EN LÁMINA GALVANIZADA CAL 22 , PARA PROTECCIÓN NUDO DE ENTREPISO EN MUROS DE FACHADA D=0,7 M -  INCLUYE PINTURA DE ACABADO TIPO 3 EN 1 COLOR SEGÚN DISEÑO DE FACHADA(INCLUYE CIMBRADO Y NIVELACIÓN) </t>
  </si>
  <si>
    <t>035.028</t>
  </si>
  <si>
    <t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</si>
  <si>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035.029</t>
  </si>
  <si>
    <t>SUMINSTRO Y APLICACÓN DE PINTURA PARA EXTERIORES TIPO KORAZA, INCLUYE SELLO DE REVOQUE CON SELLOMAX, INCLUYE FILOS Y DILATACIONES Y TODOS LOS ELEMENTOS Y ACCESORIOS NECESARIOS PARA SU CORRECTA INSTALACION.</t>
  </si>
  <si>
    <t>035.030</t>
  </si>
  <si>
    <t>SUMINSTRO Y APLICACÓN DE PINTURA EN ACRILTEX PARA MUROS INTERIORES, INCLUYE TODOS LOS ELEMENTOS Y ACCESORIOS NECESARIOS PARA SU CORRECTA INSTALACIÓN.</t>
  </si>
  <si>
    <t>035.031</t>
  </si>
  <si>
    <t>DILATACIÓN Y TRATAMIENTO DE JUNTAS EN PAÑETE EXTERIOR (INCLUYE REPLANTEO, CORTE CON PULIDORA 5MM Y APLICACIÓN DE SELLADOR ELÁSTICO CON PISTOLA)</t>
  </si>
  <si>
    <t>035.032</t>
  </si>
  <si>
    <t xml:space="preserve">SUMINISTRO E INSTALACIÓN DE UNIDAD DE VIGAS DE ENTREPISO DE DOBLE CONFORMACIÓN DE HASTA 7 METROS DE LONGITUD, EMPLEANDO MADERAS ESTRUCTURALES CHANUL SECCIÓN 0,20X0,05 EMPACHADAS POR MEDIO DE PERNOS EN VARILLA ROSCADA DE 3/8". INCLUYE INMUNIZACIÓN DE LA MADERA </t>
  </si>
  <si>
    <t>035.033</t>
  </si>
  <si>
    <t xml:space="preserve">SUMINISTRO E INSTALACIÓN DE VIGAS DE ENTREPISO DE CORREDORES DE HASTA 3 METROS DE LONGITUD EMPLEANDO MADERA ESTRUCTURAL CHANUL SECCIÓN 0,10X0,05. INCLUYE INMUNIZACIÓN DE LA MADERA </t>
  </si>
  <si>
    <t>035.034</t>
  </si>
  <si>
    <t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t>
  </si>
  <si>
    <t>035.035</t>
  </si>
  <si>
    <t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t>
  </si>
  <si>
    <t>035.036</t>
  </si>
  <si>
    <t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t>
  </si>
  <si>
    <t>035.037</t>
  </si>
  <si>
    <t>SUMINISTRO E INSTALACIÓN DE PLATINAS DE ARRIOSTRAMIENTO PARA ENTREPISO, (CUADRALES) EN PLATINA DE 4 1/4"  LONG HASTA 3 M; INCLUYE ANTICORROSIVO, ESMALTE Y TODOS LOS ELEMENTOS Y ACCESORIOS NECESARIOS PARA SU CORRECTA INSTALACION.</t>
  </si>
  <si>
    <t>035.038</t>
  </si>
  <si>
    <t>REJILLA DE VENTILACIÓN FACHADA NORTE, A NIVEL DE ENTREPISO. - LÁMINA GALVANIZADA MICRO PERFORADA CAL 20 ANCHO 10 -LONG HASTA 40 CM</t>
  </si>
  <si>
    <t>035.039</t>
  </si>
  <si>
    <t>SUMINISTRO, TRANSPORTE E INSTALACION PLACA EN CONCRETO 3000 PSI SOBRE STEEL DECK  LAMINA 2" CALIBRE 22, ESPESOR DE 0,12M.  INCLUYE MALLA ELECTROSODADA 15 X15 X 6 MM CONECTORES Y TODOS LOS ELEMENTOS NECESARIOS PARA SU CORRECTA INSTALACION</t>
  </si>
  <si>
    <t>035.040</t>
  </si>
  <si>
    <t>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</si>
  <si>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035.041</t>
  </si>
  <si>
    <t>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</si>
  <si>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035.042</t>
  </si>
  <si>
    <t>PISO EN CONCRETO DE 3000 PSI E= 0,08 AFINADO Y DILATADO REFORZADO CON MALLA DE 4MM,  INCLUYE TODOS LOS ELEMENTOS Y ACCESORIOS NECESARIOS PARA SU CORRECTA INSTALACION.</t>
  </si>
  <si>
    <t>035.043</t>
  </si>
  <si>
    <t>SUMINISTRO E INSTALACIÓN DE PLATINAS DE ARRIOSTRAMIENTO PARA CUBIERTA (ARAÑAS ENTRE CERCHAS) EN PLATINA DE 3¨ 1/4" L=0,5 M ; INCLUYE ANTICORROSIVO, ESMALTE Y TODOS LOS ELEMENTOS Y ACCESORIOS NECESARIOS PARA SU CORRECTA INSTALACION.</t>
  </si>
  <si>
    <t>035.044</t>
  </si>
  <si>
    <t>SUMINISTRO E INSTALACIÓN DE PLATINAS DE ARRIOSTRAMIENTO PARA CUBIERTA (CONEXIONES A CORREAS) EN PLATINA DE 3 1/8" L= 0,35 M; INCLUYE ANTICORROSIVO, ESMALTE Y TODOS LOS ELEMENTOS Y ACCESORIOS NECESARIOS PARA SU CORRECTA INSTALACION.</t>
  </si>
  <si>
    <t>035.045</t>
  </si>
  <si>
    <t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t>
  </si>
  <si>
    <t>035.046</t>
  </si>
  <si>
    <t>SUMINISTRO E INSTALACIÓN DE PLATINAS DE CONEXIÓN EN CUMBRERA LIMATESA EN PLATINA DE 4 1/4"  ; INCLUYE ANTICORROSIVO, ESMALTE PERFORACIONES Y PERNOS EN 3/8", TUERCAS ARANDELAS Y TODOS LOS ELEMENTOS Y ACCESORIOS NECESARIOS PARA SU CORRECTA INSTALACION.</t>
  </si>
  <si>
    <t>035.047</t>
  </si>
  <si>
    <t>REINSTALACIÓN DE TEJA DE BARRO DESMONTADA DE LA EDIFICACIÓN INCLUYE ALAMBRE DE FIJACIÓN Y TODOS LOS ELEMENTOS NECESARIOS PARA SU CORRECTA INSTALACIÓN</t>
  </si>
  <si>
    <t>035.048</t>
  </si>
  <si>
    <t>SUMINISTRO E INSTALACION DE TEJA DE BARRO - INCLUYE FIJACION DE TEJAS CON TENDIDO EN ALAMBRE GALVANIZADO TRENZADO DOBLE HILO CAL 14 Y GANCHOS EN ALAMBRE GALVANIZADO CAL 18 LONG 50 CM</t>
  </si>
  <si>
    <t>035.049</t>
  </si>
  <si>
    <t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</si>
  <si>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035.050</t>
  </si>
  <si>
    <t xml:space="preserve">SUMINISTRO Y CONSTRUCCIÓN DE SOLERAS DE CUBIERTA EN MADERA ESTRUCTURAL CHANUL SECCIÓN 0,10X0,10. INCLUYE TODOS LOS ELEMENTOS Y ACCESORIOS NECESARIOS PARA SU CORRECTA INSTALACIÓN. INCLUYE INMUNIZACIÓN DE LA MADERA </t>
  </si>
  <si>
    <t>035.051</t>
  </si>
  <si>
    <t xml:space="preserve">SUMINISTRO, TRANSPORTE E INSTALACION, DESMONTE Y RETIRO DE TECHADO PROVISIONAL EN GUADUA Y PLÁSTICO  (H= 2 A 6 M)  SOBRECUBIERTA CON TRABAJOS SEGURO EN ALTURAS, ACTIVIDADES DE CUBIERTA, </t>
  </si>
  <si>
    <t>035.052</t>
  </si>
  <si>
    <t>SUMINISTRO Y CONSTRUCCIÓN DE TIRANTES NUEVOS POR UNIDAD DE CERCHA HASTA 7 M DE LONGITUD EMPLEANDO 2 MADERAS ESTRUCTURALES CHANUL SECCIÓN 0,10X0,10 EMPACHADAS CON PERNOS EN VARILLA ROSCADA DE 3/8"</t>
  </si>
  <si>
    <t>035.053</t>
  </si>
  <si>
    <t>SUMINISTRO E INSTALACIÓN DE REFUERZO EN MADERA ESTRUCTURAL CHANUL SECCIÓN 0,10X0,10 HASTA DE 7 M DE LONGITUD A TIRANTE EXISTENTE, EMPLEANDO PERNOS EN VARILLA ROSCADA DE 3/8" INCLUYE INMUNIZACION DE MADERA NUEVA Y EXISTENTE</t>
  </si>
  <si>
    <t>035.054</t>
  </si>
  <si>
    <t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t>
  </si>
  <si>
    <t>035.055</t>
  </si>
  <si>
    <t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t>
  </si>
  <si>
    <t>035.056</t>
  </si>
  <si>
    <t>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t>
  </si>
  <si>
    <t>035.057</t>
  </si>
  <si>
    <t>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t>
  </si>
  <si>
    <t>035.058</t>
  </si>
  <si>
    <t>SUMINISTRO E INSTALACIÓN DE CANAL EN LAMINA GALVANIZADA CALIBRE 20 D:1,20M PARA CONFORMACIÓN DE LIMA HOYA  MOLDURADA</t>
  </si>
  <si>
    <t>035.059</t>
  </si>
  <si>
    <t>SUMINISTRO E INSTALACIÓN DE BRAZO METÁLICO TUBULAR SECCIÓN 0,05X0,05 CALIBRE 3MM X 1,5 M PARA SOPORTE DE CABLE ANDAMIO COLGANTE - INCLUYE CORTE DE CAN EN MADERA PARA ISTALACIÓN DEL SOPORTE, PINTURA 3 EN 1, INCLUYE CAJAS Y GUIAS.</t>
  </si>
  <si>
    <t>035.060</t>
  </si>
  <si>
    <t xml:space="preserve">SUMINISTRO Y CONSTRUCCIÓN DE CABALLETES Y LIMATESAS, INCLUYE BASE EN MORTERO Y MANTO ASFÁLTICO PARA CABALLETE Y LIMATESA EMPLEANDO MORTERO 1:4 Y MANTO ASFÁLTICO, INCLUYE INSTALACIÓN DE TEJA DE BARRO. </t>
  </si>
  <si>
    <t>035.061</t>
  </si>
  <si>
    <t>SUMINISTRO, TRANSPORTE E INSTALACION CANAL EN LAMINA GALVANIZADA CAL .20 D/ 0,74 M. (INCLUYE PINTURA DE CANAL Y GANCHOS SOPORTE) INCLUYE ANCLAJE CON GANCHO EN PLATINA DE 3/16</t>
  </si>
  <si>
    <t>035.062</t>
  </si>
  <si>
    <t xml:space="preserve">SUMINISTRO, TRANSPORTE E INSTALACION BAJANTE AGUAS LLUVIAS  EN TUBERIA PVC SANITARIA  4"   (INCLUYE CODO, UNION Y ACCESORIOS DE FIJACION) INCLUYE PLATAFORMA PARA TRABAJO SEGURO EN ALTURAS </t>
  </si>
  <si>
    <t>035.063</t>
  </si>
  <si>
    <t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t>
  </si>
  <si>
    <t>035.064</t>
  </si>
  <si>
    <t>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t>
  </si>
  <si>
    <t>035.065</t>
  </si>
  <si>
    <t xml:space="preserve">SUMINISTRO, TRANSPORTE E INSTALACIÓN CERRAMIENTO DE VANOS PARA VENTANAS DE FACHADAS </t>
  </si>
  <si>
    <t>035.066</t>
  </si>
  <si>
    <t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t>
  </si>
  <si>
    <t>035.067</t>
  </si>
  <si>
    <t>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t>
  </si>
  <si>
    <t>035.068</t>
  </si>
  <si>
    <t>VISITA TECNICA E INFORME DE ASESOR FITOSANITARIO (INGENIERO FORESTAL O AGRONOMO)</t>
  </si>
  <si>
    <t>035.069</t>
  </si>
  <si>
    <t>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t>
  </si>
  <si>
    <t>MES</t>
  </si>
  <si>
    <t>035.070</t>
  </si>
  <si>
    <t>035.071</t>
  </si>
  <si>
    <t xml:space="preserve">SUMINISTRO, TRANSPORTE E INSTALACION PLACA MACIZA AEREA CONCRETO IMPERMEABILIZADO DE 4000 PSI E= 0.25M  </t>
  </si>
  <si>
    <t>035.072</t>
  </si>
  <si>
    <t xml:space="preserve">SUMINISTRO, TRANSPORTE E INSTALACION PLACA DE CONTRAPISO EN CONCRETO IMPERMEABILIZADO DE 4000 PSI E= 0.35M  </t>
  </si>
  <si>
    <t>035.073</t>
  </si>
  <si>
    <t>SUMINISTRO E INSTALACIÓN DE CINTA PVC SIKA WATERBAR O-22 PARA JUNTA DE EXPANSIÓN O AISLAMIENTO EN TANQUE DE ALMACENAMIENTO.  INCLUYE TRATAMIENTO DE JUNTA CON SELLO ELASTOMÉRICO Y TODOS LOS ELEMENTOS Y ACCESORIOS NECESARIOS PARA SU CORRECTA EJECUCIÓN.</t>
  </si>
  <si>
    <t>035.074</t>
  </si>
  <si>
    <t xml:space="preserve">SUMINISTRO E INSTALACIÓN DE TAPA CON MARCO, HERMÉTICA EN PLÁSTICO POLIPROPILENO MEDIDA INTERNA 0.80CM X 80CM. MEDIDA EXTERNA 94CM X 94CM X 4,8CM (INCLUYE TAPA CON MARCO, NEOPRENO Y TODOS LOS ACCESORIOS NECESARIOS PARA SU INSTALACIÓN) </t>
  </si>
  <si>
    <t>035.075</t>
  </si>
  <si>
    <t>SUMINISTRO, TRANSPORTE E INSTALACIÓN DE ESCALERA TIPO GATO EN POLIPROPILENO DE ALTO IMPACTO. DIMENSIONES 0.71 MT X 2.80 MT , INCLUYE RELIEVE ANTIDESLIZANTE EN LA SUPERFICIE DE LOS PELDAÑOS.</t>
  </si>
  <si>
    <t>035.076</t>
  </si>
  <si>
    <t xml:space="preserve">SUMINISTRO, CONSTRUCCIÓN E INSTALACIÓN DE ZOCALO TIPO A PARA CORREDORES EMPLEANDO LÁMINA DE FIBROCEMENTO 8 MM Y MOLDURAS EN MADERA CHOIBA SEGÚN DISEÑO  ALTURA PROMEDIO DE 92 CMS, INCLUYE INMUNIZACIÓN DE LA MADERA Y ACABO SEGÚN DISEÑO </t>
  </si>
  <si>
    <t>035.077</t>
  </si>
  <si>
    <t>SUMINISTRO EN INSTALACIÓN DE IMPERMEABILIZACIÓN PARA TANQUE CON PINTURA EPOXI-POLIAMIDA REF 13243 COLOR BLANCO INCLUYE CATALIZADOR PARA EPOXI POLIAMIDA REF 13229. INCLUYE AJUSTADOR PARA PINTURA EPÓXICAS REF 21209 . (3 MANOS EN PINTURA  EPOXI POLIAMIDA CON CATALIZADOR) .</t>
  </si>
  <si>
    <t>TIPO</t>
  </si>
  <si>
    <t>-</t>
  </si>
  <si>
    <t>Analisis Basico</t>
  </si>
  <si>
    <t>I2</t>
  </si>
  <si>
    <t>ACERO 60.000 PSI</t>
  </si>
  <si>
    <t>Insumos</t>
  </si>
  <si>
    <t>I3</t>
  </si>
  <si>
    <t>ALAMBRE NEGRO NO. 18</t>
  </si>
  <si>
    <t>C1</t>
  </si>
  <si>
    <t>CUADRILLA AA TIPO 1 (1 OFICIAL + 1 AYUDANTE) (Albañileria)</t>
  </si>
  <si>
    <t>Cuadrilla</t>
  </si>
  <si>
    <t>H2</t>
  </si>
  <si>
    <t>EQUIPO BASICO (HERRAMIENTA MENOR)</t>
  </si>
  <si>
    <t>Herramienta</t>
  </si>
  <si>
    <t>I1565</t>
  </si>
  <si>
    <t>ACARREO INTERNO</t>
  </si>
  <si>
    <t>I33</t>
  </si>
  <si>
    <t>ARENA GRUESA (Inc Transporte hasta 39 km)</t>
  </si>
  <si>
    <t>I34</t>
  </si>
  <si>
    <t>TRITURADO DE 3/4" (Inc. Transporte hasta 39 km)</t>
  </si>
  <si>
    <t>I274</t>
  </si>
  <si>
    <t>CEMENTO GRIS</t>
  </si>
  <si>
    <t>I49</t>
  </si>
  <si>
    <t>AGUA LITRO</t>
  </si>
  <si>
    <t>LT</t>
  </si>
  <si>
    <t>E14</t>
  </si>
  <si>
    <t>MEZCLADORA A GASOLINA 1 SACO</t>
  </si>
  <si>
    <t>Equipos</t>
  </si>
  <si>
    <t>I271</t>
  </si>
  <si>
    <t>GASOLINA CORRIENTE</t>
  </si>
  <si>
    <t>GAL</t>
  </si>
  <si>
    <t>C36</t>
  </si>
  <si>
    <t>CUADRILLA AA TIPO 6 (1 OFICIAL + 6 AYUDANTE) (Albañileria)</t>
  </si>
  <si>
    <t>I422</t>
  </si>
  <si>
    <t>PLASTOCRETE DM DE SIKA IMPERMEABILIZANTE PARA CONCRETOS O SIMILAR.</t>
  </si>
  <si>
    <t>I427</t>
  </si>
  <si>
    <t>SIKA-1 IMPERMEABILIZANTE INTEGRAL MORTEROS O SIMILAR.</t>
  </si>
  <si>
    <t>I1561</t>
  </si>
  <si>
    <t>COMISION TOPOGRAFICA PERMANENTE ( INCLUYE TOPOGRAFO, CADENERO Y EQUIPO TOPOGRAFICO (ESTACIÓN Y NIVEL)).</t>
  </si>
  <si>
    <t>I425</t>
  </si>
  <si>
    <t>PUNTILLA CON CABEZA 2"</t>
  </si>
  <si>
    <t>LB</t>
  </si>
  <si>
    <t>I956</t>
  </si>
  <si>
    <t xml:space="preserve">DURMIENTE  4*4  </t>
  </si>
  <si>
    <t>E43</t>
  </si>
  <si>
    <t>RETROCARGADORA DE LLANTAS (PAJARITA)</t>
  </si>
  <si>
    <t>E71</t>
  </si>
  <si>
    <t>CAMABAJA - VJE</t>
  </si>
  <si>
    <t>VJE</t>
  </si>
  <si>
    <t>C22</t>
  </si>
  <si>
    <t>CUADRILLA AA TIPO 4 (1 OFICIAL + 4 AYUDANTE) (Albañileria)</t>
  </si>
  <si>
    <t>E12</t>
  </si>
  <si>
    <t>EQUIPO DE TRANSPORTE</t>
  </si>
  <si>
    <t>E13</t>
  </si>
  <si>
    <t>GRUA CON BRAZO HIDRAULICO</t>
  </si>
  <si>
    <t>E24</t>
  </si>
  <si>
    <t>VOLQUETA  6M3 (CARGUE A MANO) - INCLUYE DISPOSICION EN BOTADERO</t>
  </si>
  <si>
    <t>E76</t>
  </si>
  <si>
    <t>MOTOSIERRA GRANDE</t>
  </si>
  <si>
    <t>I1002</t>
  </si>
  <si>
    <t>ESMALTE SINTETICO PINTULUX 3 EN 1 (No requiere anticorrosivo)</t>
  </si>
  <si>
    <t>I957</t>
  </si>
  <si>
    <t>LISTON 2 X 4</t>
  </si>
  <si>
    <t>I1615</t>
  </si>
  <si>
    <t>COMISIÓN DE TOPOGRAFÍA CON EQUIPOS</t>
  </si>
  <si>
    <t>I1616</t>
  </si>
  <si>
    <t>DIBUJO DE PLANOS</t>
  </si>
  <si>
    <t>C44</t>
  </si>
  <si>
    <t>CUADRILLA AA (2 AYUDANTES)</t>
  </si>
  <si>
    <t>C15</t>
  </si>
  <si>
    <t>CUADRILLA AA TIPO 3 (1 OFICIAL + 3 AYUDANTE) (Albañileria)</t>
  </si>
  <si>
    <t>H1</t>
  </si>
  <si>
    <t>EQUIPO BASICO ( CONSTRUCCIÓN )</t>
  </si>
  <si>
    <t>I1614</t>
  </si>
  <si>
    <t>PUERTAS Y VENTANAS EN TABLA PARA CAMPAMENTO</t>
  </si>
  <si>
    <t>I1619</t>
  </si>
  <si>
    <t>INSTALACIONES PROVISIONALES</t>
  </si>
  <si>
    <t>I1620</t>
  </si>
  <si>
    <t>GUADUA-TABLA-CUARTÓN-LISTÓN-VARILLÓN PARA CAMPAMENTO</t>
  </si>
  <si>
    <t>I302</t>
  </si>
  <si>
    <t>TEJA DE ZINC ONDULADA TZO L=2.44X0.80</t>
  </si>
  <si>
    <t>E127</t>
  </si>
  <si>
    <t>ALQUILER DE BODEGA PARA CAMPAMENTO</t>
  </si>
  <si>
    <t>E128</t>
  </si>
  <si>
    <t>CONTENEDOR 24 PIES</t>
  </si>
  <si>
    <t>E33</t>
  </si>
  <si>
    <t>MONTACARGA</t>
  </si>
  <si>
    <t>E34</t>
  </si>
  <si>
    <t>CAMABAJA -  DIA</t>
  </si>
  <si>
    <t>I447</t>
  </si>
  <si>
    <t>FIBRA PARA CERRAMIENTO PROVISIONAL H=2,1M</t>
  </si>
  <si>
    <t>I986</t>
  </si>
  <si>
    <t>GUADUA CEPA DE 5 VARAS</t>
  </si>
  <si>
    <t>I1558</t>
  </si>
  <si>
    <t>SERVICIO DE AGUA</t>
  </si>
  <si>
    <t>I1559</t>
  </si>
  <si>
    <t>SERVICIO DE ENERGIA</t>
  </si>
  <si>
    <t>C8</t>
  </si>
  <si>
    <t>CUADRILLA AA TIPO 2 (1 OFICIAL + 2 AYUDANTE) (Albañileria)</t>
  </si>
  <si>
    <t>I345</t>
  </si>
  <si>
    <t>PERFIL METALICO CAL 12 - 2,5MM. - 2,44M.</t>
  </si>
  <si>
    <t>I448</t>
  </si>
  <si>
    <t>VALLA EN LONA</t>
  </si>
  <si>
    <t>I449</t>
  </si>
  <si>
    <t>VALLA EN LONA TIPO TRIPODE (3 USOS)</t>
  </si>
  <si>
    <t>E111</t>
  </si>
  <si>
    <t>FORMALETA PARA BASE DE CONCRETO</t>
  </si>
  <si>
    <t>I450</t>
  </si>
  <si>
    <t>ALQUILER DE SEÑAL PREVENTIVA, REGLAMENTARIA E INFORMATIVA</t>
  </si>
  <si>
    <t>I451</t>
  </si>
  <si>
    <t>ALQUILER DE DELINEADOR PLASTICO ( 8  USOS)</t>
  </si>
  <si>
    <t>I452</t>
  </si>
  <si>
    <t>CINTA REFLECTIVA DE SEGURIDAD (2 HILERAS)</t>
  </si>
  <si>
    <t>C29</t>
  </si>
  <si>
    <t>CUADRILLA AA TIPO 5 (1 OFICIAL + 5 AYUDANTE) (Albañileria)</t>
  </si>
  <si>
    <t>E35</t>
  </si>
  <si>
    <t>TABLERO  1.40 X 0,70</t>
  </si>
  <si>
    <t>I453</t>
  </si>
  <si>
    <t>ESTRUCTURA EN GUADUA-CUARTÓN</t>
  </si>
  <si>
    <t>I454</t>
  </si>
  <si>
    <t>PASAMANOS EN LISTÓN</t>
  </si>
  <si>
    <t>I455</t>
  </si>
  <si>
    <t>ESTRUCTURA EN GUADUA</t>
  </si>
  <si>
    <t>I456</t>
  </si>
  <si>
    <t>PLÁSTICO TRANSPARENTE CALIBRE 6</t>
  </si>
  <si>
    <t>I282</t>
  </si>
  <si>
    <t>SUELO CEMENTO 10:1</t>
  </si>
  <si>
    <t>I1628</t>
  </si>
  <si>
    <t>LADRILLO FAROL RAYADO DE 0,12X0,20X0,30M</t>
  </si>
  <si>
    <t>E29</t>
  </si>
  <si>
    <t>CORTADORA DE CONCRETO PARA PAVIMENTO</t>
  </si>
  <si>
    <t>I1560</t>
  </si>
  <si>
    <t>PERMISO USO DE ESCOMBRERA</t>
  </si>
  <si>
    <t>E80</t>
  </si>
  <si>
    <t>ALQUILER DE MULA</t>
  </si>
  <si>
    <t>E84</t>
  </si>
  <si>
    <t>ALQUILER DE CAMIONETA ESTACAS (Inc. Conductor y combustible)</t>
  </si>
  <si>
    <t>I1015</t>
  </si>
  <si>
    <t>PINTURA ACRILICA PARA TRAFICO TIPO PINTUCO (PINTUTRÁFICO) O SIMILAR - COLORES: BLANCO, AMARILLO O NEGRO SEGÚN DISEÑO.</t>
  </si>
  <si>
    <t>I1562</t>
  </si>
  <si>
    <t>COMISION TOPOGRAFICA (INCLUYE TOPOGRAFO, CADENERO Y EQUIPO TOPOGRAFÍA (ESTACIÓN Y NIVEL)).</t>
  </si>
  <si>
    <t>I998</t>
  </si>
  <si>
    <t>LATA DE GUADUA</t>
  </si>
  <si>
    <t>I1810</t>
  </si>
  <si>
    <t>GUADUA SOBREBASA LONGITUD PROMEDIO L = 5MT</t>
  </si>
  <si>
    <t>I1811</t>
  </si>
  <si>
    <t>TELA DE CERRAMIENTO A= 2,10 M ( ROLLO POR 100 M)</t>
  </si>
  <si>
    <t>E25</t>
  </si>
  <si>
    <t>VOLQUETA SENCILLA 8M3</t>
  </si>
  <si>
    <t>I2482</t>
  </si>
  <si>
    <t>CICATRIZANTE HORMONAL PARA RAICES X 460GR</t>
  </si>
  <si>
    <t>E72</t>
  </si>
  <si>
    <t>ACARREO CAMIONETA</t>
  </si>
  <si>
    <t>E36</t>
  </si>
  <si>
    <t>EQUIPO MANEJO DE AGUAS DIFERENTE A AGUAS RESIDUALES</t>
  </si>
  <si>
    <t>E37</t>
  </si>
  <si>
    <t>MOTOBOMBA DE 2" A GASOLINA</t>
  </si>
  <si>
    <t>E38</t>
  </si>
  <si>
    <t>EXPLOSIVOS (INCLUYE PERFORACIÓN, ESTOPINES, CORDON DETONANTE, MECHA LENTA Y DINAMITA)</t>
  </si>
  <si>
    <t>TIRO</t>
  </si>
  <si>
    <t>C43</t>
  </si>
  <si>
    <t>AYUDANTE AA (ALBAÑILERIA)</t>
  </si>
  <si>
    <t>E18</t>
  </si>
  <si>
    <t>RETROEXCAVADORA SOBRE ORUGAS</t>
  </si>
  <si>
    <t>E45</t>
  </si>
  <si>
    <t>RETROEXCAVADORA CARGADORA JD-510</t>
  </si>
  <si>
    <t>E46</t>
  </si>
  <si>
    <t>COMPRESOR 175 Q 2 MARTILLOS</t>
  </si>
  <si>
    <t>E141</t>
  </si>
  <si>
    <t>MOLINETE PARA EXCAVACIONES (Base, Freno y Manila de 15 m)</t>
  </si>
  <si>
    <t>E27</t>
  </si>
  <si>
    <t>VOLQUETA  6M3 (CARGUE A MANO) RETIRO INTERNO</t>
  </si>
  <si>
    <t>I1564</t>
  </si>
  <si>
    <t>ENTIBADO</t>
  </si>
  <si>
    <t>I426</t>
  </si>
  <si>
    <t>PUNTILLA CON CABEZA 3"</t>
  </si>
  <si>
    <t>E120</t>
  </si>
  <si>
    <t>E48</t>
  </si>
  <si>
    <t>CANGURO</t>
  </si>
  <si>
    <t>I511</t>
  </si>
  <si>
    <t>GEOTEXTIL NO TEJIDO  1600 PAVCO O SIMILAR</t>
  </si>
  <si>
    <t>I731</t>
  </si>
  <si>
    <t>TUBO DRENAJE  CORRUGADA PVC 100 MM ( 4") SIN FILTRO</t>
  </si>
  <si>
    <t>E15</t>
  </si>
  <si>
    <t>MOTONIVELADORA 120 HP.</t>
  </si>
  <si>
    <t>E22</t>
  </si>
  <si>
    <t>VIBROCOMPACTADOR DE 12 TON</t>
  </si>
  <si>
    <t>E3</t>
  </si>
  <si>
    <t>CARROTANQUE DE AGUA 10.000 LTS.</t>
  </si>
  <si>
    <t>I966</t>
  </si>
  <si>
    <t>TELERA 20 CM X 4 CM X 3 M.</t>
  </si>
  <si>
    <t>I38</t>
  </si>
  <si>
    <t>PIEDRA DE MANO</t>
  </si>
  <si>
    <t>E47</t>
  </si>
  <si>
    <t>VIBROCOMPACTADOR TIPO RANA</t>
  </si>
  <si>
    <t>I47</t>
  </si>
  <si>
    <t>MATERIAL DE PRESTAMO CARGADO Y PUESTO EN OBRA</t>
  </si>
  <si>
    <t>E85</t>
  </si>
  <si>
    <t>EQUIPO DE TRANSPORTE PARA MAQUINARIA PESADA</t>
  </si>
  <si>
    <t>E88</t>
  </si>
  <si>
    <t xml:space="preserve">CUÑETE </t>
  </si>
  <si>
    <t>I256</t>
  </si>
  <si>
    <t>CARRETEL DE HIERRO</t>
  </si>
  <si>
    <t>I506</t>
  </si>
  <si>
    <t>MANILA 13 MM ECON</t>
  </si>
  <si>
    <t>I727</t>
  </si>
  <si>
    <t>TUBERIA PVC SANITARIA DE 2"</t>
  </si>
  <si>
    <t>E7</t>
  </si>
  <si>
    <t>COMPRESOR 1 MARTILLO 1 OPERARIO</t>
  </si>
  <si>
    <t>E28</t>
  </si>
  <si>
    <t>VOLQUETA  6M3 (CARGUE A MECANICO) RETIRO INTERNO</t>
  </si>
  <si>
    <t>I1806</t>
  </si>
  <si>
    <t>DISPOSICION FINAL BOTADERO</t>
  </si>
  <si>
    <t>I52</t>
  </si>
  <si>
    <t>SUCIO DE RIO PARA AFIRMADOS</t>
  </si>
  <si>
    <t>I2414</t>
  </si>
  <si>
    <t>DERECHO A BOTADERO - LA NUBIA</t>
  </si>
  <si>
    <t>E134</t>
  </si>
  <si>
    <t>CUÑA HIDRAULICA</t>
  </si>
  <si>
    <t>E21</t>
  </si>
  <si>
    <t>VIBRADOR A GASOLINA</t>
  </si>
  <si>
    <t>I37</t>
  </si>
  <si>
    <t>PIEDRA MEDIA ZONGA</t>
  </si>
  <si>
    <t>E9</t>
  </si>
  <si>
    <t>PLUMA  GRUA 250KG CON BALDE</t>
  </si>
  <si>
    <t>E137</t>
  </si>
  <si>
    <t>VIBROMCOMPACTADOR DX-70 (BENITIN)</t>
  </si>
  <si>
    <t>I50</t>
  </si>
  <si>
    <t>AFIRMADO (Incluye transporte)</t>
  </si>
  <si>
    <t>E114</t>
  </si>
  <si>
    <t>FORMALETA METALICA PARA CAISSONS</t>
  </si>
  <si>
    <t>I940</t>
  </si>
  <si>
    <t>LADRILLO TOLETE COMUN</t>
  </si>
  <si>
    <t>I51</t>
  </si>
  <si>
    <t>ARENA LIMPIA SIN SOBRETAMAÑOS</t>
  </si>
  <si>
    <t>I270</t>
  </si>
  <si>
    <t>ACPM</t>
  </si>
  <si>
    <t>I31</t>
  </si>
  <si>
    <t>C2</t>
  </si>
  <si>
    <t>CUADRILLA BB TIPO 1 (1 OFICIAL + 1 AYUDANTE) (Instalaciones)</t>
  </si>
  <si>
    <t>I2391</t>
  </si>
  <si>
    <t>VACIADO DE LOSA EN CONCRETO ML X 60 CMS ANCHO</t>
  </si>
  <si>
    <t>C23</t>
  </si>
  <si>
    <t>CUADRILLA BB TIPO 4 (1 OFICIAL + 4 AYUDANTE) (Instalaciones)</t>
  </si>
  <si>
    <t>I196</t>
  </si>
  <si>
    <t>MARCO Y TAPA CAJA INSPECCION DE 0.30 X 0.30 M. (MARCO EN ANGULO 1 1/2 X 1 1/2 * 1/8", TAPA REFORZADA EN PLATINA DE 2 * 1/8" CON PARRILLA EN VARILLA 3/8 CADA 10 CM.).</t>
  </si>
  <si>
    <t>I944</t>
  </si>
  <si>
    <t>LADRILLO TOLETE RECOCIDO (24,5 X 12 X 6 CM)</t>
  </si>
  <si>
    <t>I197</t>
  </si>
  <si>
    <t>MARCO Y TAPA CAJA INSPECCION DE 0.40 X 0.40 M. (MARCO EN ANGULO 1 1/2 X 1 1/2 * 1/8", TAPA REFORZADA EN PLATINA DE 2 * 1/8" CON PARRILLA EN VARILLA 3/8 CADA 10 CM.).</t>
  </si>
  <si>
    <t>I198</t>
  </si>
  <si>
    <t>MARCO Y TAPA CAJA INSPECCION DE 0.60 X 0.60 CM. (MARCO EN ANGULO 2 1/2 X 2 1/2 * 3/16", TAPA REFORZADA EN PLATINA DE 3 * 3/16" CON PARRILLA EN VARILLA 3/8 CADA 10 CM.).</t>
  </si>
  <si>
    <t>I199</t>
  </si>
  <si>
    <t>MARCO Y TAPA CAJA INSPECCION DE 0.80 X 0.80 CM. (MARCO EN ANGULO 2 1/2 X 2 1/2 * 3/16", TAPA REFORZADA EN PLATINA DE 3 * 3/16" CON PARRILLA EN VARILLA 3/8 CADA 10 CM.).</t>
  </si>
  <si>
    <t>I200</t>
  </si>
  <si>
    <t>MARCO Y TAPA CAJA INSPECCION DE 1.00 X 1.00 M. (MARCO EN ANGULO 2 1/2 X 2 1/2 * 3/16", TAPA REFORZADA EN PLATINA DE 3 * 3/16" CON PARRILLA EN VARILLA 3/8 CADA 10 CM.).</t>
  </si>
  <si>
    <t>C9</t>
  </si>
  <si>
    <t>CUADRILLA BB TIPO 2 (1 OFICIAL + 2 AYUDANTE) (Instalaciones)</t>
  </si>
  <si>
    <t>I521</t>
  </si>
  <si>
    <t>ABRAZADERA EN ACERO</t>
  </si>
  <si>
    <t>I575</t>
  </si>
  <si>
    <t>CODO 90° 1/4 CXC SANITARIO 3''</t>
  </si>
  <si>
    <t>I614</t>
  </si>
  <si>
    <t>LIMPIADOR REM PVC 760 GRMS. (1/4)</t>
  </si>
  <si>
    <t>I647</t>
  </si>
  <si>
    <t>SOLDADURA PVC LIQUIDA 1/4</t>
  </si>
  <si>
    <t>I753</t>
  </si>
  <si>
    <t>TUBO PVC SANITARIO 3"</t>
  </si>
  <si>
    <t>I794</t>
  </si>
  <si>
    <t>UNION SANITARIA 3" PVC</t>
  </si>
  <si>
    <t>I576</t>
  </si>
  <si>
    <t>CODO 90° 1/4 CXC SANITARIO 4''</t>
  </si>
  <si>
    <t>I754</t>
  </si>
  <si>
    <t xml:space="preserve">TUBO PVC SANITARIO 4" </t>
  </si>
  <si>
    <t>I795</t>
  </si>
  <si>
    <t>UNION SANITARIA 4" PVC</t>
  </si>
  <si>
    <t>I577</t>
  </si>
  <si>
    <t>CODO 90° 1/4 CXC SANITARIO 6''</t>
  </si>
  <si>
    <t>I755</t>
  </si>
  <si>
    <t xml:space="preserve">TUBO PVC SANITARIO 6" </t>
  </si>
  <si>
    <t>I796</t>
  </si>
  <si>
    <t>UNION SANITARIA 6" PVC</t>
  </si>
  <si>
    <t>I750</t>
  </si>
  <si>
    <t xml:space="preserve">TUBO PVC A.LL-VENTILACION  3'' </t>
  </si>
  <si>
    <t>I751</t>
  </si>
  <si>
    <t xml:space="preserve">TUBO PVC A.LL-VENTILACION  4'' </t>
  </si>
  <si>
    <t>I574</t>
  </si>
  <si>
    <t>CODO 90° 1/4 CXC SANITARIO 2''</t>
  </si>
  <si>
    <t>I752</t>
  </si>
  <si>
    <t xml:space="preserve">TUBO PVC SANITARIO 2'' </t>
  </si>
  <si>
    <t>I825</t>
  </si>
  <si>
    <t xml:space="preserve">YEE SANITARIA 2'' </t>
  </si>
  <si>
    <t>I826</t>
  </si>
  <si>
    <t xml:space="preserve">YEE SANITARIA 3'' </t>
  </si>
  <si>
    <t>I827</t>
  </si>
  <si>
    <t xml:space="preserve">YEE SANITARIA 4'' </t>
  </si>
  <si>
    <t>I578</t>
  </si>
  <si>
    <t>CODO 90° 1/4 CXE SANITARIO 2''</t>
  </si>
  <si>
    <t>I749</t>
  </si>
  <si>
    <t>TUBO PVC A.LL-VENTILACION  2''</t>
  </si>
  <si>
    <t>I793</t>
  </si>
  <si>
    <t>UNION SANITARIA  2'' PVC</t>
  </si>
  <si>
    <t>I579</t>
  </si>
  <si>
    <t>CODO 90° 1/4 CXE SANITARIO 3''</t>
  </si>
  <si>
    <t>I580</t>
  </si>
  <si>
    <t>CODO 90° 1/4 CXE SANITARIO 4''</t>
  </si>
  <si>
    <t>I581</t>
  </si>
  <si>
    <t>CODO 90° 1/4 CXE SANITARIO 6''</t>
  </si>
  <si>
    <t>I828</t>
  </si>
  <si>
    <t xml:space="preserve">YEE SANITARIA 6'' </t>
  </si>
  <si>
    <t>C16</t>
  </si>
  <si>
    <t>CUADRILLA BB TIPO 3 (1 OFICIAL + 3 AYUDANTE) (Instalaciones)</t>
  </si>
  <si>
    <t>I748</t>
  </si>
  <si>
    <t xml:space="preserve">TUBO PVC A.LL-VENTILACION  1 1/2'' </t>
  </si>
  <si>
    <t>I797</t>
  </si>
  <si>
    <t>UNION SANITARIA 1 1/2" PVC</t>
  </si>
  <si>
    <t>I407</t>
  </si>
  <si>
    <t>CINTA DE DEMARCACION * 10 M.</t>
  </si>
  <si>
    <t>E1</t>
  </si>
  <si>
    <t>ANDAMIO METALICO CERTIFICADO, INCLUYE ESCALERILLA CON BARANDAS Y PLATAFORMAS DE TRABAJO H=2.0M</t>
  </si>
  <si>
    <t>Un-Dia</t>
  </si>
  <si>
    <t>I534</t>
  </si>
  <si>
    <t>ACONDICIONADOR NOVAFORT  TARRO 500 GRS. O SIMILAR.</t>
  </si>
  <si>
    <t>I698</t>
  </si>
  <si>
    <t xml:space="preserve">TUBO ALCANTARILLADO NOVAFORT  PVC  110 MM  </t>
  </si>
  <si>
    <t>I699</t>
  </si>
  <si>
    <t xml:space="preserve">TUBO ALCANTARILLADO NOVAFORT  PVC  160 MM  </t>
  </si>
  <si>
    <t>I700</t>
  </si>
  <si>
    <t xml:space="preserve">TUBO ALCANTARILLADO NOVAFORT  PVC  200 MM  </t>
  </si>
  <si>
    <t>I701</t>
  </si>
  <si>
    <t xml:space="preserve">TUBO ALCANTARILLADO NOVAFORT  PVC  250 MM </t>
  </si>
  <si>
    <t>I702</t>
  </si>
  <si>
    <t xml:space="preserve">TUBO ALCANTARILLADO NOVAFORT  PVC  315 MM </t>
  </si>
  <si>
    <t>I706</t>
  </si>
  <si>
    <t xml:space="preserve">TUBO ALCANTARILLADO NOVAFORT  PVC  400 MM </t>
  </si>
  <si>
    <t>I539</t>
  </si>
  <si>
    <t>ADAPTADOR DE LIMPIEZA PVC  - 3"</t>
  </si>
  <si>
    <t>I540</t>
  </si>
  <si>
    <t>ADAPTADOR DE LIMPIEZA PVC  - 4"</t>
  </si>
  <si>
    <t>I570</t>
  </si>
  <si>
    <t>CODO 45° 1/8 CXE SANITARIO 3''</t>
  </si>
  <si>
    <t>I654</t>
  </si>
  <si>
    <t>TAPA DE INSPECCION TI - 5*3" ALUMINIO  COLREJILLAS O SIMILAR</t>
  </si>
  <si>
    <t>I571</t>
  </si>
  <si>
    <t>CODO 45° 1/8 CXE SANITARIO 4''</t>
  </si>
  <si>
    <t>I655</t>
  </si>
  <si>
    <t>TAPA DE INSPECCION TI - 6*4" ALUMINIO COLREJILLAS O SIMILAR</t>
  </si>
  <si>
    <t>I541</t>
  </si>
  <si>
    <t>ADAPTADOR DE LIMPIEZA PVC  - 6"</t>
  </si>
  <si>
    <t>I572</t>
  </si>
  <si>
    <t>CODO 45° 1/8 CXE SANITARIO 6''</t>
  </si>
  <si>
    <t>I656</t>
  </si>
  <si>
    <t>TAPA DE INSPECCION TI - 8*6" ALUMINIO COLREJILLAS O SIMILAR</t>
  </si>
  <si>
    <t>I509</t>
  </si>
  <si>
    <t>GEODREN VIAL TB 100 MM. 1,0 M. PAVCO O SIMILAR</t>
  </si>
  <si>
    <t>I507</t>
  </si>
  <si>
    <t>GEODREN PLANAR 0,5 M. PAVCO O SIMILAR</t>
  </si>
  <si>
    <t>I510</t>
  </si>
  <si>
    <t>GEODREN VIAL TB 160 MM. 1,0 M. PAVCO O SIMILAR</t>
  </si>
  <si>
    <t>I508</t>
  </si>
  <si>
    <t>GEODREN PLANAR 1,0 M. PAVCO O SIMILAR</t>
  </si>
  <si>
    <t>I48</t>
  </si>
  <si>
    <t>PIEDRA FILTRO</t>
  </si>
  <si>
    <t>I513</t>
  </si>
  <si>
    <t>GEOTEXTIL NO TEJIDO  3000 PAVCO O SIMILAR</t>
  </si>
  <si>
    <t>I733</t>
  </si>
  <si>
    <t>TUBO DRENAJE  CORRUGADA PVC 160 MM ( 6") SIN FILTRO</t>
  </si>
  <si>
    <t>C30</t>
  </si>
  <si>
    <t>CUADRILLA BB TIPO 5 (1 OFICIAL + 5 AYUDANTE) (Instalaciones)</t>
  </si>
  <si>
    <t>I1097</t>
  </si>
  <si>
    <t>REJILLA SUMIDERO PLAQUETA (PEATONAL) A=40 CM. L=40 CM. E=6 CM. REF. P40402 TIPO TITAN O SIMILAR</t>
  </si>
  <si>
    <t>C4</t>
  </si>
  <si>
    <t>CUADRILLA DD TIPO 1 (1 OFICIAL + 1 AYUDANTE) (Carpinteria)</t>
  </si>
  <si>
    <t>I1001</t>
  </si>
  <si>
    <t>ANTICORROSIVO PREMIUM - TIPO PINTUCO REF. 513 O SIMILAR</t>
  </si>
  <si>
    <t>I239</t>
  </si>
  <si>
    <t>ANGULO 2"* 2"*3/16"</t>
  </si>
  <si>
    <t>I241</t>
  </si>
  <si>
    <t>PLATINA 2"*3/16*</t>
  </si>
  <si>
    <t>I638</t>
  </si>
  <si>
    <t>REJILLA CARCAMO EN FUNDICIÓN DE HIERRO GRIS REF. CAR-30 X 50 CM. TIPO COLREJILLAS O SIMILAR</t>
  </si>
  <si>
    <t>I404</t>
  </si>
  <si>
    <t>CEMENTO BLANCO</t>
  </si>
  <si>
    <t>I632</t>
  </si>
  <si>
    <t>REJILLA  ALUMINIO  3" X 2"  CON SOSCO TRADICIONAL - REF. T-3"X2" TIPO COLREJILLAS O O SIMILAR</t>
  </si>
  <si>
    <t>I631</t>
  </si>
  <si>
    <t>REJILLA  ALUMINIO  3" X 2"  CON SOSCO ANTICUCARACHAS - REF. TA-3"X2" TIPO COLREJILLAS O SIMILAR</t>
  </si>
  <si>
    <t>I635</t>
  </si>
  <si>
    <t>REJILLA ALUMINIO 4" X 3" CON SOSCO TRADICIONAL - REF. H-4"X3" TIPO COLREJILLAS O SIMILAR</t>
  </si>
  <si>
    <t>I634</t>
  </si>
  <si>
    <t>REJILLA ALUMINIO 4" X 3" CON SOSCO ANTICUCARACHAS - REF. HA-4"X3" TIPO COLREJILLAS O SIMILAR</t>
  </si>
  <si>
    <t>I636</t>
  </si>
  <si>
    <t>REJILLA ALUMINIO 6" X 4" CON SOSCO ANTICUCARACHAS - REF. TA-6"X4" TIPO COLREJILLAS O SIMILAR</t>
  </si>
  <si>
    <t>I637</t>
  </si>
  <si>
    <t>REJILLA ALUMINIO 6" X 4" CÚPULA TRADICIONAL CON SOSCO - REF. C-6"X4" TIPO COLREJILLAS O SIMILAR</t>
  </si>
  <si>
    <t>I677</t>
  </si>
  <si>
    <t>TRAMPA DE GRASA PLASTICA CAP.  250 LTS. TIPO COLEMPAQUES  O SIMILAR</t>
  </si>
  <si>
    <t>I652</t>
  </si>
  <si>
    <t>TANQUE SEPTICO INTEGRADO PREFABRICADO TIPO IMHOFF SUBTERRANEO DE 2000 LTS. TIPO COLEMPAQUES CON TAPA Y ACCESORIOS OVOIDE - VERDE REF. 2 O SIMILAR</t>
  </si>
  <si>
    <t>I611</t>
  </si>
  <si>
    <t>FILTRO ANAEROBICO PREFABRICADO DE 2000 LTS. TIPO COLEMPAQUES CON TAPA Y ACCESORIOS OVOIDE - VERDE REF. 2 O SIMILAR.</t>
  </si>
  <si>
    <t>E101</t>
  </si>
  <si>
    <t>FORMALETA ENTREPISOS CON PARAL EXTRALARGO DE 3.00 A 4.50 M</t>
  </si>
  <si>
    <t>I975</t>
  </si>
  <si>
    <t>CUARTON 8 CM * 4 CM * 3 M</t>
  </si>
  <si>
    <t>I981</t>
  </si>
  <si>
    <t>VARA DE CLAVO</t>
  </si>
  <si>
    <t>I689</t>
  </si>
  <si>
    <t xml:space="preserve">TUBO ACERO GALVANIZADO PRESION 3" - CALIBRE 40 ASTM A53  - TIPO COLMENA O SIMILAR. </t>
  </si>
  <si>
    <t>I691</t>
  </si>
  <si>
    <t xml:space="preserve">TUBO ACERO GALVANIZADO PRESION 4" - CALIBRE 40 ASTM A53 - TIPO COLMENA O SIMILAR. </t>
  </si>
  <si>
    <t>I695</t>
  </si>
  <si>
    <t xml:space="preserve">TUBO ACERO GALVANIZADO PRESION 6" - CALIBRE 40 ASTM A53 - TIPO COLMENA O SIMILAR. </t>
  </si>
  <si>
    <t>I516</t>
  </si>
  <si>
    <t>GEODREN CIRCULAR 1,0 M PAVCO O SIMILAR</t>
  </si>
  <si>
    <t>I633</t>
  </si>
  <si>
    <t>REJILLA ALUMINIO 4" X 2" CÚPULA TRADICIONAL CON SOSCO - REF. C-4"X2" TIPO COLREJILLAS O SIMILAR</t>
  </si>
  <si>
    <t>C11</t>
  </si>
  <si>
    <t>CUADRILLA DD TIPO 2 (1 OFICIAL + 2 AYUDANTE) (Carpinteria)</t>
  </si>
  <si>
    <t>I989</t>
  </si>
  <si>
    <t>GUADUA SOBREBASA L= 1.50 MT. 3 USOS</t>
  </si>
  <si>
    <t>I990</t>
  </si>
  <si>
    <t>TABLA 1"X10"X3M</t>
  </si>
  <si>
    <t>I641</t>
  </si>
  <si>
    <t>SIFON PVC SANITARIO 2"</t>
  </si>
  <si>
    <t>I1871</t>
  </si>
  <si>
    <t>ACCESORIOS GENERALES DE INSTALACIÓN</t>
  </si>
  <si>
    <t>I1872</t>
  </si>
  <si>
    <t>SANITARIO TIPO INSTITUCIONAL BAJO CONSUMO POR DESCARGA, COLOR BLANCO CORONA REF 340021001 O SIMILAR, INCLUYE MUEBLE</t>
  </si>
  <si>
    <t>I1909</t>
  </si>
  <si>
    <t>CARTUCHO PUSH REF. O21121111 CORONA O SIMILAR</t>
  </si>
  <si>
    <t>I100</t>
  </si>
  <si>
    <t>VALVULA ANTIVANDALICA  PARA ORINAL</t>
  </si>
  <si>
    <t>I1911</t>
  </si>
  <si>
    <t>SIFÓN PARA ORINAL  TIPO CORONA O SIMILAR REF.. 93301 O SIMILAR</t>
  </si>
  <si>
    <t>I2004</t>
  </si>
  <si>
    <t>ORINAL INSTITUCIONAL MEDIANO DE ENTRADA SUPERIOR EN PORCELANA COLOR BLANCO LINEA POLO (CORONA) REF: 088621001 O SIMILAR. INCLUYE GRIFERÍA PUSH.</t>
  </si>
  <si>
    <t>I55</t>
  </si>
  <si>
    <t>ACCESORIOS PARA CONECTAR VÁLVULA ORINAL MEDIANO TIPO DOCOL REF. 4 AA TCDO1 O SIMILAR</t>
  </si>
  <si>
    <t>I101</t>
  </si>
  <si>
    <t>VALVULA ANTIVANDALICA PARA SANITARIO ALTA PRESION TIPO DOCOL REF. 4 AA 01051300 O SIMILAR.</t>
  </si>
  <si>
    <t>I1912</t>
  </si>
  <si>
    <t>SANITARIO INSTITUCIONAL DE TAZA BALTICA DE ENTRADA POSTERIOR REFERENCIA 113121001 CORONA O SIMILAR COLOR BLANCO REF. 5 AA SC534 O SIMILAR.</t>
  </si>
  <si>
    <t>I57</t>
  </si>
  <si>
    <t>BOTON ANTIVANDALICO METÁLICO CROMADO PARA ACCIONAR VÁLVULA DE DESCARGA TIPO DOCOL REF. 4 AA 01505006 O SIMILAR.</t>
  </si>
  <si>
    <t>I728</t>
  </si>
  <si>
    <t>TUBERIA PVC SANITARIA DE 3"</t>
  </si>
  <si>
    <t>I729</t>
  </si>
  <si>
    <t>TUBERIA PVC SANITARIA DE 4"</t>
  </si>
  <si>
    <t>I730</t>
  </si>
  <si>
    <t>TUBERIA PVC SANITARIA DE 6"</t>
  </si>
  <si>
    <t>I2232</t>
  </si>
  <si>
    <t>ABRAZADERA HORQUILLA 2"</t>
  </si>
  <si>
    <t>I2235</t>
  </si>
  <si>
    <t>ESPACIADOR PARA ABRAZADERAS DE FIJACION PARA TUBERIA COLGANTE</t>
  </si>
  <si>
    <t>I2236</t>
  </si>
  <si>
    <t>TUERCA PARA ABRAZADERAS DE FIJACION PARA TUBERIA COLGANTE</t>
  </si>
  <si>
    <t>I2239</t>
  </si>
  <si>
    <t>ANCLAJE DE EXPANSION PARA ABRAZADERAS DE FIJACION PARA TUBERIA COLGANTE</t>
  </si>
  <si>
    <t>I2252</t>
  </si>
  <si>
    <t>ABRAZADERA HORQUILLA 3"</t>
  </si>
  <si>
    <t>I2260</t>
  </si>
  <si>
    <t>ABRAZADERA HORQUILLA 4"</t>
  </si>
  <si>
    <t>I2266</t>
  </si>
  <si>
    <t>ABRAZADERA HORQUILLA 6"</t>
  </si>
  <si>
    <t>I2333</t>
  </si>
  <si>
    <t>TRAGANTE DE AGUAS LLUVIAS 6"X4"</t>
  </si>
  <si>
    <t>I2334</t>
  </si>
  <si>
    <t>CODO 90° 1/4 CXE SANITARIO 8''</t>
  </si>
  <si>
    <t>I2335</t>
  </si>
  <si>
    <t>TUBERIA PVC SANITARIA 8"</t>
  </si>
  <si>
    <t>I2336</t>
  </si>
  <si>
    <t>TUBERIA PVC NOVAFORT 4"</t>
  </si>
  <si>
    <t>I2337</t>
  </si>
  <si>
    <t>TUBERIA PVC NOVAFORT 6"</t>
  </si>
  <si>
    <t>I2378</t>
  </si>
  <si>
    <t>TUBERIA PVC NOVAFORT 8"</t>
  </si>
  <si>
    <t>I1709</t>
  </si>
  <si>
    <t>EXCAVACION MANUAL DE MATERIAL HETEROGENEO ( INCLUYE CARGUE Y RETIRO DE MATERIAL EXCAVADO A BOLADERO)</t>
  </si>
  <si>
    <t>I2217</t>
  </si>
  <si>
    <t>ACERO DE REFUERZO FY = 60.000 PSI = 420 MPA</t>
  </si>
  <si>
    <t>I2230</t>
  </si>
  <si>
    <t>CONCRETO 3000 PSI</t>
  </si>
  <si>
    <t>I2302</t>
  </si>
  <si>
    <t>I2381</t>
  </si>
  <si>
    <t>TAPA METALICA 60 CMS MARCA AGUAS DE MANIZALES</t>
  </si>
  <si>
    <t>I2384</t>
  </si>
  <si>
    <t>TUBERIA PVC NOVAFORT 10"</t>
  </si>
  <si>
    <t>I2385</t>
  </si>
  <si>
    <t>TUBERIA PVC NOVAFORT 12"</t>
  </si>
  <si>
    <t>I2386</t>
  </si>
  <si>
    <t>TUBERIA PVC NOVAFORT 14"</t>
  </si>
  <si>
    <t>I2387</t>
  </si>
  <si>
    <t>TUBERIA PVC NOVAFORT 16"</t>
  </si>
  <si>
    <t>I2388</t>
  </si>
  <si>
    <t>TUBERIA PVC NOVAFORT 18"</t>
  </si>
  <si>
    <t>I2389</t>
  </si>
  <si>
    <t>TUBERIA PVC NOVAFORT 20"</t>
  </si>
  <si>
    <t>I2392</t>
  </si>
  <si>
    <t>VALVULA ANTIRRETORNO 4"</t>
  </si>
  <si>
    <t>I2393</t>
  </si>
  <si>
    <t>BOMBA SUMERGIBLE</t>
  </si>
  <si>
    <t>I39</t>
  </si>
  <si>
    <t>BASE GRANULAR (Incluye transporte hasta 39 Km)</t>
  </si>
  <si>
    <t>I423</t>
  </si>
  <si>
    <t>POLIETILENO NO. 6</t>
  </si>
  <si>
    <t>I43</t>
  </si>
  <si>
    <t>SUB BASE GRANULAR (Incluye transporte hasta 39 km)</t>
  </si>
  <si>
    <t>I515</t>
  </si>
  <si>
    <t>GEOTEXTIL NO TEJIDO  4000 PAVCO O SIMILAR</t>
  </si>
  <si>
    <t>E23</t>
  </si>
  <si>
    <t>VIBROCOMPACTADOR MANUAL SALTARÍN</t>
  </si>
  <si>
    <t>I281</t>
  </si>
  <si>
    <t>CAL HIDRATADA</t>
  </si>
  <si>
    <t>I277</t>
  </si>
  <si>
    <t>CAL</t>
  </si>
  <si>
    <t>I5</t>
  </si>
  <si>
    <t>MALLA ELECTROSOLDADA (CUALQUIER REFERENCIA)</t>
  </si>
  <si>
    <t>I6</t>
  </si>
  <si>
    <t>MALLA ELECTROSOLDADA M-084  Q-2  4 MM  15 X 15 CM.</t>
  </si>
  <si>
    <t>I7</t>
  </si>
  <si>
    <t>MALLA ELECTROSOLDADA M-106  Q-3  4.5 MM 15 X 15 CM.</t>
  </si>
  <si>
    <t>I8</t>
  </si>
  <si>
    <t>MALLA ELECTROSOLDADA XX-131 5.0MM C/ 15 CM EN AMBOS SENTIDOS</t>
  </si>
  <si>
    <t>I9</t>
  </si>
  <si>
    <t xml:space="preserve">MALLA ELECTROSOLDADA M-159  Q-4  5.5 MM 15 X 15 CM. </t>
  </si>
  <si>
    <t>I10</t>
  </si>
  <si>
    <t>MALLA ELECTROSOLDADA M-188. Q-5  6.0MM  15 X 15CM.</t>
  </si>
  <si>
    <t>I11</t>
  </si>
  <si>
    <t>MALLA ELECTROSOLDADA M-221  Q-6  6.5 MM  15 X 15 CM.</t>
  </si>
  <si>
    <t>I979</t>
  </si>
  <si>
    <t>TABLA CHAPA ORDINARIO 30 CM X 2 CM X 3 M.</t>
  </si>
  <si>
    <t>E105</t>
  </si>
  <si>
    <t>MORDAZA METALICA</t>
  </si>
  <si>
    <t>E108</t>
  </si>
  <si>
    <t>PARAL LARGO 2.00 A 3.50 M</t>
  </si>
  <si>
    <t>I441</t>
  </si>
  <si>
    <t>SIKA ANTISOL BLANCO</t>
  </si>
  <si>
    <t>I442</t>
  </si>
  <si>
    <t>DESMOLDANTE SIKA SEPAROL O MAPEI</t>
  </si>
  <si>
    <t>I443</t>
  </si>
  <si>
    <t xml:space="preserve">POLIETILENO NEGRO CAL 3.5 </t>
  </si>
  <si>
    <t>I958</t>
  </si>
  <si>
    <t>LISTON CEDRO MACHO 5 CM X 2.5 CM X 3 M.</t>
  </si>
  <si>
    <t>I976</t>
  </si>
  <si>
    <t>CUARTON ORDINARIO 8 CM *4 CM *3M</t>
  </si>
  <si>
    <t>I978</t>
  </si>
  <si>
    <t>TABLA CHAPA EN CEDRO MACHO 30 CM X 2 CM X 3 M.</t>
  </si>
  <si>
    <t>E110</t>
  </si>
  <si>
    <t xml:space="preserve">FORMALETA BORDE VIGAS AEREAS INCLUYE PARAL </t>
  </si>
  <si>
    <t>E95</t>
  </si>
  <si>
    <t>CASETON DE GUADUA 80 X 27 CM. ( PLACA H=0.35 M. )</t>
  </si>
  <si>
    <t>E99</t>
  </si>
  <si>
    <t xml:space="preserve">CERCHA METALICA L=3 M. </t>
  </si>
  <si>
    <t>E96</t>
  </si>
  <si>
    <t>CASETON DE GUADUA 80 X 32 CM. ( PLACA H=0.40 M.)</t>
  </si>
  <si>
    <t>E97</t>
  </si>
  <si>
    <t>CASETON DE GUADUA 80 X 37 CM. ( PLACA H=0.45 M.)</t>
  </si>
  <si>
    <t>E98</t>
  </si>
  <si>
    <t>CASETON DE GUADUA 80 X 42 CM. ( PLACA H=0.50 M.)</t>
  </si>
  <si>
    <t>E59</t>
  </si>
  <si>
    <t>EQUIPO DE SOLDADURA</t>
  </si>
  <si>
    <t>I414</t>
  </si>
  <si>
    <t>LAMINA METALDECK  LAMINA 2"  CAL.16  - TIPO ACESCO O SIMILAR.</t>
  </si>
  <si>
    <t>I439</t>
  </si>
  <si>
    <t>SOLDADURA E7018 DE 1/8</t>
  </si>
  <si>
    <t>I977</t>
  </si>
  <si>
    <t>TABLA BURRA 30 CM * 2.5 CM * 3 M</t>
  </si>
  <si>
    <t>I32</t>
  </si>
  <si>
    <t>ARENA DELGADA (Inc Transporte hasta 39 km)</t>
  </si>
  <si>
    <t>I953</t>
  </si>
  <si>
    <t>CERCO ORDINARIO 8 CM X 8 CM X 4 M.</t>
  </si>
  <si>
    <t>I566</t>
  </si>
  <si>
    <t>CINTA SIKA PVC V - 15 CINTA FLEXIBLE SELLO DE JUNTAS</t>
  </si>
  <si>
    <t>I432</t>
  </si>
  <si>
    <t>SIKAFLEX PRO 3 WF TUBO 600 CC O SIMILAR.</t>
  </si>
  <si>
    <t>I12</t>
  </si>
  <si>
    <t>MALLA ELECTROSOLDADA M-257  F 7,0MM C/.15M EN AMBOS SENTIDOS</t>
  </si>
  <si>
    <t>E109</t>
  </si>
  <si>
    <t xml:space="preserve">FORMALETA TABLEMAC 4MM SUPER T O EQUIVALENTE </t>
  </si>
  <si>
    <t>E117</t>
  </si>
  <si>
    <t>CERCHA VIGA METALICA</t>
  </si>
  <si>
    <t>C18</t>
  </si>
  <si>
    <t>CUADRILLA DD TIPO 3 (1 OFICIAL + 3 AYUDANTE) (Carpinteria)</t>
  </si>
  <si>
    <t>E135</t>
  </si>
  <si>
    <t>ANDAMIO METALICO CERTIFICADO, INCLUYE ESCALERILLA CON BARANDAS Y PLATAFORMAS DE TRABAJO H=6.0M 1.40X1.40</t>
  </si>
  <si>
    <t>E78</t>
  </si>
  <si>
    <t>COMPRESOR</t>
  </si>
  <si>
    <t>I291</t>
  </si>
  <si>
    <t>PERFIL ACERO ESTRUCTURAL PHR ASTM A500 GRADO 50 - TIPO ACESCO O SIMILAR</t>
  </si>
  <si>
    <t>I435</t>
  </si>
  <si>
    <t>SOLDADURA ELECTRICA TIPO WESTARCO SUPER E- 6013  DE 1/8 O SIMILAR.</t>
  </si>
  <si>
    <t>I301</t>
  </si>
  <si>
    <t>TUBERIA ESTRUCTURAL A.S.T.M.  A-500 GRADO C - REDONDA, CUADRADA O RECTANGULAR SEGÚN DISEÑO - TIPO COLMENA O SIMILAR</t>
  </si>
  <si>
    <t>I293</t>
  </si>
  <si>
    <t>PERFIL IPE  A-36</t>
  </si>
  <si>
    <t>I292</t>
  </si>
  <si>
    <t>PERFIL HEA  A-36</t>
  </si>
  <si>
    <t>I295</t>
  </si>
  <si>
    <t xml:space="preserve">PLATINAS ACERO A-36  </t>
  </si>
  <si>
    <t>I567</t>
  </si>
  <si>
    <t xml:space="preserve">CINTA SIKA PVC V - 10 CINTA FLEXIBLE SELLO DE JUNTAS </t>
  </si>
  <si>
    <t>I568</t>
  </si>
  <si>
    <t xml:space="preserve">CINTA SIKA PVC O - 22 CINTA SELLO DE JUNTAS </t>
  </si>
  <si>
    <t>E100</t>
  </si>
  <si>
    <t>FORMALETA ENTREPISOS CON PARAL CORTO DE 1.50 A 2.50 M</t>
  </si>
  <si>
    <t>I1789</t>
  </si>
  <si>
    <t>SOLDADURA ELECTRICA TIPO WESTARCO SUPER E - 6013 DE 1/8 O SIMILAR</t>
  </si>
  <si>
    <t>I1906</t>
  </si>
  <si>
    <t>LÁMINA DE FIBROCEMENTO E = 14 MM</t>
  </si>
  <si>
    <t>I342</t>
  </si>
  <si>
    <t>TORNILLO AUTOPERFORANTE  EST.  7/16 "</t>
  </si>
  <si>
    <t>I984</t>
  </si>
  <si>
    <t>ESTERILLA DE GUADUA</t>
  </si>
  <si>
    <t>I995</t>
  </si>
  <si>
    <t>VIGUETA CHANUL 3 MTRS</t>
  </si>
  <si>
    <t>I997</t>
  </si>
  <si>
    <t>CUARTON CHANUL 3 MTRS</t>
  </si>
  <si>
    <t>I231</t>
  </si>
  <si>
    <t>SOPORTE METALICO EN ANGULO PARA MESON ANCLADO A MURO CON CHAZOS EXPANSIVOS</t>
  </si>
  <si>
    <t>E103</t>
  </si>
  <si>
    <t>FORMALETA METALICA - CARA DE CONTACTO</t>
  </si>
  <si>
    <t>I1799</t>
  </si>
  <si>
    <t>SUMINISTRO TRANSPORTE E INSTALACION ACERO DE 60000 PCI (INCLUYE ALAMBRE NEGRO Y FIGURACION)</t>
  </si>
  <si>
    <t>I1787</t>
  </si>
  <si>
    <t>ESMALTE SINTETICO PINTULUX 3 EN 1 -  TIPO PINTUCO REF SEGUN COLOR DISEÑO O SIMILAR</t>
  </si>
  <si>
    <t>I1788</t>
  </si>
  <si>
    <t>PERFIL IPE 300</t>
  </si>
  <si>
    <t>I1790</t>
  </si>
  <si>
    <t>PERFIL C3X5</t>
  </si>
  <si>
    <t>I1796</t>
  </si>
  <si>
    <t>SUMINISTRO TRANSPORTE E INSTALACION DE MENSULA EN LAMINA 3/8 DE 1,20*,90 CON PERFORACION  EN BROCA DE 1/2 Y PINTURA ELECTROSTATICA SEGUN DISEÑO</t>
  </si>
  <si>
    <t>I1849</t>
  </si>
  <si>
    <t>PERFIL PHR-C 305X80 CAL 12</t>
  </si>
  <si>
    <t>I1850</t>
  </si>
  <si>
    <t>TUBO ESTRUCTURAL CUADRADO 40X40X3 MM</t>
  </si>
  <si>
    <t>I1683</t>
  </si>
  <si>
    <t>LAMINA METADECK  LAMINA 2"  CAL.22  - TIPO ACESCO O SIMILAR.</t>
  </si>
  <si>
    <t>I1859</t>
  </si>
  <si>
    <t>PLATINA L 0.90 X 0.10 M X 1/4”</t>
  </si>
  <si>
    <t>I1860</t>
  </si>
  <si>
    <t>VIGA CHANUL 20 X 20 CM X 3 M</t>
  </si>
  <si>
    <t>I1861</t>
  </si>
  <si>
    <t>PERNO GRADO 6</t>
  </si>
  <si>
    <t>I428</t>
  </si>
  <si>
    <t>SIKADUR -42  ANCLAJE O SIMILAR.</t>
  </si>
  <si>
    <t>I1022</t>
  </si>
  <si>
    <t xml:space="preserve">WASH PRIMER COMPONENTE A - 1/4 GL  REF. 509A O SIMILAR </t>
  </si>
  <si>
    <t>I1023</t>
  </si>
  <si>
    <t>WASH PRIMER COMPONENTE B - 1/4 GL REF. 509B O SIMILAR</t>
  </si>
  <si>
    <t>I1786</t>
  </si>
  <si>
    <t>ANTICORROSIVO PREMIUM- TIPO PINTUCO REF 513 O SIMILAR</t>
  </si>
  <si>
    <t>I1878</t>
  </si>
  <si>
    <t>CODO 90° ACERO GALVANIZADO  - 2''</t>
  </si>
  <si>
    <t>I683</t>
  </si>
  <si>
    <t xml:space="preserve">TUBO ACERO GALVANIZADO AGUA 2" - NIC 505 - 001  - TIPO COLMENA O SIMILAR. </t>
  </si>
  <si>
    <t>E82</t>
  </si>
  <si>
    <t>ESCALERA CERTIFICADA</t>
  </si>
  <si>
    <t>I1623</t>
  </si>
  <si>
    <t>TORNILLO ESTRUCTURAL DRYWALL 8 X 12"</t>
  </si>
  <si>
    <t>I1896</t>
  </si>
  <si>
    <t>COLUMNA DE MADERA CHANUL 12X12 CM</t>
  </si>
  <si>
    <t>I1897</t>
  </si>
  <si>
    <t>CUARTÓN DE MADERA CHANUL</t>
  </si>
  <si>
    <t>I1898</t>
  </si>
  <si>
    <t>BOLILLO DE 3/4" EN MADERA DE CARRÁ</t>
  </si>
  <si>
    <t>I1899</t>
  </si>
  <si>
    <t>VIGUETA DE MADERA CHANUL 12X4 CM</t>
  </si>
  <si>
    <t>I1913</t>
  </si>
  <si>
    <t>MALLA ELECTROSOLDADA M-442  Q-9  DIAMETRO 7.5 MM  10 X 10 CM (PESO 7 KG/M2).</t>
  </si>
  <si>
    <t>I1010</t>
  </si>
  <si>
    <t>LACA PINTULACA - TIPO PINTUCO O SIMILAR</t>
  </si>
  <si>
    <t>I1019</t>
  </si>
  <si>
    <t>SELLADOR LIJABLE  - TIPO PINTUCO O SIMILAR</t>
  </si>
  <si>
    <t>I1944</t>
  </si>
  <si>
    <t>LISTÓN CHANUL 4 X 9</t>
  </si>
  <si>
    <t>I299</t>
  </si>
  <si>
    <t xml:space="preserve">TORNILLO AUTOPERFORANTE TEJA TIPO CINDU O SIMILAR. DIAM. 2 1/2". </t>
  </si>
  <si>
    <t>I1445</t>
  </si>
  <si>
    <t>TORNILLO DE ACERO GALVANIZADO 5/8" X 10". INCLUYE 2 TUERCAS, 2 ARANDELAS.</t>
  </si>
  <si>
    <t>I1957</t>
  </si>
  <si>
    <t>GUADUA MACANA PARA APUNTALAMIENTO</t>
  </si>
  <si>
    <t>I2218</t>
  </si>
  <si>
    <t>ALAMBRE NEGRO NO. 18 (ACTUALIZADO)</t>
  </si>
  <si>
    <t>I2219</t>
  </si>
  <si>
    <t>TUBERIA ESTRUCTURAL A.S.T.M. A-572 GRADO 50 - REDONDA, CUADRADA O RECTANGULAR SEGÚN DISEÑO - TIPO COLMENA O SIMILAR.</t>
  </si>
  <si>
    <t>P8</t>
  </si>
  <si>
    <t>Personal</t>
  </si>
  <si>
    <t>I2428</t>
  </si>
  <si>
    <t>MOLDE METÁLICO FORMA HEXAGONAL PARA ESTAMPADO DE CONCRETO</t>
  </si>
  <si>
    <t>I985</t>
  </si>
  <si>
    <t>TELERA 0,05X0,22X2,90 M (3 USOS)</t>
  </si>
  <si>
    <t>I951</t>
  </si>
  <si>
    <t xml:space="preserve">BLOQUE  Nº 4 ARCILLA </t>
  </si>
  <si>
    <t>I941</t>
  </si>
  <si>
    <t>BLOQUE DIVISORIO Nº 5 ( 33 X 23 X 11.5 CM) ARCILLA TIPO SANTAFÉ O SIMILAR.</t>
  </si>
  <si>
    <t>E8</t>
  </si>
  <si>
    <t xml:space="preserve">CORTADORA INCLUYE DISCO </t>
  </si>
  <si>
    <t>I276</t>
  </si>
  <si>
    <t>GROUTING 17.5 MPA</t>
  </si>
  <si>
    <t>I947</t>
  </si>
  <si>
    <t>LADRILLO FACHADA PRENSADO LIVIANO (24.5 X 12 X 6 CM) ARCILLA TIPO SANTAFÉ O SIMILAR.</t>
  </si>
  <si>
    <t>I948</t>
  </si>
  <si>
    <t>LADRILLO FACHADA PRENSADO MACIZO (24.5 X 12 X 5.5 CM) ARCILLA TIPO SANTAFÉ O SIMILAR.</t>
  </si>
  <si>
    <t>I945</t>
  </si>
  <si>
    <t>LADRILLO ESTRUCTURAL PORTANTE PRENSADO 30 X 6 CM. (29 X 12 X 9 CM) ARCILLA TIPO SANTAFÉ O SIMILAR.</t>
  </si>
  <si>
    <t>I939</t>
  </si>
  <si>
    <t>BLOQUE ESTRUCTURAL CONCRETO LISO 12*20*40  CM. TIPO ADOQUINAR O SIMILAR.</t>
  </si>
  <si>
    <t>E19</t>
  </si>
  <si>
    <t>TALADRO ROTO PERCUTOR</t>
  </si>
  <si>
    <t>I402</t>
  </si>
  <si>
    <t>BROCA PARA MURO 5/8" X 8"</t>
  </si>
  <si>
    <t>I420</t>
  </si>
  <si>
    <t>PISTOLA INYECTOR PARA EPOXICO</t>
  </si>
  <si>
    <t>I942</t>
  </si>
  <si>
    <t>BLOQUE ESTRUCTURAL CONCRETO LISO 15*20*40 CM. TIPO ADOQUINAR O SIMILAR.</t>
  </si>
  <si>
    <t>I28</t>
  </si>
  <si>
    <t>ANCLAJES 1/2" X 8" (INCLUYE PERFORACIÓN Y ADHESIVO EPÓXICO)</t>
  </si>
  <si>
    <t>I937</t>
  </si>
  <si>
    <t>BLOQUE CONCRETO COMUN</t>
  </si>
  <si>
    <t>I938</t>
  </si>
  <si>
    <t xml:space="preserve">BLOQUE CONCRETO DECORATIVO CATALÁN LISO GRIS VERDE OLIVA 15*10*30 </t>
  </si>
  <si>
    <t>I1926</t>
  </si>
  <si>
    <t>I1927</t>
  </si>
  <si>
    <t>C12</t>
  </si>
  <si>
    <t>CUADRILLA EE TIPO 2 (1 OFICIAL + 2 AYUDANTE) (Dry Wall)</t>
  </si>
  <si>
    <t>I1008</t>
  </si>
  <si>
    <t>INTERVINILO - TIPO PINTUCO REF. 2501 SEGÚN COLOR DISEÑO O SIMILAR</t>
  </si>
  <si>
    <t>I1021</t>
  </si>
  <si>
    <t xml:space="preserve">VINILTEX ACRILTEX- TIPO PINTUCO REF. SEGÚN COLOR DISEÑO O SIMILAR. </t>
  </si>
  <si>
    <t>I327</t>
  </si>
  <si>
    <t>CINTA PAPEL ( 75 M.) X 50MM</t>
  </si>
  <si>
    <t>ROLLO</t>
  </si>
  <si>
    <t>I330</t>
  </si>
  <si>
    <t>MASILLA SUPERMASTIC USG X 28 KG</t>
  </si>
  <si>
    <t>CANECA</t>
  </si>
  <si>
    <t>I331</t>
  </si>
  <si>
    <t>PERFIL CANAL BASE 9 - 0.53mm ( 90 MM ) - 2.44 M.</t>
  </si>
  <si>
    <t>I334</t>
  </si>
  <si>
    <t>PERFIL OMEGA CAL 26 - 2.44 M.</t>
  </si>
  <si>
    <t>I336</t>
  </si>
  <si>
    <t>PERFIL PARAL BASE 9 CAL 26 - 2.44 M.</t>
  </si>
  <si>
    <t>I337</t>
  </si>
  <si>
    <t>PLACA YESO TIPO GYPLAC ESTANDAR 1/2" (12.7 MM) DE 1.22 X 2.44 MM. O SIMILAR.</t>
  </si>
  <si>
    <t>I343</t>
  </si>
  <si>
    <t>TORNILLO AUTOPERFORANTE YESO 6 X1</t>
  </si>
  <si>
    <t>I344</t>
  </si>
  <si>
    <t>TORNILLO PTA BROCA EXTRAPL. EST 8 X 1/2" ( 13MM )</t>
  </si>
  <si>
    <t>I1916</t>
  </si>
  <si>
    <t>I326</t>
  </si>
  <si>
    <t>CINTA MALLA DE FIBRA DE VIDRIO ( 90 M. )</t>
  </si>
  <si>
    <t>I341</t>
  </si>
  <si>
    <t>SUPERBOARD  ( 2.44 X 1.22 )  E= 8 MM</t>
  </si>
  <si>
    <t>I430</t>
  </si>
  <si>
    <t>SIKADUR PANEL O SIMILAR.</t>
  </si>
  <si>
    <t>I328</t>
  </si>
  <si>
    <t>FIBRA DE VIDRIO FRESCASA DE 2 1/2"</t>
  </si>
  <si>
    <t>I329</t>
  </si>
  <si>
    <t>FIBRA DE VIDRIO FRESCASA DE 3 1/2"</t>
  </si>
  <si>
    <t>C10</t>
  </si>
  <si>
    <t>CUADRILLA CC TIPO 2 (1 OFICIAL + 2 AYUDANTE) (Pintura)</t>
  </si>
  <si>
    <t>E11</t>
  </si>
  <si>
    <t>EQUIPO HIDROLAVADORA</t>
  </si>
  <si>
    <t>E79</t>
  </si>
  <si>
    <t>ANDAMIO COLGANTE</t>
  </si>
  <si>
    <t>I1007</t>
  </si>
  <si>
    <t>HIDROFUGO TIPO SILICONITE 10 DE PINTUCO O SIMILAR.</t>
  </si>
  <si>
    <t>I946</t>
  </si>
  <si>
    <t>LADRILLO ESTRUCTURAL PORTANTE PRENSADO 30 X 9 CM. (29 X 14.5 X 9 CM) ARCILLA TIPO SANTAFÉ O SIMILAR.</t>
  </si>
  <si>
    <t>I14</t>
  </si>
  <si>
    <t xml:space="preserve">VARILLA LISA 3/8" </t>
  </si>
  <si>
    <t>I500</t>
  </si>
  <si>
    <t>BROCA 1/2*21 HILTI</t>
  </si>
  <si>
    <t>I501</t>
  </si>
  <si>
    <t>BROCA 3/4*21 HILTI</t>
  </si>
  <si>
    <t>I499</t>
  </si>
  <si>
    <t>BROCA 1" x 21 DW5819</t>
  </si>
  <si>
    <t>C5</t>
  </si>
  <si>
    <t>CUADRILLA EE TIPO 1 (1 OFICIAL + 1 AYUDANTE) (Dry Wall)</t>
  </si>
  <si>
    <t>I1004</t>
  </si>
  <si>
    <t>ESTUCO PARA INTERIORES - TIPO PINTUCO REF. 17060 O SIMILAR.</t>
  </si>
  <si>
    <t>I339</t>
  </si>
  <si>
    <t>PLACA DE FIBROCEMENTO  E= 10 MM</t>
  </si>
  <si>
    <t>I1627</t>
  </si>
  <si>
    <t>BLOQUE CERAMICO CELOSIA DECORATIVA</t>
  </si>
  <si>
    <t>I1631</t>
  </si>
  <si>
    <t>LAMINA DE ICOPOR E=1.00CMS</t>
  </si>
  <si>
    <t>C19</t>
  </si>
  <si>
    <t>CUADRILLA EE TIPO 3 (1 OFICIAL + 3 AYUDANTE) (Dry Wall)</t>
  </si>
  <si>
    <t>I1213</t>
  </si>
  <si>
    <t xml:space="preserve">CINTA DE ACERO INOXIDABLE 5/8" </t>
  </si>
  <si>
    <t>I1866</t>
  </si>
  <si>
    <t>PERNO DE ANCLAJE 1/2”</t>
  </si>
  <si>
    <t>I1889</t>
  </si>
  <si>
    <t>PERFIL C EN LÁMINA GALVANIZADA CAL 18-20 (DIMENSIONES SEGÚN DISEÑO) PARA MONTANTES Y VIGAS EN SISTEMA STEEL FRAMING</t>
  </si>
  <si>
    <t>I1890</t>
  </si>
  <si>
    <t>PERFIL U EN LÁMINA GALVANIZADA GR50 CAL 18-20 (DIMENSIONES SEGÚN DISEÑO) PARA SOLERAS EN SISTEMA STEEL FRAMING</t>
  </si>
  <si>
    <t>E58</t>
  </si>
  <si>
    <t>ANDAMIOS METALICO CERTIFICADO Y FORMALETA PARA SUPERESTRUCTURA</t>
  </si>
  <si>
    <t>I1902</t>
  </si>
  <si>
    <t>LÁMINA DE SUPERBOARD E = 20 MM</t>
  </si>
  <si>
    <t>I1921</t>
  </si>
  <si>
    <t>I1917</t>
  </si>
  <si>
    <t>I1997</t>
  </si>
  <si>
    <t>BROCA 7/8" X 21 HILTI</t>
  </si>
  <si>
    <t>I2000</t>
  </si>
  <si>
    <t>I2001</t>
  </si>
  <si>
    <t>I1632</t>
  </si>
  <si>
    <t>PINTURA INTERVINILO ACRILTEX LAVABLE</t>
  </si>
  <si>
    <t>I2046</t>
  </si>
  <si>
    <t>BLOQUE DIVISORIO Nº 5 ( 30 X 20 X 12 CM) ARCILLA TIPO SANTAFÉ O SIMILAR.</t>
  </si>
  <si>
    <t>I1922</t>
  </si>
  <si>
    <t>I2206</t>
  </si>
  <si>
    <t>I2207</t>
  </si>
  <si>
    <t>ADECUACIÓN PARA TABLERO Y REGATA (INCLUYE PERFORACIÓN Y RESANE)</t>
  </si>
  <si>
    <t>E60</t>
  </si>
  <si>
    <t>TALADRO DE PERCUCION HASTA 1-1/4"</t>
  </si>
  <si>
    <t>C3</t>
  </si>
  <si>
    <t>CUADRILLA CC TIPO 1 (1 OFICIAL + 1 AYUDANTE) (Pintura)</t>
  </si>
  <si>
    <t>I2436</t>
  </si>
  <si>
    <t>LAMINA DE ICOPOR 1.0x1.0m x 2cm</t>
  </si>
  <si>
    <t>I2437</t>
  </si>
  <si>
    <t>SIKAFLEX 1A PLUS X 300ML</t>
  </si>
  <si>
    <t>I545</t>
  </si>
  <si>
    <t>ADAPTADOR MACHO PRESION PVC - 1/2</t>
  </si>
  <si>
    <t>I569</t>
  </si>
  <si>
    <t>CINTA TEFLON 10 M 1/2"</t>
  </si>
  <si>
    <t>I624</t>
  </si>
  <si>
    <t>REGISTRO TIPO R&amp;W - 1/2''  (DE CORTINA ) REF. 206 O SIMILAR</t>
  </si>
  <si>
    <t>I803</t>
  </si>
  <si>
    <t>UNIVERSAL ACERO GALVANIZADO - 1/2"</t>
  </si>
  <si>
    <t>I549</t>
  </si>
  <si>
    <t>ADAPTADOR MACHO PRESION PVC - 3/4"</t>
  </si>
  <si>
    <t>I628</t>
  </si>
  <si>
    <t>REGISTRO TIPO R&amp;W - 3/4'' (DE CORTINA) REF. 206 O SIMILAR</t>
  </si>
  <si>
    <t>I807</t>
  </si>
  <si>
    <t>UNIVERSAL ACERO GALVANIZADO - 3/4"</t>
  </si>
  <si>
    <t>I544</t>
  </si>
  <si>
    <t>ADAPTADOR MACHO PRESION PVC - 1"</t>
  </si>
  <si>
    <t>I621</t>
  </si>
  <si>
    <t>REGISTRO TIPO R&amp;W - 1'' (DE CORTINA) REF. 206 O SIMILAR</t>
  </si>
  <si>
    <t>I761</t>
  </si>
  <si>
    <t>UNIIVERSAL 1"  GALVANIZADO</t>
  </si>
  <si>
    <t>I543</t>
  </si>
  <si>
    <t>ADAPTADOR MACHO PRESION PVC - 1 1/4"</t>
  </si>
  <si>
    <t>I623</t>
  </si>
  <si>
    <t>REGISTRO TIPO R&amp;W - 1 1/4''  (DE CORTINA) REF. 206 O SIMILAR</t>
  </si>
  <si>
    <t>I802</t>
  </si>
  <si>
    <t xml:space="preserve">UNIVERSAL ACERO GALVANIZADO - 1 1/4" </t>
  </si>
  <si>
    <t>I542</t>
  </si>
  <si>
    <t>ADAPTADOR MACHO PRESION PVC - 1 1/2"</t>
  </si>
  <si>
    <t>I622</t>
  </si>
  <si>
    <t>REGISTRO TIPO R&amp;W - 1 1/2''  (DE CORTINA) REF. 206 O SIMILAR</t>
  </si>
  <si>
    <t>I801</t>
  </si>
  <si>
    <t>UNIVERSAL ACERO GALVANIZADO - 1 1/2"</t>
  </si>
  <si>
    <t>I547</t>
  </si>
  <si>
    <t>ADAPTADOR MACHO PRESION PVC - 2"1</t>
  </si>
  <si>
    <t>I625</t>
  </si>
  <si>
    <t>REGISTRO TIPO R&amp;W - 2'' (DE CORTINA) REF. 206 O SIMILAR</t>
  </si>
  <si>
    <t>I805</t>
  </si>
  <si>
    <t xml:space="preserve">UNIVERSAL ACERO GALVANIZADO - 2" </t>
  </si>
  <si>
    <t>I546</t>
  </si>
  <si>
    <t>ADAPTADOR MACHO PRESION PVC - 2 1/2"</t>
  </si>
  <si>
    <t>I626</t>
  </si>
  <si>
    <t>REGISTRO TIPO R&amp;W - 2 1/2'' (DE CORTINA) REF. 206 O SIMILAR</t>
  </si>
  <si>
    <t>I804</t>
  </si>
  <si>
    <t>UNIVERSAL ACERO GALVANIZADO - 2 1/2 "</t>
  </si>
  <si>
    <t>I548</t>
  </si>
  <si>
    <t>ADAPTADOR MACHO PRESION PVC - 3"</t>
  </si>
  <si>
    <t>I551</t>
  </si>
  <si>
    <t xml:space="preserve">ADAPTADOR HEMBRA </t>
  </si>
  <si>
    <t>I627</t>
  </si>
  <si>
    <t>REGISTRO TIPO R&amp;W - 3'' (DE CORTINA) REF. 206 O SIMILAR</t>
  </si>
  <si>
    <t>I550</t>
  </si>
  <si>
    <t>ADAPTADOR MACHO PRESION PVC - 4"</t>
  </si>
  <si>
    <t>I629</t>
  </si>
  <si>
    <t>REGISTRO TIPO R&amp;W - 4'' (DE CORTINA) REF. 206 O SIMILAR</t>
  </si>
  <si>
    <t>I808</t>
  </si>
  <si>
    <t>UNIVERSAL ACERO GALVANIZADO - 4 "</t>
  </si>
  <si>
    <t>I564</t>
  </si>
  <si>
    <t>CHEQUE TIPO R&amp;W ROSCADO  3/4" REF. 236 O SIMILAR</t>
  </si>
  <si>
    <t>I559</t>
  </si>
  <si>
    <t>CHEQUE TIPO R&amp;W ROSCADO  1" REF. 236 O SIMILAR</t>
  </si>
  <si>
    <t>I557</t>
  </si>
  <si>
    <t>CHEQUE TIPO R&amp;W ROSCADO  1 1/2" REF. 236 O SIMILAR</t>
  </si>
  <si>
    <t>I562</t>
  </si>
  <si>
    <t>CHEQUE TIPO R&amp;W ROSCADO  2" REF. 236 O SIMILAR</t>
  </si>
  <si>
    <t>I561</t>
  </si>
  <si>
    <t>CHEQUE TIPO R&amp;W ROSCADO  2 1/2" REF. 236 O SIMILAR</t>
  </si>
  <si>
    <t>I563</t>
  </si>
  <si>
    <t>CHEQUE TIPO R&amp;W ROSCADO  3" REF. 236 O SIMILAR</t>
  </si>
  <si>
    <t>I565</t>
  </si>
  <si>
    <t>CHEQUE TIPO R&amp;W ROSCADO  4" REF. 236 O SIMILAR</t>
  </si>
  <si>
    <t>I528</t>
  </si>
  <si>
    <t>ACCESORIOS PVC-P  1/2" ( CODO , UNIÓN Y TAPÓN )</t>
  </si>
  <si>
    <t>I673</t>
  </si>
  <si>
    <t>TEE PRESION  - 1/2''</t>
  </si>
  <si>
    <t>I747</t>
  </si>
  <si>
    <t xml:space="preserve">TUBO PRESION RDE 9 PVC 500 PSI  -  1/2" </t>
  </si>
  <si>
    <t>I532</t>
  </si>
  <si>
    <t>ACCESORIOS PVC-P  3/4" ( CODO , UNIÓN Y TAPÓN )</t>
  </si>
  <si>
    <t>I674</t>
  </si>
  <si>
    <t>TEE PRESION -  3/4''</t>
  </si>
  <si>
    <t>I742</t>
  </si>
  <si>
    <t>TUBO PRESION RDE 21 PVC  200 PSI  -  3/4"</t>
  </si>
  <si>
    <t>I527</t>
  </si>
  <si>
    <t>ACCESORIOS PVC-P  1" ( CODO, UNIÓN Y TAPÓN )</t>
  </si>
  <si>
    <t>I670</t>
  </si>
  <si>
    <t>TEE PRESION  - 1''</t>
  </si>
  <si>
    <t>I743</t>
  </si>
  <si>
    <t xml:space="preserve">TUBO PRESION RDE 21 PVC 200 PSI  -  1" </t>
  </si>
  <si>
    <t>I525</t>
  </si>
  <si>
    <t>ACCESORIOS PVC-P  1 1/2"  ( CODO , UNIÓN Y TAPÓN )</t>
  </si>
  <si>
    <t>I671</t>
  </si>
  <si>
    <t>TEE PRESION  - 1 1/2''</t>
  </si>
  <si>
    <t>I739</t>
  </si>
  <si>
    <t xml:space="preserve">TUBO PRESION RDE 21 PVC  200 PSI  -  1 1/2" </t>
  </si>
  <si>
    <t>I523</t>
  </si>
  <si>
    <t>ACCESORIOS CPVC  1/2" ( CODO , UNIÓN Y TAPÓN )</t>
  </si>
  <si>
    <t>I646</t>
  </si>
  <si>
    <t>SOLDADURA LIQUIDA AGUA CALIENTE 1/4</t>
  </si>
  <si>
    <t>I676</t>
  </si>
  <si>
    <t>TEE ULTRATEMP - 1/2"</t>
  </si>
  <si>
    <t>I756</t>
  </si>
  <si>
    <t>TUBO CPVC 1/2"</t>
  </si>
  <si>
    <t>I526</t>
  </si>
  <si>
    <t>ACCESORIOS PVC-P  1 1/4" ( CODO , UNIÓN Y TAPÓN )</t>
  </si>
  <si>
    <t>I740</t>
  </si>
  <si>
    <t xml:space="preserve">TUBO PRESION RDE 21 PVC  200 PSI  -  1 1/4" </t>
  </si>
  <si>
    <t>I530</t>
  </si>
  <si>
    <t>ACCESORIOS PVC-P  2" ( CODO , UNIÓN Y TAPÓN )</t>
  </si>
  <si>
    <t>I741</t>
  </si>
  <si>
    <t xml:space="preserve">TUBO PRESION RDE 21 PVC  200 PSI  -  2"  </t>
  </si>
  <si>
    <t>I529</t>
  </si>
  <si>
    <t>ACCESORIOS PVC-P  2 1/2" ( CODO , UNIÓN Y TAPÓN )</t>
  </si>
  <si>
    <t>I744</t>
  </si>
  <si>
    <t>TUBO PRESION RDE 21 PVC 200 PSI  -  2 1/2"</t>
  </si>
  <si>
    <t>I531</t>
  </si>
  <si>
    <t>ACCESORIOS PVC-P  3" ( CODO , UNIÓN Y TAPÓN )</t>
  </si>
  <si>
    <t>I745</t>
  </si>
  <si>
    <t xml:space="preserve">TUBO PRESION RDE 21 PVC 200 PSI  -  3"  </t>
  </si>
  <si>
    <t>I533</t>
  </si>
  <si>
    <t>ACCESORIOS PVC-P  4" ( CODO , UNIÓN Y TAPÓN )</t>
  </si>
  <si>
    <t>I746</t>
  </si>
  <si>
    <t xml:space="preserve">TUBO PRESION RDE 21 PVC 200 PSI  -  4" </t>
  </si>
  <si>
    <t>I759</t>
  </si>
  <si>
    <t>TUBO UNION MECANICA RDE 21 PVC  4" 200 PSI</t>
  </si>
  <si>
    <t>I760</t>
  </si>
  <si>
    <t>TUBO UNION MECANICA RDE 21 PVC  6" 200 PSI</t>
  </si>
  <si>
    <t>I758</t>
  </si>
  <si>
    <t>TUBO UNION MECANICA RDE 21 PVC  10" 200 PSI</t>
  </si>
  <si>
    <t>I603</t>
  </si>
  <si>
    <t>CODO DE 90º GRAN RADIO RDE 21 PVC 4" 200PSI - UNIÓN PLATINO</t>
  </si>
  <si>
    <t>I604</t>
  </si>
  <si>
    <t>CODO DE 90º GRAN RADIO RDE 21 PVC 6" 200PSI - UNIÓN PLATINO</t>
  </si>
  <si>
    <t>I602</t>
  </si>
  <si>
    <t>CODO DE 90º GRAN RADIO RDE 21 PVC 10" 200PSI - UNIÓN PLATINO</t>
  </si>
  <si>
    <t>I600</t>
  </si>
  <si>
    <t>CODO DE 45º GRAN RADIO RDE 21 PVC 4" 200PSI - UNIÓN PLATINO</t>
  </si>
  <si>
    <t>I601</t>
  </si>
  <si>
    <t>CODO DE 45º GRAN RADIO RDE 21 PVC 6" 200PSI - UNIÓN PLATINO</t>
  </si>
  <si>
    <t>I598</t>
  </si>
  <si>
    <t>CODO DE 45º GRAN RADIO RDE 21 PVC 10" 200PSI - UNIÓN PLATINO</t>
  </si>
  <si>
    <t>I596</t>
  </si>
  <si>
    <t>CODO DE 22 1/2º GRAN RADIO RDE 21 PVC 4" 200PSI - UNIÓN PLATINO</t>
  </si>
  <si>
    <t>I597</t>
  </si>
  <si>
    <t>CODO DE 22 1/2º GRAN RADIO RDE 21 PVC 6" 200PSI - UNIÓN PLATINO</t>
  </si>
  <si>
    <t>I594</t>
  </si>
  <si>
    <t>CODO DE 22 1/2º GRAN RADIO RDE 21 PVC 10" 200PSI - UNIÓN PLATINO</t>
  </si>
  <si>
    <t>I592</t>
  </si>
  <si>
    <t>CODO DE 11 1/4º GRAN RADIO RDE 21 PVC 4" 200PSI - UNIÓN PLATINO</t>
  </si>
  <si>
    <t>I593</t>
  </si>
  <si>
    <t>CODO DE 11 1/4º GRAN RADIO RDE 21 PVC 6" 200PSI - UNIÓN PLATINO</t>
  </si>
  <si>
    <t>I591</t>
  </si>
  <si>
    <t>CODO DE 11 1/4º GRAN RADIO RDE 21 PVC 10" 200PSI - UNIÓN PLATINO</t>
  </si>
  <si>
    <t>E10</t>
  </si>
  <si>
    <t xml:space="preserve">EQUIPO DE TERMOFUSION </t>
  </si>
  <si>
    <t>I737</t>
  </si>
  <si>
    <t>TUBO POLIETILENO ALTA DENSIDAD - PEAD 63 MM PE 100 / PN 10 RDE 17 TIPO ACUAFLEX O SIMILAR ROLLO-100</t>
  </si>
  <si>
    <t>I738</t>
  </si>
  <si>
    <t>TUBO POLIETILENO ALTA DENSIDAD - PEAD 90 MM PE 100 / PN 10 RDE 17 TIPO ACUAFLEX O SIMILAR ROLLO-100</t>
  </si>
  <si>
    <t>I734</t>
  </si>
  <si>
    <t>TUBO POLIETILENO ALTA DENSIDAD - PEAD 110 MM PE 100 / PN 10 RDE 17 TIPO ACUAFLEX O SIMILAR ROLLO - 50</t>
  </si>
  <si>
    <t>I735</t>
  </si>
  <si>
    <t>TUBO POLIETILENO ALTA DENSIDAD - PEAD 160 MM PE 100 / PN 10 RDE 17 TIPO ACUAFLEX O SIMILAR PRECIOS X TRAMO, TRAMO-6</t>
  </si>
  <si>
    <t>I736</t>
  </si>
  <si>
    <t>TUBO POLIETILENO ALTA DENSIDAD - PEAD 200 MM PE 100 / PN 10 RDE 17 TIPO ACUAFLEX O SIMILAR PRECIOS X TRAMO, TRAMO-6</t>
  </si>
  <si>
    <t>I524</t>
  </si>
  <si>
    <t>ACCESORIOS CPVC  3/4" ( CODO , UNIÓN Y TAPÓN )</t>
  </si>
  <si>
    <t>I757</t>
  </si>
  <si>
    <t>TUBO CPVC 3/4"</t>
  </si>
  <si>
    <t>I687</t>
  </si>
  <si>
    <t xml:space="preserve">TUBO ACERO GALVANIZADO AGUA 3/4" - NIC 505 - 001  - TIPO COLMENA O SIMILAR. </t>
  </si>
  <si>
    <t>I762</t>
  </si>
  <si>
    <t>UNION ACERO GALVANIZAD0  3/4"</t>
  </si>
  <si>
    <t>I681</t>
  </si>
  <si>
    <t xml:space="preserve">TUBO ACERO GALVANIZADO AGUA 1" - NIC 505 - 001  - TIPO COLMENA O SIMILAR. </t>
  </si>
  <si>
    <t>I764</t>
  </si>
  <si>
    <t>UNION ACERO GALVANIZADO  1"</t>
  </si>
  <si>
    <t>I679</t>
  </si>
  <si>
    <t xml:space="preserve">TUBO ACERO GALVANIZADO AGUA 1 1/2" - NIC 505 - 001  - TIPO COLMENA O SIMILAR. </t>
  </si>
  <si>
    <t>I763</t>
  </si>
  <si>
    <t>UNION ACERO GALVANIZADO  1 1/2"</t>
  </si>
  <si>
    <t>I767</t>
  </si>
  <si>
    <t>UNION ACERO GALVANIZADO  2"</t>
  </si>
  <si>
    <t>I682</t>
  </si>
  <si>
    <t xml:space="preserve">TUBO ACERO GALVANIZADO AGUA 2 1/2" - NIC 505 - 001  - TIPO COLMENA O SIMILAR. </t>
  </si>
  <si>
    <t>I766</t>
  </si>
  <si>
    <t>UNION ACERO GALVANIZADO  2 1/2"</t>
  </si>
  <si>
    <t>I686</t>
  </si>
  <si>
    <t xml:space="preserve">TUBO ACERO GALVANIZADO AGUA 3" - NIC 505 - 001  - TIPO COLMENA O SIMILAR. </t>
  </si>
  <si>
    <t>I768</t>
  </si>
  <si>
    <t>UNION ACERO GALVANIZADO  3"</t>
  </si>
  <si>
    <t>I769</t>
  </si>
  <si>
    <t>UNION ACERO GALVANIZADO  4"</t>
  </si>
  <si>
    <t>I696</t>
  </si>
  <si>
    <t xml:space="preserve">TUBO ACERO NEGRA CONTRA INCENDIO 2 1/2" - CALIBRE 10 ASTM A795 - TIPO COLMENA O SIMILAR. </t>
  </si>
  <si>
    <t>I697</t>
  </si>
  <si>
    <t xml:space="preserve">TUBO ACERO NEGRA CONTRA INCENDIO 4" - CALIBRE 10 ASTM A795 - TIPO COLMENA O SIMILAR. </t>
  </si>
  <si>
    <t>I820</t>
  </si>
  <si>
    <t>VALVULA REGULADORA DE PRESION 1"</t>
  </si>
  <si>
    <t>I811</t>
  </si>
  <si>
    <t>VALVULA DE PIE CON COLADERA - 1 1/2"</t>
  </si>
  <si>
    <t>I812</t>
  </si>
  <si>
    <t>VALVULA DE PIE CON COLADERA - 2 1/2"</t>
  </si>
  <si>
    <t>I810</t>
  </si>
  <si>
    <t>VALVULA DE PIE CANASTILLA BRONCE 3" HBVP</t>
  </si>
  <si>
    <t>I554</t>
  </si>
  <si>
    <t>CAJA MEDIDOR DE AGUA 60 X 60 X 14 A TODO COSTO CON TAPA HG</t>
  </si>
  <si>
    <t>I618</t>
  </si>
  <si>
    <t xml:space="preserve">MEDIDOR DE AGUA 1/2" VELOCIDAD CLASE C A ACCESORIOS Y ELEMENTOS DE CONECCION TODO COSTO </t>
  </si>
  <si>
    <t>I619</t>
  </si>
  <si>
    <t xml:space="preserve">MEDIDOR DE AGUA 3/4" VELOCIDAD CLASE C A ACCESORIOS Y ELEMENTOS DE CONECCION TODO COSTO </t>
  </si>
  <si>
    <t>I555</t>
  </si>
  <si>
    <t>CAJA MEDIDOR DE AGUA 80 X 80 X 14 A TODO COSTO CON TAPA HG</t>
  </si>
  <si>
    <t>I617</t>
  </si>
  <si>
    <t xml:space="preserve">MEDIDOR DE AGUA 1" VELOCIDAD CLASE C A ACCESORIOS Y ELEMENTOS DE CONECCION TODO COSTO </t>
  </si>
  <si>
    <t>I616</t>
  </si>
  <si>
    <t xml:space="preserve">MEDIDOR DE AGUA 1 1/2" VELOCIDAD CLASE C A ACCESORIOS Y ELEMENTOS DE CONECCION TODO COSTO </t>
  </si>
  <si>
    <t>I584</t>
  </si>
  <si>
    <t>CODO 90° PRESION PVC  - 1''</t>
  </si>
  <si>
    <t>I588</t>
  </si>
  <si>
    <t>CODO 90° PRESION PVC  - 2"</t>
  </si>
  <si>
    <t>I2416</t>
  </si>
  <si>
    <t>TUBO POLIETILENO ALTA DENSIDAD - PEAD 40 MM PE 100 / PN 16 RDE 11 TIPO ACUAFLEX O SIMILAR ROLLO-100</t>
  </si>
  <si>
    <t>I556</t>
  </si>
  <si>
    <t>CAJA PARA VALVULA TIPO CHOROTE EN HIERRO DUCTIL</t>
  </si>
  <si>
    <t>I609</t>
  </si>
  <si>
    <t>ESE DE NIVELACION EXT. GARRA DE TIGRE 3" L=40 CM</t>
  </si>
  <si>
    <t>I612</t>
  </si>
  <si>
    <t>HIDRANTE CHICAGO 3" MEGA EXTREMO LISO</t>
  </si>
  <si>
    <t>I665</t>
  </si>
  <si>
    <t xml:space="preserve">TEE 4"  X  3" HD EXTREMO LISO </t>
  </si>
  <si>
    <t>I798</t>
  </si>
  <si>
    <t>UNION UNIVERSAL 3" HIERRO DUCTIL</t>
  </si>
  <si>
    <t>I610</t>
  </si>
  <si>
    <t>ESE DE NIVELACION EXT. GARRA DE TIGRE 4" L=40 CM</t>
  </si>
  <si>
    <t>I613</t>
  </si>
  <si>
    <t xml:space="preserve">HIDRANTE CHICAGO 4" MEGA EXTREMO LISO </t>
  </si>
  <si>
    <t>I666</t>
  </si>
  <si>
    <t xml:space="preserve">TEE 6"  X  4" HD EXTREMO LISO </t>
  </si>
  <si>
    <t>I799</t>
  </si>
  <si>
    <t>UNION UNIVERSAL 4" HIERRO DUCTIL</t>
  </si>
  <si>
    <t>I615</t>
  </si>
  <si>
    <t>LLAVE PARA OPERAR VALVULA DE COMPUERTA ELASTICA</t>
  </si>
  <si>
    <t>I818</t>
  </si>
  <si>
    <t>VALVULA DOBLE COMPUERTA ELASTICA, EXTREMOS BRIDAS, H.D ASTM 536  2"</t>
  </si>
  <si>
    <t>I814</t>
  </si>
  <si>
    <t>VALVULA DOBLE COMPUERTA ELASTICA EXTREMO LISO, H.D ASTM 536   3"</t>
  </si>
  <si>
    <t>I815</t>
  </si>
  <si>
    <t>VALVULA DOBLE COMPUERTA ELASTICA EXTREMO LISO, H.D ASTM 536   4"</t>
  </si>
  <si>
    <t>I800</t>
  </si>
  <si>
    <t>UNION UNIVERSAL 6" HIERRO DUCTIL</t>
  </si>
  <si>
    <t>I816</t>
  </si>
  <si>
    <t>VALVULA DOBLE COMPUERTA ELASTICA EXTREMO LISO, H.D ASTM 536  6"</t>
  </si>
  <si>
    <t>I553</t>
  </si>
  <si>
    <t>BRIDAS LOCAS 10"</t>
  </si>
  <si>
    <t>I817</t>
  </si>
  <si>
    <t>VALVULA DOBLE COMPUERTA ELASTICA EXTREMOS BRIDAS, H.D ASTM 536  10"</t>
  </si>
  <si>
    <t>I669</t>
  </si>
  <si>
    <t xml:space="preserve">TEE HIERRO DUCTIL  3 X 3" </t>
  </si>
  <si>
    <t>I824</t>
  </si>
  <si>
    <t>VENTOSA 3" DOBLE CAMARA TRIPLE EFECTO BRIDADA .</t>
  </si>
  <si>
    <t>I648</t>
  </si>
  <si>
    <t>TANQUE AGUA POTABLE PLASTICO CAP. 1.000 LTS, INCLUYE: TAPA, ACCESORIOS Y MANGUERA FLEXIBLE. A TODO COSTO.</t>
  </si>
  <si>
    <t>I819</t>
  </si>
  <si>
    <t>VALVULA FLOTADORA DE 1" COBRE</t>
  </si>
  <si>
    <t>I649</t>
  </si>
  <si>
    <t>TANQUE AGUA POTABLE PLASTICO CAP. 20.000 LTS, INCLUYE: TAPA, ACCESORIOS Y MANGUERA FLEXIBLE. A TODO COSTO.</t>
  </si>
  <si>
    <t>I650</t>
  </si>
  <si>
    <t>TANQUE AGUA POTABLE PLASTICO CAP. 10.000 LTS, INCLUYE: TAPA, ACCESORIOS Y MANGUERA FLEXIBLE. A TODO COSTO.</t>
  </si>
  <si>
    <t>I558</t>
  </si>
  <si>
    <t>CHEQUE TIPO R&amp;W ROSCADO  1 1/4" REF. 236 O SIMILAR</t>
  </si>
  <si>
    <t>I672</t>
  </si>
  <si>
    <t>TEE PRESION  - 1 1/4''</t>
  </si>
  <si>
    <t>I1624</t>
  </si>
  <si>
    <t>GABINETE CONTRA INCENDIOS COMPLETO TIPO 3</t>
  </si>
  <si>
    <t>I1625</t>
  </si>
  <si>
    <t>VALVULA DE 3" SELLO ELASTICO EXTREMO LISO  O JUNTA HIDRAULICA PVC</t>
  </si>
  <si>
    <t>I1626</t>
  </si>
  <si>
    <t>TUBERIA PVC ACUEDUCTO UNION PLATINO DE 3" RDE 21</t>
  </si>
  <si>
    <t>I583</t>
  </si>
  <si>
    <t>CODO 90° ACERO GALVANIZADO  - 1/2''</t>
  </si>
  <si>
    <t>I668</t>
  </si>
  <si>
    <t>TEE ACERO GALVANIZADO  1/2''</t>
  </si>
  <si>
    <t>I688</t>
  </si>
  <si>
    <t xml:space="preserve">TUBO ACERO GALVANIZADO PRESION 1/2" - CALIBRE 40 ASTM A53  - TIPO COLMENA O SIMILAR. </t>
  </si>
  <si>
    <t>I765</t>
  </si>
  <si>
    <t>UNION ACERO GALVANIZADO  1/2"</t>
  </si>
  <si>
    <t>I1700</t>
  </si>
  <si>
    <t>LIMPIADOR  REM PVC 760 GMS(1/4)</t>
  </si>
  <si>
    <t>I1839</t>
  </si>
  <si>
    <t>LLAVE TERMINAL DE COBRE ROSCADA DE 1/2"</t>
  </si>
  <si>
    <t>I1841</t>
  </si>
  <si>
    <t>TUBO UNION PLATINO RDE 21 PVC  2" 200 PSI</t>
  </si>
  <si>
    <t>I1734</t>
  </si>
  <si>
    <t>SUMINISTRO DE TUBERIA PVC 1"</t>
  </si>
  <si>
    <t>I1856</t>
  </si>
  <si>
    <t>MEDIDOR DE 1" VOLUMÉTRICO TIPO "B"</t>
  </si>
  <si>
    <t>I1857</t>
  </si>
  <si>
    <t>FILTRO YEE 1"</t>
  </si>
  <si>
    <t>I1858</t>
  </si>
  <si>
    <t>TUBERIA ANCLAJE PVC 1" 1/2"</t>
  </si>
  <si>
    <t>I880</t>
  </si>
  <si>
    <t>REGISTRO O LLAVE DE PASO TIPO RED WHITE 1" ACUEDUCTO</t>
  </si>
  <si>
    <t>I1873</t>
  </si>
  <si>
    <t>LAVAMANOS DE EMPOTRAR LINEA SAN LORENZO COLOR BLANCO DE CORONA REF: O19001001 O SIMILAR.</t>
  </si>
  <si>
    <t>I1928</t>
  </si>
  <si>
    <t>TUBERIA ACERO AL CARBON 1"</t>
  </si>
  <si>
    <t>I1929</t>
  </si>
  <si>
    <t>ROCIADORES AUTOMATICOS 5,6K 1/2" NTP LISTDO UL - FM</t>
  </si>
  <si>
    <t>I1931</t>
  </si>
  <si>
    <t>ESCUDO ROCIADOR</t>
  </si>
  <si>
    <t>I1933</t>
  </si>
  <si>
    <t>VÁLVULA DE 2" EXTREMO LISO</t>
  </si>
  <si>
    <t>I1934</t>
  </si>
  <si>
    <t>UNIÓN RÁPIDA O PASANTE DE 2" PVC</t>
  </si>
  <si>
    <t>I1935</t>
  </si>
  <si>
    <t>REGISTRO DE INCORPORACIÓN DE 1/2"</t>
  </si>
  <si>
    <t>I1936</t>
  </si>
  <si>
    <t>ADAPTADOR PE 16MM</t>
  </si>
  <si>
    <t>I1937</t>
  </si>
  <si>
    <t>TANQUE AGUA POTABLE PLÁSTICO CAP 5.000 LTS, INCLUYE: TAPA, ACCESORIOS Y MANGUERA FLEXIBLE A TODO COSTO</t>
  </si>
  <si>
    <t>I1938</t>
  </si>
  <si>
    <t>TUBERÍA PE 16MM</t>
  </si>
  <si>
    <t>I1939</t>
  </si>
  <si>
    <t>COLLAR DE DERIVACIÓN PVC 2" X 1/2" INSERTO HEMBRA</t>
  </si>
  <si>
    <t>I1940</t>
  </si>
  <si>
    <t>ADAPTADOR MACHO PVC 1/2"</t>
  </si>
  <si>
    <t>I1941</t>
  </si>
  <si>
    <t>CODO PVC DE 2 X 90º UZ GRAN RADIO</t>
  </si>
  <si>
    <t>I1942</t>
  </si>
  <si>
    <t>TUBERÍA DE 2" PVC</t>
  </si>
  <si>
    <t>I1943</t>
  </si>
  <si>
    <t>VÁLVULA FLOTADORA DE 1" COBRE</t>
  </si>
  <si>
    <t>I1967</t>
  </si>
  <si>
    <t>I1972</t>
  </si>
  <si>
    <t>I1982</t>
  </si>
  <si>
    <t>I1983</t>
  </si>
  <si>
    <t>I1984</t>
  </si>
  <si>
    <t>I1985</t>
  </si>
  <si>
    <t>I1986</t>
  </si>
  <si>
    <t>I878</t>
  </si>
  <si>
    <t xml:space="preserve">REGISTRO O LLAVE DE PASO TIPO RED WHITE 1/2" ACUEDUCTO </t>
  </si>
  <si>
    <t>I2338</t>
  </si>
  <si>
    <t>ABRAZADERA HORQUILLA 3/4"</t>
  </si>
  <si>
    <t>I2339</t>
  </si>
  <si>
    <t>ABRAZADERA HORQUILLA 1"</t>
  </si>
  <si>
    <t>I2340</t>
  </si>
  <si>
    <t>ABRAZADERA HORQUILLA 1.1/4"</t>
  </si>
  <si>
    <t>I2341</t>
  </si>
  <si>
    <t>ABRAZADERA HORQUILLA 1.1/2"</t>
  </si>
  <si>
    <t>I2342</t>
  </si>
  <si>
    <t>CODO PVC 1/2"</t>
  </si>
  <si>
    <t>I2348</t>
  </si>
  <si>
    <t>TUBERIA PVC PRESION 1/2"</t>
  </si>
  <si>
    <t>I2343</t>
  </si>
  <si>
    <t>TUBERIA PVC PRESION 3/4"</t>
  </si>
  <si>
    <t>I2344</t>
  </si>
  <si>
    <t>CODO PVC 3/4"</t>
  </si>
  <si>
    <t>I2345</t>
  </si>
  <si>
    <t>CODO PVC 1"</t>
  </si>
  <si>
    <t>I2349</t>
  </si>
  <si>
    <t>TUBERIA PVC PRESION 1"</t>
  </si>
  <si>
    <t>I2346</t>
  </si>
  <si>
    <t>CODO PVC 1.1/4"</t>
  </si>
  <si>
    <t>I2350</t>
  </si>
  <si>
    <t>TUBERIA PVC PRESION 1.1/4"</t>
  </si>
  <si>
    <t>I2347</t>
  </si>
  <si>
    <t>CODO PVC 1.1/2"</t>
  </si>
  <si>
    <t>I2351</t>
  </si>
  <si>
    <t>TUBERIA PVC PRESION 1.1/2"</t>
  </si>
  <si>
    <t>I2352</t>
  </si>
  <si>
    <t>VALVULA 3/4"</t>
  </si>
  <si>
    <t>I2353</t>
  </si>
  <si>
    <t>VALVULA 1"</t>
  </si>
  <si>
    <t>I2354</t>
  </si>
  <si>
    <t>VALVULA 1.1/4"</t>
  </si>
  <si>
    <t>I2355</t>
  </si>
  <si>
    <t>VALVULA DE REGULACION 1/2" PARA INODORO DE TANQUE</t>
  </si>
  <si>
    <t>I2356</t>
  </si>
  <si>
    <t>TAPA REGISTRO 20 X 20 CMS</t>
  </si>
  <si>
    <t>I2357</t>
  </si>
  <si>
    <t>ACCESORIO PVC PRESION 1/2"</t>
  </si>
  <si>
    <t>I2358</t>
  </si>
  <si>
    <t>TUBERIA ACERO AL CARBON 1.1/2"</t>
  </si>
  <si>
    <t>I2361</t>
  </si>
  <si>
    <t>CODO RANURADO 1.1/2"</t>
  </si>
  <si>
    <t>I2364</t>
  </si>
  <si>
    <t>UNION RANURADA 1.1/2"</t>
  </si>
  <si>
    <t>I2367</t>
  </si>
  <si>
    <t>PINTURA TUBERIA ACERO AL CARBON RANURADO, REDES CONTRA INCENDIOS</t>
  </si>
  <si>
    <t>I2359</t>
  </si>
  <si>
    <t>TUBERIA ACERO AL CARBON 2.1/2"</t>
  </si>
  <si>
    <t>I2362</t>
  </si>
  <si>
    <t>CODO RANURADO 2.1/2"</t>
  </si>
  <si>
    <t>I2365</t>
  </si>
  <si>
    <t>UNION RANURADA 2.1/2"</t>
  </si>
  <si>
    <t>I2360</t>
  </si>
  <si>
    <t>TUBERIA ACERO AL CARBON 4"</t>
  </si>
  <si>
    <t>I2363</t>
  </si>
  <si>
    <t>CODO RANURADO 4"</t>
  </si>
  <si>
    <t>I2366</t>
  </si>
  <si>
    <t>UNION RANURADA 4"</t>
  </si>
  <si>
    <t>I2368</t>
  </si>
  <si>
    <t>TUBERIA PVC C-900 4"</t>
  </si>
  <si>
    <t>I2369</t>
  </si>
  <si>
    <t>CODO 4" PARA TUBERIA PVC C-900</t>
  </si>
  <si>
    <t>I2370</t>
  </si>
  <si>
    <t>UNION MECANICA 4" PARA TUBERIA PVC C-900</t>
  </si>
  <si>
    <t>I479</t>
  </si>
  <si>
    <t>SELLO POLIURETANO AUTONIVELANTE SIKAFLEX 401 PAVEMENT O SIMILAR</t>
  </si>
  <si>
    <t>I2371</t>
  </si>
  <si>
    <t>CONEXION PARA MANGUERA 2.1/2" BOQUILLA REDUCTORA Y EXTINTOR</t>
  </si>
  <si>
    <t>I2372</t>
  </si>
  <si>
    <t>ABRAZADERA HORQUILLA 2.1/2"</t>
  </si>
  <si>
    <t>I2373</t>
  </si>
  <si>
    <t>TUBERIA PVC PRESION 2"</t>
  </si>
  <si>
    <t>I2376</t>
  </si>
  <si>
    <t>CODO PVC 3"</t>
  </si>
  <si>
    <t>I2374</t>
  </si>
  <si>
    <t>TUBERIA PVC PRESION 3"</t>
  </si>
  <si>
    <t>I2377</t>
  </si>
  <si>
    <t>VALVULA 1.1/2"</t>
  </si>
  <si>
    <t>I2379</t>
  </si>
  <si>
    <t>VALVULA 3"</t>
  </si>
  <si>
    <t>I2380</t>
  </si>
  <si>
    <t>MANOMETRO DE GLICERINA DE 0 - 200 PSI</t>
  </si>
  <si>
    <t>I2375</t>
  </si>
  <si>
    <t>CODO PVC 2"</t>
  </si>
  <si>
    <t>I2382</t>
  </si>
  <si>
    <t>ADAPTADOR MACHO PRESION PVC - 2"</t>
  </si>
  <si>
    <t>I2383</t>
  </si>
  <si>
    <t>VALVULA 2"</t>
  </si>
  <si>
    <t>I2394</t>
  </si>
  <si>
    <t>CHEQUE DE CORTINA RED WHITE 3"</t>
  </si>
  <si>
    <t>I2395</t>
  </si>
  <si>
    <t>MACROMEDIDOR DE 2"</t>
  </si>
  <si>
    <t>I2396</t>
  </si>
  <si>
    <t>TEE PARTIDA PARA INSTALACION ACOMETIDA DE LA RED PUBLICA</t>
  </si>
  <si>
    <t>I2397</t>
  </si>
  <si>
    <t>VALVULA DE COMPUERTA PARA ACOMETIDA DE LA RED PUBLICA</t>
  </si>
  <si>
    <t>I2398</t>
  </si>
  <si>
    <t>EQUIPO DE PRESION CONSTANTE COMPLETO CON HIDROFLOT DE 300 LTS</t>
  </si>
  <si>
    <t>I2399</t>
  </si>
  <si>
    <t>ACCESORIOS PARA LA INSTALACION EQUIPO DE PRESION CONSTANTE AGUA POTABLE COMPLETO CON HIDROFLOT 300 LTS</t>
  </si>
  <si>
    <t>I2400</t>
  </si>
  <si>
    <t>DESINFECCION DEL SISTEMA - IE INEM BALDOMERO SANIN CANO - REDES SANITARIAS, HIDRAULICAS Y CONTRA INCENDIOS</t>
  </si>
  <si>
    <t>I2401</t>
  </si>
  <si>
    <t>PLANOS RECORD - IE INEM BALDOMERO SANIN CANO - REDES SANITARIAS, HIDRAULICAS Y CONTRA INCENDIOS</t>
  </si>
  <si>
    <t>I2402</t>
  </si>
  <si>
    <t>PRUEBAS HIDROESTATICAS - IE INEM BALDOMERO SANIN CANO - REDES SANITARIAS, HIDRAULICAS Y CONTRA INCENDIOS</t>
  </si>
  <si>
    <t>I2403</t>
  </si>
  <si>
    <t>TOMA SIAMESA EN BRONCE 4" X 2.1/2" X 2.1/2"</t>
  </si>
  <si>
    <t>C37</t>
  </si>
  <si>
    <t>CUADRILLA BB TIPO 6 (1 OFICIAL + 6 AYUDANTE) (Instalaciones)</t>
  </si>
  <si>
    <t>I2404</t>
  </si>
  <si>
    <t>PLATO VORTEX PARA EQUIPO DE PRESION RED CONTRAINCENDIOS</t>
  </si>
  <si>
    <t>I2405</t>
  </si>
  <si>
    <t>EQUIPO DE PRESION COMPLETO CON TABLERO LISTADO UL - FM, PARA EQUIPO DE PRESION RED CONTRAINCENDIOS</t>
  </si>
  <si>
    <t>I2406</t>
  </si>
  <si>
    <t>VALVULA DE ALIVIO EN LA CARCAZA</t>
  </si>
  <si>
    <t>I2407</t>
  </si>
  <si>
    <t>BOMBA JOCKEY PARA EQUIPO DE PRESION RED CONTRAINCENDIOS</t>
  </si>
  <si>
    <t>I2408</t>
  </si>
  <si>
    <t>ACCESORIOS PARA EQUIPO DE PRESION RED CONTRAINCENDIOS</t>
  </si>
  <si>
    <t>I2409</t>
  </si>
  <si>
    <t>VALVULA DE CHEQUE 4"</t>
  </si>
  <si>
    <t>I2410</t>
  </si>
  <si>
    <t>VALVULA SENSOR DE FLUJO 4"</t>
  </si>
  <si>
    <t>C13</t>
  </si>
  <si>
    <t>CUADRILLA FF TIPO 2 (1 OFICIAL + 2 AYUDANTE) (Electricas)</t>
  </si>
  <si>
    <t>I1192</t>
  </si>
  <si>
    <t>CABLE DE COBRE Nº 350 THHN MCM</t>
  </si>
  <si>
    <t>I1194</t>
  </si>
  <si>
    <t xml:space="preserve">CABLE DE COBRE Nº 4/0 THHN  AWG NEGRO </t>
  </si>
  <si>
    <t>I1191</t>
  </si>
  <si>
    <t>CABLE DE COBRE Nº 2/0 THHN  AWG</t>
  </si>
  <si>
    <t>I1188</t>
  </si>
  <si>
    <t>CABLE DE COBRE Nº 1/0 THHN  AWG</t>
  </si>
  <si>
    <t>I1190</t>
  </si>
  <si>
    <t xml:space="preserve">CABLE DE COBRE Nº 2 THHN AWG NEGRO </t>
  </si>
  <si>
    <t>I1193</t>
  </si>
  <si>
    <t xml:space="preserve">CABLE DE COBRE Nº 4 THHN AWG NEGRO </t>
  </si>
  <si>
    <t>I1195</t>
  </si>
  <si>
    <t xml:space="preserve">CABLE DE COBRE Nº 6 THHN AWG NEGRO </t>
  </si>
  <si>
    <t>I1196</t>
  </si>
  <si>
    <t xml:space="preserve">CABLE DE COBRE Nº 8 THHN AWG  NEGRO </t>
  </si>
  <si>
    <t>I1181</t>
  </si>
  <si>
    <t>CABLE DE COBRE DESNUDO Nº 2/0  AWG</t>
  </si>
  <si>
    <t>I1178</t>
  </si>
  <si>
    <t>CABLE DE COBRE DESNUDO Nº 1/0  AWG</t>
  </si>
  <si>
    <t>I1180</t>
  </si>
  <si>
    <t>CABLE DE COBRE DESNUDO Nº 2  AWG</t>
  </si>
  <si>
    <t>I1182</t>
  </si>
  <si>
    <t xml:space="preserve">CABLE DE COBRE DESNUDO Nº 4 AWG </t>
  </si>
  <si>
    <t>I1184</t>
  </si>
  <si>
    <t xml:space="preserve">CABLE DE COBRE DESNUDO Nº 6 AWG  </t>
  </si>
  <si>
    <t>I1185</t>
  </si>
  <si>
    <t xml:space="preserve">CABLE DE COBRE DESNUDO Nº 8 AWG </t>
  </si>
  <si>
    <t>I1179</t>
  </si>
  <si>
    <t>CABLE DE COBRE DESNUDO Nº 10 AWG</t>
  </si>
  <si>
    <t>I1189</t>
  </si>
  <si>
    <t xml:space="preserve">CABLE DE COBRE Nº 10 THHN AWG  AMARILLO </t>
  </si>
  <si>
    <t>I1471</t>
  </si>
  <si>
    <t>TUBO CONDUIT PVC 1/2"</t>
  </si>
  <si>
    <t>I1473</t>
  </si>
  <si>
    <t>TUBO CONDUIT PVC 3/4"</t>
  </si>
  <si>
    <t>I1470</t>
  </si>
  <si>
    <t>TUBO CONDUIT PVC 1"</t>
  </si>
  <si>
    <t>I1469</t>
  </si>
  <si>
    <t>TUBO CONDUIT PVC 1 1/2"</t>
  </si>
  <si>
    <t>I1472</t>
  </si>
  <si>
    <t>TUBO CONDUIT PVC 2"</t>
  </si>
  <si>
    <t>I1477</t>
  </si>
  <si>
    <t>TUBO PVC PESADO DB 3"</t>
  </si>
  <si>
    <t>I1112</t>
  </si>
  <si>
    <t>ACCESORIOS FIJACION TUBERIA EMT 1/2" (ABRAZADERA, ALAMBRE)</t>
  </si>
  <si>
    <t>I1125</t>
  </si>
  <si>
    <t>ACCESORIOS TUBERIA EMT 1/2" (UNION, ADAPTADOR, CURVA)</t>
  </si>
  <si>
    <t>I1458</t>
  </si>
  <si>
    <t>TUBO CONDUIT GALVANIZADA EMT 1/2"</t>
  </si>
  <si>
    <t>I1116</t>
  </si>
  <si>
    <t>ACCESORIOS FIJACION TUBERIA EMT 3/4" (ABRAZADERA, ALAMBRE)</t>
  </si>
  <si>
    <t>I1129</t>
  </si>
  <si>
    <t>ACCESORIOS TUBERIA EMT 3/4" (UNION Y CURVA)</t>
  </si>
  <si>
    <t>I1461</t>
  </si>
  <si>
    <t xml:space="preserve">TUBO CONDUIT GALVANIZADA EMT 3/4" </t>
  </si>
  <si>
    <t>I2115</t>
  </si>
  <si>
    <t>TERMINAL EMT 3/4"</t>
  </si>
  <si>
    <t>I1111</t>
  </si>
  <si>
    <t>ACCESORIOS FIJACION TUBERIA EMT 1" (ABRAZADERA, ALAMBRE)</t>
  </si>
  <si>
    <t>I1124</t>
  </si>
  <si>
    <t>ACCESORIOS TUBERIA EMT 1" (UNION, ADAPTADOR, CURVA)</t>
  </si>
  <si>
    <t>I1457</t>
  </si>
  <si>
    <t>TUBO CONDUIT GALVANIZADA EMT 1"</t>
  </si>
  <si>
    <t>I1113</t>
  </si>
  <si>
    <t>ACCESORIOS FIJACION TUBERIA EMT 1_1/2" (ABRAZADERA, ALAMBRE)</t>
  </si>
  <si>
    <t>I1126</t>
  </si>
  <si>
    <t>ACCESORIOS TUBERIA EMT 1_1/2" (UNION, ADAPTADOR, CURVA)</t>
  </si>
  <si>
    <t>I1456</t>
  </si>
  <si>
    <t>TUBO CONDUIT GALVANIZADA EMT 1 1/2"</t>
  </si>
  <si>
    <t>I1114</t>
  </si>
  <si>
    <t>ACCESORIOS FIJACION TUBERIA EMT 2" (ABRAZADERA, ALAMBRE)</t>
  </si>
  <si>
    <t>I1127</t>
  </si>
  <si>
    <t>ACCESORIOS TUBERIA EMT 2" (UNION, ADAPTADOR, CURVA)</t>
  </si>
  <si>
    <t>I1459</t>
  </si>
  <si>
    <t xml:space="preserve">TUBO CONDUIT GALVANIZADA EMT 2" </t>
  </si>
  <si>
    <t>I1115</t>
  </si>
  <si>
    <t>ACCESORIOS FIJACION TUBERIA EMT 3" (ABRAZADERA, ALAMBRE)</t>
  </si>
  <si>
    <t>I1128</t>
  </si>
  <si>
    <t>ACCESORIOS TUBERIA EMT 3" (UNION, ADAPTADOR, CURVA)</t>
  </si>
  <si>
    <t>I1460</t>
  </si>
  <si>
    <t xml:space="preserve">TUBO CONDUIT GALVANIZADA EMT 3" </t>
  </si>
  <si>
    <t>I1118</t>
  </si>
  <si>
    <t>ACCESORIOS FIJACION TUBERIA IMC Ó RIDGID 1/2" (ABRAZADERA, PERNOS)</t>
  </si>
  <si>
    <t>I1131</t>
  </si>
  <si>
    <t>ACCESORIOS TUBERIA IMC Ó RIDGID 1/2" (UNION Y CURVA)</t>
  </si>
  <si>
    <t>I1464</t>
  </si>
  <si>
    <t xml:space="preserve">TUBO CONDUIT IMC 1/2" </t>
  </si>
  <si>
    <t>I1122</t>
  </si>
  <si>
    <t>ACCESORIOS FIJACION TUBERIA IMC Ó RIDGID 3/4" (ABRAZADERA, PERNOS)</t>
  </si>
  <si>
    <t>I1135</t>
  </si>
  <si>
    <t>ACCESORIOS TUBERIA IMC Ó RIDGID 3/4" (UNION Y  CURVA)</t>
  </si>
  <si>
    <t>I1467</t>
  </si>
  <si>
    <t>TUBO CONDUIT IMC 3/4"</t>
  </si>
  <si>
    <t>I1117</t>
  </si>
  <si>
    <t>ACCESORIOS FIJACION TUBERIA IMC Ó RIDGID 1" (ABRAZADERA, PERNOS)</t>
  </si>
  <si>
    <t>I1130</t>
  </si>
  <si>
    <t>ACCESORIOS TUBERIA IMC Ó RIDGID 1" (UNION  Y CURVA)</t>
  </si>
  <si>
    <t>I1463</t>
  </si>
  <si>
    <t xml:space="preserve">TUBO CONDUIT IMC 1" </t>
  </si>
  <si>
    <t>I1119</t>
  </si>
  <si>
    <t>ACCESORIOS FIJACION TUBERIA IMC Ó RIDGID 1_1/2" (ABRAZADERA, PERNOS)</t>
  </si>
  <si>
    <t>I1132</t>
  </si>
  <si>
    <t xml:space="preserve">ACCESORIOS TUBERIA IMC Ó RIDGID 1_1/2" (UNION Y  CURVA ) </t>
  </si>
  <si>
    <t>I1462</t>
  </si>
  <si>
    <t xml:space="preserve">TUBO CONDUIT IMC 1 1/2" </t>
  </si>
  <si>
    <t>I1120</t>
  </si>
  <si>
    <t>ACCESORIOS FIJACION TUBERIA IMC Ó RIDGID 2" (ABRAZADERA, PERNOS)</t>
  </si>
  <si>
    <t>I1133</t>
  </si>
  <si>
    <t>ACCESORIOS TUBERIA IMC Ó RIDGID 2" (UNION Y  CURVA)</t>
  </si>
  <si>
    <t>I1465</t>
  </si>
  <si>
    <t xml:space="preserve">TUBO CONDUIT IMC 2" </t>
  </si>
  <si>
    <t>I1121</t>
  </si>
  <si>
    <t>ACCESORIOS FIJACION TUBERIA IMC Ó RIDGID 3" (ABRAZADERA, PERNOS)</t>
  </si>
  <si>
    <t>I1134</t>
  </si>
  <si>
    <t>ACCESORIOS TUBERIA IMC Ó RIDGID 3" (UNION, ADAPTADOR, CURVA)</t>
  </si>
  <si>
    <t>I1466</t>
  </si>
  <si>
    <t xml:space="preserve">TUBO CONDUIT IMC 3" </t>
  </si>
  <si>
    <t>I1123</t>
  </si>
  <si>
    <t>ACCESORIOS FIJACION TUBERIA IMC Ó RIDGID 4" (ABRAZADERA, PERNOS)</t>
  </si>
  <si>
    <t>I1136</t>
  </si>
  <si>
    <t>ACCESORIOS TUBERIA IMC Ó RIDGID 4" (UNION Y  CURVA)</t>
  </si>
  <si>
    <t>I1468</t>
  </si>
  <si>
    <t xml:space="preserve">TUBO CONDUIT IMC 4" </t>
  </si>
  <si>
    <t>I1156</t>
  </si>
  <si>
    <t>BANDEJA PORTACABLE ACERO GALVANIZADO EN CALIENTE ANCHO UTIL 10CM. INCLUYE PLATINAS DE UNION.</t>
  </si>
  <si>
    <t>I1478</t>
  </si>
  <si>
    <t>TUERCA MORDAZA. INCLUYE TORNILLO</t>
  </si>
  <si>
    <t>I1157</t>
  </si>
  <si>
    <t>BANDEJA PORTACABLE ACERO GALVANIZADO EN CALIENTE ANCHO UTIL 20CM. INCLUYE PLATINAS DE UNION.</t>
  </si>
  <si>
    <t>I1158</t>
  </si>
  <si>
    <t>BANDEJA PORTACABLE ACERO GALVANIZADO EN CALIENTE ANCHO UTIL 30CM. INCLUYE PLATINAS DE UNION.</t>
  </si>
  <si>
    <t>I1159</t>
  </si>
  <si>
    <t>BANDEJA PORTACABLE ACERO GALVANIZADO EN CALIENTE ANCHO UTIL 40CM. INCLUYE PLATINAS DE UNION.</t>
  </si>
  <si>
    <t>I1160</t>
  </si>
  <si>
    <t>BANDEJA PORTACABLE ACERO GALVANIZADO EN CALIENTE ANCHO UTIL 50CM. INCLUYE PLATINAS DE UNION.</t>
  </si>
  <si>
    <t>I1161</t>
  </si>
  <si>
    <t>BANDEJA PORTACABLE ACERO GALVANIZADO EN CALIENTE ANCHO UTIL 60CM. INCLUYE PLATINAS DE UNION.</t>
  </si>
  <si>
    <t>I1346</t>
  </si>
  <si>
    <t>MENSULA GALVANIZADA EN CALIENTE PARA  BANDEJA DE 10CM</t>
  </si>
  <si>
    <t>I1360</t>
  </si>
  <si>
    <t>PERNO EXPANSION HEMBRA 3/8"</t>
  </si>
  <si>
    <t>I1347</t>
  </si>
  <si>
    <t>MENSULA GALVANIZADA EN CALIENTE PARA  BANDEJA DE 20CM</t>
  </si>
  <si>
    <t>I1348</t>
  </si>
  <si>
    <t>MENSULA GALVANIZADA EN CALIENTE PARA  BANDEJA DE 30CM</t>
  </si>
  <si>
    <t>I1349</t>
  </si>
  <si>
    <t>MENSULA GALVANIZADA EN CALIENTE PARA  BANDEJA DE 40CM</t>
  </si>
  <si>
    <t>I1350</t>
  </si>
  <si>
    <t>MENSULA GALVANIZADA EN CALIENTE PARA  BANDEJA DE 50CM</t>
  </si>
  <si>
    <t>I1351</t>
  </si>
  <si>
    <t>MENSULA GALVANIZADA EN CALIENTE PARA  BANDEJA DE 60CM</t>
  </si>
  <si>
    <t>I1261</t>
  </si>
  <si>
    <t>ESPARRAGO GALVANIZADO 3/8"X50CM. INCLUYE 4 TUERCAS</t>
  </si>
  <si>
    <t>I1353</t>
  </si>
  <si>
    <t>PERFIL LISO SENCILLO GALVANIZADO EN CALIENTE TIPO MECANO</t>
  </si>
  <si>
    <t>I1247</t>
  </si>
  <si>
    <t>CURVA PORTACABLE GALVANIZADA EN CALIENTE ANCHO UTIL 10CM. INCLUYE PLATINAS DE UNION</t>
  </si>
  <si>
    <t>I1248</t>
  </si>
  <si>
    <t>CURVA PORTACABLE GALVANIZADA EN CALIENTE ANCHO UTIL 20CM. INCLUYE PLATINAS DE UNION</t>
  </si>
  <si>
    <t>I1249</t>
  </si>
  <si>
    <t>CURVA PORTACABLE GALVANIZADA EN CALIENTE ANCHO UTIL 30CM. INCLUYE PLATINAS DE UNION</t>
  </si>
  <si>
    <t>I1250</t>
  </si>
  <si>
    <t>CURVA PORTACABLE GALVANIZADA EN CALIENTE ANCHO UTIL 40CM. INCLUYE PLATINAS DE UNION</t>
  </si>
  <si>
    <t>I1251</t>
  </si>
  <si>
    <t>CURVA PORTACABLE GALVANIZADA EN CALIENTE ANCHO UTIL 50CM. INCLUYE PLATINAS DE UNION</t>
  </si>
  <si>
    <t>I1252</t>
  </si>
  <si>
    <t>CURVA PORTACABLE GALVANIZADA EN CALIENTE ANCHO UTIL 60CM. INCLUYE PLATINAS DE UNION</t>
  </si>
  <si>
    <t>C6</t>
  </si>
  <si>
    <t>CUADRILLA FF TIPO 1 (1 OFICIAL + 1 AYUDANTE) (ELECTRICAS)</t>
  </si>
  <si>
    <t>I1696</t>
  </si>
  <si>
    <t>CABLE CU 2 AWG HFFR LS 600V 75º CT</t>
  </si>
  <si>
    <t>I1697</t>
  </si>
  <si>
    <t>CINTA AISLANTE DE COLORES</t>
  </si>
  <si>
    <t>I1235</t>
  </si>
  <si>
    <t>CRUCE PORTACABLE GALVANIZADO EN CALIENTE ANCHO UTIL 10CM. INCLUYE PLATINAS DE UNION</t>
  </si>
  <si>
    <t>I1236</t>
  </si>
  <si>
    <t>CRUCE PORTACABLE GALVANIZADO EN CALIENTE ANCHO UTIL 20CM. INCLUYE PLATINAS DE UNION</t>
  </si>
  <si>
    <t>I1237</t>
  </si>
  <si>
    <t>CRUCE PORTACABLE GALVANIZADO EN CALIENTE ANCHO UTIL 30CM. INCLUYE PLATINAS DE UNION</t>
  </si>
  <si>
    <t>I1238</t>
  </si>
  <si>
    <t>CRUCE PORTACABLE GALVANIZADO EN CALIENTE ANCHO UTIL 40CM. INCLUYE PLATINAS DE UNION</t>
  </si>
  <si>
    <t>I1239</t>
  </si>
  <si>
    <t>CRUCE PORTACABLE GALVANIZADO EN CALIENTE ANCHO UTIL 50CM. INCLUYE PLATINAS DE UNION</t>
  </si>
  <si>
    <t>I1240</t>
  </si>
  <si>
    <t>CRUCE PORTACABLE GALVANIZADO EN CALIENTE ANCHO UTIL 60CM. INCLUYE PLATINAS DE UNION</t>
  </si>
  <si>
    <t>I1416</t>
  </si>
  <si>
    <t>TE PORTACABLE GALVANIZADA EN CALIENTE ANCHO UTIL 10CM. INCLUYE PLATINAS DE UNION</t>
  </si>
  <si>
    <t>I1417</t>
  </si>
  <si>
    <t>TE PORTACABLE GALVANIZADA EN CALIENTE ANCHO UTIL 20CM. INCLUYE PLATINAS DE UNION</t>
  </si>
  <si>
    <t>I1418</t>
  </si>
  <si>
    <t>TE PORTACABLE GALVANIZADA EN CALIENTE ANCHO UTIL 30CM. INCLUYE PLATINAS DE UNION</t>
  </si>
  <si>
    <t>I1419</t>
  </si>
  <si>
    <t>TE PORTACABLE GALVANIZADA EN CALIENTE ANCHO UTIL 40CM. INCLUYE PLATINAS DE UNION</t>
  </si>
  <si>
    <t>I1420</t>
  </si>
  <si>
    <t>TE PORTACABLE GALVANIZADA EN CALIENTE ANCHO UTIL 50CM. INCLUYE PLATINAS DE UNION</t>
  </si>
  <si>
    <t>I1421</t>
  </si>
  <si>
    <t>TE PORTACABLE GALVANIZADA EN CALIENTE ANCHO UTIL 60CM. INCLUYE PLATINAS DE UNION</t>
  </si>
  <si>
    <t>I1383</t>
  </si>
  <si>
    <t>SUJETADOR DE TAPA PARA BANDEJA PORTACABLE SEMIPESADA</t>
  </si>
  <si>
    <t>I1410</t>
  </si>
  <si>
    <t xml:space="preserve">TAPA PARA BANDEJA PORTACABLE GALVANIZADA EN CALIENTE DE ANCHO UTIL 10CM; LONG 1,2M. </t>
  </si>
  <si>
    <t>I1411</t>
  </si>
  <si>
    <t xml:space="preserve">TAPA PARA BANDEJA PORTACABLE GALVANIZADA EN CALIENTE DE ANCHO UTIL 20CM; LONG 1,2M. </t>
  </si>
  <si>
    <t>I1412</t>
  </si>
  <si>
    <t xml:space="preserve">TAPA PARA BANDEJA PORTACABLE GALVANIZADA EN CALIENTE DE ANCHO UTIL 30CM; LONG 1,2M. </t>
  </si>
  <si>
    <t>I1413</t>
  </si>
  <si>
    <t xml:space="preserve">TAPA PARA BANDEJA PORTACABLE GALVANIZADA EN CALIENTE DE ANCHO UTIL 40CM; LONG 1,2M. </t>
  </si>
  <si>
    <t>I1414</t>
  </si>
  <si>
    <t xml:space="preserve">TAPA PARA BANDEJA PORTACABLE GALVANIZADA EN CALIENTE DE ANCHO UTIL 50CM; LONG 1,2M. </t>
  </si>
  <si>
    <t>I1415</t>
  </si>
  <si>
    <t xml:space="preserve">TAPA PARA BANDEJA PORTACABLE GALVANIZADA EN CALIENTE DE ANCHO UTIL 60CM; LONG 1,2M. </t>
  </si>
  <si>
    <t>I1401</t>
  </si>
  <si>
    <t>TABLERO DE 42 CIRCUITOS 3F5H, CON PUERTA Y ESPACIO PARA TOTALIZADOR, BARRAJE , BARRA NEUTRO Y BARRA TIERRA  CALIDAD LEGRAND, SIEMENS, SQARED O SUPERIOR DE MARCA RECONOCIDA Y HOMOLOGADA POR EL CIDET</t>
  </si>
  <si>
    <t>I1399</t>
  </si>
  <si>
    <t>TABLERO DE 36 CIRCUITOS 3F5H, CON PUERTA Y ESPACIO PARA TOTALIZADOR, BARRAJE , BARRA NEUTRO Y BARRA TIERRA  CALIDAD LEGRAND, SIEMENS, SQARED O SUPERIOR DE MARCA RECONOCIDA Y HOMOLOGADA POR EL CIDET</t>
  </si>
  <si>
    <t>I1397</t>
  </si>
  <si>
    <t>TABLERO DE 30 CIRCUITOS 3F5H, CON PUERTA Y ESPACIO PARA TOTALIZADOR, BARRAJE , BARRA NEUTRO Y BARRA TIERRA  CALIDAD LEGRAND, SIEMENS, SQARED O SUPERIOR DE MARCA RECONOCIDA Y HOMOLOGADA POR EL CIDET</t>
  </si>
  <si>
    <t>I1395</t>
  </si>
  <si>
    <t>TABLERO DE 24 CIRCUITOS 3F5H, CON PUERTA Y ESPACIO PARA TOTALIZADOR,  BARRA NEUTRO Y BARRA TIERRA  CALIDAD LEGRAND, SIEMENS, SQARED O SUPERIOR DE MARCA RECONOCIDA Y HOMOLOGADA POR EL CIDET</t>
  </si>
  <si>
    <t>I1394</t>
  </si>
  <si>
    <t>TABLERO DE 18 CIRCUITOS 3F5H, CON PUERTA Y ESPACIO PARA TOTALIZADOR, BARRAJE , BARRA NEUTRO Y BARRA TIERRA  CALIDAD LEGRAND, SIEMENS, SQARED O SUPERIOR DE MARCA RECONOCIDA Y HOMOLOGADA POR EL CIDET</t>
  </si>
  <si>
    <t>I1390</t>
  </si>
  <si>
    <t>TABLERO DE 12 CIRCUITOS 3F5H, CON PUERTA Y ESPACIO PARA TOTALIZADOR, CON  BARRA NEUTRO Y BARRA TIERRA  CALIDAD LEGRAND, SIEMENS, SQARED O SUPERIOR DE MARCA RECONOCIDA Y HOMOLOGADA POR EL CIDET</t>
  </si>
  <si>
    <t>I1402</t>
  </si>
  <si>
    <t>TABLERO DE 42 CIRCUITOS 3F5H, CON PUERTA, BARRAJE , BARRA NEUTRO Y BARRA TIERRA  CALIDAD LEGRAND, SIEMENS, SQARED O SUPERIOR DE MARCA RECONOCIDA Y HOMOLOGADA POR EL CIDET</t>
  </si>
  <si>
    <t>I1400</t>
  </si>
  <si>
    <t>TABLERO DE 36 CIRCUITOS 3F5H, CON PUERTA, BARRAJE , BARRA NEUTRO Y BARRA TIERRA  CALIDAD LEGRAND, SIEMENS, SQARED O SUPERIOR DE MARCA RECONOCIDA Y HOMOLOGADA POR EL CIDET</t>
  </si>
  <si>
    <t>I1398</t>
  </si>
  <si>
    <t>TABLERO DE 30 CIRCUITOS 3F5H, CON PUERTA, BARRAJE , BARRA NEUTRO Y BARRA TIERRA  CALIDAD LEGRAND, SIEMENS, SQARED O SUPERIOR DE MARCA RECONOCIDA Y HOMOLOGADA POR EL CIDET</t>
  </si>
  <si>
    <t>I1396</t>
  </si>
  <si>
    <t>TABLERO DE 24 CIRCUITOS 3F5H, CON PUERTA,BARRAJE , BARRA NEUTRO Y BARRA TIERRA  CALIDAD LEGRAND, SIEMENS, SQARED O SUPERIOR DE MARCA RECONOCIDA Y HOMOLOGADA POR EL CIDET</t>
  </si>
  <si>
    <t>I1393</t>
  </si>
  <si>
    <t>TABLERO DE 18 CIRCUITOS 3F5H, CON PUERTA - CON BARRAJE, BARRA NEUTRO Y BARRA TIERRA  CALIDAD LEGRAND, SIEMENS, SQARED O SUPERIOR DE MARCA RECONOCIDA Y HOMOLOGADA POR EL CIDET</t>
  </si>
  <si>
    <t>I1391</t>
  </si>
  <si>
    <t>TABLERO DE 12 CIRCUITOS 3F5H, CON PUERTA, BARRAJE, BARRA NEUTRO Y BARRA TIERRA  CALIDAD LEGRAND, SIEMENS, SQARED O SUPERIOR DE MARCA RECONOCIDA Y HOMOLOGADA POR EL CIDET</t>
  </si>
  <si>
    <t>I1392</t>
  </si>
  <si>
    <t>TABLERO DE 18 CIRCUITOS 2F4H, CON PUERTA - CON BARRAJE, BARRA NEUTRO Y BARRA TIERRA  CALIDAD LEGRAND, SIEMENS, SQARED O SUPERIOR DE MARCA RECONOCIDA Y HOMOLOGADA POR EL CIDET</t>
  </si>
  <si>
    <t>I1389</t>
  </si>
  <si>
    <t>TABLERO DE 12 CIRCUITOS 2F4H, CON PUERTA , ESPACIO PARA TOTALIZADOR, BARRAJE, BARRA NEUTRO Y BARRA TIERRA  CALIDAD LEGRAND, SIEMENS, SQARED O SUPERIOR DE MARCA RECONOCIDA Y HOMOLOGADA POR EL CIDET</t>
  </si>
  <si>
    <t>I1724</t>
  </si>
  <si>
    <t>SUMINISTRO DE MARCADORES EN ACRILICO</t>
  </si>
  <si>
    <t>I1739</t>
  </si>
  <si>
    <t>SUMINISTRO DE MARCADORES DE CABLES</t>
  </si>
  <si>
    <t>I2119</t>
  </si>
  <si>
    <t>BORNA DE PONCHAR ESTAÑADA N° 12 AWG</t>
  </si>
  <si>
    <t>I1406</t>
  </si>
  <si>
    <t>TABLERO DE 8 CIRCUITOS 2F4H, CON PUERTA - CON BARRA NEUTRO Y BARRA TIERRA  CALIDAD LEGRAND, SIEMENS, SQARED O SUPERIOR DE MARCA RECONOCIDA Y HOMOLOGADA POR EL CIDET</t>
  </si>
  <si>
    <t>I1388</t>
  </si>
  <si>
    <t>TABLERO DE 12 CIRCUITOS 1F3H,  BARRAJE 75A, BARRA NEUTRO Y BARRA TIERRA  CALIDAD LEGRAND, SIEMENS, SQARED O SUPERIOR DE MARCA RECONOCIDA Y HOMOLOGADA POR EL CIDET</t>
  </si>
  <si>
    <t>I1404</t>
  </si>
  <si>
    <t>TABLERO DE 8 CIRCUITOS 1F3H,  BARRAJE 75A,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</si>
  <si>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</si>
  <si>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</si>
  <si>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I1292</t>
  </si>
  <si>
    <t>INTERRUPTOR ENCHUFABLE DE 1  X  20A -  10KA</t>
  </si>
  <si>
    <t>I1275</t>
  </si>
  <si>
    <t>INTERRUPTOR ATORNILLABLE DE 1  X  20A - 240V - 10KA</t>
  </si>
  <si>
    <t>I1293</t>
  </si>
  <si>
    <t>INTERRUPTOR ENCHUFABLE DE 1 X 30A - 240V - 10KA</t>
  </si>
  <si>
    <t>I1276</t>
  </si>
  <si>
    <t>INTERRUPTOR ATORNILLABLE DE 1 X 30A - 240V - 10KA</t>
  </si>
  <si>
    <t>I1294</t>
  </si>
  <si>
    <t>INTERRUPTOR ENCHUFABLE DE 1 X 40A - 240V - 10KA</t>
  </si>
  <si>
    <t>I1277</t>
  </si>
  <si>
    <t>INTERRUPTOR ATORNILLABLE DE 1 X 40A - 240V - 10KA</t>
  </si>
  <si>
    <t>I1295</t>
  </si>
  <si>
    <t>INTERRUPTOR ENCHUFABLE DE 1 X 50A - 240V - 10KA</t>
  </si>
  <si>
    <t>I1278</t>
  </si>
  <si>
    <t>INTERRUPTOR ATORNILLABLE DE 1 X 50A - 240V - 10KA</t>
  </si>
  <si>
    <t>I1296</t>
  </si>
  <si>
    <t>INTERRUPTOR ENCHUFABLE DE 1 X 60A - 240V - 10KA</t>
  </si>
  <si>
    <t>I1279</t>
  </si>
  <si>
    <t>INTERRUPTOR ATORNILLABLE DE 1 X 60A - 240V - 10KA</t>
  </si>
  <si>
    <t>I1297</t>
  </si>
  <si>
    <t>INTERRUPTOR ENCHUFABLE DE 2 X 20A - 240V - 10KA</t>
  </si>
  <si>
    <t>I1280</t>
  </si>
  <si>
    <t>INTERRUPTOR ATORNILLABLE DE 2 X 20A - 240V - 10KA</t>
  </si>
  <si>
    <t>I1298</t>
  </si>
  <si>
    <t>INTERRUPTOR ENCHUFABLE DE 2 X 30A - 240V - 10KA</t>
  </si>
  <si>
    <t>I1281</t>
  </si>
  <si>
    <t>INTERRUPTOR ATORNILLABLE DE 2 X 30A - 240V - 10KA</t>
  </si>
  <si>
    <t>I1299</t>
  </si>
  <si>
    <t>INTERRUPTOR ENCHUFABLE DE 2 X 40A - 240V - 10KA</t>
  </si>
  <si>
    <t>I1282</t>
  </si>
  <si>
    <t>INTERRUPTOR ATORNILLABLE DE 2 X 40A - 240V - 10KA</t>
  </si>
  <si>
    <t>I1300</t>
  </si>
  <si>
    <t>INTERRUPTOR ENCHUFABLE DE 2 X 50A - 240V - 10KA</t>
  </si>
  <si>
    <t>I1283</t>
  </si>
  <si>
    <t>INTERRUPTOR ATORNILLABLE DE 2 X 50A - 240V - 10KA</t>
  </si>
  <si>
    <t>I1301</t>
  </si>
  <si>
    <t>INTERRUPTOR ENCHUFABLE DE 2 X 60A - 240V - 10KA</t>
  </si>
  <si>
    <t>I1284</t>
  </si>
  <si>
    <t>INTERRUPTOR ATORNILLABLE DE 2 X 60A - 240V - 10KA</t>
  </si>
  <si>
    <t>I1302</t>
  </si>
  <si>
    <t>INTERRUPTOR ENCHUFABLE DE 3 X 20A - 240V - 10KA</t>
  </si>
  <si>
    <t>I1285</t>
  </si>
  <si>
    <t>INTERRUPTOR ATORNILLABLE DE 3 X 20A - 240V - 10KA</t>
  </si>
  <si>
    <t>I1303</t>
  </si>
  <si>
    <t>INTERRUPTOR ENCHUFABLE DE 3 X 30A - 240V - 10KA</t>
  </si>
  <si>
    <t>I1286</t>
  </si>
  <si>
    <t>INTERRUPTOR ATORNILLABLE DE 3 X 30A - 240V - 10KA</t>
  </si>
  <si>
    <t>I1304</t>
  </si>
  <si>
    <t>INTERRUPTOR ENCHUFABLE DE 3 X 40A - 240V - 10KA</t>
  </si>
  <si>
    <t>I1287</t>
  </si>
  <si>
    <t>INTERRUPTOR ATORNILLABLE DE 3 X 40A - 240V - 10KA</t>
  </si>
  <si>
    <t>I1305</t>
  </si>
  <si>
    <t>INTERRUPTOR ENCHUFABLE DE 3 X 50A - 240V - 10KA</t>
  </si>
  <si>
    <t>I1288</t>
  </si>
  <si>
    <t>INTERRUPTOR ATORNILLABLE DE 3 X 50A - 240V - 10KA</t>
  </si>
  <si>
    <t>I1306</t>
  </si>
  <si>
    <t>INTERRUPTOR ENCHUFABLE DE 3 X 60A - 240V - 10KA</t>
  </si>
  <si>
    <t>I1289</t>
  </si>
  <si>
    <t>INTERRUPTOR ATORNILLABLE DE 3 X 60A - 240V - 10KA</t>
  </si>
  <si>
    <t>I1321</t>
  </si>
  <si>
    <t>INTERRUPTOR INDUSTRIAL EN CAJA MOLDEADA 3  X  20A, 25KA. CALIDAD LEGRAND, MERLIN GERIN, MITSUBISHI, SIEMENS, SQUAR D, O SUPERIOR DE MARCA RECONOCIDA Y HOMOLOGADA POR EL CIDET</t>
  </si>
  <si>
    <t>I1311</t>
  </si>
  <si>
    <t>INTERRUPTOR INDUSTRIAL GRADUABLE EN CAJA 3  X  (22.4 A 32A), 25KA. CALIDAD LEGRAND, MERLIN GERIN, MITSUBISHI, SIEMENS, SQUAR D, ABB O SUPERIOR DE MARCA RECONOCIDA Y HOMOLOGADA POR EL CIDET</t>
  </si>
  <si>
    <t>I1312</t>
  </si>
  <si>
    <t>INTERRUPTOR INDUSTRIAL GRADUABLE EN CAJA 3  X  (35 A 50A), 25KA. CALIDAD LEGRAND, MERLIN GERIN, MITSUBISHI, SIEMENS, SQUAR D, ABB O SUPERIOR DE MARCA RECONOCIDA Y HOMOLOGADA POR EL CIDET</t>
  </si>
  <si>
    <t>I1313</t>
  </si>
  <si>
    <t>INTERRUPTOR INDUSTRIAL GRADUABLE EN CAJA 3  X  (35 A 50A), 25KA. CALIDAD LEGRAND, MERLIN GERIN, MITSUBISHI, SIEMENS, SQUAR D, O SUPERIOR DE MARCA RECONOCIDA Y HOMOLOGADA POR EL CIDET</t>
  </si>
  <si>
    <t>I1314</t>
  </si>
  <si>
    <t>INTERRUPTOR INDUSTRIAL GRADUABLE EN CAJA 3  X  (44.1 A 63A), 25KA. CALIDAD LEGRAND, MERLIN GERIN, MITSUBISHI, SIEMENS, SQUAR D, ABB O SUPERIOR DE MARCA RECONOCIDA Y HOMOLOGADA POR EL CIDET</t>
  </si>
  <si>
    <t>I1315</t>
  </si>
  <si>
    <t>INTERRUPTOR INDUSTRIAL GRADUABLE EN CAJA 3  X  (56 A 80A) , 25 KA. CALIDAD LEGRAND, MERLIN GERIN, MITSUBISHI, SIEMENS, SQUAR D, ABB  SUPERIOR DE MARCA RECONOCIDA Y HOMOLOGADA POR EL CIDET</t>
  </si>
  <si>
    <t>I1307</t>
  </si>
  <si>
    <t>INTERRUPTOR INDUSTRIAL GRADUABLE EN CAJA 3  X  (70 A 100A) , 50KA. CALIDAD LEGRAND, MERLIN GERIN, MITSUBISHI, SIEMENS, SQUAR D,  ABB O SUPERIOR DE MARCA RECONOCIDA Y HOMOLOGADA POR EL CIDET</t>
  </si>
  <si>
    <t>I1308</t>
  </si>
  <si>
    <t>INTERRUPTOR INDUSTRIAL GRADUABLE EN CAJA 3  X  (87 A 125A), 25KA. CALIDAD LEGRAND, MERLIN GERIN, MITSUBISHI, SIEMENS, SQUAR D, ABB O SUPERIOR DE MARCA RECONOCIDA Y HOMOLOGADA POR EL CIDET</t>
  </si>
  <si>
    <t>I1309</t>
  </si>
  <si>
    <t>INTERRUPTOR INDUSTRIAL GRADUABLE EN CAJA 3  X  (112 A 160A), 50KA. CALIDAD LEGRAND, MERLIN GERIN, MITSUBISHI, SIEMENS, SQUAR D, ABB O SUPERIOR DE MARCA RECONOCIDA Y HOMOLOGADA POR EL CIDET</t>
  </si>
  <si>
    <t>I1310</t>
  </si>
  <si>
    <t>INTERRUPTOR INDUSTRIAL GRADUABLE EN CAJA 3  X  (140 A 200 A), 50KA. CALIDAD LEGRAND, MERLIN GERIN, MITSUBISHI, SIEMENS, SQUAR D, ABB O SUPERIOR DE MARCA RECONOCIDA Y HOMOLOGADA POR EL CIDET</t>
  </si>
  <si>
    <t>I1316</t>
  </si>
  <si>
    <t>INTERRUPTOR INDUSTRIAL GRADUABLE EN CAJA 3 X (140 A 200A), 50KA. CALIDAD LEGRAND, MERLIN GERIN, MITSUBISHI, SIEMENS, SQUAR D, ABB O SUPERIOR DE MARCA RECONOCIDA Y HOMOLOGADA POR EL CIDET</t>
  </si>
  <si>
    <t>I1317</t>
  </si>
  <si>
    <t>INTERRUPTOR INDUSTRIAL GRADUABLE EN CAJA 3 X (175 A 250A), 50KA. CALIDAD LEGRAND, MERLIN GERIN, MITSUBISHI, SIEMENS, SQUAR D, ABB O SUPERIOR DE MARCA RECONOCIDA Y HOMOLOGADA POR EL CIDET</t>
  </si>
  <si>
    <t>I1318</t>
  </si>
  <si>
    <t>INTERRUPTOR INDUSTRIAL GRADUABLE EN CAJA 3 X (128 A 320A), 85KA. CALIDAD LEGRAND, MERLIN GERIN, MITSUBISHI, SIEMENS, SQUAR D, O SUPERIOR DE MARCA RECONOCIDA Y HOMOLOGADA POR EL CIDET</t>
  </si>
  <si>
    <t>I1319</t>
  </si>
  <si>
    <t>INTERRUPTOR INDUSTRIAL GRADUABLE EN CAJA 3 X (280 A 400A), 70KA. CALIDAD LEGRAND, MERLIN GERIN, MITSUBISHI, SIEMENS, SQUAR D, ABB  O SUPERIOR DE MARCA RECONOCIDA Y HOMOLOGADA POR EL CIDET</t>
  </si>
  <si>
    <t>I1320</t>
  </si>
  <si>
    <t>INTERRUPTOR INDUSTRIAL EN CAJA 3 X 400A, 50KA. CALIDAD LEGRAND, MERLIN GERIN, MITSUBISHI, SIEMENS, SQUAR D, O SUPERIOR DE MARCA RECONOCIDA Y HOMOLOGADA POR EL CIDET</t>
  </si>
  <si>
    <t>I1322</t>
  </si>
  <si>
    <t>INTERRUPTOR INDUSTRIAL REGULABLE  160-250A  3 X 250A, 70KA. CALIDAD LEGRAND, MERLIN GERIN, MITSUBISHI, SIEMENS, SQUAR D, O SUPERIOR DE MARCA RECONOCIDA Y HOMOLOGADA POR EL CIDET</t>
  </si>
  <si>
    <t>I1324</t>
  </si>
  <si>
    <t>INTERRUPTOR INDUSTRIAL REGULABLE  320-400A  3 X 400A, 85KA. CALIDAD LEGRAND, MERLIN GERIN, MITSUBISHI, SIEMENS, SQUAR D, O SUPERIOR DE MARCA RECONOCIDA Y HOMOLOGADA POR EL CIDET</t>
  </si>
  <si>
    <t>I1326</t>
  </si>
  <si>
    <t>INTERRUPTOR INDUSTRIAL REGULABLE  500-630A  3 X 630A, 170KA. CALIDAD LEGRAND, MERLIN GERIN, MITSUBISHI, SIEMENS, SQUAR D, O SUPERIOR DE MARCA RECONOCIDA Y HOMOLOGADA POR EL CIDET</t>
  </si>
  <si>
    <t>I1325</t>
  </si>
  <si>
    <t>INTERRUPTOR INDUSTRIAL REGULABLE  44-63A  3 X 63A, 40KA. CALIDAD LEGRAND, MERLIN GERIN, MITSUBISHI, SIEMENS, SQUAR D, O SUPERIOR DE MARCA RECONOCIDA Y HOMOLOGADA POR EL CIDET</t>
  </si>
  <si>
    <t>I1327</t>
  </si>
  <si>
    <t>INTERRUPTOR INDUSTRIAL REGULABLE  70-100A 3 X 100A, 25KA. CALIDAD LEGRAND, MERLIN GERIN, MITSUBISHI, SIEMENS, SQUAR D, O SUPERIOR DE MARCA RECONOCIDA Y HOMOLOGADA POR EL CIDET</t>
  </si>
  <si>
    <t>I1328</t>
  </si>
  <si>
    <t>INTERRUPTOR INDUSTRIAL REGULABLE  87-125A 3 X 125A, 25KA. CALIDAD LEGRAND, MERLIN GERIN, MITSUBISHI, SIEMENS, SQUAR D, O SUPERIOR DE MARCA RECONOCIDA Y HOMOLOGADA POR EL CIDET</t>
  </si>
  <si>
    <t>I1323</t>
  </si>
  <si>
    <t>INTERRUPTOR INDUSTRIAL REGULABLE  28-40A 3 X 28A, 25KA. CALIDAD LEGRAND, MERLIN GERIN, MITSUBISHI, SIEMENS, SQUAR D, O SUPERIOR DE MARCA RECONOCIDA Y HOMOLOGADA POR EL CIDET</t>
  </si>
  <si>
    <t>I1331</t>
  </si>
  <si>
    <t>INTERRUPTOR INDUSTRIAL TIPO ABIERTO REGULABLE  640-1600A  3 X 1600A, 65KA/240V. CALIDAD LEGRAND, MERLIN GERIN, MITSUBISHI, SIEMENS, SQUAR D, O SUPERIOR DE MARCA RECONOCIDA Y HOMOLOGADA POR EL CIDET</t>
  </si>
  <si>
    <t>I1332</t>
  </si>
  <si>
    <t>INTERRUPTOR INDUSTRIAL TIPO ABIERTO REGULABLE  800-2000A  3 X 2000A, 65KA/240V. CALIDAD LEGRAND, MERLIN GERIN, MITSUBISHI, SIEMENS, SQUAR D, O SUPERIOR DE MARCA RECONOCIDA Y HOMOLOGADA POR EL CIDET</t>
  </si>
  <si>
    <t>I1329</t>
  </si>
  <si>
    <t>INTERRUPTOR INDUSTRIAL TIPO ABIERTO REGULABLE  1000-2500A  3 X 2500A, 65KA/240V. CALIDAD LEGRAND, MERLIN GERIN, MITSUBISHI, SIEMENS, SQUAR D, O SUPERIOR DE MARCA RECONOCIDA Y HOMOLOGADA POR EL CIDET</t>
  </si>
  <si>
    <t>I1330</t>
  </si>
  <si>
    <t>INTERRUPTOR INDUSTRIAL TIPO ABIERTO REGULABLE  1280-3200A  3 X 3200A, 65KA/240V. CALIDAD LEGRAND, MERLIN GERIN, MITSUBISHI, SIEMENS, SQUAR D, O SUPERIOR DE MARCA RECONOCIDA Y HOMOLOGADA POR EL CIDET</t>
  </si>
  <si>
    <t>I1110</t>
  </si>
  <si>
    <t>ACCESORIOS DE FIJACION</t>
  </si>
  <si>
    <t>I1137</t>
  </si>
  <si>
    <t>ADAPTADOR TERMINAL PVC 3/4"</t>
  </si>
  <si>
    <t>I1142</t>
  </si>
  <si>
    <t>ALAMBRE COBRE DESNUDO Nº 12 AWG</t>
  </si>
  <si>
    <t>I1145</t>
  </si>
  <si>
    <t>ALAMBRE COBRE Nº 12 THHN  AWG</t>
  </si>
  <si>
    <t>I1207</t>
  </si>
  <si>
    <t>CAJA OCTOGONAL GALVANIZADA (CAJA EMP GALV.OCTAGONAL 4")</t>
  </si>
  <si>
    <t>I1409</t>
  </si>
  <si>
    <t>TAPA CIEGA CON IMPACTO GALVANIZADA CUADRADA 4X4"</t>
  </si>
  <si>
    <t>I1489</t>
  </si>
  <si>
    <t>CINTA AISLANTE 3M</t>
  </si>
  <si>
    <t>I1186</t>
  </si>
  <si>
    <t>CABLE DE COBRE ENCAUCHETADO 3 X 16 THHN</t>
  </si>
  <si>
    <t>I1227</t>
  </si>
  <si>
    <t>CONDULETA EN T Ó L 3/4" NPT</t>
  </si>
  <si>
    <t>I1375</t>
  </si>
  <si>
    <t>PRENSA ESTOPA ALUMINIO 3/4" NPT</t>
  </si>
  <si>
    <t>I1205</t>
  </si>
  <si>
    <t xml:space="preserve">CAJA METALICA GALVANIZADA (REF: 2400) </t>
  </si>
  <si>
    <t>I1431</t>
  </si>
  <si>
    <t>TOMACORRIENTE DOBLE CON POLO A TIERRA  NEMA 5-15-R</t>
  </si>
  <si>
    <t>I1430</t>
  </si>
  <si>
    <t>TOMA CORRIENTE DOBLE CON  PROTECCION FALLA A TIERRA GFCI</t>
  </si>
  <si>
    <t>I1206</t>
  </si>
  <si>
    <t xml:space="preserve">CAJA METALICA GALVANIZADA (REF: 5800) </t>
  </si>
  <si>
    <t>I1141</t>
  </si>
  <si>
    <t xml:space="preserve">ALAMBRE COBRE DESNUDO Nº 10 AWG  </t>
  </si>
  <si>
    <t>I1144</t>
  </si>
  <si>
    <t>ALAMBRE COBRE Nº 10 THHN  AWG</t>
  </si>
  <si>
    <t>I1333</t>
  </si>
  <si>
    <t xml:space="preserve">INTERRUPTOR SENCILLO </t>
  </si>
  <si>
    <t>I1334</t>
  </si>
  <si>
    <t xml:space="preserve">INTERRUPTOR SENCILLO CONMUTABLE </t>
  </si>
  <si>
    <t>I1290</t>
  </si>
  <si>
    <t>INTERRUPTOR DOBLE</t>
  </si>
  <si>
    <t>I1291</t>
  </si>
  <si>
    <t xml:space="preserve">INTERRUPTOR DOBLE CONMUTABLE </t>
  </si>
  <si>
    <t>I1335</t>
  </si>
  <si>
    <t xml:space="preserve">INTERRUPTOR TRIPLE </t>
  </si>
  <si>
    <t>I1336</t>
  </si>
  <si>
    <t xml:space="preserve">INTERRUPTOR TRIPLE CONMUTABLE </t>
  </si>
  <si>
    <t>I1222</t>
  </si>
  <si>
    <t>CLAVIJA RECTA PARA TOMA INDUSTRIAL 3P+T 250V/16A IP44. MARCA LEGRAND</t>
  </si>
  <si>
    <t>I1437</t>
  </si>
  <si>
    <t>TOMA INDUSTRIAL DE SOBREPONER 3P+T 250V/16A IP44. MARCA LEGRAND</t>
  </si>
  <si>
    <t>I1217</t>
  </si>
  <si>
    <t>CLAVIJA RECTA PARA TOMA INDUSTRIAL 3P+N+T 250V/16A IP44. MARCA LEGRAND</t>
  </si>
  <si>
    <t>I1432</t>
  </si>
  <si>
    <t>TOMA INDUSTRIAL DE SOBREPONER 3P+N+T 250V/16A IP44. MARCA LEGRAND</t>
  </si>
  <si>
    <t>I1224</t>
  </si>
  <si>
    <t>CLAVIJA RECTA PARA TOMA INDUSTRIAL 3P+T 250V/32A IP44. MARCA LEGRAND</t>
  </si>
  <si>
    <t>I1439</t>
  </si>
  <si>
    <t>TOMA INDUSTRIAL DE SOBREPONER 3P+T 250V/32A IP44. MARCA LEGRAND</t>
  </si>
  <si>
    <t>I1219</t>
  </si>
  <si>
    <t>CLAVIJA RECTA PARA TOMA INDUSTRIAL 3P+N+T 250V/32A IP44. MARCA LEGRAND</t>
  </si>
  <si>
    <t>I1434</t>
  </si>
  <si>
    <t>TOMA INDUSTRIAL DE SOBREPONER 3P+N+T 250V/32A IP44. MARCA LEGRAND</t>
  </si>
  <si>
    <t>I1223</t>
  </si>
  <si>
    <t>CLAVIJA RECTA PARA TOMA INDUSTRIAL 3P+T 250V/16A IP67. MARCA LEGRAND</t>
  </si>
  <si>
    <t>I1438</t>
  </si>
  <si>
    <t>TOMA INDUSTRIAL DE SOBREPONER 3P+T 250V/16A IP67. MARCA LEGRAND</t>
  </si>
  <si>
    <t>I1218</t>
  </si>
  <si>
    <t>CLAVIJA RECTA PARA TOMA INDUSTRIAL 3P+N+T 250V/16A IP67. MARCA LEGRAND</t>
  </si>
  <si>
    <t>I1433</t>
  </si>
  <si>
    <t>TOMA INDUSTRIAL DE SOBREPONER 3P+N+T 250V/16A IP67. MARCA LEGRAND</t>
  </si>
  <si>
    <t>I1225</t>
  </si>
  <si>
    <t>CLAVIJA RECTA PARA TOMA INDUSTRIAL 3P+T 250V/32A IP67. MARCA LEGRAND</t>
  </si>
  <si>
    <t>I1440</t>
  </si>
  <si>
    <t>TOMA INDUSTRIAL DE SOBREPONER 3P+T 250V/32A IP67. MARCA LEGRAND</t>
  </si>
  <si>
    <t>I1220</t>
  </si>
  <si>
    <t>CLAVIJA RECTA PARA TOMA INDUSTRIAL 3P+N+T 250V/32A IP67. MARCA LEGRAND</t>
  </si>
  <si>
    <t>I1435</t>
  </si>
  <si>
    <t>TOMA INDUSTRIAL DE SOBREPONER 3P+N+T 250V/32A IP67. MARCA LEGRAND</t>
  </si>
  <si>
    <t>I1226</t>
  </si>
  <si>
    <t>CLAVIJA RECTA PARA TOMA INDUSTRIAL 3P+T 250V/63A IP67. MARCA LEGRAND</t>
  </si>
  <si>
    <t>I1441</t>
  </si>
  <si>
    <t>TOMA INDUSTRIAL DE SOBREPONER 3P+T 250V/63A IP67. MARCA LEGRAND</t>
  </si>
  <si>
    <t>I1221</t>
  </si>
  <si>
    <t>CLAVIJA RECTA PARA TOMA INDUSTRIAL 3P+N+T 250V/63A IP67. MARCA LEGRAND</t>
  </si>
  <si>
    <t>I1436</t>
  </si>
  <si>
    <t>TOMA INDUSTRIAL DE SOBREPONER 3P+N+T 250V/63A IP67. MARCA LEGRAND</t>
  </si>
  <si>
    <t>I1215</t>
  </si>
  <si>
    <t>CLAVIJA CON SEGURO DE GIRO 2P+T 250V/20A. MARCA LEGRAND</t>
  </si>
  <si>
    <t>I1442</t>
  </si>
  <si>
    <t>TOMACORRIENTE DE INCRUSTAR CON SEGURO DE GIRO 2P+T 250V/20A. MARCA LEGRAND</t>
  </si>
  <si>
    <t>I1216</t>
  </si>
  <si>
    <t>CLAVIJA CON SEGURO DE GIRO 2P+T 250V/30A. MARCA LEGRAND</t>
  </si>
  <si>
    <t>I1443</t>
  </si>
  <si>
    <t>TOMACORRIENTE DE INCRUSTAR CON SEGURO DE GIRO 2P+T 250V/30A. MARCA LEGRAND</t>
  </si>
  <si>
    <t>I1256</t>
  </si>
  <si>
    <t>ENCHUFE 1F+N+T 15A/250V</t>
  </si>
  <si>
    <t>I1487</t>
  </si>
  <si>
    <t>VENTILADOR DE TECHO 3 A 5 ASPAS, KDK</t>
  </si>
  <si>
    <t>I1486</t>
  </si>
  <si>
    <t>VENTILADOR DE MURO</t>
  </si>
  <si>
    <t>I1338</t>
  </si>
  <si>
    <t xml:space="preserve">LAMPARA PARALUX 2X32W. BL CM BALASTO ELECTRONICO 2X32T8. INCLUYE 2 TUBOS FLUORESCENTE 32W SOCKET T8 120 V OSR SEGURIDAD 2249 -9HS </t>
  </si>
  <si>
    <t>I1339</t>
  </si>
  <si>
    <t>LAMPARA PARALUX 4X17W. BALASTO ELECTRONICO 4X17T8. INCLUYE 4 TUBOS FLUORESCENTE 17W T8</t>
  </si>
  <si>
    <t>I1337</t>
  </si>
  <si>
    <t>LAMPARA HERMETICA POLICARBONATO IP65, 2X32W. BALASTO ELECTRONICO 2X32T8. INCLUYE 2 TUBOS FLUORESCENTE 32W T8</t>
  </si>
  <si>
    <t>I1340</t>
  </si>
  <si>
    <t>LAMPARA SOBREPONER REF. FROST DE HIGH LIGHTS, 2X32W. BALASTO ELECTRONICO 2X32T8. INCLUYE 2 TUBOS FLUORESCENTE 32W T8</t>
  </si>
  <si>
    <t>I1343</t>
  </si>
  <si>
    <t>LUMINARIA DESCOLGAR REF. APOLO DE HIGH LIGHTS, MH70W.  INCLUYE BOMBILLERIA</t>
  </si>
  <si>
    <t>I1153</t>
  </si>
  <si>
    <t>BALA HQI RECTANGULAR EQUALIZABLE MARCA HIGH LIGHTS. INCLUYE AUTOTRANSFORMADOR Y BOMBILLA MH70W</t>
  </si>
  <si>
    <t>I1154</t>
  </si>
  <si>
    <t>BALA MINI FC HIGH LIGHTS 1X26W. INCLUYE BOMBILLA AHORRADORA 26W. E27. ARO BLANCO REFLECTOR EN ALUMINIO BRILLADO</t>
  </si>
  <si>
    <t>I1151</t>
  </si>
  <si>
    <t>BALA DULUX FC HIGH LIGHTS 2X26W. ARO BLANCO Y VIDRIO DECORATIVO. INCLUYE 2 BOMBILLAS AHORRADORAS 26W. E27 Y BALASTO ELECTRONICO.</t>
  </si>
  <si>
    <t>I1152</t>
  </si>
  <si>
    <t>BALA HALOGENA INYECTADA CUADRADA HIGH LIGHTS. ARO ESCUALIZABLE. INCLUYE BOMBILLO DICROICO 50W Y ADAPTADOR 12V.</t>
  </si>
  <si>
    <t>I1150</t>
  </si>
  <si>
    <t>BALA CUADRADA FC 2X26W HIGH LIGHTS. INCLUYE 2 BOMBILLAS AHORRADORAS 26W. E27, BALASTO ELECTRONICO Y VIDRIO DECORATIVO</t>
  </si>
  <si>
    <t>I1147</t>
  </si>
  <si>
    <t>APLIQUE TORTUGA APTO PARA USO A LA INTEMPERIE. BOMBILLO AHORRADOR 26W E27.</t>
  </si>
  <si>
    <t>I1344</t>
  </si>
  <si>
    <t xml:space="preserve">LUMINARIA WALLPACK SODIO 70 W TIPO QUIMBAYA DE ROY ALPHA </t>
  </si>
  <si>
    <t>I1345</t>
  </si>
  <si>
    <t>LUMINARIA LINEAL LED SERIE SAFESITE DE 60 CM, 3500 LM, EXPLOSION PROFF CLASE 1 DIV 1 GRUPOS C Y D. REF LSC3C4D3GEX DE DAYLIGHT</t>
  </si>
  <si>
    <t>I1498</t>
  </si>
  <si>
    <t>PROGRAMADOR HORARIO ELECTROMECANICO</t>
  </si>
  <si>
    <t>I1499</t>
  </si>
  <si>
    <t>CAJA METALICA</t>
  </si>
  <si>
    <t>I1497</t>
  </si>
  <si>
    <t>LUMINARIA DE SOBREPONER TIPO ELM</t>
  </si>
  <si>
    <t>I1496</t>
  </si>
  <si>
    <t>AVISO SEÑALIZADOR SALIDA DE EMERGENCIA COLOR VERDE SYLVANA O SIMILAR</t>
  </si>
  <si>
    <t>I1495</t>
  </si>
  <si>
    <t>BALA PANEL LED REDONDO, 14W BLANCO OPAL. 1200LM . INCLUYE DRIVER SC</t>
  </si>
  <si>
    <t>I1490</t>
  </si>
  <si>
    <t>GABINETE METALICO FABRICADO EN LAMINA CR CAL 16-18, ACABADO EN PINTURA EPOXIPOLIESTER TIPO ELECTROSTATICA. INCLUYE DOBLE FONDO, PUERTA Y CHAPA. ALOJA TOTALIZADOR I HASTA 100A, BARRAJES N Y T, DIM MIN: 40X30X20CM</t>
  </si>
  <si>
    <t>I1516</t>
  </si>
  <si>
    <t xml:space="preserve">CAJA METALICA INCRUSTAR TIPO LEGRAND CP-15X15 CON PUERTA Y CHAPA </t>
  </si>
  <si>
    <t>I1494</t>
  </si>
  <si>
    <t xml:space="preserve">TOMA TV TERMINAL COAXIAL </t>
  </si>
  <si>
    <t>I1162</t>
  </si>
  <si>
    <t>BASE Y FOTOCELDA TIPO EXTERIOR PARA ALUMBRADO INSTALADA.</t>
  </si>
  <si>
    <t>I1504</t>
  </si>
  <si>
    <t>CAJA DE PASO TIPO PLEXO LEGRAND 180X140X86MM</t>
  </si>
  <si>
    <t>I1501</t>
  </si>
  <si>
    <t xml:space="preserve">CORAZA AMERICANA DE 3/4" </t>
  </si>
  <si>
    <t>I1502</t>
  </si>
  <si>
    <t>CONECTOR RECTO PARA CORAZA AMERICANA DE 3/4</t>
  </si>
  <si>
    <t>I1503</t>
  </si>
  <si>
    <t>CAJA METALICA GALVANIZADA TIPO INTEMPERIE DE 20*20</t>
  </si>
  <si>
    <t>I1517</t>
  </si>
  <si>
    <t xml:space="preserve">TAPA PLASTICA PARA TOMA CORRIENTE </t>
  </si>
  <si>
    <t>I1364</t>
  </si>
  <si>
    <t>PLAFON LOZA BLANCO</t>
  </si>
  <si>
    <t>I1500</t>
  </si>
  <si>
    <t>BOMBILLA AHORRADORA 25W/120V E27. LUZ CALIDA</t>
  </si>
  <si>
    <t>I1747</t>
  </si>
  <si>
    <t>SUMINISTRO DE ALAMBRE  12AWG HFFR LS 600V 75º CT</t>
  </si>
  <si>
    <t>I1757</t>
  </si>
  <si>
    <t>SUMINISTRO DE TUBERIA PVC 1/2"</t>
  </si>
  <si>
    <t>I1505</t>
  </si>
  <si>
    <t>I1506</t>
  </si>
  <si>
    <t>SELLOS CORTAFUEGO PARA TUBERIA DE 3/4"</t>
  </si>
  <si>
    <t>I1507</t>
  </si>
  <si>
    <t>LUZ DE OBSTRUCION TIPO LED ¿ REF. RTO-1R07-001 CONSUMO 7 VATIOS</t>
  </si>
  <si>
    <t>I1508</t>
  </si>
  <si>
    <t xml:space="preserve">LUMINARIA TIPO QUIMBAYA II 70W </t>
  </si>
  <si>
    <t>I1509</t>
  </si>
  <si>
    <t>LUMINARIA A PRUEBA DE EXPLOSION TIPO COLGANTE ¿ REF. RTO-0W07-001 / TIPO LED</t>
  </si>
  <si>
    <t>I1510</t>
  </si>
  <si>
    <t>I1511</t>
  </si>
  <si>
    <t>I1408</t>
  </si>
  <si>
    <t>TABLERO RIEL 4 CIRCUITOS</t>
  </si>
  <si>
    <t>I1657</t>
  </si>
  <si>
    <t>LUMINARIA LED DE INCRUSTAR REF. 9PULG-24 W TIPO PLANETA O SIMILAR</t>
  </si>
  <si>
    <t>I1691</t>
  </si>
  <si>
    <t>MEDIDOR BIFASICO TRIFILAR 240/120V 100A, CLASE 1</t>
  </si>
  <si>
    <t>I1692</t>
  </si>
  <si>
    <t>CAJA HERMETICA TIPO INTERPERIE PARA MEDIDOR DE ENERGIA</t>
  </si>
  <si>
    <t>I1693</t>
  </si>
  <si>
    <t>TERMINAL EMT 2"</t>
  </si>
  <si>
    <t>I1694</t>
  </si>
  <si>
    <t>CINTA BAND - IT, 5/8"</t>
  </si>
  <si>
    <t>I1695</t>
  </si>
  <si>
    <t>GRAPA BAND - IT 5/8"</t>
  </si>
  <si>
    <t>I1698</t>
  </si>
  <si>
    <t>TUBO PVC PESADO 1 1/2"</t>
  </si>
  <si>
    <t>I1699</t>
  </si>
  <si>
    <t>BANDA PLASTICA DE SEÑALIZACION</t>
  </si>
  <si>
    <t>I1701</t>
  </si>
  <si>
    <t>SOLDADURA PVC LIQUIDA</t>
  </si>
  <si>
    <t>I1702</t>
  </si>
  <si>
    <t>ARENA DE PEÑA</t>
  </si>
  <si>
    <t>I1703</t>
  </si>
  <si>
    <t>RELLENO CON TIERRA DE EXCAVACION ( RELLENO CON PIZON DE CAPAS DE 15CM)</t>
  </si>
  <si>
    <t>I1704</t>
  </si>
  <si>
    <t>MARCO Y TAPA CAJA INSPECCION SEGUN NORMA CS 274 DE 0.82X 0.82 CM ( MARCO EN ANGULO 2 1/2 X 2 1/2* 3/16", TAPA REFORZADA EN PLATINA DE 2 1/2* 3/16" CON PARRILA EN VARILLA  3/8 CADA 10 CM)</t>
  </si>
  <si>
    <t>I1705</t>
  </si>
  <si>
    <t>CONCRETO 2500 PSI</t>
  </si>
  <si>
    <t>I1706</t>
  </si>
  <si>
    <t>MORTERO 1:5 ( ARENA SEMILAVADA DE PEÑA)</t>
  </si>
  <si>
    <t>I1707</t>
  </si>
  <si>
    <t>CONCRETO 1:2:1 280 KG/CM2 4000PSI</t>
  </si>
  <si>
    <t>I1708</t>
  </si>
  <si>
    <t>RECEBO COMUN (EXTENDIDO Y COMPACTADO)</t>
  </si>
  <si>
    <t>I1710</t>
  </si>
  <si>
    <t>RELLENO EN GRAVILLA COMUN</t>
  </si>
  <si>
    <t>I421</t>
  </si>
  <si>
    <t>PLACA DE IDENTIFICACION EN ALUMINIO ALTO RELIEVE DE 12 X 5 CM. SEGÚN NORMA CS 278-1</t>
  </si>
  <si>
    <t>I1712</t>
  </si>
  <si>
    <t>SUMINISTRO DE TABLERO ELECTRONICO DE BAJA TENSION ( 0.9X1. 0X0. 30)SEGUN RETIE, INCLUYE BARRAJE 2F- N-T 125A</t>
  </si>
  <si>
    <t>I1713</t>
  </si>
  <si>
    <t>SUMINISTRO DE PROTECCION FIJA 125A, 50KA 240/120V</t>
  </si>
  <si>
    <t>I1714</t>
  </si>
  <si>
    <t>SUMINISTRO BREAKER 2X50 25K 240/120V</t>
  </si>
  <si>
    <t>I1715</t>
  </si>
  <si>
    <t>SUMINISTRO DE TERMINAL DE OJO PARA ALAMBRE 2 AWG C/ TORNILLO</t>
  </si>
  <si>
    <t>I1716</t>
  </si>
  <si>
    <t>SUMINSTRO DETERMINAL DE OJO PARA ALAMBRE 8 AWG C/TORNILLO</t>
  </si>
  <si>
    <t>I1717</t>
  </si>
  <si>
    <t>SUMINISTRO DE ALAMBRE 8 AWG HFFR LS 600V 75ºCT</t>
  </si>
  <si>
    <t>I1718</t>
  </si>
  <si>
    <t>SUMINISTRO DE ALAMBRE 2 AWG HFFR LS 600V 75º CT</t>
  </si>
  <si>
    <t>I1719</t>
  </si>
  <si>
    <t>SUMINSTRO DE CANALETA 80X60MM RANURADA X 2M</t>
  </si>
  <si>
    <t>I1720</t>
  </si>
  <si>
    <t>ADAPTADOR  TUBO PVC DE 2"</t>
  </si>
  <si>
    <t>I1721</t>
  </si>
  <si>
    <t>SUMINISTRO DE CINTA AISLANTE SCOTH</t>
  </si>
  <si>
    <t>I1722</t>
  </si>
  <si>
    <t>SUMINSTRO  DE CINTA AISLANTE DE COLORES</t>
  </si>
  <si>
    <t>I1723</t>
  </si>
  <si>
    <t>SUMINSTRO DE MARCADORES DECABLES</t>
  </si>
  <si>
    <t>I1727</t>
  </si>
  <si>
    <t>SUMINISTRO DE SOLDADURA CADWEEL 150GR</t>
  </si>
  <si>
    <t>I1728</t>
  </si>
  <si>
    <t>SUMINISTRO DE FAVIGEL</t>
  </si>
  <si>
    <t>I1729</t>
  </si>
  <si>
    <t>SUMINISTRO DEVARILLA COOPERWELL 5/8" X 2.4M COBRE-COBRE</t>
  </si>
  <si>
    <t>I1730</t>
  </si>
  <si>
    <t>SUMINISTRO DE CABLE CU 2AWG DESNUDO</t>
  </si>
  <si>
    <t>I1732</t>
  </si>
  <si>
    <t>SUMINISTRO DE CABLE 8 AWG HFFR LS 600V 75º CT</t>
  </si>
  <si>
    <t>I1733</t>
  </si>
  <si>
    <t>SUMINISTRO DE CABLE  10 AWG HFFR LS 600V 75º CT</t>
  </si>
  <si>
    <t>I1735</t>
  </si>
  <si>
    <t>SUMINISTRO DE CURVA PVC 1"</t>
  </si>
  <si>
    <t>I1736</t>
  </si>
  <si>
    <t>SUMINISTRO DE CINTA AISLANTE DE COLORES</t>
  </si>
  <si>
    <t>I1737</t>
  </si>
  <si>
    <t>SUMINISTRO DE PEGANTE PVC CONDUIT</t>
  </si>
  <si>
    <t>I1738</t>
  </si>
  <si>
    <t>SUMINISTRO DE TABLERO DE DISTRIBUCCION MONOFASICO  2F- N+T; 12 CIRCUITOS , INCRUSTAR CON TAPA</t>
  </si>
  <si>
    <t>I1740</t>
  </si>
  <si>
    <t>SUMINISTRO DE CABLE 12AWG HFFR LS 600V 75º CT</t>
  </si>
  <si>
    <t>I1741</t>
  </si>
  <si>
    <t>SUMINISTRO DE TABLERO ELECTRICO (500X400X200) IP66</t>
  </si>
  <si>
    <t>I1742</t>
  </si>
  <si>
    <t>SUMINISTRO DE PROTECCION TIPO MINIBRAKER DE RIEL 16A</t>
  </si>
  <si>
    <t>I1743</t>
  </si>
  <si>
    <t>SUMINISTRO DE TERMINALESDE OJO PARA CABLE 12 AWG</t>
  </si>
  <si>
    <t>I1744</t>
  </si>
  <si>
    <t>SUMINISTRO DE ACCESORIOS FIJACION TABLERO Y CABLES TABLERO</t>
  </si>
  <si>
    <t>I1745</t>
  </si>
  <si>
    <t>SUMINISTRO DE PROTECCION  1X20 A; 10 KA, INCRUSTAR</t>
  </si>
  <si>
    <t>I1746</t>
  </si>
  <si>
    <t>SUMINISTRO DE BALA LED CIRCULAR DE SOBREPONER 20W</t>
  </si>
  <si>
    <t>I1748</t>
  </si>
  <si>
    <t>SUMINISTRO DE LUMINARIA 120X30, SOBREPONER, 2T, LED, 40W, ESPECULAR 3"</t>
  </si>
  <si>
    <t>I1750</t>
  </si>
  <si>
    <t>SUMINISTRO DE LUMINARIA 60X60 DE SOBREPONER T4, LED, 10W ESPECULAR 1.5"</t>
  </si>
  <si>
    <t>I1752</t>
  </si>
  <si>
    <t>SUMINISTRO DE APLIQUE TIPO TORTUGA MARCA HAVELLS - SYLVANIA O SIMILAR  CON ACCESOSRIOS</t>
  </si>
  <si>
    <t>I1753</t>
  </si>
  <si>
    <t>SUMINISTRO DE INTERRUPTOR SENCILLO</t>
  </si>
  <si>
    <t>I1754</t>
  </si>
  <si>
    <t>SUMINISTRO DE CAJA 2X4 PLASTICA</t>
  </si>
  <si>
    <t>I1755</t>
  </si>
  <si>
    <t>SUMINISTRO DE TERMINAL PVC 1/2"</t>
  </si>
  <si>
    <t>I1756</t>
  </si>
  <si>
    <t>SUMINISTRO DE CURVA PVC 1/2"</t>
  </si>
  <si>
    <t>I1758</t>
  </si>
  <si>
    <t>SUMINISTRO DE INTERRUPTOR DOBLE</t>
  </si>
  <si>
    <t>I1759</t>
  </si>
  <si>
    <t>SUMINISTRO DE CAJA 2X4" PLASTICA</t>
  </si>
  <si>
    <t>I1760</t>
  </si>
  <si>
    <t>SUMINISTRO DE INTERRUPTOR CONMUTABLE</t>
  </si>
  <si>
    <t>I1749</t>
  </si>
  <si>
    <t>SUMINISTRO DE ALAMBRE 12 AWG HFFR LS 600V 75º CT</t>
  </si>
  <si>
    <t>I1761</t>
  </si>
  <si>
    <t>SUMINISTRO DE INTERRUPTOR CONMUTABLE DOBLE</t>
  </si>
  <si>
    <t>I1762</t>
  </si>
  <si>
    <t>SUMINISTRO DE INTERRUPTOR CONMUTABLE TRIPLE</t>
  </si>
  <si>
    <t>I1763</t>
  </si>
  <si>
    <t>SUMINISTRO DE INTERRUPTOR CUATRO VIAS</t>
  </si>
  <si>
    <t>I2116</t>
  </si>
  <si>
    <t>CURVA EMT 3/4"</t>
  </si>
  <si>
    <t>I1764</t>
  </si>
  <si>
    <t>SUMINISTRO DE INTERRUPTOR SENSOR DE MOVIMIENTO</t>
  </si>
  <si>
    <t>I1765</t>
  </si>
  <si>
    <t>SUMINISTRO DE TOMACORRIENTE CON POLO A TIERRA ECONÓMICO</t>
  </si>
  <si>
    <t>I1766</t>
  </si>
  <si>
    <t>SUMINISTRO DE TOMACORRIENTE TIPO  REGULADO COLOR NARANJA</t>
  </si>
  <si>
    <t>I1767</t>
  </si>
  <si>
    <t>SUMINISTRO DE TOMACORRIENTE CON POLO A TIERRA GFCI</t>
  </si>
  <si>
    <t>I1769</t>
  </si>
  <si>
    <t>SUMINISTRO DE CABLE UTP CATEGORIA 6</t>
  </si>
  <si>
    <t>I1770</t>
  </si>
  <si>
    <t>SUMINISTRO DE CABLE UTP CATEGORIA 5E</t>
  </si>
  <si>
    <t>I1771</t>
  </si>
  <si>
    <t>SUMINISTRO DE CANALETA METALICA 15X15CM, 2 DIVISIONES</t>
  </si>
  <si>
    <t>I1772</t>
  </si>
  <si>
    <t>SUMINISTRO DE TROQUEL METALICO PARA PUESTO DE TRABAJO</t>
  </si>
  <si>
    <t>I1773</t>
  </si>
  <si>
    <t>SUMINISTRO DE TUBERIA EMT 3/4"</t>
  </si>
  <si>
    <t>I1774</t>
  </si>
  <si>
    <t>SUMINISTRO FACEPLACE</t>
  </si>
  <si>
    <t>I1775</t>
  </si>
  <si>
    <t>SUMINISTRO DE PUNTO VGA</t>
  </si>
  <si>
    <t>I1776</t>
  </si>
  <si>
    <t>SUMINISTRO DE PUNTO HDMI</t>
  </si>
  <si>
    <t>I1777</t>
  </si>
  <si>
    <t>SUMINISTRO DE BANDEJA TIPO MALLA 04M X 0.1</t>
  </si>
  <si>
    <t>I1778</t>
  </si>
  <si>
    <t>SUMINISTRO DE UNIONES</t>
  </si>
  <si>
    <t>I1779</t>
  </si>
  <si>
    <t>SUMINISTRO DE SOPORTES</t>
  </si>
  <si>
    <t>I1780</t>
  </si>
  <si>
    <t>SUMINISTRO E INSTALACION PATCH PANEL 12 PUERTOS</t>
  </si>
  <si>
    <t>I1781</t>
  </si>
  <si>
    <t>SUMINISTRO E INSTALACION RACK MEDIANO DE PARED 50X45X60</t>
  </si>
  <si>
    <t>I1782</t>
  </si>
  <si>
    <t>SUMINISTRO E INSTALACION PLANTA TELEFONICA 24 SALIDAS 8 ENTRADAS</t>
  </si>
  <si>
    <t>I1783</t>
  </si>
  <si>
    <t>SUMINISTRO E INSTALACION STRIP TELEFONICO 24</t>
  </si>
  <si>
    <t>I1784</t>
  </si>
  <si>
    <t>PATCH CORD RJ45</t>
  </si>
  <si>
    <t>I1785</t>
  </si>
  <si>
    <t>SUMINISTRO DE SWITCH DE 12 PUERTOS</t>
  </si>
  <si>
    <t>I1791</t>
  </si>
  <si>
    <t>I1840</t>
  </si>
  <si>
    <t>SUMINISTRO DE PROTECCION  2X20 A; 10 KA, INCRUSTAR</t>
  </si>
  <si>
    <t>I1202</t>
  </si>
  <si>
    <t xml:space="preserve">CABLE DE COBRE Nº 10 THWN </t>
  </si>
  <si>
    <t>I1493</t>
  </si>
  <si>
    <t xml:space="preserve">CAPACETE ROSCADO EN ALUMINIO PARA TUBERIA IMC GALVANIZADA DE 1 1/2" </t>
  </si>
  <si>
    <t>I1880</t>
  </si>
  <si>
    <t>LAMPARA ESPECULAR 2X18 TUBO LED 6500 K O SIMILAR</t>
  </si>
  <si>
    <t>I1894</t>
  </si>
  <si>
    <t>PANEL LED REDONDO DE SOBREPONER 12W - SYLVANIA</t>
  </si>
  <si>
    <t>I1965</t>
  </si>
  <si>
    <t>I1966</t>
  </si>
  <si>
    <t>I1968</t>
  </si>
  <si>
    <t>I1969</t>
  </si>
  <si>
    <t>I1970</t>
  </si>
  <si>
    <t>I1971</t>
  </si>
  <si>
    <t>I1975</t>
  </si>
  <si>
    <t>I1993</t>
  </si>
  <si>
    <t>EXTRACTOR BROAN TECHO 18X18X11 CM 5 PUL</t>
  </si>
  <si>
    <t>I1994</t>
  </si>
  <si>
    <t>EXTRACTOR BROAN TECHO 21.5X21.5X12.4 CM 6 PUL</t>
  </si>
  <si>
    <t>I2002</t>
  </si>
  <si>
    <t>CANALETA PLÁSTICA DE 10 X 100 CM</t>
  </si>
  <si>
    <t>I1976</t>
  </si>
  <si>
    <t>CAJA ELÉCTRICA 4X4 BLANCA CONDUIT O SIMILAR. INCLUYE ACCESORIOS DE FIJACIÓN.</t>
  </si>
  <si>
    <t>I2048</t>
  </si>
  <si>
    <t>PANEL LED REDONDO 18W LUZ BLANCA NEUTRA 1080 LÚMENES</t>
  </si>
  <si>
    <t>I2049</t>
  </si>
  <si>
    <t>SUMINISTRO DE PROTECCION  2X50 A; 10 KA, INCRUSTAR</t>
  </si>
  <si>
    <t>I2050</t>
  </si>
  <si>
    <t>SUMINISTRO DE PROTECCION  1X50 A; 10 KA, INCRUSTAR</t>
  </si>
  <si>
    <t>I2051</t>
  </si>
  <si>
    <t>SUMINISTRO DE PROTECCION  1X15 A; 10 KA, INCRUSTAR</t>
  </si>
  <si>
    <t>C20</t>
  </si>
  <si>
    <t>CUADRILLA FF TIPO 3 (1 OFICIAL + 3 AYUDANTE) (Electricas)</t>
  </si>
  <si>
    <t>I2074</t>
  </si>
  <si>
    <t>LÁMPARA LUMINARIA LED SOLAR PARA ALUMBRADO PÚBLICO 100W MAS BRAZO</t>
  </si>
  <si>
    <t>I245</t>
  </si>
  <si>
    <t>PLATINA 80X80 DE 1/16 "</t>
  </si>
  <si>
    <t>I388</t>
  </si>
  <si>
    <t>VARILLA DE 1" ROSCADA PARA ANCLAJES DE LUMINARIA</t>
  </si>
  <si>
    <t>I2080</t>
  </si>
  <si>
    <t>PANEL LED 60 X 60 CM MARCA EMITY O SIMILAR</t>
  </si>
  <si>
    <t>I2107</t>
  </si>
  <si>
    <t>TERMINAL PVC 1-1/2"</t>
  </si>
  <si>
    <t>I2108</t>
  </si>
  <si>
    <t>CURVA PVC 1-1/2</t>
  </si>
  <si>
    <t>I1484</t>
  </si>
  <si>
    <t>VARILLA COPPERWELD DE  5/8 X 2,40</t>
  </si>
  <si>
    <t>I1726</t>
  </si>
  <si>
    <t>SUMINISTRO DE CABLE  CU  2 AWG DESNUDO</t>
  </si>
  <si>
    <t>I2086</t>
  </si>
  <si>
    <t>ELEMENTOS DE SUJECION</t>
  </si>
  <si>
    <t>I2089</t>
  </si>
  <si>
    <t>ALAMBRÓN DE ALUMINIO 8MM</t>
  </si>
  <si>
    <t>I2090</t>
  </si>
  <si>
    <t>SOPORTE DEHN SNAP PLASTICA H16 DE FIJACION PARA CONDUCTOR 8MM</t>
  </si>
  <si>
    <t>I2091</t>
  </si>
  <si>
    <t>VARILLA CAPTADORA DE ALUMINIO DE 5/8"X0.80 CM</t>
  </si>
  <si>
    <t>I2092</t>
  </si>
  <si>
    <t>CAJA DE PASO 20X20CM TIPO INTEMPERIE</t>
  </si>
  <si>
    <t>I2093</t>
  </si>
  <si>
    <t>CONECTOR BIMETALICO AT-108F</t>
  </si>
  <si>
    <t>I2094</t>
  </si>
  <si>
    <t>BASE PARA PUNTA CAPTADORA</t>
  </si>
  <si>
    <t>I2096</t>
  </si>
  <si>
    <t>TABLERO DE  DISTRIBUCIÓN BIFASICO 2F+N+T, 20 CIRCUITOS, DE INCRUSTAR CON PUERTA Y ESPACIO PARA TOTALIZADOR</t>
  </si>
  <si>
    <t>I2097</t>
  </si>
  <si>
    <t>BREAKER INDUSTRIAL TOTALIZADOR 2X100A</t>
  </si>
  <si>
    <t>I2098</t>
  </si>
  <si>
    <t>BORNA DE PONCHAR ESTAÑADA N° 8 AWG C/ TORNILLO</t>
  </si>
  <si>
    <t>I2099</t>
  </si>
  <si>
    <t>BORNA DE PONCHAR ESTAÑADA N° 2AWG C/ TORNILLO</t>
  </si>
  <si>
    <t>I2103</t>
  </si>
  <si>
    <t>TERMINAL EMT 1"</t>
  </si>
  <si>
    <t>I2104</t>
  </si>
  <si>
    <t>CURVA EMT 1"</t>
  </si>
  <si>
    <t>I2105</t>
  </si>
  <si>
    <t>UNION EMT 1"</t>
  </si>
  <si>
    <t>I2106</t>
  </si>
  <si>
    <t>CHAZO Y TORNILLO</t>
  </si>
  <si>
    <t>I2109</t>
  </si>
  <si>
    <t>TUBO CONDUIT GALVANIZADA EMT 1-1/4"</t>
  </si>
  <si>
    <t>I2110</t>
  </si>
  <si>
    <t>CURVA EMT 1-1/4"</t>
  </si>
  <si>
    <t>I2111</t>
  </si>
  <si>
    <t>TERMINAL EMT 1-1/4"</t>
  </si>
  <si>
    <t>I2112</t>
  </si>
  <si>
    <t>UNION EMT 1-1/4"</t>
  </si>
  <si>
    <t>I2113</t>
  </si>
  <si>
    <t>ABRAZADERA METALICA DOBLE ALA GALVANIZADA 1-1/4"</t>
  </si>
  <si>
    <t>I2114</t>
  </si>
  <si>
    <t>UNION EMT 3/4"</t>
  </si>
  <si>
    <t>I2117</t>
  </si>
  <si>
    <t>CAPACETE LISO EN ALUMINIO PARA TUBERIA EMT DE 3/4"</t>
  </si>
  <si>
    <t>I2220</t>
  </si>
  <si>
    <t>SUMINISTRO DE APLIQUE TIPO HONGO MARCA HAVELLS - SYLVANIA O SIMILAR  CON ACCESOSRIOS</t>
  </si>
  <si>
    <t>I2126</t>
  </si>
  <si>
    <t>CABLE 12 AWG HFFR LS 600V</t>
  </si>
  <si>
    <t>I2163</t>
  </si>
  <si>
    <t>ABRAZADERA  METALICA DOBLE ALA TUBO EMT 3/4"</t>
  </si>
  <si>
    <t>I2164</t>
  </si>
  <si>
    <t>CAJA RECTANGULAR RAWELT 3/4" 2X4</t>
  </si>
  <si>
    <t>I2178</t>
  </si>
  <si>
    <t>SENSOR INFRARROJO ON/OFF</t>
  </si>
  <si>
    <t>I2158</t>
  </si>
  <si>
    <t>CABLE 4 AWG HFFR LS 600V 75º CT</t>
  </si>
  <si>
    <t>I1476</t>
  </si>
  <si>
    <t>TUBO PVC PESADO DB 2"</t>
  </si>
  <si>
    <t>I2088</t>
  </si>
  <si>
    <t>CURVA PVC DE 2"</t>
  </si>
  <si>
    <t>I2118</t>
  </si>
  <si>
    <t>TABLERO DE 4 CIRCUITOS 1F3H,  BARRAJE 75A, BARRA NEUTRO Y BARRA TIERRA  CALIDAD LEGRAND, SIEMENS, SQARED O SUPERIOR DE MARCA RECONOCIDA Y HOMOLOGADA POR EL CIDET</t>
  </si>
  <si>
    <t>I2120</t>
  </si>
  <si>
    <t>INTERRUPTOR ENCHUFABLE 1X15A - 10KA</t>
  </si>
  <si>
    <t>I1528</t>
  </si>
  <si>
    <t>CAJA PLASTICA OCTOGONAL</t>
  </si>
  <si>
    <t>I2122</t>
  </si>
  <si>
    <t>TUBO CONDUIT SCH40 1/2"</t>
  </si>
  <si>
    <t>I2125</t>
  </si>
  <si>
    <t>TERMINAL PVC SCH40 1/2"</t>
  </si>
  <si>
    <t>I2127</t>
  </si>
  <si>
    <t>UNION EMT 1/2"</t>
  </si>
  <si>
    <t>I2128</t>
  </si>
  <si>
    <t>TERMINAL EMT 1/2"</t>
  </si>
  <si>
    <t>I2129</t>
  </si>
  <si>
    <t>CURVA EMT 1/2"</t>
  </si>
  <si>
    <t>I2130</t>
  </si>
  <si>
    <t>SOCKET T8 - CONECTOR TUBO LED</t>
  </si>
  <si>
    <t>I2131</t>
  </si>
  <si>
    <t>TUBO LED 18W T8</t>
  </si>
  <si>
    <t>I2132</t>
  </si>
  <si>
    <t>RETIRO BALASTO LUMINARIAS</t>
  </si>
  <si>
    <t>I2133</t>
  </si>
  <si>
    <t>KIT DE LIMPIEZA LUMINARIA</t>
  </si>
  <si>
    <t>I2138</t>
  </si>
  <si>
    <t>CABLE ENCAUCHETADO 3X14 AWG</t>
  </si>
  <si>
    <t>I2139</t>
  </si>
  <si>
    <t>CONECTOR RESORTE ROJO-AMR 3M</t>
  </si>
  <si>
    <t>I2136</t>
  </si>
  <si>
    <t>TOMACORRIENTE DOBLE CON POLO A TIERRA NEMA 5-15-R</t>
  </si>
  <si>
    <t>I2137</t>
  </si>
  <si>
    <t>CLAVIJA CON POLO A TIERRA - 15A - 250V</t>
  </si>
  <si>
    <t>I2140</t>
  </si>
  <si>
    <t>ABRAZADERA  METALICA DOBLE ALA TUBO EMT 1/2"</t>
  </si>
  <si>
    <t>I2276</t>
  </si>
  <si>
    <t>TUBERIA EMT 1/2"</t>
  </si>
  <si>
    <t>I2323</t>
  </si>
  <si>
    <t>CABLE 12 AWG HFFR LS CU</t>
  </si>
  <si>
    <t>I2324</t>
  </si>
  <si>
    <t>CAJA RECTANGULAR 1/2" 2X4 RAWELT</t>
  </si>
  <si>
    <t>I2325</t>
  </si>
  <si>
    <t>CABLE ENCAUCHETADO 3X14 AWG CU</t>
  </si>
  <si>
    <t>I2121</t>
  </si>
  <si>
    <t>LUMINARIA LFS 36W DE INCRUSTAR, MARCA ILTEC</t>
  </si>
  <si>
    <t>I2141</t>
  </si>
  <si>
    <t>LUMINARIA CCCE - 2 TUBO LED T8 18W - 36W - MARCA ILTEC</t>
  </si>
  <si>
    <t>I2144</t>
  </si>
  <si>
    <t>LUMINARIA DE EMERGENCIA R1 - SYLVANIA</t>
  </si>
  <si>
    <t>I2135</t>
  </si>
  <si>
    <t>CAJA RECTANGULAR RAWELT 1/2" 2X4</t>
  </si>
  <si>
    <t>I2142</t>
  </si>
  <si>
    <t>PANEL LED SOBREPONER 12W</t>
  </si>
  <si>
    <t>I2143</t>
  </si>
  <si>
    <t>LUMINARIA HERMETICA 2X18 T8 LED - 36W - SYLVANIA</t>
  </si>
  <si>
    <t>I2145</t>
  </si>
  <si>
    <t>PROYECTOR SYLVEO LED 150W - SYLVANIA</t>
  </si>
  <si>
    <t>I2146</t>
  </si>
  <si>
    <t>UPS POWEST TITAN 6KVA ON LINE, BIFASICA, DOBLE CONVERSION CON TRANSFORMADOR DE ASILAMIENTO</t>
  </si>
  <si>
    <t>I2147</t>
  </si>
  <si>
    <t>TAPA TROQUELADA DE 3 SALIDAS 2X4"</t>
  </si>
  <si>
    <t>I2148</t>
  </si>
  <si>
    <t>CANALETA METALICA 12X5CM DE 240CM</t>
  </si>
  <si>
    <t>I2149</t>
  </si>
  <si>
    <t>ELEMENTOS DE SUJECION CANALETA METALICA</t>
  </si>
  <si>
    <t>I2150</t>
  </si>
  <si>
    <t>CURVA METALICA 12X5CM</t>
  </si>
  <si>
    <t>I2151</t>
  </si>
  <si>
    <t>BANDEJA CABLOFIL CF 54/200</t>
  </si>
  <si>
    <t>I2152</t>
  </si>
  <si>
    <t>UNION RAPIDA BANDEJA CABLOFIL</t>
  </si>
  <si>
    <t>I2153</t>
  </si>
  <si>
    <t>PERFIL DE FIJACION RCSN BANDEJA CABLOFIL</t>
  </si>
  <si>
    <t>I2154</t>
  </si>
  <si>
    <t>SOPORTE CABLE DE PUESTA A TIERRA BANDEJA CABLOFIL</t>
  </si>
  <si>
    <t>I2155</t>
  </si>
  <si>
    <t>CONECTOR PUESTA A TIERRA BANDEJA CABLOFIL</t>
  </si>
  <si>
    <t>I2182</t>
  </si>
  <si>
    <t>CABLE TRENZADO 3X12 AWG HFFR LS CT</t>
  </si>
  <si>
    <t>I2156</t>
  </si>
  <si>
    <t>LEGALIZACIÓN Y RETIE LATINOAMERICANO SEDE PRINCIPAL</t>
  </si>
  <si>
    <t>I2157</t>
  </si>
  <si>
    <t>TOTALIZADOR 2X40, 25KA</t>
  </si>
  <si>
    <t>I2159</t>
  </si>
  <si>
    <t>CAPACETE ROSCADO EN ALUMINIO PARA TUBERIA IMC 3/4"</t>
  </si>
  <si>
    <t>I2160</t>
  </si>
  <si>
    <t>CURVA GALVANIZADA IMC 3/4"</t>
  </si>
  <si>
    <t>I2161</t>
  </si>
  <si>
    <t>BREAKER TOTALIZADOR 2X80, 25KA</t>
  </si>
  <si>
    <t>I1209</t>
  </si>
  <si>
    <t xml:space="preserve">CAPACETE ROSCADO EN ALUMINIO PARA TUBERIA IMC GALVANIZADA DE 1" </t>
  </si>
  <si>
    <t>I2162</t>
  </si>
  <si>
    <t>LEGALIZACIÓN Y RETIE COLEGIO RURAL GRANADA</t>
  </si>
  <si>
    <t>I2183</t>
  </si>
  <si>
    <t>CABLE TRENZADO 3X10 AWG HFFR LS CT</t>
  </si>
  <si>
    <t>I2328</t>
  </si>
  <si>
    <t>TUBERIA EMT 3/4"</t>
  </si>
  <si>
    <t>I2165</t>
  </si>
  <si>
    <t>TUBO CONDUIT SCH40 3/4"</t>
  </si>
  <si>
    <t>I2166</t>
  </si>
  <si>
    <t>TERMINAL PVC SCH40 3/4"</t>
  </si>
  <si>
    <t>I2167</t>
  </si>
  <si>
    <t>PANEL LED 18W</t>
  </si>
  <si>
    <t>I2168</t>
  </si>
  <si>
    <t>LUMINARIA IT 100 AQ LENS 36W</t>
  </si>
  <si>
    <t>I2169</t>
  </si>
  <si>
    <t>LUMINARIA LED ECO 36W</t>
  </si>
  <si>
    <t>I2170</t>
  </si>
  <si>
    <t>LUMINARIA IF NORMA 36W</t>
  </si>
  <si>
    <t>I2171</t>
  </si>
  <si>
    <t>LUMINARIA HIGH BAY 97W</t>
  </si>
  <si>
    <t>I2172</t>
  </si>
  <si>
    <t>LUMINARIA MINI FLOOD 200W (ESSENTIAL FLOOD HP)</t>
  </si>
  <si>
    <t>I2173</t>
  </si>
  <si>
    <t>LUMINARIA REFLECTOR LED 10W 3000K</t>
  </si>
  <si>
    <t>I2174</t>
  </si>
  <si>
    <t>LUMINARIA DE EMERGENCIA ALENA 4W</t>
  </si>
  <si>
    <t>I2175</t>
  </si>
  <si>
    <t>LUMINARIA SALIDA EMERGENCIA 2W</t>
  </si>
  <si>
    <t>I2177</t>
  </si>
  <si>
    <t>BOQUILLA TERMINAL (JUEGO DE TUERCA Y CONTRATUERCA) PARA TUBERIA IMC 3/4</t>
  </si>
  <si>
    <t>I2179</t>
  </si>
  <si>
    <t>SENSOR FOTOVOLTAICO LEVITON PROVOLT</t>
  </si>
  <si>
    <t>I2180</t>
  </si>
  <si>
    <t>UPS 14KV BIFÁSICA</t>
  </si>
  <si>
    <t>I2181</t>
  </si>
  <si>
    <t>I2184</t>
  </si>
  <si>
    <t>CABLE 250 KCMIL THHN, THWN, CU</t>
  </si>
  <si>
    <t>I2185</t>
  </si>
  <si>
    <t>CABLE 6 AWG HFFR LS</t>
  </si>
  <si>
    <t>I1529</t>
  </si>
  <si>
    <t>CAJA 2x4 PVC</t>
  </si>
  <si>
    <t>I2221</t>
  </si>
  <si>
    <t>PANEL LED 600W CON CAJA IP 65</t>
  </si>
  <si>
    <t>I2186</t>
  </si>
  <si>
    <t>CABLE ANTIFRAUDE/CONCENTRICO 1X8+8 PE/PVC</t>
  </si>
  <si>
    <t>I2187</t>
  </si>
  <si>
    <t>CANALETA PLÁSTICA MEDIA CAÑA CON TAPA EN ALUMINIO 60X13</t>
  </si>
  <si>
    <t>I2188</t>
  </si>
  <si>
    <t>CAJA DE PASO 12X12X5CM</t>
  </si>
  <si>
    <t>I2189</t>
  </si>
  <si>
    <t>CAJA DE PASO 20X20X10CM</t>
  </si>
  <si>
    <t>I2190</t>
  </si>
  <si>
    <t>CAJA PARA TOMA EN PISO (POP UP)</t>
  </si>
  <si>
    <t>C21</t>
  </si>
  <si>
    <t>CUADRILLA GG TIPO 3 (1 OFICIAL + 3 AYUDANTE) (Alumbrado Publico)</t>
  </si>
  <si>
    <t>I2191</t>
  </si>
  <si>
    <t>MEDIDOR DE ENERGIA MONOFASICO 120V</t>
  </si>
  <si>
    <t>I1725</t>
  </si>
  <si>
    <t>SUMINISTRO DE VARILLA  COOPERWELL 5/8" X 2.4M COBRE - COBRE</t>
  </si>
  <si>
    <t>I2192</t>
  </si>
  <si>
    <t>MEDIDOR DE ENERGIA MONOFASICO TRIFILAR MEDIDA SEMIDIRECTA CLASE 0.5</t>
  </si>
  <si>
    <t>I2193</t>
  </si>
  <si>
    <t>TRANSFORMADOR DE CORRIENTE 300/5A</t>
  </si>
  <si>
    <t>I2194</t>
  </si>
  <si>
    <t>BLOQUE DE PRUEBA PARA MEDIDA SEMIDIRECTA</t>
  </si>
  <si>
    <t>I2195</t>
  </si>
  <si>
    <t>GABINETE PARA MEDIDA</t>
  </si>
  <si>
    <t>I2196</t>
  </si>
  <si>
    <t>CABLEADO VEHICULAR 16AWG</t>
  </si>
  <si>
    <t>I2197</t>
  </si>
  <si>
    <t>TOTALIZADOR 2X63A, 25KA</t>
  </si>
  <si>
    <t>I2198</t>
  </si>
  <si>
    <t>TOTALIZADOR 2X80A, 25KA</t>
  </si>
  <si>
    <t>I2199</t>
  </si>
  <si>
    <t>GABINETE 1.80X0.90X0.40 M</t>
  </si>
  <si>
    <t>I2200</t>
  </si>
  <si>
    <t>DPS TIPO 1+2</t>
  </si>
  <si>
    <t>I2201</t>
  </si>
  <si>
    <t>TOTALIZADOR 2X250A, 80KA REGULABLE DE (250 - 400)A</t>
  </si>
  <si>
    <t>I2203</t>
  </si>
  <si>
    <t>TOTALIZADOR 2X30A, 25KA</t>
  </si>
  <si>
    <t>I2204</t>
  </si>
  <si>
    <t>TRAMITES ANTE EL OR</t>
  </si>
  <si>
    <t>I2205</t>
  </si>
  <si>
    <t>LEGALIZACION Y RETIE INSTITUCION EDUCATIVA CHIPRE</t>
  </si>
  <si>
    <t>I1210</t>
  </si>
  <si>
    <t xml:space="preserve">CAPACETE ROSCADO EN ALUMINIO PARA TUBERIA IMC GALVANIZADA DE 2" </t>
  </si>
  <si>
    <t>I2209</t>
  </si>
  <si>
    <t>CONTACTOR TRIPOLAR DIL M40 110V</t>
  </si>
  <si>
    <t>I2210</t>
  </si>
  <si>
    <t>GABINETE ELÉCTRICO EXTERIOR</t>
  </si>
  <si>
    <t>I2211</t>
  </si>
  <si>
    <t>PEINE RIEL DIN - MONOPOLAR 4 CIRCUITOS</t>
  </si>
  <si>
    <t>I2212</t>
  </si>
  <si>
    <t>BREAKER DE 1X20A, 10KA, INCRUSTAR RIEL DIN</t>
  </si>
  <si>
    <t>I2213</t>
  </si>
  <si>
    <t>PULSADOR ON</t>
  </si>
  <si>
    <t>I2214</t>
  </si>
  <si>
    <t>PULSADOR OFF</t>
  </si>
  <si>
    <t>I2215</t>
  </si>
  <si>
    <t>BARRAJE DE COBRE 0.02X0.04</t>
  </si>
  <si>
    <t>I2216</t>
  </si>
  <si>
    <t>AISLADORES BARRAJE</t>
  </si>
  <si>
    <t>C35</t>
  </si>
  <si>
    <t>CUADRILLA GG TIPO 5 (1 OFICIAL + 5 AYUDANTE) (Alumbrado Publico)</t>
  </si>
  <si>
    <t>I1171</t>
  </si>
  <si>
    <t>BORNA TERMINAL PONCHAR MARCA 3M Ó PANDUIT BARRIL LARGO PARA CABLE NO.2AWG</t>
  </si>
  <si>
    <t>I1381</t>
  </si>
  <si>
    <t>SOLDADURA EXOTERMICA TIPO CADWELD  DE 115 GRAMOS O SIMILAR</t>
  </si>
  <si>
    <t>I1382</t>
  </si>
  <si>
    <t>SUELO ARTIFICIAL CEMENTO CONDUCTOR CELEC</t>
  </si>
  <si>
    <t>I2222</t>
  </si>
  <si>
    <t>TRAMITE Y LEGALIZACIÓN ANTE LAS EMPRESAS PRESTADORAS DEL SERVICIO(ACUEDUCTO, ALCANTARILLADO Y ENERGÍA) INVLUYE DISPONIBILIDAD, PLANOS RECORD, Y TODOS LOS TRAMITES PARA ENTREGA EN SERVICIO.</t>
  </si>
  <si>
    <t>I2224</t>
  </si>
  <si>
    <t>TAPA PARA TOMACORRIENTE DOBLE</t>
  </si>
  <si>
    <t>I2225</t>
  </si>
  <si>
    <t>TAPA PARA INTERRUPTOR SENCILLO BLANCO</t>
  </si>
  <si>
    <t>I2226</t>
  </si>
  <si>
    <t>TAPA PARA INTERRUPTOR DOBLE BLANCO</t>
  </si>
  <si>
    <t>I1427</t>
  </si>
  <si>
    <t>TERMINAL PVC CONDUIT  1"</t>
  </si>
  <si>
    <t>I1731</t>
  </si>
  <si>
    <t>SUMINSTRO DE SOLDADURA CADWEEL 150GR</t>
  </si>
  <si>
    <t>I1812</t>
  </si>
  <si>
    <t>EXCAVACION EN MATERIAL COMUN SECO DE 0.2M MANUAL</t>
  </si>
  <si>
    <t>I2227</t>
  </si>
  <si>
    <t>TUBO CONDUIT PVC 4"</t>
  </si>
  <si>
    <t>I2283</t>
  </si>
  <si>
    <t>CARCAMO</t>
  </si>
  <si>
    <t>I2284</t>
  </si>
  <si>
    <t>ADECUACIONES GENERALES SUBESTACION</t>
  </si>
  <si>
    <t>I2285</t>
  </si>
  <si>
    <t>TERMINALES PREMOLDEADAS PARA 15 KV - USO EXTERIOR PARA CALIBRES DE CABLE ENTRE 2 - 4/0 AWG - JUEGO X 3 UNIDADES</t>
  </si>
  <si>
    <t>I2286</t>
  </si>
  <si>
    <t>MEDIDOR TRIFÁSICO TETRAFILAR MULTIRANGO</t>
  </si>
  <si>
    <t>I2287</t>
  </si>
  <si>
    <t>TRANSFORMADOR DE POTENCIAL MT, TPS 7620/120V</t>
  </si>
  <si>
    <t>I2288</t>
  </si>
  <si>
    <t>TRANSFORMADOR DE CORRIENTE MT 5/5A</t>
  </si>
  <si>
    <t>I2289</t>
  </si>
  <si>
    <t>CELDA  DE MEDIDA EN MEDIA TENSION</t>
  </si>
  <si>
    <t>I2290</t>
  </si>
  <si>
    <t>BORNERA O BLOQUE DE PRUEBA</t>
  </si>
  <si>
    <t>I2291</t>
  </si>
  <si>
    <t>CABLEADO DE CONTROL</t>
  </si>
  <si>
    <t>I2292</t>
  </si>
  <si>
    <t>SECCIONADOR DE MEDIA TENSION 13,2 KV SF6</t>
  </si>
  <si>
    <t>I2293</t>
  </si>
  <si>
    <t>TRANSFORMADOR TRIFASICO 300KV SECO TIPO H</t>
  </si>
  <si>
    <t>I2294</t>
  </si>
  <si>
    <t>DPS SUBESTACION PARA TRANSFORMADOR</t>
  </si>
  <si>
    <t>I2295</t>
  </si>
  <si>
    <t>CELDA TRANSFORMADOR 300KVA</t>
  </si>
  <si>
    <t>I2296</t>
  </si>
  <si>
    <t>CABLE 300 KCMIL HFFR LS CU</t>
  </si>
  <si>
    <t>I2297</t>
  </si>
  <si>
    <t>CABLE 1/0 AWG HFFR LS</t>
  </si>
  <si>
    <t>I2298</t>
  </si>
  <si>
    <t>LEGALIZACIÓN Y RETIE INEM BALDOMERO SANIN CANO</t>
  </si>
  <si>
    <t>I2304</t>
  </si>
  <si>
    <t>BARRAJE PREMOLDEADOS PARA BAJA TENSION SUMERGIBLES</t>
  </si>
  <si>
    <t>I2305</t>
  </si>
  <si>
    <t>SOPORTE PARA BARRAJE SUMERGIBLE</t>
  </si>
  <si>
    <t>I2306</t>
  </si>
  <si>
    <t>TERMINAL DE COMPRESION TIPO PALA  Nº4 A 250KCMIL</t>
  </si>
  <si>
    <t>I2307</t>
  </si>
  <si>
    <t>KIT DE PUESTA A TIERRA PARA TERMINAL PREMOLDEADA</t>
  </si>
  <si>
    <t>I2309</t>
  </si>
  <si>
    <t>CABLE DE COBRE AISLADO NO 2/0 AWG THHN</t>
  </si>
  <si>
    <t>I2081</t>
  </si>
  <si>
    <t>TAPA PLASTICA CIEGA DE 2X4"</t>
  </si>
  <si>
    <t>I2082</t>
  </si>
  <si>
    <t>TAPA PLASTICA CIEGA CIRCULAR</t>
  </si>
  <si>
    <t>I2275</t>
  </si>
  <si>
    <t>VARILLA COPPERWELD DE 5/8" X 2,40MTS</t>
  </si>
  <si>
    <t>I2310</t>
  </si>
  <si>
    <t>TUBO METALICO CONDUIT GALVANIZADO IMC 3/4</t>
  </si>
  <si>
    <t>I2311</t>
  </si>
  <si>
    <t>CABLE 2 AWG CU DESNUDO</t>
  </si>
  <si>
    <t>I2312</t>
  </si>
  <si>
    <t>CABLE 2/0  AWG HFFR LS CU</t>
  </si>
  <si>
    <t>I2313</t>
  </si>
  <si>
    <t>CABLE 6 AWG HFFR LS CU</t>
  </si>
  <si>
    <t>I2315</t>
  </si>
  <si>
    <t>TUBERIA EMT 2"</t>
  </si>
  <si>
    <t>I2316</t>
  </si>
  <si>
    <t>CURVA EMT 2"</t>
  </si>
  <si>
    <t>I2317</t>
  </si>
  <si>
    <t>CABLE 8 AWG HFFR LS CU</t>
  </si>
  <si>
    <t>I2318</t>
  </si>
  <si>
    <t>CABLE 10 AWG HFFR LS CU</t>
  </si>
  <si>
    <t>I2319</t>
  </si>
  <si>
    <t>TUBERÍA EMT 1"</t>
  </si>
  <si>
    <t>I2100</t>
  </si>
  <si>
    <t>TERMINAL EMT 1-1/2"</t>
  </si>
  <si>
    <t>I2102</t>
  </si>
  <si>
    <t>CURVA EMT 1-1/2"</t>
  </si>
  <si>
    <t>I2320</t>
  </si>
  <si>
    <t>TUBERÍA EMT 1-1/2"</t>
  </si>
  <si>
    <t>I2321</t>
  </si>
  <si>
    <t>CABLE 4 AWG HFFR LS CU</t>
  </si>
  <si>
    <t>I2322</t>
  </si>
  <si>
    <t>CABLE 2 AWG HFFR LS CU</t>
  </si>
  <si>
    <t>I2326</t>
  </si>
  <si>
    <t>LED HIGH BAY GC350 100W</t>
  </si>
  <si>
    <t>I2327</t>
  </si>
  <si>
    <t>TORTUGA LED 12W</t>
  </si>
  <si>
    <t>I2329</t>
  </si>
  <si>
    <t>CAJA RAWELT 4 X4 3/4" 4 SALIDAS</t>
  </si>
  <si>
    <t>I2330</t>
  </si>
  <si>
    <t>UPS 30KVA TRIFASICA INCLUYE BANCO DE BATERIAS MARCA TITAN</t>
  </si>
  <si>
    <t>I2331</t>
  </si>
  <si>
    <t>CABLE 3/0  AWG HFFR LS CU</t>
  </si>
  <si>
    <t>I2332</t>
  </si>
  <si>
    <t>UPS 15KVA TRIFASICA INCLUYE BANCO DE BATERIAS MARCA POWEST</t>
  </si>
  <si>
    <t>I1851</t>
  </si>
  <si>
    <t>YEPROMEC</t>
  </si>
  <si>
    <t>I417</t>
  </si>
  <si>
    <t>PABMERIL PLIEGO 9" X 11"</t>
  </si>
  <si>
    <t>I1003</t>
  </si>
  <si>
    <t>ESTUCO PARA EXTERIORES - TIPO PINTUCO REF. 27060 O SIMILAR.</t>
  </si>
  <si>
    <t>I1852</t>
  </si>
  <si>
    <t>MONOCAPA</t>
  </si>
  <si>
    <t>I1853</t>
  </si>
  <si>
    <t>YEPROFINO</t>
  </si>
  <si>
    <t>I961</t>
  </si>
  <si>
    <t>MARCO EN MADERA CHINGALE SENCILLO - KIT DE MARKO MADERA TIPO PIZANO O SIMILAR. (2 LARGUEROS DE 2,40 M Y UN CABEZAL DE 1,20 M.) ANCHO MURO: 8 CM.</t>
  </si>
  <si>
    <t>E83</t>
  </si>
  <si>
    <t>SOPLETE GAS CON GATILLO QUEMADOR 25-35-50MM</t>
  </si>
  <si>
    <t>I1016</t>
  </si>
  <si>
    <t>PINTURA BITUMINOSA - TIPO  PINTUCO REF. ECP-100 O SIMILAR</t>
  </si>
  <si>
    <t>I367</t>
  </si>
  <si>
    <t>EMULSION ASFALTICA TIPO CRL-1</t>
  </si>
  <si>
    <t>I519</t>
  </si>
  <si>
    <t>IMPERMEABILIZACION FIBER GLASS PLAS P-3  CON REFUERZO EN POLIESTER . (REMATES, PINTURA BITUMINOSA)</t>
  </si>
  <si>
    <t>I296</t>
  </si>
  <si>
    <t>TEJA TERMOACUSTICA TIPO CINDURIB O SIMILAR A=0.78 M. E = 0.35 MM. COLOR VERDE, AZUL O ROJO SEGÚN DISEÑO.</t>
  </si>
  <si>
    <t>I300</t>
  </si>
  <si>
    <t>TORNILLO AUTOPERFORANTE TEJA TIPO CINDU O SIMILAR. DIAM. 3/4".</t>
  </si>
  <si>
    <t>I298</t>
  </si>
  <si>
    <t>TEJA TERMOACUSTICA TIPO CINDULIT 180 O SIMILAR A=0.78 M. E = 0.35 MM. COLOR VERDE, AZUL O ROJO SEGÚN DISEÑO.</t>
  </si>
  <si>
    <t>I297</t>
  </si>
  <si>
    <t>TEJA TRASLUCIDA TIPO CINDURIB  A=0.78 M E=0.35 MM O SIMILAR. CRISTAL O OPAL  SEGÚN DISEÑO.</t>
  </si>
  <si>
    <t>I288</t>
  </si>
  <si>
    <t>CABALLETE LISO TEJA TIPO CINDULIT / CINDURIB  L=3.05 M. O SIMILAR.  COLOR VERDE, AZUL O ROJO SEGÚN DISEÑO.</t>
  </si>
  <si>
    <t>I290</t>
  </si>
  <si>
    <t>LIMAHOYA LISA TEJA TIPO CINDULIT / CINDURIB  L=3.05 M. O SIMILAR. COLOR VERDE, AZUL O ROJO SEGÚN DISEÑO.</t>
  </si>
  <si>
    <t>I518</t>
  </si>
  <si>
    <t>IMPERMEABILIZACION TIPO MANTO MORTER PLAS AL - 80 E=3.5 MM O SIMILAR.</t>
  </si>
  <si>
    <t>I517</t>
  </si>
  <si>
    <t>IMPERMEABILIZACION TIPO MANTO MORTER PLAS AL - 300 E=3 MM O SIMILAR.</t>
  </si>
  <si>
    <t>I167</t>
  </si>
  <si>
    <t>LAMINA GALVANIZADA CAL. 20 TIPO ACESCO O SIMILAR.</t>
  </si>
  <si>
    <t>I405</t>
  </si>
  <si>
    <t>CHAZO PUNTILLA</t>
  </si>
  <si>
    <t>I433</t>
  </si>
  <si>
    <t>SILICONA TUBO 280 ML</t>
  </si>
  <si>
    <t>C45</t>
  </si>
  <si>
    <t>CUADRILLA HH (1 SOLDADOR + 1 AYUDANTE)</t>
  </si>
  <si>
    <t>I207</t>
  </si>
  <si>
    <t>PLATINA SOPORTE 3 MM</t>
  </si>
  <si>
    <t>I434</t>
  </si>
  <si>
    <t>SOLDADURA DE ESTAÑO 60-40 250GR 1/16"  (1.6 MM)</t>
  </si>
  <si>
    <t>I431</t>
  </si>
  <si>
    <t>SIKAFLEX 1A TUBO 305 CC O SIMILAR.</t>
  </si>
  <si>
    <t>C25</t>
  </si>
  <si>
    <t>CUADRILLA DD TIPO 4 (1 OFICIAL + 4 AYUDANTE) (Carpinteria)</t>
  </si>
  <si>
    <t>I289</t>
  </si>
  <si>
    <t>FACHADA F MULTIPANEL 300FS TIPO HUNTER DOUGLAS ALUZINC 0,6 MM Y ALUMINIO 0,7 MM. O SIMILAR</t>
  </si>
  <si>
    <t>I2492</t>
  </si>
  <si>
    <t>GANCHO PARA TEJA ETERNIT</t>
  </si>
  <si>
    <t>I317</t>
  </si>
  <si>
    <t>AMARRA PARA TEJA ETERNIT</t>
  </si>
  <si>
    <t>I1622</t>
  </si>
  <si>
    <t>AMARRAS CON TAPA PLASTICA</t>
  </si>
  <si>
    <t>I321</t>
  </si>
  <si>
    <t>TEJA TERMOACUSTICA AJOVER</t>
  </si>
  <si>
    <t>I1818</t>
  </si>
  <si>
    <t>TEJA A-360 TRAPEZOIDAL AJOVER A=0.82 X L=6 M</t>
  </si>
  <si>
    <t>I1820</t>
  </si>
  <si>
    <t>TORNILLO CUBIERTA AUTOPERFORANTE ARANDELA</t>
  </si>
  <si>
    <t>I319</t>
  </si>
  <si>
    <t>REMATE U 6X20 10MM POLICARB  LATERAL-FINAL LAMINA</t>
  </si>
  <si>
    <t>I1908</t>
  </si>
  <si>
    <t>TEJA DE BARRO PARA CUBIERTA TIPO COLONIAL</t>
  </si>
  <si>
    <t>I1988</t>
  </si>
  <si>
    <t>SOPORTE TAPA TUBO 1 UNIDAD</t>
  </si>
  <si>
    <t>I1989</t>
  </si>
  <si>
    <t>TAPA TUBO SALIDA</t>
  </si>
  <si>
    <t>I1990</t>
  </si>
  <si>
    <t>TUBO SALIDA UNIVERSAL</t>
  </si>
  <si>
    <t>I312</t>
  </si>
  <si>
    <t>CLARABOYA FIBROCEMENTO  #6 P7</t>
  </si>
  <si>
    <t>I1991</t>
  </si>
  <si>
    <t>CABALLETE FIBROCEMENTO DE VENTILACION</t>
  </si>
  <si>
    <t>I1992</t>
  </si>
  <si>
    <t>TEJA DE VENTILACION #6 P7 DERECHA O IZQUIERDA</t>
  </si>
  <si>
    <t>I2496</t>
  </si>
  <si>
    <t>PERFIL VIGUETA CIELO RASO x 2.4m CAL 26</t>
  </si>
  <si>
    <t>I2494</t>
  </si>
  <si>
    <t>ÁNGULO CIELO RASO 20×30 CALIBRE 26 (0.38) X 2.44MT</t>
  </si>
  <si>
    <t>I340</t>
  </si>
  <si>
    <t>SUPERBOARD  ( 2.44 X 1.22 )  E= 6 MM</t>
  </si>
  <si>
    <t>I2493</t>
  </si>
  <si>
    <t>DILATACION Z 8MM X3.05M</t>
  </si>
  <si>
    <t>I338</t>
  </si>
  <si>
    <t xml:space="preserve">PLACA YESO TIPO GYPLAC R.H. 1/2" (12.7 MM) DE 1.22 X 2.44 MM. O SIMILAR. </t>
  </si>
  <si>
    <t>I2495</t>
  </si>
  <si>
    <t>LAMINA DE PVC PARA CIELO RASO L=2.90m A=30cm</t>
  </si>
  <si>
    <t>I2497</t>
  </si>
  <si>
    <t>CORNISA PARA CIELO EN PVC (MEDIACAÑA) x 5.95m</t>
  </si>
  <si>
    <t>E32</t>
  </si>
  <si>
    <t>ALLANADORA MECANICA CON CUCHILLAS</t>
  </si>
  <si>
    <t>I1035</t>
  </si>
  <si>
    <t>SIKAFLO0R QUARZ TOP</t>
  </si>
  <si>
    <t>I1043</t>
  </si>
  <si>
    <t>CONCOLOR JUNTA ESTRECHA 5KG</t>
  </si>
  <si>
    <t>I1063</t>
  </si>
  <si>
    <t>CERAMICA PISO POMPEI. TIPO ALFA O SIMILAR. COLOR CORAL O SHELL</t>
  </si>
  <si>
    <t>I418</t>
  </si>
  <si>
    <t>PEGACOR ULTRA PLUS</t>
  </si>
  <si>
    <t>I1056</t>
  </si>
  <si>
    <t>CERAMICA PISO ANTIQUE 45X45 TIPO ALFA O SIMILAR. COLOR BLANCO O BEIGE</t>
  </si>
  <si>
    <t>I1064</t>
  </si>
  <si>
    <t>CERAMICA PISO STONE TIPO ALFA O SIMILAR. COLOR BLANCO O CAFÉ</t>
  </si>
  <si>
    <t>I1058</t>
  </si>
  <si>
    <t>CERAMICA PISO MIKONOS BLANCO 33X33 O SIMILAR</t>
  </si>
  <si>
    <t>E73</t>
  </si>
  <si>
    <t>DESTRONCADORA DE PISOS 10HP</t>
  </si>
  <si>
    <t>E74</t>
  </si>
  <si>
    <t>PULIDORA PISOS</t>
  </si>
  <si>
    <t>E75</t>
  </si>
  <si>
    <t>BRILLADORA</t>
  </si>
  <si>
    <t>I1020</t>
  </si>
  <si>
    <t>TINTILLA SELLADORA - TIPO MINWAX O SIMILAR.</t>
  </si>
  <si>
    <t>I1041</t>
  </si>
  <si>
    <t>BALDOSA GRANO TRADICIONAL PERLATO CLARO PCL 5 TERRAZO TIPO ALFA O SIMILAR</t>
  </si>
  <si>
    <t>I1090</t>
  </si>
  <si>
    <t>CERA POLIMERICA</t>
  </si>
  <si>
    <t>I1952</t>
  </si>
  <si>
    <t>ÁCIDO OXÁLICO</t>
  </si>
  <si>
    <t>I1953</t>
  </si>
  <si>
    <t>DILATACIÓN EN PVC</t>
  </si>
  <si>
    <t>I1042</t>
  </si>
  <si>
    <t>BALDOSA GRANO TRADICIONAL VILLA DE LEYVA DE 30 X 30 CM. FONDO CAFÉ</t>
  </si>
  <si>
    <t>I1040</t>
  </si>
  <si>
    <t>BALDOSA GRANO TRADICIONAL PAYANDE P5. TIPO ALFA O SIMILAR. FONDO BLANCO</t>
  </si>
  <si>
    <t>I1039</t>
  </si>
  <si>
    <t>BALDOSA GRANO TRADICIONAL BLANCO HUILA BH5 DE 30 X 30 CM. TIPO ALFA O SIMILAR. FONDO BLANCO</t>
  </si>
  <si>
    <t>I1011</t>
  </si>
  <si>
    <t>MARMOLINA (40 KILOS)</t>
  </si>
  <si>
    <t>BUL</t>
  </si>
  <si>
    <t>I408</t>
  </si>
  <si>
    <t>COLOR MINERAL</t>
  </si>
  <si>
    <t>I1072</t>
  </si>
  <si>
    <t>PORCELANATTO CONSTELLAZIONE BRILLANTE GRIS O NEGRO 38.2 X 38.2 CM. TIPO ALFA O SIMILAR</t>
  </si>
  <si>
    <t>I400</t>
  </si>
  <si>
    <t>ALFALISTOPLUS O SIMILAR.</t>
  </si>
  <si>
    <t>I1074</t>
  </si>
  <si>
    <t>PORCELANATTO CONSTELLAZIONE MATE GRIS O NEGRO 50 X 50 CM. TIPO ALFA O SIMILAR</t>
  </si>
  <si>
    <t>I1071</t>
  </si>
  <si>
    <t>PORCELANATTO CONSTELLAZIONE BRILLANTE BLANCO 38.2 X 38.2 CM. TIPO ALFA O SIMILAR</t>
  </si>
  <si>
    <t>I1073</t>
  </si>
  <si>
    <t>PORCELANATTO CONSTELLAZIONE MATE BLANCO 38.2 X 38.2 CM. TIPO ALFA O SIMILAR</t>
  </si>
  <si>
    <t>I1070</t>
  </si>
  <si>
    <t>PORCELANATTO BRILLANTE LISBOA  50 X 50 CM. TIPO ALFA O SIMILAR. COLOR BEIGE CON BETAS</t>
  </si>
  <si>
    <t>I2417</t>
  </si>
  <si>
    <t>GRES PORCELANICO CONCRET GRIS 60X60 HOLZTEK O SIMILAR</t>
  </si>
  <si>
    <t>I399</t>
  </si>
  <si>
    <t>ALFALISTO GRIS O SIMILAR.</t>
  </si>
  <si>
    <t>I1044</t>
  </si>
  <si>
    <t>I1079</t>
  </si>
  <si>
    <t>TABLON DE GRES TRADICION LISO 30 X 30 CM. TIPO ALFA O SIMILAR. COLOR MOCCA.</t>
  </si>
  <si>
    <t>I1078</t>
  </si>
  <si>
    <t>TABLON DE GRES TRADICION GRAFILADO 30 X 30 CM. TIPO ALFA O SIMILAR. COLOR ROJO</t>
  </si>
  <si>
    <t>I1075</t>
  </si>
  <si>
    <t>TABLON DE GRES LATINO LISO 20 X 20 CM. TIPO ALFA O SIMILAR. COLORES ROJO, SALMÓN O SAHARA.</t>
  </si>
  <si>
    <t>I1076</t>
  </si>
  <si>
    <t>TABLON DE GRES LATINO PIRAMIDAL 20 X 20 CM. TIPO ALFA O SIMILAR. COLORES ROJO O SAHARA.</t>
  </si>
  <si>
    <t>I1081</t>
  </si>
  <si>
    <t>TABLON DE GRES TUNEZ ABRASIVO 15 X 15 CM. TIPO ALFA O SIMILAR. COLORES ROJO, SALMÓN O SAHARA.</t>
  </si>
  <si>
    <t>I1077</t>
  </si>
  <si>
    <t>TABLON DE GRES PORTAL LISO 30 X 15 CM. TIPO ALFA O SIMILAR. COLORES ROJO, SALMÓN O SAHARA.</t>
  </si>
  <si>
    <t>I413</t>
  </si>
  <si>
    <t>GRAVILLA MONA ( 25 KILOS )</t>
  </si>
  <si>
    <t>I1085</t>
  </si>
  <si>
    <t xml:space="preserve">ZOCALO GRANO DE MARMOL PERLATO CLARO PCL 5 DE 30 X 7.2 CM. TIPO ALFA O SIMILAR. FONDO CREMA </t>
  </si>
  <si>
    <t>I1084</t>
  </si>
  <si>
    <t>ZOCALO GRANO DE MARMOL PAYANDE P5 DE 30 X 7.2 CM. TIPO ALFA O SIMILAR. FONDO BLANCO</t>
  </si>
  <si>
    <t>I1083</t>
  </si>
  <si>
    <t>ZOCALO GRANO DE MARMOL BLANCO HUILA BH5 DE 30 X 7.2 CM. TIPO ALFA O SIMILAR. FONDO BLANCO</t>
  </si>
  <si>
    <t>I1050</t>
  </si>
  <si>
    <t>CENEFA MALLA SQUARE MESH POMPEI MOCCA 30.5 X 5 CM. TIPO ALFA O SIMILAR.</t>
  </si>
  <si>
    <t>I1057</t>
  </si>
  <si>
    <t>PIEDRACID NEGRO TIPO ALFA O SIMILAR COLOR NEGRO</t>
  </si>
  <si>
    <t>I1059</t>
  </si>
  <si>
    <t xml:space="preserve">PORCELANTO ARTICO BLANCO 46,1X46,1 </t>
  </si>
  <si>
    <t>I1061</t>
  </si>
  <si>
    <t>CERAMICA PISO PIEDRACID DESERSTONE TIPO ALFA O SIMILAR. COLOR BLANCO</t>
  </si>
  <si>
    <t>I1062</t>
  </si>
  <si>
    <t>CERAMICA PISO PIEDRACID CAYONRED TIPO ALFA O SIMILAR. COLOR BLANCO</t>
  </si>
  <si>
    <t>I1089</t>
  </si>
  <si>
    <t>LOSETA INDUSTRIAL 24.5*12 COLOR SAHARA TIPO ALFA O SIMILAR</t>
  </si>
  <si>
    <t>I949</t>
  </si>
  <si>
    <t>PIEZA ESPECIAL EN "L"  25 X 12.5 X 6 CM. TONO OCRE TIPO MOORE O SIMILAR.</t>
  </si>
  <si>
    <t>I830</t>
  </si>
  <si>
    <t>REJILLA MINICELL 5X 5  ALUMINIO</t>
  </si>
  <si>
    <t>I1092</t>
  </si>
  <si>
    <t>CERAMICA SENCILLA</t>
  </si>
  <si>
    <t>I1093</t>
  </si>
  <si>
    <t>TABLILLA PARA PISO</t>
  </si>
  <si>
    <t>I996</t>
  </si>
  <si>
    <t>TABLA X 3 CHANUL</t>
  </si>
  <si>
    <t>I1091</t>
  </si>
  <si>
    <t>GRANITO BLANCO HUILA  Nº 1,2 Y 3 (25 KG)</t>
  </si>
  <si>
    <t>I409</t>
  </si>
  <si>
    <t>DILATACION EN BRONCE PC09</t>
  </si>
  <si>
    <t>I1666</t>
  </si>
  <si>
    <t>CERAMICA PISO GRANILLA TIPO ALFA O SIMILAR.</t>
  </si>
  <si>
    <t>I1837</t>
  </si>
  <si>
    <t>PORCELANATO URBAN ARENA 56,6 X 56,6 CM.</t>
  </si>
  <si>
    <t>I411</t>
  </si>
  <si>
    <t>ESTOPA</t>
  </si>
  <si>
    <t>I1838</t>
  </si>
  <si>
    <t>I1875</t>
  </si>
  <si>
    <t>PISO CERÁMICO DUROPISO (COLOR SEGÚN DISEÑO). TIPO CORONA O SIMILAR.</t>
  </si>
  <si>
    <t>I1905</t>
  </si>
  <si>
    <t>SUMINISTRO, TRANSPORTE E INSTALACIÓN DE MEDIA CAÑA EN PVC DE 9 CM JUNTA PERDIDA. INCLUYE ESQUINEROS, ESCALERA CERTIFICADA PARA TRABAJO EN ALTURAS, Y DEMÁS ACCESORIOS PARA SU CORRECTA INSTALACIÓN</t>
  </si>
  <si>
    <t>I1945</t>
  </si>
  <si>
    <t>CINTA ANTIDESLIZANTE DE 48MM</t>
  </si>
  <si>
    <t>I1946</t>
  </si>
  <si>
    <t>PISO CERÁMICO MIKONOS TECNOLOGIA ARD ALTA RESISTENCIA AL DESLIZAMIENTO (COLOR SEGÚN DISEÑO). TIPO CORONA O SIMILAR.</t>
  </si>
  <si>
    <t>I1948</t>
  </si>
  <si>
    <t>TABLA ALGARROBO 18 X 1,8 MM</t>
  </si>
  <si>
    <t>I1949</t>
  </si>
  <si>
    <t>SELLADA CON BARNIZ MARINO 2 MANOS INCLUYE MATERIALES Y MANO DE OBRA</t>
  </si>
  <si>
    <t>I1950</t>
  </si>
  <si>
    <t>TORNILLO DRWALL 1 1/4"</t>
  </si>
  <si>
    <t>I1951</t>
  </si>
  <si>
    <t>ANGULO 1 1/12" X 1/8"</t>
  </si>
  <si>
    <t>I1987</t>
  </si>
  <si>
    <t>CERÁMICA NACIONAL</t>
  </si>
  <si>
    <t>I2433</t>
  </si>
  <si>
    <t>RECUBRIMIENTO ACRILICO SINTÉTICO ACRYTECH STEGASS SOBRE PLACAS DE CONCRETO</t>
  </si>
  <si>
    <t>I1054</t>
  </si>
  <si>
    <t>CERAMICA PARED POMPEI. TIPO ALFA O SIMILAR. COLOR CORAL O SHELL</t>
  </si>
  <si>
    <t>I398</t>
  </si>
  <si>
    <t>ALFALISTO BLANCO O SIMILAR</t>
  </si>
  <si>
    <t>I440</t>
  </si>
  <si>
    <t>WIN PLASTICO</t>
  </si>
  <si>
    <t>I1052</t>
  </si>
  <si>
    <t>CERAMICA PARED TIPO ANTIQUE 15 *15 CM. TIPO ALFA O SIMILAR. COLOR BEIGE O BLANCO</t>
  </si>
  <si>
    <t>I1055</t>
  </si>
  <si>
    <t>CERAMICA PARED TIPO STONE 45X45 TIPO ALFA O SIMILAR. COLOR BLANCO O CAFÉ.</t>
  </si>
  <si>
    <t>I1053</t>
  </si>
  <si>
    <t xml:space="preserve">CERAMICA PARED TIPO FERRARA 20.3 X 30.5 CM.TIPO ALFA O SIMILAR. COLOR BLANCO O CAFÉ. </t>
  </si>
  <si>
    <t>I1051</t>
  </si>
  <si>
    <t xml:space="preserve">CENEFA TIPO ROMANICO GRIS DORADO ROYAL   22 X 6 CM. TIPO ALFA O SIMILAR. </t>
  </si>
  <si>
    <t>I1045</t>
  </si>
  <si>
    <t>CENEFA MALLA SQUARE MESH POMPEI MOCCA 30.5 X 10 CM. TIPO ALFA O SIMILAR.</t>
  </si>
  <si>
    <t>I1048</t>
  </si>
  <si>
    <t>CENEFA ROMANICA POMPEI AGA/CORAL ALPES TABACO</t>
  </si>
  <si>
    <t>I1065</t>
  </si>
  <si>
    <t>MESON EN MARMOL CAFE PINTO A=0.60 M.  SALPICADERO DE H=10 CM. Y BABERO DE H=10 CM.</t>
  </si>
  <si>
    <t>I1066</t>
  </si>
  <si>
    <t xml:space="preserve">MESON EN MARMOL NEGRO CARACOL A=0.60 M.  SALPICADERO DE H=10 CM. Y BABERO DE H=10 CM. </t>
  </si>
  <si>
    <t>I1067</t>
  </si>
  <si>
    <t xml:space="preserve">MESON EN MARMOL NEGRO SAN GIL  A=0.60 M.  SALPICADERO DE H=10 CM. Y BABERO DE H=10 CM. </t>
  </si>
  <si>
    <t>I1068</t>
  </si>
  <si>
    <t>MESON EN MARMOL TRAVERTINO VILLA DE LEYVA A=0.60 M.  SALPICADERO DE H=10 CM. Y BABERO DE H=10 CM</t>
  </si>
  <si>
    <t>I78</t>
  </si>
  <si>
    <t>JUEGO INCRUSTACIONES X 6 UND TIPO ELITE PORCELANA DE CORONA REF.06610100-1 O SIMILAR (PAPELERA, JABONERA LAVAMANOS, 2 GANCHOS, CEPILLERA, JABONERA DUCHA Y TOALLERO).</t>
  </si>
  <si>
    <t>I80</t>
  </si>
  <si>
    <t>JUEGO INCRUSTACIONES X 6 UND TIPO ESPACIO PORCELANA DE CORONA REF.04400100-1 O SIMILAR (PAPELERA, JABONERA LAVAMANOS, 2 GANCHOS, CEPILLERA, JABONERA DUCHA Y TOALLERO).</t>
  </si>
  <si>
    <t>I92</t>
  </si>
  <si>
    <t>PAPELERA EN PORCELANA TIPO ELITE REF. 06140100-1 DE CORONA O SIMILAR.</t>
  </si>
  <si>
    <t>I76</t>
  </si>
  <si>
    <t>JABONERA LAVAMANOS EN PORCELANA TIPO ELITE REF. 06130100-1 DE CORONA O SIMILAR.</t>
  </si>
  <si>
    <t>I72</t>
  </si>
  <si>
    <t>GANCHOS  EN PORCELANA TIPO ELITE REF. 06170100-1 DE CORONA O SIMILAR. (JUEGO DE 2 UND)</t>
  </si>
  <si>
    <t>JUEGO</t>
  </si>
  <si>
    <t>I58</t>
  </si>
  <si>
    <t>CEPILLERO EN PORCELANA TIPO ELITE DE CORONA REF. 06150100-1 O SIMILAR.</t>
  </si>
  <si>
    <t>I98</t>
  </si>
  <si>
    <t>TOALLERO EN PORCELANA TIPO ELITE REF. 09190100-1 DE CORONA O SIMILAR.</t>
  </si>
  <si>
    <t>I74</t>
  </si>
  <si>
    <t>JABONERA DUCHA EN PORCELANA TIPO ELITE REF. 06110100-1 DE CORONA O SIMILAR.</t>
  </si>
  <si>
    <t>I93</t>
  </si>
  <si>
    <t>PAPELERA EN PORCELANA TIPO ESPACIO REF. 04240100-1 TIPO CORONA O SIMILAR.</t>
  </si>
  <si>
    <t>I77</t>
  </si>
  <si>
    <t>JABONERA LAVAMANOS EN PORCELANA TIPO ESPACIO REF. 04230100-1 DE CORONA O SIMILAR.</t>
  </si>
  <si>
    <t>I73</t>
  </si>
  <si>
    <t>GANCHOS  EN PORCELANA TIPO ESPACIO REF. 04270100-1 DE CORONA O SIMILAR. (JUEGO DE 2 UND)</t>
  </si>
  <si>
    <t>I59</t>
  </si>
  <si>
    <t>CEPILLERO EN PORCELANA TIPO ESPACIO DE CORONA REF. 04250100-1 O SIMILAR.</t>
  </si>
  <si>
    <t>I99</t>
  </si>
  <si>
    <t>TOALLERO EN PORCELANA TIPO ESPACIO REF. 04290100-1 DE CORONA O SIMILAR.</t>
  </si>
  <si>
    <t>I75</t>
  </si>
  <si>
    <t>JABONERA DUCHA EN PORCELANA TIPO ESPACIO REF. 04210100-1 DE CORONA O SIMILAR.</t>
  </si>
  <si>
    <t>I96</t>
  </si>
  <si>
    <t>SECADOR ELECTRICO PARA MANOS LIBRES EN ACERO INOXIDABLE 304 SATINADO TIPO ACCESORIOS &amp; ACABADOS REF. 1 AA 1318 O SIMILAR.</t>
  </si>
  <si>
    <t>I86</t>
  </si>
  <si>
    <t>LAVAPLATOS DE EMPOTRAR EN ACERO INOXIDABLE - TIPO SOCODA O SIMILAR - DIMENSIONES 45 X 49 CM.</t>
  </si>
  <si>
    <t>I85</t>
  </si>
  <si>
    <t>LAVAPLATOS DE EMPOTRAR DOBLE EN ACERO INOXIDABLE - TIPO SOCODA O SIMILAR - DIMENSIONES 81 X 51 CM.</t>
  </si>
  <si>
    <t>I81</t>
  </si>
  <si>
    <t>KIT GRIFERIA LAVAPLATOS SENCILLO GALAXIA CROMO REF. 50960 GRIVAL O SIMILAR (INCLUYE SIFON EN P, CANASTILLA 4" Y GRIVALFLEX)</t>
  </si>
  <si>
    <t>I1095</t>
  </si>
  <si>
    <t xml:space="preserve">LAVADERO PREFABRICADO EN GRANITO 80 X 60 X 50 CM. </t>
  </si>
  <si>
    <t>I103</t>
  </si>
  <si>
    <t>DISPENSADOR PARA JABON LIQUIDO MARCA A&amp;A CUERPO EN ACERO INOXIDABLE CAPACIDAD 1.2 LITROS. REF 8-AA-600</t>
  </si>
  <si>
    <t>I104</t>
  </si>
  <si>
    <t>DISPENSADOR PARA JABON LIQUIDO PARA INSTALAR EN MESON PICO EN ACERO INOXIDABLE TIPO 304 DE 6* DE LARGO GIRATORIO, TANQUE Y VASTAGO EN ABS DE INGENIERIA, CAP. 1 LITRO, MARCA BOBRICK REF. 3AA-8226</t>
  </si>
  <si>
    <t>I105</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</si>
  <si>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</si>
  <si>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I106</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</si>
  <si>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</si>
  <si>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I107</t>
  </si>
  <si>
    <t xml:space="preserve">PROTECTOR PARA PAPEL HIGIENICO DE SOBREPONER EN LA PARED EN ACERO INOXIDABLE 304 SATINADO, PARA ROLLO DE 200/400 MTS CERRADURA CON LLAVE, IMPORTADO MARCA A&amp;A. </t>
  </si>
  <si>
    <t>I108</t>
  </si>
  <si>
    <t>BARRA DE SEGURIDAD DE PARED A PISO EN ACERO INOXIDABLE SATINADO CON TORNILLOS ESCONDIDOS PARA INSTALAR DERECHA A IZQUIERDA MARCA A &amp;A REF. 8-AA-506</t>
  </si>
  <si>
    <t>I109</t>
  </si>
  <si>
    <t>BARRA DE SEGURIDAD EN ACERO INOXIDABLE SATINADO CON TORNILLOS ESCONDIDOS PARA INSTALAR EN SANITARIO SIN TANQUE MARCA A&amp;A REF 8-AA-808</t>
  </si>
  <si>
    <t>I2418</t>
  </si>
  <si>
    <t>CERAMICA DE PARED PLANA BLANCA 30X60 CORONA O SIMILAR</t>
  </si>
  <si>
    <t>I1087</t>
  </si>
  <si>
    <t>CERAMICA PARED BOTICCINO SAND TIPO ALFA O SIMILAR. COLOR.</t>
  </si>
  <si>
    <t>I1088</t>
  </si>
  <si>
    <t>CERAMICA IMPORTADA  NEVADA BLANCA BR TIPO ALFA O SIMILAR. COLOR.</t>
  </si>
  <si>
    <t>I1060</t>
  </si>
  <si>
    <t>CERAMICA PARED EGEO BLANCO</t>
  </si>
  <si>
    <t>I1046</t>
  </si>
  <si>
    <t>CENEFA PRECORTADO OXIDO 10*30,5-1. TIPO ALFA O SIMILAR.</t>
  </si>
  <si>
    <t>I79</t>
  </si>
  <si>
    <t>JUEGO INCRUSTACIONES X 4 UND TIPO PORCELANA DE CORONA-1 O SIMILAR (JABONERA LAVAMANOS, 2 GANCHOS, CEPILLERA, JABONERA DUCHA Y TOALLERO).</t>
  </si>
  <si>
    <t>I416</t>
  </si>
  <si>
    <t>LLAVE TERMINAL MANGUERA 1/2"</t>
  </si>
  <si>
    <t>I2015</t>
  </si>
  <si>
    <t>GRIFERÍA LAVADERO PISCIS PARED SENCILLA</t>
  </si>
  <si>
    <t>I2431</t>
  </si>
  <si>
    <t>MESON EN GRANITO NEGRO SAN GABRIEL  A=0.60 M.  SALPICADERO DE H=10 CM. Y BABERO DE H=10 CM. Y PERFORACIÓN PARA LAVAPLATOS. (SUM E INSTAL)</t>
  </si>
  <si>
    <t>m</t>
  </si>
  <si>
    <t>I1665</t>
  </si>
  <si>
    <t>SILICONA TRANSPARENTE ANTIHONGOS SICASIL E</t>
  </si>
  <si>
    <t>I2432</t>
  </si>
  <si>
    <t>MESON EN GRANITO NEGRO SAN GABRIEL  A=0.40 M. PARA BARRA (INC. SUMINISTRO, TRANSPORTE E INSTALACIÓN)</t>
  </si>
  <si>
    <t>I129</t>
  </si>
  <si>
    <t>SUMINISTRO E INSTALACION DE ESPEJO   4 MM. BISELADO Y PULIDO EN CUATRO LADOS. (INCLUYE ELEMENTOS DE FIJACIÓN AL MURO).</t>
  </si>
  <si>
    <t>I130</t>
  </si>
  <si>
    <t>SUMINISTRO E INSTALACION DE ESPEJO  6 MM. SIN BISELAR Y SIN MARCO. (INCLUYE ELEMENTOS DE FIJACIÓN AL MURO).</t>
  </si>
  <si>
    <t>I60</t>
  </si>
  <si>
    <t>COMBO LAGUNA BALTA BLANCO: SANITARIO, LAVAMANOS SIN PEDESTAL, GRIFERÍA Y ACCESORIOS DE CORONA O SIMILAR.</t>
  </si>
  <si>
    <t>I2499</t>
  </si>
  <si>
    <t>ACOPLE PLASTICO SANITARIO 1/2" x 7/8" X 50CM</t>
  </si>
  <si>
    <t>I2500</t>
  </si>
  <si>
    <t>VALVULA PLASTICA REGULADORA DE 1/2" PARA SANITARIO</t>
  </si>
  <si>
    <t>I2044</t>
  </si>
  <si>
    <t>ACOPLE PLASTICO LVM/LVP 60 CM 1/2 X 1/2</t>
  </si>
  <si>
    <t>I2434</t>
  </si>
  <si>
    <t>DESAGÜE CON SIFON BOTELLA PARA LAVAMANOS</t>
  </si>
  <si>
    <t>I61</t>
  </si>
  <si>
    <t>COMBO LAGUNA BALTA BLANCO: SANITARIO, LAVAMANOS CON PEDESTAL, GRIFERÍA Y ACCESORIOS DE CORONA O SIMILAR.</t>
  </si>
  <si>
    <t>I65</t>
  </si>
  <si>
    <t>SANITARIO LAGUNA BLANCO DE CORONA O SIMILAR (INCLUYE SANITARIO, TAPA, TANQUE, ACCESORIOS DE CONEXIÓN E INSTALACIÓN.)</t>
  </si>
  <si>
    <t>I66</t>
  </si>
  <si>
    <t>CONJUNTO SANITARIO TIPO MONTECARLO ELONGADO COLOR BLANCO REF. 02641100-1 DE CORONA O SIMILAR (INCLUYE SANITARIO ONE PIECE, TAPA, GRIFERIA, ACCESORIOS DE CONEXIÓN E INSTALACIÓN.)</t>
  </si>
  <si>
    <t>I95</t>
  </si>
  <si>
    <t>KIT TAZA BÁLTICA PLUS ENTRADA POSTERIOR CON VÁLVULA PUSH DE EMPOTRAR</t>
  </si>
  <si>
    <t>I67</t>
  </si>
  <si>
    <t>SANITARIO TIPO ERIE  DE COLGAR BAJO CONSUMO TIPO PUSH ANTIVANDÁLICO COLOR BLANCO, COLGADO AL MURO CON SIFÓN OCULTO CORONA O SIMILAR, CORONA O SIMILAR. INCLUYE GRIFERIA PUSH</t>
  </si>
  <si>
    <t>I94</t>
  </si>
  <si>
    <t>KIT SANITARIO PARA DISCAPACITADO ELONGADO SIN ASIENTO COLOR BLANCO DE CONEXIÓN POR ENCIMA LINEA ADRIATICA DE CORONA. CON FLUXÓMETRO DE PALANCA</t>
  </si>
  <si>
    <t>I90</t>
  </si>
  <si>
    <t>KIT ORINAL MEDIANO CON VÁLVULA PUSH DE EMPOTRAR CORONA O SIMILAR</t>
  </si>
  <si>
    <t>I97</t>
  </si>
  <si>
    <t>SIFON P PARA ORINAL SANTA FÉ TIPO GRIVAL REF.. 93301 O SIMILAR</t>
  </si>
  <si>
    <t>I536</t>
  </si>
  <si>
    <t>ACOPLE 1/2"  PARA LAVAMANOS EN ACERO DE 40 CM.</t>
  </si>
  <si>
    <t>I62</t>
  </si>
  <si>
    <t>GRIFERIA PARA LAVAMANOS TEMPORIZADOR INCLINADA SENSI DACQUA</t>
  </si>
  <si>
    <t>I83</t>
  </si>
  <si>
    <t>LAVAMANOS SOBREPONER LINEA STILO COLOR BLANCO DE CORONA REF. 072591001 O SIMILAR.</t>
  </si>
  <si>
    <t>I82</t>
  </si>
  <si>
    <t>LAVAMANOS SOBREPONER LINEA MARSELLA COLOR BLANCO DE CORONA REF. .13011000 O SIMILAR.</t>
  </si>
  <si>
    <t>I2501</t>
  </si>
  <si>
    <t>GRIFERIA LAVAMANOS MEZCLADOR 8" TOSCANA DE PALANCA</t>
  </si>
  <si>
    <t>I71</t>
  </si>
  <si>
    <t>DUCHA SENCILLA GALAXIA REF. 50430001 TIPO GRIVAL O SIMILAR. (INCLUYE UNIVERSAL Y REGADERA)</t>
  </si>
  <si>
    <t>I69</t>
  </si>
  <si>
    <t>DUCHA MEZCLADORA CROMADA 8" TIPO GALAXIA DE GRIVAL SIN SALIDA BAÑERA REF. 50400001 O SIMILAR (INCLUYE UNIVERSAL, MEZCLADOR Y REGADERA)</t>
  </si>
  <si>
    <t>I91</t>
  </si>
  <si>
    <t xml:space="preserve">ORINAL TIPO GOTTA BAJO CONSUMO 0,5 LPF SIFON OCULTO TIPO + GRIFERIA TIPO PUSH ANTIVANDALICA,  CORONA O SIMILAR </t>
  </si>
  <si>
    <t>I84</t>
  </si>
  <si>
    <t>LAVAMANOS NOVARA DE SOBREPONER (INCLUYE ACCESORIOS) TIPO CORONA  O SIMILAR.</t>
  </si>
  <si>
    <t>I63</t>
  </si>
  <si>
    <t>GRIFERÍA LAVAMANOS ANTIVANDÁLICO CON PICO EXPUESTO REF:701310001 CORONA O SIMILAR</t>
  </si>
  <si>
    <t>I112</t>
  </si>
  <si>
    <t>LAVAMANOS SOBREPONER LINEA MANANTIAL DUO Color blanco Tipo Corona o similar (Incluye sifon botella, desague sencillo y accesorios de conexión e instalacion)</t>
  </si>
  <si>
    <t>I70</t>
  </si>
  <si>
    <t>DUCHA ANTIVANDÁLICA CON REGADERA TUBULAR REF: 754000001 CORONA O SIMILAR</t>
  </si>
  <si>
    <t>I1634</t>
  </si>
  <si>
    <t>LAVAMANOS EN ACERO INOXIDABLE CON PUSH DE RODILLA COMPLETO</t>
  </si>
  <si>
    <t>I2013</t>
  </si>
  <si>
    <t>SANITARIO PARA PASILLO TÉCNICO DESCARGA A PARED Y PISO. ACERO INOXIDABLE AISI 304. DIMENSIONES 0.365X0.44X0.771 M DE SOCODA O SIMILAR</t>
  </si>
  <si>
    <t>I2014</t>
  </si>
  <si>
    <t>FLUXÓMETRO (VÁLVULA ALTA PRESIÓN 1-1/4"). REF. VITAL TSP03 DE SOCODA O SIMILAR</t>
  </si>
  <si>
    <t>I2017</t>
  </si>
  <si>
    <t>DUCHA TIPO TELÉFONO, MANGUERA L=1.5 M, CROMADA</t>
  </si>
  <si>
    <t>I2208</t>
  </si>
  <si>
    <t>GRIFERÍA ECONOMIZADORA DE SENSOR</t>
  </si>
  <si>
    <t>I2422</t>
  </si>
  <si>
    <t>LAVAMANOS DE COLGAR AQUAJET FRENTE CONCAVO PARA PERSONA MOVILIDAD REDUCIDA</t>
  </si>
  <si>
    <t>I2435</t>
  </si>
  <si>
    <t>GRIFERIA LAVAMANOS TIPO PUSH MESA MAX CORONA O SIMILAR</t>
  </si>
  <si>
    <t>I2514</t>
  </si>
  <si>
    <t>REPUESTO ASIENTO SANITARIO FORTE CORONA</t>
  </si>
  <si>
    <t>I401</t>
  </si>
  <si>
    <t>BISAGRAS ALUMINIO 3"</t>
  </si>
  <si>
    <t>I968</t>
  </si>
  <si>
    <t xml:space="preserve">PUERTA ENTAMBORADA EN LAMINA TRIPLEX OKUME - TIPO PIZANO OKUMÉ O SIMILAR. ANCHO: 0,51A 0,75 M. ALTO: 1,80 A 2,40 M. HOJA LISA CON MARQUETE CHAPACANTO OKUMÉ. </t>
  </si>
  <si>
    <t>I970</t>
  </si>
  <si>
    <t xml:space="preserve">PUERTA ENTAMBORADA EN LAMINA TRIPLEX OKUME - TIPO PIZANO OKUMÉ O SIMILAR. ANCHO: 0,76 A 1,10 M. ALTO: 1,80 A 2,40 M. HOJA LISA CON MARQUETE CHAPACANTO OKUMÉ. </t>
  </si>
  <si>
    <t>I967</t>
  </si>
  <si>
    <t xml:space="preserve">PUERTA ENTAMBORADA EN LAMINA TRIPLEX OKUME - TIPO PIZANO OKUMÉ O SIMILAR. ANCHO: 0,51A 0,75 M. ALTO: 1,80 A 2,40 M. HOJA LISA CON 4 RANURAS HORIZONTALES Y CON MARQUETE CHAPACANTO OKUMÉ. </t>
  </si>
  <si>
    <t>I969</t>
  </si>
  <si>
    <t xml:space="preserve">PUERTA ENTAMBORADA EN LAMINA TRIPLEX OKUME - TIPO PIZANO OKUMÉ O SIMILAR. ANCHO: 0,76 A 1,10 M. ALTO: 1,80 A 2,40 M. HOJA LISA CON 4 RANURAS HORIZONTALES Y CON MARQUETE CHAPACANTO OKUMÉ. </t>
  </si>
  <si>
    <t>I972</t>
  </si>
  <si>
    <t xml:space="preserve">PUERTA ENTAMBORADA EN MADEFONDO - TIPO PIZANO ARQUITECTÓNICA O SIMILAR. ANCHO: 0,51 A 0,75 M. ALTO: 1,80 A 2,40 M. HOJA LISA CON MARQUETE EN CANTO DECORATIVO. ACABADO: SEGÚN PINTA SELECCIONADA DE CARTA COLORES MADECOR. </t>
  </si>
  <si>
    <t>I974</t>
  </si>
  <si>
    <t xml:space="preserve">PUERTA ENTAMBORADA EN MADEFONDO - TIPO PIZANO ARQUITECTÓNICA O SIMILAR. ANCHO: 0,76 A 1,10 M. ALTO: 1,80 A 2,40 M. HOJA LISA CON MARQUETE EN CANTO DECORATIVO. ACABADO: SEGÚN PINTA SELECCIONADA DE CARTA COLORES MADECOR. </t>
  </si>
  <si>
    <t>I971</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</si>
  <si>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</si>
  <si>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I973</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</si>
  <si>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</si>
  <si>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I962</t>
  </si>
  <si>
    <t>MARCO EN TABLEX ENCHAPADO OKUME (25 MM.) SENCILLO - KIT DE MARKO CLASSICO TIPO PIZANO O SIMILAR. (2 LARGUEROS DE 2,40 M Y UN CABEZAL DE 1,20 M.) ANCHO MURO: 10 A 18 CM.</t>
  </si>
  <si>
    <t>I1012</t>
  </si>
  <si>
    <t>PINTURA ACABADO KIT MARKO MADERA CHINGALE SENCILLO. ANCHO PUERTA: 0,51 X 0,75 M. (TINTILLA, SELLADOR Y LACA)</t>
  </si>
  <si>
    <t>I1013</t>
  </si>
  <si>
    <t>PINTURA ACABADO KIT MARKO MADERA CHINGALE SENCILLO. ANCHO PUERTA: 0,76 X 1,10 M. (TINTILLA, SELLADOR Y LACA)</t>
  </si>
  <si>
    <t>I960</t>
  </si>
  <si>
    <t>MARCO EN MADECOR SENCILLO - KIT DE MARKO MADECOR TIPO PIZANO O SIMILAR (2 LARGUEROS DE 2,40 M Y UN CABEZAL DE 1,20 M.) ANCHO MURO: 8 CM.</t>
  </si>
  <si>
    <t>I959</t>
  </si>
  <si>
    <t>MARCO EN MADECOR SENCILLO - KIT DE MARKO MADECOR TIPO PIZANO O SIMILAR (2 LARGUEROS DE 2,40 M Y UN CABEZAL DE 1,20 M.) ANCHO MURO: 10 A 18 CM.</t>
  </si>
  <si>
    <t>I954</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</si>
  <si>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</si>
  <si>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I955</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</si>
  <si>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</si>
  <si>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I964</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</si>
  <si>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</si>
  <si>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I963</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</si>
  <si>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</si>
  <si>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I446</t>
  </si>
  <si>
    <t>BISAGRAS ALUMINIO VAIVEN 3"</t>
  </si>
  <si>
    <t>I983</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</si>
  <si>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</si>
  <si>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</si>
  <si>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</si>
  <si>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</si>
  <si>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</si>
  <si>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</si>
  <si>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I1654</t>
  </si>
  <si>
    <t>LISTON PINO 4 X 4 PULGADAS X 3M</t>
  </si>
  <si>
    <t>I1655</t>
  </si>
  <si>
    <t>LISTON PINO 3 X 4 PULGADAS X 3M</t>
  </si>
  <si>
    <t>I1656</t>
  </si>
  <si>
    <t>TABLA 1,8 X 7 X 90 CM TECA BISELADA</t>
  </si>
  <si>
    <t>I1813</t>
  </si>
  <si>
    <t>PINTURA BASE INMUNIZANTE TRANSPARENTE MADERA X1/4GAL</t>
  </si>
  <si>
    <t>I1814</t>
  </si>
  <si>
    <t>TABLA 2,54 X 18 - 20 X 300 CM CEDRO ROJO CEPILLADA AMBAS CARAS</t>
  </si>
  <si>
    <t>I1815</t>
  </si>
  <si>
    <t>BARNIZ TRANSPARENTE 1 GALÓN SINTÉTICO</t>
  </si>
  <si>
    <t>I1664</t>
  </si>
  <si>
    <t>MANIJA Y SEGURO PUERTA</t>
  </si>
  <si>
    <t>I181</t>
  </si>
  <si>
    <t>MARCO METALICO PUERTAS E= 12 CM SENCILLO EN LÁMINA GALVANIZADA CAL. 18 PARA HOJA DE PUERTA CON ANCHO 0.76 A 1.10 M. Y ALTURA 1.80 A 2.10 M. (SUMINISTRO).</t>
  </si>
  <si>
    <t>I1834</t>
  </si>
  <si>
    <t>NAVE EN MADERA TRIPLEX DE 0,90 X 2,05 M, ENTAMBORADA</t>
  </si>
  <si>
    <t>I1835</t>
  </si>
  <si>
    <t>TOPE PUERTA RESORTE CROMO</t>
  </si>
  <si>
    <t>I260</t>
  </si>
  <si>
    <t>CERRADURA BELL WOOD POMO MADERA - ENTRADA TIPO SCHALAGE REF. A80PD O SIMILAR. ACABADO SEGÚN DISEÑO.</t>
  </si>
  <si>
    <t>I1843</t>
  </si>
  <si>
    <t>TELERA ALGARROBO 0,4 X 0,18 X 3,00 M</t>
  </si>
  <si>
    <t>I1844</t>
  </si>
  <si>
    <t>BARNIZ BRILLANTE EXTERIOR</t>
  </si>
  <si>
    <t>I1845</t>
  </si>
  <si>
    <t>LACA PARA MADERA</t>
  </si>
  <si>
    <t>I1846</t>
  </si>
  <si>
    <t>VARILLA ESQUELETO CHANUL</t>
  </si>
  <si>
    <t>I991</t>
  </si>
  <si>
    <t>CUARTON 2"X4"X3M</t>
  </si>
  <si>
    <t>I1847</t>
  </si>
  <si>
    <t>BARNIZ POLIURETANO EXTRA</t>
  </si>
  <si>
    <t>I1848</t>
  </si>
  <si>
    <t>HUELLA MADERA ALGARROBO 0,2 X 0,18 X 1,00 M</t>
  </si>
  <si>
    <t>I1862</t>
  </si>
  <si>
    <t>LACA SELLADOR POLIURETANO</t>
  </si>
  <si>
    <t>I1863</t>
  </si>
  <si>
    <t>PARAL SOPORTE DE CIERRE MADERA</t>
  </si>
  <si>
    <t>I1864</t>
  </si>
  <si>
    <t>PARAL SOPORTE TRAMO 0.20 X 0.05 M</t>
  </si>
  <si>
    <t>I1865</t>
  </si>
  <si>
    <t>PASO Y CONTRAPASO SAPAN 0.30 M</t>
  </si>
  <si>
    <t>I1867</t>
  </si>
  <si>
    <t>PLATINA DE APOYO 0.30 X 0.30 X 1/4”·</t>
  </si>
  <si>
    <t>I191</t>
  </si>
  <si>
    <t>MARCO METALICO PUERTAS E= 8.5 CM SENCILLO EN LÁMINA GALVANIZADA CAL. 18 PARA HOJA DE PUERTA CON ANCHO 0.51 A 0.75 M. Y ALTURA 1.80 A 2.10 M. (SUMINISTRO)</t>
  </si>
  <si>
    <t>I193</t>
  </si>
  <si>
    <t>MARCO METALICO PUERTAS E= 8.5 CM SENCILLO EN LÁMINA GALVANIZADA CAL. 18 PARA HOJA DE PUERTA CON ANCHO 0.76 A 1.10 M. Y ALTURA 1.80 A 2.10 M. (SUMINISTRO).</t>
  </si>
  <si>
    <t>I192</t>
  </si>
  <si>
    <t>MARCO METALICO PUERTAS E= 8.5 CM SENCILLO EN LÁMINA GALVANIZADA CAL. 18 PARA HOJA DE PUERTA CON ANCHO 0.51 A 0.75 M. Y ALTURA 2.11 A 2.40 M. (SUMINISTRO).</t>
  </si>
  <si>
    <t>I194</t>
  </si>
  <si>
    <t>MARCO METALICO PUERTAS E= 8.5 CM SENCILLO EN LÁMINA GALVANIZADA CAL. 18 PARA PUERTA CON ANCHO 0.76 A 1.10 M. Y ALTURA 2.11 A 2.40 M. (SUMINISTRO).</t>
  </si>
  <si>
    <t>I187</t>
  </si>
  <si>
    <t>MARCO METALICO PUERTAS E= 8.5 CM MONTANTE VIDRIO 4 MM. H=0.30 M. EN LÁMINA GALVANIZADA CAL. 18 PARA HOJA DE PUERTA CON ANCHO 0.51 A 0.75 M. Y ALTURA 1.80 A 2.10 M. (SUMINISTRO).</t>
  </si>
  <si>
    <t>I190</t>
  </si>
  <si>
    <t>MARCO METALICO PUERTAS E= 8.5 CM MONTANTE VIDRIO 4 MM. H=0.30 M.EN LÁMINA LÁMINA GALVANIZADA CAL. 18 PARA HOJA DE PUERTA CON ANCHO 0.76 A 1.10 M. Y ALTURA 1.80 A 2.10 M. (SUMINISTRO).</t>
  </si>
  <si>
    <t>I188</t>
  </si>
  <si>
    <t>MARCO METALICO PUERTAS E= 8.5 CM MONTANTE VIDRIO 4 MM. H=0.30 M. EN LÁMINA GALVANIZADA CAL. 18 PARA HOJA DE PUERTA CON ANCHO 0.51 A 0.75 M. Y ALTURA 2.11 A 2.40 M. (SUMINISTRO).</t>
  </si>
  <si>
    <t>I189</t>
  </si>
  <si>
    <t>MARCO METALICO PUERTAS E= 8.5 CM MONTANTE VIDRIO 4 MM. H=0.30 M. EN LÁMINA LÁMINA GALVANIZADA CAL. 18 PARA HOJA DE PUERTA CON ANCHO 0.76 A 1.10 M. Y ALTURA 2.11 A 2.40 M. (SUMINISTRO).</t>
  </si>
  <si>
    <t>I185</t>
  </si>
  <si>
    <t>MARCO METALICO PUERTAS E= 8.5 CM MONTANTE REJILLA EN LÁMINA CR. H=0.30 M. EN LÁMINA GALVANIZADA CAL. 18 PARA HOJA DE PUERTA CON ANCHO 0.51 A 0.75 M. Y ALTURA 1.80 A 2.10 M. (SUMINISTRO).</t>
  </si>
  <si>
    <t>I186</t>
  </si>
  <si>
    <t>MARCO METALICO PUERTAS E= 8.5 CM MONTANTE REJILLA EN LÁMINA CR. H=0.30 M.EN LÁMINA GALVANIZADA CAL. 18 PARA HOJA DE PUERTA CON ANCHO 0.76 A 1.10 M. Y ALTURA 1.80 A 2.10 M. (SUMINISTRO).</t>
  </si>
  <si>
    <t>I183</t>
  </si>
  <si>
    <t>MARCO METALICO PUERTAS E= 8.5 CM MONTANTE REJILLA EN LÁMINA CR.  H=0.30 M. EN LÁMINA GALVANIZADA CAL. 18 PARA HOJA DE PUERTA CON ANCHO 0.51 A 0.75 M. Y ALTURA 2.11 A 2.40 M. (SUMINISTRO).</t>
  </si>
  <si>
    <t>I184</t>
  </si>
  <si>
    <t>MARCO METALICO PUERTAS E= 8.5 CM MONTANTE REJILLA EN LÁMINA CR.  H=0.30 M. EN LÁMINA GALVANIZADA CAL. 18 PARA HOJA DE PUERTA CON ANCHO 0.76 A 1.10 M. Y ALTURA 2.11 A 2.40 M. (SUMINISTRO).</t>
  </si>
  <si>
    <t>I179</t>
  </si>
  <si>
    <t>MARCO METALICO PUERTAS E= 12 CM SENCILLO EN LÁMINA GALVANIZADA CAL. 18 PARA HOJA DE PUERTA CON ANCHO 0.51 A 0.75 M. Y ALTURA 1.80 A 2.10 M. (SUMINISTRO).</t>
  </si>
  <si>
    <t>I180</t>
  </si>
  <si>
    <t>MARCO METALICO PUERTAS E= 12 CM SENCILLO EN LÁMINA GALVANIZADA CAL. 18 PARA HOJA DE PUERTA CON ANCHO 0.51 A 0.75 M. Y ALTURA 2.11 A 2.40 M. (SUMINISTRO).</t>
  </si>
  <si>
    <t>I182</t>
  </si>
  <si>
    <t>MARCO METALICO PUERTAS E= 12 CM SENCILLO EN LÁMINA GALVANIZADA CAL. 18 PARA PUERTA CON ANCHO 0.76 A 1.10 M. Y ALTURA 2.11 A 2.40 M. (SUMINISTRO).</t>
  </si>
  <si>
    <t>I175</t>
  </si>
  <si>
    <t>MARCO METALICO PUERTAS E= 12 CM MONTANTE VIDRIO 4 MM. H=0.30 M. EN LÁMINA GALVANIZADA CAL. 18 PARA HOJA DE PUERTA CON ANCHO 0.51 A 0.75 M. Y ALTURA 1.80 A 2.10 M. (SUMINISTRO).</t>
  </si>
  <si>
    <t>I177</t>
  </si>
  <si>
    <t>MARCO METALICO PUERTAS E= 12 CM MONTANTE VIDRIO 4 MM. H=0.30 M. EN LÁMINA GALVANIZADA CAL. 18 PARA HOJA DE PUERTA CON ANCHO 0.76 A 1.10 M. Y ALTURA 1.80 A 2.10 M. (SUMINISTRO).</t>
  </si>
  <si>
    <t>I176</t>
  </si>
  <si>
    <t>MARCO METALICO PUERTAS E= 12 CM MONTANTE VIDRIO 4 MM. H=0.30 M. EN LÁMINA GALVANIZADA CAL. 18 PARA HOJA DE PUERTA CON ANCHO 0.51 A 0.75 M. Y ALTURA 2.11 A 2.40 M. (SUMINISTRO).</t>
  </si>
  <si>
    <t>I178</t>
  </si>
  <si>
    <t>MARCO METALICO PUERTAS E= 12 CM MONTANTE VIDRIO 4 MM. H=0.30 M. EN LÁMINA GALVANIZADA CAL. 18 PARA HOJA DE PUERTA CON ANCHO 0.76 A 1.10 M. Y ALTURA 2.11 A 2.40 M. (SUMINISTRO).</t>
  </si>
  <si>
    <t>I173</t>
  </si>
  <si>
    <t>MARCO METALICO PUERTAS E= 12 CM MONTANTE REJILLA EN LÁMINA CR. H=0.30 M. EN LÁMINA GALVANIZADA CAL. 18 PARA HOJA DE PUERTA CON ANCHO 0.51 A 0.75 M. Y ALTURA 1.80 A 2.10 M. (SUMINISTRO).</t>
  </si>
  <si>
    <t>I174</t>
  </si>
  <si>
    <t>MARCO METALICO PUERTAS E= 12 CM MONTANTE REJILLA EN LÁMINA CR. H=0.30 M. EN LÁMINA GALVANIZADA CAL. 18 PARA HOJA DE PUERTA CON ANCHO 0.76 A 1.10 M. Y ALTURA 1.80 A 2.10 M. (SUMINISTRO).</t>
  </si>
  <si>
    <t>I171</t>
  </si>
  <si>
    <t>MARCO METALICO PUERTAS E= 12 CM MONTANTE REJILLA.  H=0.30 M. EN LÁMINA GALVANIZADA CAL. 18 PARA HOJA DE PUERTA CON ANCHO 0.51 A 0.75 M. Y ALTURA 2.11 A 2.40 M. (SUMINISTRO).</t>
  </si>
  <si>
    <t>I172</t>
  </si>
  <si>
    <t>MARCO METALICO PUERTAS E= 12 CM MONTANTE REJILLA.  H=0.30 M. EN LÁMINA GALVANIZADA CAL. 18 PARA HOJA DE PUERTA CON ANCHO 0.76 A 1.10 M. Y ALTURA 2.11 A 2.40 M. (SUMINISTRO).</t>
  </si>
  <si>
    <t>I1017</t>
  </si>
  <si>
    <t>PINTURA ELECTROESTATICA</t>
  </si>
  <si>
    <t>I13</t>
  </si>
  <si>
    <t xml:space="preserve">VARILLA LISA 5/8" </t>
  </si>
  <si>
    <t>I205</t>
  </si>
  <si>
    <t>PLATINA  2'' X 1/4''</t>
  </si>
  <si>
    <t>I236</t>
  </si>
  <si>
    <t>TUBO AGUAS NEGRAS DIAMETRO 2" CAL. 0.080</t>
  </si>
  <si>
    <t>I406</t>
  </si>
  <si>
    <t xml:space="preserve">CHAZOS 3/8 X 2" </t>
  </si>
  <si>
    <t>I150</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</si>
  <si>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</si>
  <si>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</si>
  <si>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</si>
  <si>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I153</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</si>
  <si>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</si>
  <si>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I151</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</si>
  <si>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</si>
  <si>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I155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</si>
  <si>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</si>
  <si>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I154</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</si>
  <si>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</si>
  <si>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I146</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</si>
  <si>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</si>
  <si>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I131</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</si>
  <si>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</si>
  <si>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I128</t>
  </si>
  <si>
    <t>PUERTA EN VIDRIO TEMPLADO 10 MM CON ZOCALO EN ALUMINIO DE PIVOTE, CON CERRADURA Y MANIJA (HOJA SENCILLA). INCLUYE EL SUMINISTRO DE TODOS LOS ACCESORIOS REQUERIDOS PARA EL CORRECTO MONTAJE. SEGUN DETALLE. (SUMINISTRO E INSTALACIÓN).</t>
  </si>
  <si>
    <t>I126</t>
  </si>
  <si>
    <t>PUERTA EN VIDRIO TEMPLADO 10 MM CON ZOCALO EN ALUMINIO CON BISAGRAS DE PISO NEUMATICAS, CON CERRADURA Y MANIJA (HOJA SENCILLA). INCLUYE EL SUMINISTRO DE TODOS LOS ACCESORIOS REQUERIDOS PARA EL CORRECTO MONTAJE. SEGUN DETALLE. (SUMINISTRO E INSTALACIÓN).</t>
  </si>
  <si>
    <t>I121</t>
  </si>
  <si>
    <t>PUERTA DOBLE EN VIDRIO TEMPLADO 10 MM CON ZOCALO EN ALUMINIO DE PIVOTE, CON CERRADURAS Y MANIJAS. INCLUYE EL SUMINISTRO DE TODOS LOS ACCESORIOS REQUERIDOS PARA EL CORRECTO MONTAJE. SEGUN DETALLE</t>
  </si>
  <si>
    <t>I123</t>
  </si>
  <si>
    <t>PUERTA DOBLE VIDRIO TEMPLADO 10 MM CON ZOCALO EN ALUMINIO CON BISAGRAS DE PISO NEUMATICAS, CON CERRADURAS Y MANIJAS. INCLUYE EL SUMINISTRO DE TODOS LOS ACCESORIOS REQUERIDOS PARA EL CORRECTO MONTAJE. SEGUN DETALLE. (SUMINISTRO E INSTALACIÓN).</t>
  </si>
  <si>
    <t>I127</t>
  </si>
  <si>
    <t>PUERTA EN VIDRIO TEMPLADO 10 MM CON ZOCALO EN ALUMINIO DE PIVOTE Y PELICULA TIPO SANT BLASTING, CON CERRADURA Y MANIJA (HOJA SENCILLA). INCLUYE EL SUMINISTRO DE TODOS LOS ACCESORIOS REQUERIDOS PARA EL CORRECTO MONTAJE. SEGUN DETALLE. (SUMINISTRO E INSTALACIÓN).</t>
  </si>
  <si>
    <t>I125</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</si>
  <si>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</si>
  <si>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I120</t>
  </si>
  <si>
    <t>PUERTA DOBLE EN VIDRIO TEMPLADO 10 MM CON ZOCALO EN ALUMINIO DE PIVOTE Y PELICULA TIPO SANT BLASTING, CON CERRADURAS Y MANIJAS. INCLUYE EL SUMINISTRO DE TODOS LOS ACCESORIOS REQUERIDOS PARA EL CORRECTO MONTAJE. SEGUN DETALLE.</t>
  </si>
  <si>
    <t>I122</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</si>
  <si>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</si>
  <si>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I218</t>
  </si>
  <si>
    <t>PUERTA METALICA LÁMINA GALVANIZADA CAL. 18 TIPO PANEL CON MARCO SENCILLO ( INCLUYE ANTICORROSIVO + PINTURA ELECTROSTATICA + LÁMINA GALVANIZADA CAL. 18 CARGADOS EN CONCRETO). INCLUYE EL SUMINISTRO DE TODOS LOS ACCESORIOS REQUERIDOS PARA EL CORRECTO MONTAJE. (SUMINISTRO E INSTALACIÓN).</t>
  </si>
  <si>
    <t>I216</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</si>
  <si>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t>
  </si>
  <si>
    <t>I214</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</si>
  <si>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t>
  </si>
  <si>
    <t>I226</t>
  </si>
  <si>
    <t>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t>
  </si>
  <si>
    <t>I224</t>
  </si>
  <si>
    <t>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t>
  </si>
  <si>
    <t>I220</t>
  </si>
  <si>
    <t>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t>
  </si>
  <si>
    <t>I228</t>
  </si>
  <si>
    <t>PUERTA METALICA TIPO CORTINA LÁMINA GALVANIZADA CAL. 18 (INCLUYE ANTICORROSIVO + PINTURA ELECTROSTATICA+ MARCO LÁMINA GALVANIZADA CAL. 18 CARGADOS EN CONCRETO). INCLUYE EL SUMINISTRO DE TODOS LOS ACCESORIOS REQUERIDOS PARA EL CORRECTO MONTAJE. (SUMINISTRO E INSTALACIÓN).</t>
  </si>
  <si>
    <t>I229</t>
  </si>
  <si>
    <t>PUERTA METALICA VAIVEN LÁMINA GALVANIZADA CAL.18 PIVOTE (INCLUYE PINTURA ELECTROSTATICA, ANTICORROSIVO Y MARCO LÁMINA GALVANIZADA CAL. 18 CARGADO EN CONCRETO) INCLUYE EL SUMINISTRO DE TODOS LOS ACCESORIOS REQUERIDOS PARA EL CORRECTO MONTAJE. (SUMINISTRO E INSTALACIÓN).</t>
  </si>
  <si>
    <t>I211</t>
  </si>
  <si>
    <t xml:space="preserve">PUERTA CABINAS SANITARIAS SISTEMA CANTILIVER EN LÁMINA GALVANIZADA CAL. 18 ENTAMBORADA. TIPO GRIJALBA O SIMILAR. INCLUYE PINTURA ELECTROSTATICA COLOR GRIS PLATA, SUMINISTRO, INSTALACIÓN, MARCO, CHAPETAS, PASADOR DE CIERRE Y PLATINAS SEGÚN DETALLE. </t>
  </si>
  <si>
    <t>I212</t>
  </si>
  <si>
    <t xml:space="preserve">PUERTA CABINAS SANITARIAS SISTEMA CANTILIVER EN LÁMINA GALVANIZADA CAL. 20 ENTAMBORADA. TIPO GRIJALBA O SIMILAR. INCLUYE PINTURA ELECTROSTATICA COLOR GRIS PLATA, SUMINISTRO, INSTALACIÓN, MARCO, CHAPETAS, PASADOR DE CIERRE Y PLATINAS SEGÚN DETALLE. </t>
  </si>
  <si>
    <t>I208</t>
  </si>
  <si>
    <t>PUERTA CABINAS SANITARIAS SISTEMA CANTILIVER EN ACERO INOXIDABLE CAL. 18. SEGÚN DETALLE. INCLUYE SUMINISTRO, INSTALACIÓN, PASADOR DE CIERRE.</t>
  </si>
  <si>
    <t>I209</t>
  </si>
  <si>
    <t>PUERTA CABINAS SANITARIAS SISTEMA CANTILIVER EN ACERO INOXIDABLE CAL. 20. SEGÚN DETALLE. INCLUYE SUMINISTRO, INSTALACIÓN, PASADOR DE CIERRE .</t>
  </si>
  <si>
    <t>I233</t>
  </si>
  <si>
    <t>TAPA EN LÁMINA DE ALFAJOR 6MM  0.80*0.80 M. MARCO EN ÁNGULO DE 2 X 1/8". (INCLUYE GANCHO EN ACERO Y MARCO) SEGÚN DISEÑO. SUMINISTRO E INSTALACIÓN.</t>
  </si>
  <si>
    <t>I234</t>
  </si>
  <si>
    <t>TAPA EN LÁMINA DE ALFAJOR 6MM 1.00*1.00 M. MARCO EN ÁNGULO DE 2 X 1/8". (INCLUYE GANCHO EN ACERO Y MARCO) SEGÚN DISEÑO. SUMINISTRO E INSTALACIÓN.</t>
  </si>
  <si>
    <t>I124</t>
  </si>
  <si>
    <t>PUERTA DUCHA ACRILICO (INCLUYE MARCO EN ALUMINIO ANODIZADO, PASADOR Y TOALLERO) A TODO COSTO</t>
  </si>
  <si>
    <t>I1792</t>
  </si>
  <si>
    <t>SUMINSTRO DE TRANSPORTE E INSTALACION CABINAS SANITARIAS EN ACERO INOXIDABLE AISI SAE 304 2B SATINADA IVA INCLUIDO</t>
  </si>
  <si>
    <t>I165</t>
  </si>
  <si>
    <t>ESCALERA METALICA TIPO CANASTA ACERO 3/4" Y 5/8"  DE 90 KILOGRAMOS (SEGUN DETALLE PLANO) A TODO COSTO. PARA TANQUE DE AGUA.</t>
  </si>
  <si>
    <t>I164</t>
  </si>
  <si>
    <t>ESCALERA DE GATO EN "C" DE 6 PASOS EN TUBERIA AGUA NEGRA 3/4" TIPO COLMENA O SIMILAR. SUMINISTRO E INSTALACIÓN A TODO COSTO.</t>
  </si>
  <si>
    <t>I148</t>
  </si>
  <si>
    <t>REJILLA EN ALUMINIO ANODIZADO MATE BLANCO SU LONGUITUD ES VARIABLE, VERIFICAR EN PLANTAS GENERALES.</t>
  </si>
  <si>
    <t>I147</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</si>
  <si>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</si>
  <si>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I133</t>
  </si>
  <si>
    <t>VENTANERIA APOYADA EN PERFILERIA DE ALUMINIO ANODIZADO COLOR NATURAL Y CUERPO CORREDIZO+ VIDRIO LAMINADO DE4+5 (INCLUYE EL SUMINISTRO DE TODOS LOS ACCESORIOS REQUERIDOS PARA EL CORRECTO MONTAJE).</t>
  </si>
  <si>
    <t>I134</t>
  </si>
  <si>
    <t>VENTANERIA APOYADA EN PERFILERIA DE ALUMINIO ANODIZADO COLOR NATURAL Y REJILLA SUPERIOR EN ALUMINO+ VIDRIO LAMINADO DE4+5 (INCLUYE EL SUMINISTRO DE TODOS LOS ACCESORIOS REQUERIDOS PARA EL CORRECTO MONTAJE).</t>
  </si>
  <si>
    <t>I135</t>
  </si>
  <si>
    <t>VENTANERIA APOYADA EN PERFILERIA DE ALUMINIO ANODIZADO COLOR NATURAL + VIDRIO LAMINADO DE4+5 (INCLUYE EL SUMINISTRO DE TODOS LOS ACCESORIOS REQUERIDOS PARA EL CORRECTO MONTAJE).</t>
  </si>
  <si>
    <t>I136</t>
  </si>
  <si>
    <t>VENTANERIA APOYADA EN PERFILERIA DE ALUMINIO ANODIZADO COLOR NATURAL +REJILLA SUPERIOR Y CUERPOS CORREDIZOS VIDRIO LAMINADO DE4+5 (INCLUYE EL SUMINISTRO DE TODOS LOS ACCESORIOS REQUERIDOS PARA EL CORRECTO MONTAJE).</t>
  </si>
  <si>
    <t>I137</t>
  </si>
  <si>
    <t>I140</t>
  </si>
  <si>
    <t>VENTANERIA APOYADA EN PERFILERIA DE ALUMINIO ANODIZADO COLOR NATURAL, ESTRUCTURA METALICA+ VIDRIO LAMINADO DE4+5 (INCLUYE EL SUMINISTRO DE TODOS LOS ACCESORIOS REQUERIDOS PARA EL CORRECTO MONTAJE).</t>
  </si>
  <si>
    <t>I141</t>
  </si>
  <si>
    <t>VENTANERIA APOYADA EN PERFILERIA DE ALUMINIO ANODIZADO MATE COLOR BLANCO, VIDRIO TEMPLADO DE 8MM INCOLORO+REJILLA SUPERIOR Y PUERTA EN ALUMINIO ANODIZADO BLANCO MATE CON MANIJA GRIFOX</t>
  </si>
  <si>
    <t>I142</t>
  </si>
  <si>
    <t>VENTANERIA APOYADA EN PERFILERIA DE ALUMINIO EMBEBIDA EN MURO Y CIELO RASO, CON VIDRIO TEMPLADO 8MM INCOLORO</t>
  </si>
  <si>
    <t>I143</t>
  </si>
  <si>
    <t>VENTANERIA APOYADA EN PERFILERIA DE ALUMINIO ANODIZADO MATE COLOR BLANCO, VIDRIO TEMPLADO DE 8MM INCOLORO CON UNIONES A TOPE +REJILLA SUPERIOR</t>
  </si>
  <si>
    <t>I210</t>
  </si>
  <si>
    <t>PUERTA ACERO INOXIDABLE CAL. 20. SEGÚN DETALLE. INCLUYE SUMINISTRO E INSTALACIÓN .</t>
  </si>
  <si>
    <t>I1036</t>
  </si>
  <si>
    <t>WASH PRIMER</t>
  </si>
  <si>
    <t>I936</t>
  </si>
  <si>
    <t>TUBERIA GALVANIZADA 2" CAL 16</t>
  </si>
  <si>
    <t>I161</t>
  </si>
  <si>
    <t>ANGULO  HIERRO 3/4" X 1/8"</t>
  </si>
  <si>
    <t>I324</t>
  </si>
  <si>
    <t>VIDRIO TRASLUCIDO 4MM</t>
  </si>
  <si>
    <t>I1014</t>
  </si>
  <si>
    <t>PINTURA ACRILICA A BASE SOLVENTES DE RAPIDO SECAMIENTO TIPO PINTUCO (ACRILICO MANTENIMIENTO) O SIMILAR - COLORES: BLANCO, AMARILLO O NEGRO SEGÚN DISEÑO.</t>
  </si>
  <si>
    <t>I1637</t>
  </si>
  <si>
    <t>MALLA ESLABONADA CAL. 10.5mm x 2-1/4"</t>
  </si>
  <si>
    <t>I1639</t>
  </si>
  <si>
    <t>MALLA NYLON PARA TABLERO DE BALONCESTO</t>
  </si>
  <si>
    <t>I1658</t>
  </si>
  <si>
    <t>SILLAR CABEZAL 3831</t>
  </si>
  <si>
    <t>I1659</t>
  </si>
  <si>
    <t>JAMBA 3831</t>
  </si>
  <si>
    <t>I1660</t>
  </si>
  <si>
    <t>PISAVIDRIO PROYECTANTE 3831 FIJJO+MOVIL</t>
  </si>
  <si>
    <t>I1661</t>
  </si>
  <si>
    <t>DIVISOR 3831</t>
  </si>
  <si>
    <t>I1662</t>
  </si>
  <si>
    <t>MARCO NAVE 3831</t>
  </si>
  <si>
    <t>I1663</t>
  </si>
  <si>
    <t>CHAPETA 1.1/2"</t>
  </si>
  <si>
    <t>I1667</t>
  </si>
  <si>
    <t>TORNNILLO CABEZA PLANA 8X1/2"</t>
  </si>
  <si>
    <t>I1668</t>
  </si>
  <si>
    <t>TORNILLO ENSAMBLE PAN 6X1/2"</t>
  </si>
  <si>
    <t>I1669</t>
  </si>
  <si>
    <t>REMACHE POP 4X3</t>
  </si>
  <si>
    <t>I1670</t>
  </si>
  <si>
    <t>EMPAQUE MARIPOSA</t>
  </si>
  <si>
    <t>I1671</t>
  </si>
  <si>
    <t>LÁMINA ALUMINIO MICROPERFORADA Ø1/8" - CAL. 20</t>
  </si>
  <si>
    <t>I1672</t>
  </si>
  <si>
    <t>BRAZO ESCUALIZABLE 6"</t>
  </si>
  <si>
    <t>I1674</t>
  </si>
  <si>
    <t>PISAVIDRIO FIJO U68</t>
  </si>
  <si>
    <t>I1675</t>
  </si>
  <si>
    <t>EMPAQUE EXTRUSION 30016</t>
  </si>
  <si>
    <t>I1676</t>
  </si>
  <si>
    <t>CHAPETA TIPO NAVE</t>
  </si>
  <si>
    <t>I1678</t>
  </si>
  <si>
    <t>REMACHE POP 4X2</t>
  </si>
  <si>
    <t>I1793</t>
  </si>
  <si>
    <t>SUMINISTRO,TRANSPORTE E INSTALCION  BARANDA EN TUBERIA GALVANIZADA A 4 HILOS DE 2" ENTRE 0.9 Y 1 MTS, PARALES  VERTICALES CADA 2 MTS,RELLENA DE CONCRETO, INCLUYE  WASH PRIMER PINTURA, ANCLAJES Y RETIRO DE SOBRANTES</t>
  </si>
  <si>
    <t>I1800</t>
  </si>
  <si>
    <t>I1807</t>
  </si>
  <si>
    <t>TUBO CUADRADO 3/4 X 3/4PULGADA X 1.5MM X 6M COLMENA</t>
  </si>
  <si>
    <t>I1817</t>
  </si>
  <si>
    <t>PERFIL METALICO A572GR-50 CAL. 16 1 1/2 X 3 (40 MM X 80 MM)"</t>
  </si>
  <si>
    <t>I1821</t>
  </si>
  <si>
    <t>MODULOS FIJOS EN SISTEMA PROYECTANTE CON PERFIL 1101 NATURAL Y DOBLE PUERTA BATIENTE CON VIDRIO DE 4 MM INCOLORO Y ACCESORIOS PROPIOS DEL SISTEMA CON TORNILLERIA GALVANIZADA, SEGUN PLANOS</t>
  </si>
  <si>
    <t>I1822</t>
  </si>
  <si>
    <t>MODULOS FIJOS EN SISTEMA PROYECTANTE CON PERFIL 1101 NATURAL Y BASCULANTES SUPERIORES EN VIDRIO DE 4 MM INCOLORO Y ACCESORIOS PROPIOS DEL SISTEMA CON TORNILLERIA GALVANIZADA, SEGUN PLANOS (4,80X2,20)</t>
  </si>
  <si>
    <t>I1823</t>
  </si>
  <si>
    <t>MODULOS FIJOS SISTEMA PROYECTANTE CON PERFIL 1101 NATURAL Y BASCULANTES SUPERIORES EN VIDRIO DE 4 MM INCOLORO Y ACCESORIOS PROPIOS DEL SISTEMA CON TORNILLERIA GALVANIZADA, SEGUN PLANOS (5,25 X 2,20)</t>
  </si>
  <si>
    <t>I1824</t>
  </si>
  <si>
    <t>MODULOS FIJOS SISTEMA PROYECTANTE CON PERFIL 1101 NATURAL Y REJILLA SUPERIOR EN VIDRIO DE 4 MM INCOLORO Y ACCESORIOS PROPIOS DEL SISTEMA CON TORNILLERIA GALVANIZADA, SEGUN PLANOS (1,20X1,35)</t>
  </si>
  <si>
    <t>I1825</t>
  </si>
  <si>
    <t>MODULOS FIJOS SISTEMA PROYECTANTE CON PERFIL 1101 NATURAL Y REJILLA VIDRIO DE 4 MM INCOLORO Y ACCESORIOS PROPIOS DEL SISTEMA CON TORNILLERIA GALVANIZADA, SEGUN PLANOS (1,20X0,50)</t>
  </si>
  <si>
    <t>I1826</t>
  </si>
  <si>
    <t>MODULOS FIJOS SISTEMA PROYECTANTE CON PERFIL 1101 NATURAL Y BASCULANTES SUPERIORES EN VIDRIO DE 4 MM INCOLORO Y ACCESORIOS PROPIOS DEL SISTEMA CON TORNILLERIA GALVANIZADA, SEGUN PLANOS (3,27X2,00)</t>
  </si>
  <si>
    <t>I1827</t>
  </si>
  <si>
    <t>MODULOS FIJOS SISTEMA PROYECTANTE CON PERFIL 1101 NATURAL Y REJILLA SUPERIOR EN VIDRIO DE 4 MM INCOLORO Y ACCESORIOS PROPIOS DEL SISTEMA CON TORNILLERIA GALVANIZADA, SEGUN PLANOS (4,80X2,50)</t>
  </si>
  <si>
    <t>I1828</t>
  </si>
  <si>
    <t>MODULOS FIJOS SISTEMA PROYECTANTE CON PERFIL 1101 NATURAL Y REJILLA EN VIDRIO DE 4 MM INCOLORO Y ACCESORIOS PROPIOS DEL SISTEMA CON TORNILLERIA GALVANIZADA, SEGUN PLANOS (4,80X0,50)</t>
  </si>
  <si>
    <t>I1829</t>
  </si>
  <si>
    <t>MODULOS FIJOS SISTEMA PROYECTANTE CON PERFIL 1101 NATURAL Y DOBLE PUERTA BATIENTE REJILLA SUPERIOR EN VIDRIO DE 4 MM INCOLORO Y ACCESORIOS PROPIOS DEL SISTEMA CON TORNILLERIA GALVANIZADA, SEGUN PLANOS (3,05X2,50)</t>
  </si>
  <si>
    <t>I1830</t>
  </si>
  <si>
    <t>MODULOS FIJOS SISTEMA PROYECTANTE CON PERFIL 1101 NATURAL Y PUERTA BATIENTE EN VIDRIO DE 4 MM INCOLORO Y ACCESORIOS PROPIOS DEL SISTEMA CON TORNILLERIA GALVANIZADA, SEGUN PLANOS (1,30X2,50)</t>
  </si>
  <si>
    <t>I1832</t>
  </si>
  <si>
    <t>MODULOS FIJOS SISTEMA PROYECTANTE CON PERFIL 1101 NATURAL Y DOBLE PUERTA BATIENTE, REJILLAS SUPERIORES EN VIDRIO DE 4 MM INCOLORO Y ACCESORIOS PROPIOS DEL SISTEMA CON TORNILLERIA GALVANIZADA, SEGUN PLANOS (4,80X2,50)</t>
  </si>
  <si>
    <t>I1833</t>
  </si>
  <si>
    <t>MODULOS FIJOS SISTEMA PROYECTANTE CON PERFIL 1101 NATURAL Y DOBLE PUERTA BATIENTE EN VIDRIO DE 4 MM INCOLORO Y ACCESORIOS PROPIOS DEL SISTEMA CON TORNILLERIA GALVANIZADA, SEGUN PLANOS (2,75X2,50)</t>
  </si>
  <si>
    <t>I1854</t>
  </si>
  <si>
    <t>MALLA PLÁSTICA</t>
  </si>
  <si>
    <t>I1855</t>
  </si>
  <si>
    <t>BARANDILLAS METALICAS PARA ESCALERA CON PLATINA DE 4" X 1/4" CON TUBO INTERMEDIO METALICO DE 2"</t>
  </si>
  <si>
    <t>I437</t>
  </si>
  <si>
    <t xml:space="preserve">SOLDADURA E 6013 </t>
  </si>
  <si>
    <t>I1874</t>
  </si>
  <si>
    <t>TOPE PUERTA MEDIA LUNA SATINADO 3/16PG FIXSER O SIMILAR</t>
  </si>
  <si>
    <t>I684</t>
  </si>
  <si>
    <t xml:space="preserve">TUBO ACERO AGUA NEGRA PARA CERRAMIENTO  2" -   - TIPO COLMENA O SIMILAR. </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</si>
  <si>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</si>
  <si>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</si>
  <si>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I1887</t>
  </si>
  <si>
    <t>I1888</t>
  </si>
  <si>
    <t>I1961</t>
  </si>
  <si>
    <t>I1962</t>
  </si>
  <si>
    <t>SUMINISTRO, TRANSPORTE E INSTALACIÓN DE LETREROS DE MÓDULOS SEGÚN DISEÑO. INSTALACIÓN A TODO COSTO.</t>
  </si>
  <si>
    <t>I2003</t>
  </si>
  <si>
    <t>PUERTA EN ALUMINIO Y VIDRIO TEMPLADO 6 MM CON CERRADURA Y MANIJA (HOJA SENCILLA). INCLUYE EL SUMINISTRO DE TODOS LOS ACCESORIOS REQUERIDOS PARA EL CORRECTO MONTAJE.</t>
  </si>
  <si>
    <t>I15</t>
  </si>
  <si>
    <t xml:space="preserve">VARILLA LISA 1/2" </t>
  </si>
  <si>
    <t>I2012</t>
  </si>
  <si>
    <t>I2016</t>
  </si>
  <si>
    <t>MALLA CERRAMIENTO, HUECOS 1/2"X1/2", GRIS. REF COLMALLAS O SIMILAR</t>
  </si>
  <si>
    <t>I2423</t>
  </si>
  <si>
    <t>I2424</t>
  </si>
  <si>
    <t>I2425</t>
  </si>
  <si>
    <t>I2426</t>
  </si>
  <si>
    <t>I2439</t>
  </si>
  <si>
    <t>GRADERIAS 100% EN ALUMINIO (ACABADO NATURAL) DE 4 FILAS POR 3,00 METROS DE LARGO, NO ELEVADA, CAPACIDAD UN MODULO: 28 PERSONAS. INCLUYE BARANDAS. INCLUYE FLETE Y MONTAJE</t>
  </si>
  <si>
    <t>I2440</t>
  </si>
  <si>
    <t>VARILLA CUADRADA DE 5/8" X 6.0M</t>
  </si>
  <si>
    <t>I2441</t>
  </si>
  <si>
    <t>PLATINA DE ACERO DE 1-1/2" X 1/4" X 6.0M</t>
  </si>
  <si>
    <t>I2442</t>
  </si>
  <si>
    <t>ESMALTE FERRUM ROJO OXIDO x 750 ML</t>
  </si>
  <si>
    <t>I2443</t>
  </si>
  <si>
    <t>CHAZO EXPANSIVO DE 5/8" x 4-1/2"</t>
  </si>
  <si>
    <t>I2512</t>
  </si>
  <si>
    <t>VENTANA CON MARCO DE ALUMINIO, VIDRIO CRUDO DE 6mm EN LA PARTE INFERIOR, MONTANTE Y CELOSÍA EN ALUMINIO EN LA PARTE SUPERIOR</t>
  </si>
  <si>
    <t>I2513</t>
  </si>
  <si>
    <t>PUERTA CORTAFUEGO RF60 A=90-100cm</t>
  </si>
  <si>
    <t>I259</t>
  </si>
  <si>
    <t>CERRADURA BELL WOOD POMO MADERA - BAÑO TIPO SCHALAGE REF. A40S O SIMILAR. ACABADO SEGÚN DISEÑO.</t>
  </si>
  <si>
    <t>I258</t>
  </si>
  <si>
    <t>CERRADURA BELL WOOD POMO MADERA - ALCOBA TIPO SCHALAGE REF. A50WS O SIMILAR. ACABADO SEGÚN DISEÑO.</t>
  </si>
  <si>
    <t>I264</t>
  </si>
  <si>
    <t>CERRADURA ORBIT POMO METALICO - BAÑO TIPO SCHALAGE REF. A40S O SIMILAR. ACABADO SEGÚN DISEÑO.</t>
  </si>
  <si>
    <t>I263</t>
  </si>
  <si>
    <t>CERRADURA ORBIT POMO METALICO - ALCOBA TIPO SCHALAGE REF. A50PD O SIMILAR. ACABADO SEGÚN DISEÑO.</t>
  </si>
  <si>
    <t>I265</t>
  </si>
  <si>
    <t>CERRADURA ORBIT POMO METALICO - ENTRADA TIPO SCHALAGE REF. A80PD O SIMILAR. ACABADO SEGÚN DISEÑO.</t>
  </si>
  <si>
    <t>I261</t>
  </si>
  <si>
    <t>CERRADURA CERROJO DOBLE LLAVE - TIPO SCHALAGE REF. B362PX O SIMILAR. ACABADO SEGÚN DISEÑO.</t>
  </si>
  <si>
    <t>I262</t>
  </si>
  <si>
    <t>CERRADURA CERROJO LLAVE VOLTEADOR - TIPO SCHALAGE REF. B360PX O SIMILAR. ACABADO SEGÚN DISEÑO.</t>
  </si>
  <si>
    <t>I257</t>
  </si>
  <si>
    <t>BARRA ANTIPANICO HORIZONTAL SOLO SALIDA - TIPO AZBE REF. B0950 O SIMILAR.</t>
  </si>
  <si>
    <t>I266</t>
  </si>
  <si>
    <t>MANILLA Y CILINDRO EXTERIOR PARA BARRA ANTIPANICO HORIZONTAL - TIPO AZBE REF. 9510M O SIMILAR.</t>
  </si>
  <si>
    <t>I267</t>
  </si>
  <si>
    <t>CERRADURA ENTRADA PRINCIPAL  - TIPO SCHALAGE REF. H387  O SIMILAR. ACABADO SEGÚN DISEÑO.</t>
  </si>
  <si>
    <t>I268</t>
  </si>
  <si>
    <t xml:space="preserve">CERRADURA ENTRADA PRINCIPAL HE-380 TIPO SCHALAGE O SIMILAR. ACABADO SEGÚN DISEÑO. (INCLUYE SUMINISTRO E INSTALACIÓN) </t>
  </si>
  <si>
    <t>I1629</t>
  </si>
  <si>
    <t>PERFIL ALUMINIO CON HERRAJES Y EMPAQUES</t>
  </si>
  <si>
    <t>I1685</t>
  </si>
  <si>
    <t>BASES PARA BICICLETAS PARA SEIS UNIDADES EN TUBO DE AGUAS NEGRAS DE 1" EN 1,5 MM CON PINTURA ELECTROSTATICA SEGÚN DISEÑO</t>
  </si>
  <si>
    <t>I1879</t>
  </si>
  <si>
    <t>I1884</t>
  </si>
  <si>
    <t>CERRADURA YALE 3 MACHUELOS SOBREPONER SOLDAR DERECHA O SIMILAR PARA PUERTA METÁLICA INSTITUCIONAL</t>
  </si>
  <si>
    <t>I1885</t>
  </si>
  <si>
    <t>JUEGO DE LLAVES (2) PARA ABRIR CERRADURA METÁLICA YALE TRES MACHUELOS</t>
  </si>
  <si>
    <t>I1000</t>
  </si>
  <si>
    <t>AJUSTADOR PARA DILUSION DE PINTURA EPOXI POLIAMIDA CON CATALIZADOR - TIPO PINTUCO REF. 125290 O SIMILAR</t>
  </si>
  <si>
    <t>I1018</t>
  </si>
  <si>
    <t>PINTURA EPOXI POLIAMIDA CON CATALIZADOR - TIPO PINTUCO REF. 113243 COLOR SEGÚN DISEÑO O SIMILAR</t>
  </si>
  <si>
    <t>I1006</t>
  </si>
  <si>
    <t>GRANIPLAS (ESGRAFIADO) FACHADA COLORES INTERMEDIOS Y FUERTES</t>
  </si>
  <si>
    <t>I1009</t>
  </si>
  <si>
    <t>KORAZA SOL Y LLUVIA - TIPO PINTUCO REF. 2650 SEGÚN COLOR DISEÑO O SIMILAR</t>
  </si>
  <si>
    <t>I1025</t>
  </si>
  <si>
    <t>RECUBRIMIENTO EPOXICO DURALCOTE 240</t>
  </si>
  <si>
    <t>I495</t>
  </si>
  <si>
    <t>MOLDES GUIA METALICOS PINTURA</t>
  </si>
  <si>
    <t>E81</t>
  </si>
  <si>
    <t>VEHICULO DE APOYO DEMARCACION VIAS</t>
  </si>
  <si>
    <t>I1031</t>
  </si>
  <si>
    <t>PINTUTRAFICO PINTURA PLASTICA EN FRIO</t>
  </si>
  <si>
    <t>I1032</t>
  </si>
  <si>
    <t>CARBURO</t>
  </si>
  <si>
    <t>I1033</t>
  </si>
  <si>
    <t>ALUMOL</t>
  </si>
  <si>
    <t>I1034</t>
  </si>
  <si>
    <t>SIKAGUARD</t>
  </si>
  <si>
    <t>I1024</t>
  </si>
  <si>
    <t xml:space="preserve">YESO CORRIENTE TIPO VENCEDOR O SIMILAR </t>
  </si>
  <si>
    <t>I346</t>
  </si>
  <si>
    <t>MASILLA PLASTICA</t>
  </si>
  <si>
    <t>I1679</t>
  </si>
  <si>
    <t>KORAZA LADRILLO SEMIMATE TRANSPARENTE</t>
  </si>
  <si>
    <t>I1959</t>
  </si>
  <si>
    <t>PREPARACIÓN DE SUPERFICIE CON MÁQUINA HIDROLAVADORA, LIMPIEZA MANUAL CON ESPÁTULA Y GRATA METÁLICA, RESANE CON SIKATOPO 122, RESANES DE BACHES CON MORTERO ACRÍLICO, REPARACIÓN DE JUNTAS Y SELLO CON PELIURETANO Y FACTOR FORMA CON SIKA ROOD DE 3/8.</t>
  </si>
  <si>
    <t>I1960</t>
  </si>
  <si>
    <t>SUMINISTRO Y APLICACIÓN DE SISTEMA SPORT LINE, CON PRODUCTOS DE SIKA EN COLORES ROJO, VERDE Y AZUL, INCLUYE DEMARCACIÓN DE LÍNEAS.</t>
  </si>
  <si>
    <t>I363</t>
  </si>
  <si>
    <t>SUMINISTRO, TRANSPORTE E INSTALACIÓN DE ASCENSOR TIPO PASAJEROS, PARA 8 PERSONAS O 630 KILOGRAMOS, 3 PARADAS MAQUINA LATERAL 1.10 * 1.40 * 2.20</t>
  </si>
  <si>
    <t>I349</t>
  </si>
  <si>
    <t>SUMINISTRO, TRANSPORTE E INSTALACION SISTEMA HIDRAULICO DE PRESION PREENSAMBLADO  - INCLUYE 2 BOMBAS DE 1.5 HP CAUDAL DE 30 GPM C/U,  RANGO DE PRESIÓN DE 20 - 40 PSI, TANQUE DE 100 LTS., TABLERO DE CONTROL  Y ACCESORIOS CONECCION A SISTEMA HIDRÁULICO Y ELÉCTRICO.</t>
  </si>
  <si>
    <t>I351</t>
  </si>
  <si>
    <t>SUMINISTRO, TRANSPORTE E INSTALACION SISTEMA HIDRAULICO DE PRESION PREENSAMBLADO  - INCLUYE 2 BOMBAS DE 2 HP CAUDAL DE 45 GPM C/U,  RANGO DE PRESIÓN DE 20 - 40 PSI, TANQUE DE 200 LTS., TABLERO DE CONTROL  Y ACCESORIOS CONECCION A SISTEMA HIDRÁULICO Y ELÉCTRICO.</t>
  </si>
  <si>
    <t>I352</t>
  </si>
  <si>
    <t>SUMINISTRO, TRANSPORTE E INSTALACION SISTEMA HIDRAULICO DE PRESION PREENSAMBLADO  - INCLUYE 2 BOMBAS DE 2 HP CAUDAL DE 56 GPM C/U,  RANGO DE PRESIÓN DE 30 - 50 PSI, TANQUE DE 200 LTS., TABLERO DE CONTROL  Y ACCESORIOS CONECCION A SISTEMA HIDRÁULICO Y ELÉCTRICO.</t>
  </si>
  <si>
    <t>I353</t>
  </si>
  <si>
    <t>SUMINISTRO, TRANSPORTE E INSTALACION SISTEMA HIDRAULICO DE PRESION PREENSAMBLADO  - INCLUYE 2 BOMBAS DE 2 HP CAUDAL DE 90 GPM C/U,  RANGO DE PRESIÓN DE 30 - 50 PSI, TANQUE DE 200 LTS., TABLERO DE CONTROL  Y ACCESORIOS CONECCION A SISTEMA HIDRÁULICO Y ELÉCTRICO.</t>
  </si>
  <si>
    <t>I354</t>
  </si>
  <si>
    <t>SUMINISTRO, TRANSPORTE E INSTALACION SISTEMA HIDRAULICO DE PRESION PREENSAMBLADO  - INCLUYE 2 BOMBAS DE 3 HP CAUDAL DE 30 GPM C/U,  RANGO DE PRESIÓN DE 30 - 50 PSI, TANQUE DE 200 LTS., TABLERO DE CONTROL  Y ACCESORIOS CONECCION A SISTEMA HIDRÁULICO Y ELÉCTRICO.</t>
  </si>
  <si>
    <t>I355</t>
  </si>
  <si>
    <t>SUMINISTRO, TRANSPORTE E INSTALACION SISTEMA HIDRAULICO DE PRESION PREENSAMBLADO  - INCLUYE 2 BOMBAS DE 3 HP CAUDAL DE 55 GPM C/U,  RANGO DE PRESIÓN DE 30 - 50 PSI, TANQUE DE 200 LTS., TABLERO DE CONTROL  Y ACCESORIOS CONECCION A SISTEMA HIDRÁULICO Y ELÉCTRICO.</t>
  </si>
  <si>
    <t>I356</t>
  </si>
  <si>
    <t>SUMINISTRO, TRANSPORTE E INSTALACION SISTEMA HIDRAULICO DE PRESION PREENSAMBLADO  - INCLUYE 2 BOMBAS DE 5 HP CAUDAL DE 100 GPM C/U,  RANGO DE PRESIÓN DE 40 - 60 PSI, TANQUE DE 300 LTS., TABLERO DE CONTROL  Y ACCESORIOS CONECCION A SISTEMA HIDRÁULICO Y ELÉCTRICO.</t>
  </si>
  <si>
    <t>I357</t>
  </si>
  <si>
    <t>SUMINISTRO, TRANSPORTE E INSTALACION SISTEMA HIDRAULICO DE PRESION PREENSAMBLADO  - INCLUYE 2 BOMBAS DE 5 HP CAUDAL DE 180 GPM C/U,  RANGO DE PRESIÓN DE 30 - 50 PSI, TANQUE DE 300 LTS., TABLERO DE CONTROL  Y ACCESORIOS CONECCION A SISTEMA HIDRÁULICO Y ELÉCTRICO.</t>
  </si>
  <si>
    <t>I358</t>
  </si>
  <si>
    <t>SUMINISTRO, TRANSPORTE E INSTALACION SISTEMA HIDRAULICO DE PRESION PREENSAMBLADO  - INCLUYE 2 BOMBAS DE 7.5 HP CAUDAL DE 140 GPM C/U,  RANGO DE PRESIÓN DE 40 - 60 PSI, TANQUE DE 500 LTS., TABLERO DE CONTROL  Y ACCESORIOS CONECCION A SISTEMA HIDRÁULICO Y ELÉCTRICO.</t>
  </si>
  <si>
    <t>I350</t>
  </si>
  <si>
    <t>SUMINISTRO, TRANSPORTE E INSTALACION SISTEMA HIDRAULICO DE PRESION PREENSAMBLADO  - INCLUYE 2 BOMBAS DE 10 HP CAUDAL DE 160 GPM C/U,  RANGO DE PRESIÓN DE 70 - 90 PSI, TANQUE DE 500 LTS., TABLERO DE CONTROL  Y ACCESORIOS CONECCION A SISTEMA HIDRÁULICO Y ELÉCTRICO.</t>
  </si>
  <si>
    <t>I348</t>
  </si>
  <si>
    <t>SUMINISTRO, TRANSPORTE E INSTALACION SISTEMA HIDRAULICO DE PRESION PREENSAMBLADO  - INCLUYE 2 BOMBAS DE 1.5 HP CAUDAL DE 20 GPM C/U,  RANGO DE PRESIÓN DE 30 - 50 PSI, TANQUE DE 100 LTS., TABLERO DE CONTROL  Y ACCESORIOS CONECCION A SISTEMA HIDRÁULICO Y ELÉCTRICO.</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</si>
  <si>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</si>
  <si>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</si>
  <si>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I1930</t>
  </si>
  <si>
    <t>ACCESORIOS PARA LA CONEXION</t>
  </si>
  <si>
    <t>I2018</t>
  </si>
  <si>
    <t>BOMBA ELÉCTRICA 1"X1" 0,5HP,40LTSXMIN, REF. PKM60 DE PEDROLLO O SIMILAR</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</si>
  <si>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</si>
  <si>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</si>
  <si>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I2510</t>
  </si>
  <si>
    <t>SUMINISTRO, TRANSPORTE E INSTALACIÓN DE TARJETA ELECTRONICA PARA VARIADOR DE ASCENSOR (CCP)</t>
  </si>
  <si>
    <t>I2511</t>
  </si>
  <si>
    <t>REVISIÓN Y REPARACIÓN DE INSTALACIONES EN FOSO DE ASCENSOR EXISTENTE (CCP)</t>
  </si>
  <si>
    <t>E104</t>
  </si>
  <si>
    <t>FORMALETA SARDINEL DESDE 0.20 HASTA 0.60 M. DE ALTURA POR 2.00 M. DE LONGITUD</t>
  </si>
  <si>
    <t>I943</t>
  </si>
  <si>
    <t>LADRILLO 1/4 X 26  TONO OCRE ( 26 X 6 CM) TIPO MOORE O SIMILAR</t>
  </si>
  <si>
    <t>I230</t>
  </si>
  <si>
    <t>REJILLA CUNETA METALICA (A = 0.50 M) MARCO CONTRAMARCO EN ANGULO DE 1 1/2 X 3/16 CELOSIAS EN PLATINA DE 1/4 X 3/16 ACERO A36 CON ANTICORROSIVO Y PINTURA NEGRO MATE.</t>
  </si>
  <si>
    <t>I372</t>
  </si>
  <si>
    <t>PASTO KIKUYO (CORTADO)</t>
  </si>
  <si>
    <t>I374</t>
  </si>
  <si>
    <t>TIERRA NEGRA</t>
  </si>
  <si>
    <t>I373</t>
  </si>
  <si>
    <t>PLANTAS ORNAMENTALES VARIAS</t>
  </si>
  <si>
    <t>I1094</t>
  </si>
  <si>
    <t>SARDINEL PREFABRICADO AH=20 CM, B=10  CM, L=100CM</t>
  </si>
  <si>
    <t>I169</t>
  </si>
  <si>
    <t>MALLA ESLABONADA 21/4*21/4 *2 MTS</t>
  </si>
  <si>
    <t>I170</t>
  </si>
  <si>
    <t>CONCERTINA DIAMETRO 18" ESPIRAL ESPACIADO CADA 20 INCLUYE CABLE GALVANIZADO SUPER GX DE 1/8 Y PERROS DE SUJECION 3/16</t>
  </si>
  <si>
    <t>I680</t>
  </si>
  <si>
    <t xml:space="preserve">TUBO ACERO AGUA NEGRA PARA CERRAMIENTO  1 1/2" -   - TIPO COLMENA O SIMILAR. </t>
  </si>
  <si>
    <t>I375</t>
  </si>
  <si>
    <t>GRAMA TIPO BERMUDA GRASS</t>
  </si>
  <si>
    <t>I1100</t>
  </si>
  <si>
    <t xml:space="preserve">DISTANCIADORES EN MORTERO H=0.05 CMS </t>
  </si>
  <si>
    <t>I444</t>
  </si>
  <si>
    <t>FALLEBA +PORTA CANDADO</t>
  </si>
  <si>
    <t>I445</t>
  </si>
  <si>
    <t xml:space="preserve">BISAGRA EN TUBO </t>
  </si>
  <si>
    <t>I685</t>
  </si>
  <si>
    <t xml:space="preserve">TUBO ACERO AGUA NEGRA PARA CERRAMIENTO  3" -   - TIPO COLMENA O SIMILAR. </t>
  </si>
  <si>
    <t>E52</t>
  </si>
  <si>
    <t>VIBRADOR</t>
  </si>
  <si>
    <t>I424</t>
  </si>
  <si>
    <t>PUNTILLA CON CABEZA 1"</t>
  </si>
  <si>
    <t>I478</t>
  </si>
  <si>
    <t>ANTISOL BLANCO x 20 kg</t>
  </si>
  <si>
    <t>kG</t>
  </si>
  <si>
    <t>I988</t>
  </si>
  <si>
    <t>VARILLON DE SAJO</t>
  </si>
  <si>
    <t>E30</t>
  </si>
  <si>
    <t>CORTADORA CON DISCO DIAMANTADO (INCLUYE OPERARIO)</t>
  </si>
  <si>
    <t>E69</t>
  </si>
  <si>
    <t>RANA COMPACTADORA (INCLUYE COMBUSTIBLE)</t>
  </si>
  <si>
    <t>I279</t>
  </si>
  <si>
    <t xml:space="preserve">ADOQUIN DE CONCRETO (8*10*20) </t>
  </si>
  <si>
    <t>I950</t>
  </si>
  <si>
    <t>ADOQUIN DE ARCILLA COLOR ( 8*10*20) PUESTO EN OBRA</t>
  </si>
  <si>
    <t>I497</t>
  </si>
  <si>
    <t>LOSETA PREFABRICADA LISA</t>
  </si>
  <si>
    <t>E70</t>
  </si>
  <si>
    <t>CARRETA O BUGGY</t>
  </si>
  <si>
    <t>I383</t>
  </si>
  <si>
    <t>BLOQUES DE CESPED</t>
  </si>
  <si>
    <t>I384</t>
  </si>
  <si>
    <t>ARBOL DE GRAN PORTE</t>
  </si>
  <si>
    <t>I385</t>
  </si>
  <si>
    <t>CANECA METALICA PARA BASUREROS</t>
  </si>
  <si>
    <t>I390</t>
  </si>
  <si>
    <t>POSTE EN CONCRETO PREFABRICADO</t>
  </si>
  <si>
    <t>I1099</t>
  </si>
  <si>
    <t>TOPELLANTAS PREFABRICADO H=15 CM, B=20 CM Y LARGO=50 CM.</t>
  </si>
  <si>
    <t>I280</t>
  </si>
  <si>
    <t>ADOQUIN ECOLOGICO</t>
  </si>
  <si>
    <t>E86</t>
  </si>
  <si>
    <t>PULIDORA DE MANO 9"</t>
  </si>
  <si>
    <t>I254</t>
  </si>
  <si>
    <t>BOLARDO LISO HF</t>
  </si>
  <si>
    <t>I284</t>
  </si>
  <si>
    <t>BOLARDO EN CONCRETO DIAMETRO 18cm Y ALTURA LIBRE 62 cm</t>
  </si>
  <si>
    <t>I255</t>
  </si>
  <si>
    <t>DEFENSA DE PROTECCIÓN VIAL TIPO INVIAS</t>
  </si>
  <si>
    <t>I30</t>
  </si>
  <si>
    <t>ALAMBRE DE PUA X 350 MTS CL 12</t>
  </si>
  <si>
    <t>I505</t>
  </si>
  <si>
    <t>IGOL IMPRIMANTE 3KG</t>
  </si>
  <si>
    <t>I999</t>
  </si>
  <si>
    <t>POSTE DE MADERA DE CHANUL</t>
  </si>
  <si>
    <t>I1037</t>
  </si>
  <si>
    <t>PINTURA ALUMINIO PINTUCO  P 153</t>
  </si>
  <si>
    <t>I243</t>
  </si>
  <si>
    <t>ALAMBRE GALVANIZADO CAL 14</t>
  </si>
  <si>
    <t>I502</t>
  </si>
  <si>
    <t>BOMBON</t>
  </si>
  <si>
    <t>I488</t>
  </si>
  <si>
    <t>LOSETA TACTIL GUIA 50X50cm GRIS O COLOR PEATONAL (Inc. Transporte y descargue)</t>
  </si>
  <si>
    <t>I240</t>
  </si>
  <si>
    <t>ANGULO 1-1/2"1-1/2"*3/16"</t>
  </si>
  <si>
    <t>I4</t>
  </si>
  <si>
    <t xml:space="preserve">GRAFIL 5.5 MM </t>
  </si>
  <si>
    <t>I1646</t>
  </si>
  <si>
    <t>BANCA EN CONCRETO PARA MEDIA TORTA PREFABRICADA A=42; B=42; H=70 CM.</t>
  </si>
  <si>
    <t>I1647</t>
  </si>
  <si>
    <t>MESA BASE EN CONCRETO A=90; B=90; H=100 CM. INCLUYE JUEGOS DE MESA</t>
  </si>
  <si>
    <t>I1648</t>
  </si>
  <si>
    <t>ARO DE BALONCESTO</t>
  </si>
  <si>
    <t>I166</t>
  </si>
  <si>
    <t>LÁMINA GALVANIZADA CAL. 18 (1.22 X 2.44 M).</t>
  </si>
  <si>
    <t>I1638</t>
  </si>
  <si>
    <t>TABLERO RH 15MM 2,44X1,83</t>
  </si>
  <si>
    <t>I1842</t>
  </si>
  <si>
    <t>BLOQUE CON BASE EN CEMENTO GRAMOQUIN PEATONAL A=43; B=59; H=6 CM</t>
  </si>
  <si>
    <t>I2078</t>
  </si>
  <si>
    <t>REJILLA SUMIDERO PLAQUETA (PEATONAL) A=55 CM. L=40 CM. E=6 CM. REF. P40402 TIPO TITAN O SIMILAR</t>
  </si>
  <si>
    <t>I2429</t>
  </si>
  <si>
    <t>MATERA ARCILLA RECTANGULAR 80X30X40CM GRIS</t>
  </si>
  <si>
    <t>I2430</t>
  </si>
  <si>
    <t>JARDINERA ACANALADA GRIS 100X30X60CM</t>
  </si>
  <si>
    <t>I2469</t>
  </si>
  <si>
    <t>TUBO LI P 08" SCH80 SC A106/A53/API5L - 6.000 MTS</t>
  </si>
  <si>
    <t>I2470</t>
  </si>
  <si>
    <t>PERNO DE ANCLAJE TIPO L ACERO A36 3/4" X 1.0M</t>
  </si>
  <si>
    <t>I2471</t>
  </si>
  <si>
    <t>TUERCA HEXAGONAL DE 3/4" CON ARANDELA DE PRESION HELICOIDAL Y PLASTICA</t>
  </si>
  <si>
    <t>I2472</t>
  </si>
  <si>
    <t>LAMINA H.R. 19.00m 1200X2400 A36</t>
  </si>
  <si>
    <t>I2473</t>
  </si>
  <si>
    <t>LAMINA H.R. 10.00 m 1200X2400 A36</t>
  </si>
  <si>
    <t>E115</t>
  </si>
  <si>
    <t>LAMINA  DE SUPER T FORMALETA</t>
  </si>
  <si>
    <t>I2489</t>
  </si>
  <si>
    <t>PROTECTOR DE ARBOL PREFABRICADO 50x50CM (Inc. Transporte y descargue)</t>
  </si>
  <si>
    <t>I2515</t>
  </si>
  <si>
    <t>ADOQUIN SISTEMA ARTE CONCRETO O SIMILAR COLORES VARIOS, DIMENSIONES 100cmX14,5 cmX4,5 cm peatonal</t>
  </si>
  <si>
    <t>I2516</t>
  </si>
  <si>
    <t>ADOQUIN SISTEMA ARTE CONCRETO O SIMILAR COLORES VARIOS, DIMENSIONES 100cmX14,5 cmx 8cm Vehicular</t>
  </si>
  <si>
    <t>I491</t>
  </si>
  <si>
    <t>COSTAL</t>
  </si>
  <si>
    <t>I2223</t>
  </si>
  <si>
    <t>E16</t>
  </si>
  <si>
    <t>REGLA VIBRATORIA 3 a 5M</t>
  </si>
  <si>
    <t>I2483</t>
  </si>
  <si>
    <t>CONCRETO PREMEZCLADO PARA PAVIMENTO FAST-TRACK</t>
  </si>
  <si>
    <t>E4</t>
  </si>
  <si>
    <t>CARROTANQUE IRRIGADOR DE ASFALTO</t>
  </si>
  <si>
    <t>E6</t>
  </si>
  <si>
    <t>COMPRESOR (BARRIDO Y/O SOPLADO DE LA SUPERFICIE PAVIMENTO)</t>
  </si>
  <si>
    <t>E133</t>
  </si>
  <si>
    <t>TRANSPORTE DE MEZCLA ASLFALTICA</t>
  </si>
  <si>
    <t>E20</t>
  </si>
  <si>
    <t>TERMINADORA DE ASFALTO</t>
  </si>
  <si>
    <t>E5</t>
  </si>
  <si>
    <t>COMPACTADOR DE ASFALTO</t>
  </si>
  <si>
    <t>I369</t>
  </si>
  <si>
    <t>MEZCLA ASFALTICA TIPO MDC-19</t>
  </si>
  <si>
    <t>I275</t>
  </si>
  <si>
    <t>CONCRETO PREMEZCLADO PARA PAVIMENTO MR 43 KG/CM2</t>
  </si>
  <si>
    <t>E49</t>
  </si>
  <si>
    <t>CILINDRO COMPACTADOR 6 TONELADAS</t>
  </si>
  <si>
    <t>E50</t>
  </si>
  <si>
    <t>MOTONIVELADORA CAT-12 -F</t>
  </si>
  <si>
    <t>E51</t>
  </si>
  <si>
    <t>VIBROCOMPACTADOR  TANDEM</t>
  </si>
  <si>
    <t>I283</t>
  </si>
  <si>
    <t>CONCRETO PREMEZCLADO PARA PAVIMENTO MR 45 KG/CM2</t>
  </si>
  <si>
    <t>E54</t>
  </si>
  <si>
    <t xml:space="preserve">EQUIPO DE EXCAVACION </t>
  </si>
  <si>
    <t>E55</t>
  </si>
  <si>
    <t>PLANCHON Y REMOLCADOR</t>
  </si>
  <si>
    <t>E56</t>
  </si>
  <si>
    <t>OBRA FALSA Y PUNTALES PARA PILOTES</t>
  </si>
  <si>
    <t>I480</t>
  </si>
  <si>
    <t>BENTONITA</t>
  </si>
  <si>
    <t>I481</t>
  </si>
  <si>
    <t>RIGIDIZADORES</t>
  </si>
  <si>
    <t>I482</t>
  </si>
  <si>
    <t>PASARELA</t>
  </si>
  <si>
    <t>I483</t>
  </si>
  <si>
    <t>OXIGENO</t>
  </si>
  <si>
    <t>I484</t>
  </si>
  <si>
    <t>MUERTOS Y BOYAS</t>
  </si>
  <si>
    <t>I485</t>
  </si>
  <si>
    <t>CABOS</t>
  </si>
  <si>
    <t>I486</t>
  </si>
  <si>
    <t>EMBARCADERO</t>
  </si>
  <si>
    <t>E116</t>
  </si>
  <si>
    <t>FORMALETA PARA PILARES DEL PUENTE</t>
  </si>
  <si>
    <t>E26</t>
  </si>
  <si>
    <t>EQUIPO COLOCACION CONCRETO (BOMBEO)</t>
  </si>
  <si>
    <t>E57</t>
  </si>
  <si>
    <t>MIXER DE 6 M3 CONCRETO PREMEZCLADO</t>
  </si>
  <si>
    <t>I376</t>
  </si>
  <si>
    <t>AISLADOR SISMICO DIS DI=650</t>
  </si>
  <si>
    <t>I377</t>
  </si>
  <si>
    <t>PERNOS, TUERCA Y ARANDELA PARA FIJACION DE AISLADORES</t>
  </si>
  <si>
    <t>I378</t>
  </si>
  <si>
    <t>PLANTILLA PARA UBICACIÓN DE PERNOS PARA FIJAR AISLADOR SISMICO</t>
  </si>
  <si>
    <t>I379</t>
  </si>
  <si>
    <t>AISLADOR SISMICO DIS DI=1000</t>
  </si>
  <si>
    <t>I1026</t>
  </si>
  <si>
    <t>PINTURA EPOXICA</t>
  </si>
  <si>
    <t>I380</t>
  </si>
  <si>
    <t>TUBO GALVANIZADO 4"</t>
  </si>
  <si>
    <t>I381</t>
  </si>
  <si>
    <t>LAMINA METALICA DE 1/2"</t>
  </si>
  <si>
    <t>I487</t>
  </si>
  <si>
    <t>TORNILLO DE FIJACION M-24 INCLUYE TUERCA, ARANDELA Y RESINATIPO SIKA DUR 42 O SIMILAR</t>
  </si>
  <si>
    <t>I278</t>
  </si>
  <si>
    <t>MORTERO DE NIVELACION SIKAGROUT O SIMILAR</t>
  </si>
  <si>
    <t>I382</t>
  </si>
  <si>
    <t>JUNTA TIPO VSL T -100 O SIMILAR</t>
  </si>
  <si>
    <t>E61</t>
  </si>
  <si>
    <t>GATO PARA TENSIONAMIENTO</t>
  </si>
  <si>
    <t>E62</t>
  </si>
  <si>
    <t>BOMBA PARA INYECTAR LECHADA</t>
  </si>
  <si>
    <t>E63</t>
  </si>
  <si>
    <t>CUÑAS</t>
  </si>
  <si>
    <t>E64</t>
  </si>
  <si>
    <t>BLOQUE (GALLETA) PARA POSTENSADO 12 TORONES N° 15 E= 75 MM D=170MM</t>
  </si>
  <si>
    <t>E65</t>
  </si>
  <si>
    <t>DUCTO METALICO D = 87 MM PARA CLABLE</t>
  </si>
  <si>
    <t>E66</t>
  </si>
  <si>
    <t>PLACA DE 270MM X270 MM X 40 MM</t>
  </si>
  <si>
    <t>E67</t>
  </si>
  <si>
    <t>TROMPETA LONG 460 MM D1=118 MM D2 = 87 MM</t>
  </si>
  <si>
    <t>E68</t>
  </si>
  <si>
    <t>TUBO DE INYECCION</t>
  </si>
  <si>
    <t>I366</t>
  </si>
  <si>
    <t>TORON N°15  GRADO 1860 D =0,6"</t>
  </si>
  <si>
    <t>E131</t>
  </si>
  <si>
    <t>ALQUILER DE VOLQUETA SENCILLA</t>
  </si>
  <si>
    <t>I2490</t>
  </si>
  <si>
    <t>YUMBOLON 3/8" O SIMILAR</t>
  </si>
  <si>
    <t>I498</t>
  </si>
  <si>
    <t>SIKA SET X 5KG</t>
  </si>
  <si>
    <t>I27</t>
  </si>
  <si>
    <t>HIERRO LISO (DOVELAS)</t>
  </si>
  <si>
    <t>I273</t>
  </si>
  <si>
    <t>GRASA ECON X 370 GRS</t>
  </si>
  <si>
    <t>E143</t>
  </si>
  <si>
    <t>EQUIPO DE PINTURA (COMPRESOR)</t>
  </si>
  <si>
    <t>E142</t>
  </si>
  <si>
    <t>VEHICULO DELINEADOR PARA APLICACIÓN DE PINTURA CON MINIMO 2 BOQUILLAS</t>
  </si>
  <si>
    <t>I1541</t>
  </si>
  <si>
    <t>DEMARCACION PASOS PEATONALES, LINEAS DE PARE, SIMBOLOS, TEXTOS Y OTRAS, CON PINTURA ACRILICA BASE SOLVENTE.</t>
  </si>
  <si>
    <t>I1542</t>
  </si>
  <si>
    <t>DEMARCACION LINEAS CENTRALES, DE BORDE, DE CARRIL Y OTRAS (Ancho 12cms), CON PINTURA ACRILICA BASE SOLVENTE.</t>
  </si>
  <si>
    <t>I1543</t>
  </si>
  <si>
    <t>FRESADO DE MARCAS VIALES</t>
  </si>
  <si>
    <t>I1544</t>
  </si>
  <si>
    <t xml:space="preserve">SUMINISTRO E INSTALACIÓN DE SEÑALES VERTICALES DOBLE GRADO DIAMANTE. SR/SP (60cms). PARA FIJAR EN POSTE EXISTENTE (Sección Circular).  </t>
  </si>
  <si>
    <t>I1545</t>
  </si>
  <si>
    <t>SUMINISTRO E INSTALACIÓN DE SEÑALES VERTICALES DOBLE GRADO DIAMANTE SR/SP (60cms). CON POSTE</t>
  </si>
  <si>
    <t>I1546</t>
  </si>
  <si>
    <t>I1547</t>
  </si>
  <si>
    <t>I1548</t>
  </si>
  <si>
    <t xml:space="preserve">SUMINISTRO E INSTALACIÓN DE SEÑAL VERTICAL SR o SP o SI  GRADO DIAMANTE  (60cms x 60cms),PARA FIJAR EN POSTE EXISTENTE (Sección Circular).  </t>
  </si>
  <si>
    <t>I1549</t>
  </si>
  <si>
    <t>I1550</t>
  </si>
  <si>
    <t>REDUCTOR DE VELOCIDAD (3,7 M. ANCHO X 10CMS DE ALTURA)</t>
  </si>
  <si>
    <t>I1551</t>
  </si>
  <si>
    <t>REDUCTOR EN ASFALTO 1,6m de ancho * 0,07m de h´</t>
  </si>
  <si>
    <t>I1552</t>
  </si>
  <si>
    <t>SUMINISTRO E INSTALACION TACHAS REFLECTIVAS.</t>
  </si>
  <si>
    <t>I1553</t>
  </si>
  <si>
    <t>SUMINISTRO DE TACHONES 40X15X8CM</t>
  </si>
  <si>
    <t>I1892</t>
  </si>
  <si>
    <t>SIKA ANCHORFIX-4 PARA ADHERENCIA 600 CC O SIMILAR</t>
  </si>
  <si>
    <t>I2485</t>
  </si>
  <si>
    <t>BROCA PLUS 1/2" x 10 x 12 DW00769</t>
  </si>
  <si>
    <t>I2504</t>
  </si>
  <si>
    <t>CHAZO EXPANSIVO DE 3/8" x 4-1/2"</t>
  </si>
  <si>
    <t>I1554</t>
  </si>
  <si>
    <t>SUMINISTRO E INSTALACIÓN ESTOPEROLES CON ESPIGO</t>
  </si>
  <si>
    <t>I1555</t>
  </si>
  <si>
    <t>SUMINISTRO E INSTALACION HITOS REFLECTIVOS</t>
  </si>
  <si>
    <t>I2005</t>
  </si>
  <si>
    <t>TRITURADO 3/4"</t>
  </si>
  <si>
    <t>I2508</t>
  </si>
  <si>
    <t>GEOMALLA BIAXIAL REF. 140 RESISTENCIA 800KN/M</t>
  </si>
  <si>
    <t>I2509</t>
  </si>
  <si>
    <t>BORDILLO SEPARADOR PREFABRICADO EN CONCRETO DE 100x60cm</t>
  </si>
  <si>
    <t>I1567</t>
  </si>
  <si>
    <t>MANEJO TUBERIA PVC CORRUGADA 6  U.C</t>
  </si>
  <si>
    <t>I272</t>
  </si>
  <si>
    <t>LUBRICANTE PARA PVC CORRUGADA</t>
  </si>
  <si>
    <t>I1568</t>
  </si>
  <si>
    <t>MANEJO TUBERIA PVC CORRUGADA 8 U.C</t>
  </si>
  <si>
    <t>I1569</t>
  </si>
  <si>
    <t>MANEJO TUBERIA PVC CORRUGADA 10 U.C</t>
  </si>
  <si>
    <t>I1570</t>
  </si>
  <si>
    <t>MANEJO DE TUBERIA  PVC CORRUGADA 12 U.C</t>
  </si>
  <si>
    <t>I1571</t>
  </si>
  <si>
    <t>MANEJO DE TUBERIA PVC CORRUGADA 14 U.C</t>
  </si>
  <si>
    <t>I703</t>
  </si>
  <si>
    <t xml:space="preserve">TUBO ALCANTARILLADO NOVAFORT  PVC  355 MM </t>
  </si>
  <si>
    <t>I1572</t>
  </si>
  <si>
    <t xml:space="preserve">MANEJO DE TUBERIA PVC CORRUGADA 16 U.C </t>
  </si>
  <si>
    <t>I1573</t>
  </si>
  <si>
    <t>MANEJO DE TUBERIA PVC CORRUGADA 18 U.C</t>
  </si>
  <si>
    <t>I704</t>
  </si>
  <si>
    <t xml:space="preserve">TUBO ALCANTARILLADO NOVAFORT  PVC  450 MM </t>
  </si>
  <si>
    <t>I1574</t>
  </si>
  <si>
    <t>MANEJO DE TUBERIA PVC CORRUGADA 20 U.C</t>
  </si>
  <si>
    <t>I705</t>
  </si>
  <si>
    <t xml:space="preserve">TUBO ALCANTARILLADO NOVAFORT  PVC  500 MM </t>
  </si>
  <si>
    <t>I707</t>
  </si>
  <si>
    <t>TUBO ALCANTARILLADO NOVAFORT PVC 24"</t>
  </si>
  <si>
    <t>I708</t>
  </si>
  <si>
    <t>TUBO ALCANTARILLADO NOVAFORT PVC 27"</t>
  </si>
  <si>
    <t>I709</t>
  </si>
  <si>
    <t>TUBO ALCANTARILLADO NOVAFORT PVC 30"</t>
  </si>
  <si>
    <t>I712</t>
  </si>
  <si>
    <t>TUBERIA PVC PERFILADA (24")</t>
  </si>
  <si>
    <t>I713</t>
  </si>
  <si>
    <t>TUBERIA PVC PERFILADA (27")</t>
  </si>
  <si>
    <t>I1575</t>
  </si>
  <si>
    <t>MANEJO DE TUBERIA PVC  PERFILADA  30 U.C</t>
  </si>
  <si>
    <t>I714</t>
  </si>
  <si>
    <t>TUBERIA PVC PERFILADA (30")</t>
  </si>
  <si>
    <t>I715</t>
  </si>
  <si>
    <t>TUBERIA PVC PERFILADA (33")</t>
  </si>
  <si>
    <t>I716</t>
  </si>
  <si>
    <t>TUBERIA PVC PERFILADA (36")</t>
  </si>
  <si>
    <t>I717</t>
  </si>
  <si>
    <t>TUBERIA PVC PERFILADA (39")</t>
  </si>
  <si>
    <t>I718</t>
  </si>
  <si>
    <t>TUBERIA PVC PERFILADA (42")</t>
  </si>
  <si>
    <t>I719</t>
  </si>
  <si>
    <t>TUBERIA PVC PERFILADA (45")</t>
  </si>
  <si>
    <t>I720</t>
  </si>
  <si>
    <t>TUBERIA PVC PERFILADA (48")</t>
  </si>
  <si>
    <t>I721</t>
  </si>
  <si>
    <t>TUBERIA PVC PERFILADA (51")</t>
  </si>
  <si>
    <t>I722</t>
  </si>
  <si>
    <t>TUBERIA PVC PERFILADA (54")</t>
  </si>
  <si>
    <t>I723</t>
  </si>
  <si>
    <t>TUBERIA PVC PERFILADA (57")</t>
  </si>
  <si>
    <t>I724</t>
  </si>
  <si>
    <t>TUBERIA PVC PERFILADA (60")</t>
  </si>
  <si>
    <t>I725</t>
  </si>
  <si>
    <t>TUBERIA PVC PERFILADA (68")</t>
  </si>
  <si>
    <t>I831</t>
  </si>
  <si>
    <t>KIT SILLA YEE PVC CORRUGADA DE 200X160 MM</t>
  </si>
  <si>
    <t>I1577</t>
  </si>
  <si>
    <t>MANEJO SILLETA PVC CORRUGADA DE 250X160 M.M</t>
  </si>
  <si>
    <t>I832</t>
  </si>
  <si>
    <t>KIT SILLA YEE PVC CORRUGADA DE 250X160 MM</t>
  </si>
  <si>
    <t>I1579</t>
  </si>
  <si>
    <t>MANEJO SILLETA PVC CORRUGADA DE 400X160 M.M</t>
  </si>
  <si>
    <t>I833</t>
  </si>
  <si>
    <t xml:space="preserve">KIT SILLA YEE PVC  CORRUGADA DE  315 X 160 M.M. </t>
  </si>
  <si>
    <t>I535</t>
  </si>
  <si>
    <t>ADHESIVO NOVAFORT 300 ML</t>
  </si>
  <si>
    <t>I838</t>
  </si>
  <si>
    <t xml:space="preserve"> SILLA YEE PVC CORRUGADA DE 400X160 MM</t>
  </si>
  <si>
    <t>I839</t>
  </si>
  <si>
    <t xml:space="preserve"> SILLA YEE PVC CORRUGADA DE 450X160 MM</t>
  </si>
  <si>
    <t>I1580</t>
  </si>
  <si>
    <t>MANEJO SILLETA PVC CORRUGADA DE 450X160 M.M</t>
  </si>
  <si>
    <t>I1581</t>
  </si>
  <si>
    <t>MANEJO SILLETA PVC CORRUGADA DE 500X160 M.M</t>
  </si>
  <si>
    <t>I840</t>
  </si>
  <si>
    <t xml:space="preserve"> SILLA YEE PVC CORRUGADA DE 500X160 MM</t>
  </si>
  <si>
    <t>I841</t>
  </si>
  <si>
    <t xml:space="preserve"> SILLA YEE PVC CORRUGADA DE 24"X160 MM</t>
  </si>
  <si>
    <t>I842</t>
  </si>
  <si>
    <t xml:space="preserve"> SILLA YEE PVC CORRUGADA DE 27"X160 MM</t>
  </si>
  <si>
    <t>I45</t>
  </si>
  <si>
    <t>AGUA M3</t>
  </si>
  <si>
    <t>E113</t>
  </si>
  <si>
    <t>PELDAÑOS  EN 3/4 DE FC=420 MPA INCLUYE PERFORACION Y ANCLAJE</t>
  </si>
  <si>
    <t>E118</t>
  </si>
  <si>
    <t>ENSAYOS DE RESISTENCIA A COMPRESION</t>
  </si>
  <si>
    <t>E112</t>
  </si>
  <si>
    <t>FORMALETA METALICA PARA CAMARA CIRCULAR</t>
  </si>
  <si>
    <t>I457</t>
  </si>
  <si>
    <t>MATERIALES VARIOS PARA RANSPORTE/INSTALACION/FIJACION  DE CAMARAS CIRCULARES</t>
  </si>
  <si>
    <t>I458</t>
  </si>
  <si>
    <t>ARO-TAPA HD DE 0.58 M - SELLO ELASTICO - LLAVE SEGURIDAD</t>
  </si>
  <si>
    <t>I459</t>
  </si>
  <si>
    <t>ARO-TAPA HFDE 0.60X 100 KG</t>
  </si>
  <si>
    <t>I21</t>
  </si>
  <si>
    <t>GANCHO DE AGARRE DE 5/8" DE FY 420 MPA</t>
  </si>
  <si>
    <t>I460</t>
  </si>
  <si>
    <t>ARO EN POLIPROPILENO RECICLADO CUELLO 13 CM</t>
  </si>
  <si>
    <t>I461</t>
  </si>
  <si>
    <t>TAPA D= 0,70 M POLIPROPILENO RECICLADO</t>
  </si>
  <si>
    <t>I462</t>
  </si>
  <si>
    <t>ARO EN POLIPROPILENO RECICLADO CUELLO 20 CM</t>
  </si>
  <si>
    <t>I22</t>
  </si>
  <si>
    <t>ESCALONES EN 3/8 DE FY 420 MPA</t>
  </si>
  <si>
    <t>I20</t>
  </si>
  <si>
    <t>BARRAS CORRUGADAS W60X6M D: 3/8"</t>
  </si>
  <si>
    <t>I1566</t>
  </si>
  <si>
    <t>CURADO DEL CONCRETO</t>
  </si>
  <si>
    <t>I23</t>
  </si>
  <si>
    <t>MARCO REJA DE VARILLA 1" A.R/ ANGULO/PLATINA</t>
  </si>
  <si>
    <t>I24</t>
  </si>
  <si>
    <t>ARO-TAPA HD DE 0,60 M SELLO ELASTICO- LLAVE-ANTIRUIDO</t>
  </si>
  <si>
    <t>I1618</t>
  </si>
  <si>
    <t>GUAYA PARA TAPAS POLIPROPILENO</t>
  </si>
  <si>
    <t>I26</t>
  </si>
  <si>
    <t>TAPA D 0.58 M EN POLIPROPILENO RECICLADO Y ARO EN HF</t>
  </si>
  <si>
    <t>I464</t>
  </si>
  <si>
    <t>HIDROSELLO DE 24 "</t>
  </si>
  <si>
    <t>I780</t>
  </si>
  <si>
    <t>UNION ALCANTARILLADO PVC 600MM</t>
  </si>
  <si>
    <t>I465</t>
  </si>
  <si>
    <t>HIDROSELLO DE 27 "</t>
  </si>
  <si>
    <t>I781</t>
  </si>
  <si>
    <t>UNION 27"</t>
  </si>
  <si>
    <t>I466</t>
  </si>
  <si>
    <t>HIDROSELLO DE 30 "</t>
  </si>
  <si>
    <t>I782</t>
  </si>
  <si>
    <t>UNION 30"</t>
  </si>
  <si>
    <t>I467</t>
  </si>
  <si>
    <t>HIDROSELLO DE 33"</t>
  </si>
  <si>
    <t>I783</t>
  </si>
  <si>
    <t>UNION 33"</t>
  </si>
  <si>
    <t>I468</t>
  </si>
  <si>
    <t>HIDROSELLO DE 36 "</t>
  </si>
  <si>
    <t>I784</t>
  </si>
  <si>
    <t>UNION 36"</t>
  </si>
  <si>
    <t>I469</t>
  </si>
  <si>
    <t>HIDROSELLO DE 39 "</t>
  </si>
  <si>
    <t>I785</t>
  </si>
  <si>
    <t>UNION 39"</t>
  </si>
  <si>
    <t>I470</t>
  </si>
  <si>
    <t>HIDROSELLO DE 42 "</t>
  </si>
  <si>
    <t>I786</t>
  </si>
  <si>
    <t>UNION 42"</t>
  </si>
  <si>
    <t>I471</t>
  </si>
  <si>
    <t>HIDROSELLO DE 45 "</t>
  </si>
  <si>
    <t>I787</t>
  </si>
  <si>
    <t>UNION 45</t>
  </si>
  <si>
    <t>I472</t>
  </si>
  <si>
    <t>HIDROSELLO DE 48 "</t>
  </si>
  <si>
    <t>I788</t>
  </si>
  <si>
    <t>UNION 48</t>
  </si>
  <si>
    <t>I473</t>
  </si>
  <si>
    <t>HIDROSELLO DE 51 "</t>
  </si>
  <si>
    <t>I789</t>
  </si>
  <si>
    <t>UNION 51</t>
  </si>
  <si>
    <t>I474</t>
  </si>
  <si>
    <t>HIDROSELLO DE 57 "</t>
  </si>
  <si>
    <t>I790</t>
  </si>
  <si>
    <t>UNION 57</t>
  </si>
  <si>
    <t>I475</t>
  </si>
  <si>
    <t>HIDROSELLO DE 60 "</t>
  </si>
  <si>
    <t>I791</t>
  </si>
  <si>
    <t>UNION 60</t>
  </si>
  <si>
    <t>I476</t>
  </si>
  <si>
    <t>HIDROSELLO DE 68 "</t>
  </si>
  <si>
    <t>I792</t>
  </si>
  <si>
    <t>UNION 68</t>
  </si>
  <si>
    <t>I438</t>
  </si>
  <si>
    <t>SOLDADURA Y LIMPIADOR</t>
  </si>
  <si>
    <t>I726</t>
  </si>
  <si>
    <t>TUBERIA PVC SANITARIA DE 11/2"</t>
  </si>
  <si>
    <t>I25</t>
  </si>
  <si>
    <t>ARO-TAPA HD DE 0,58 M SELLO ELASTICO- LLAVE-ANTIRUIDO</t>
  </si>
  <si>
    <t>E39</t>
  </si>
  <si>
    <t>EQUIPOS-HERRAMIENTA /PRUEBA HIDROSTATICA</t>
  </si>
  <si>
    <t>I845</t>
  </si>
  <si>
    <t>TUBERIA PVC TIPO UNION MECANICA RDE 21 DE 2"</t>
  </si>
  <si>
    <t>I846</t>
  </si>
  <si>
    <t>TUBERIA PVC TIPO UNION MECANICA RDE 21 DE 3"</t>
  </si>
  <si>
    <t>I1582</t>
  </si>
  <si>
    <t>MANEJO TUBERIA PVC UNION MECANICA RDE 21 DE 4"</t>
  </si>
  <si>
    <t>I847</t>
  </si>
  <si>
    <t>TUBERIA PVC TIPO UNION MECANICA RDE 21 DE 4"</t>
  </si>
  <si>
    <t>I848</t>
  </si>
  <si>
    <t>TUBERIA PVC TIPO UNION MECANICA RDE 21 DE 6"</t>
  </si>
  <si>
    <t>I1583</t>
  </si>
  <si>
    <t>MANEJO TUBERIA PVC UNION MECANICA RDE 21 DE 8"</t>
  </si>
  <si>
    <t>I849</t>
  </si>
  <si>
    <t>TUBERIA PVC TIPO UNION MECANICA RDE 21 DE 8"</t>
  </si>
  <si>
    <t>I1584</t>
  </si>
  <si>
    <t>MANEJO TUBERIA PVC UNION MECANICA RDE 21 DE 10"</t>
  </si>
  <si>
    <t>I850</t>
  </si>
  <si>
    <t>TUBERIA PVC TIPO UNION MECANICA RDE 21 DE 10"</t>
  </si>
  <si>
    <t>I851</t>
  </si>
  <si>
    <t>TUBERIA PVC TIPO UNION MECANICA RDE 21 DE 12"</t>
  </si>
  <si>
    <t>I1585</t>
  </si>
  <si>
    <t>MANEJO TUBERIA PVC UNION MECANICA RDE 21 DE 12"</t>
  </si>
  <si>
    <t>I852</t>
  </si>
  <si>
    <t>TUBERIA PVC TIPO UNION MECANICA RDE 21 DE 14"</t>
  </si>
  <si>
    <t>I1586</t>
  </si>
  <si>
    <t>MANEJO TUBERIA PVC UNION MECANICA RDE 21 DE 14"</t>
  </si>
  <si>
    <t>I853</t>
  </si>
  <si>
    <t>TUBERIA PVC TIPO UNION MECANICA RDE 21 DE 16"</t>
  </si>
  <si>
    <t>I1587</t>
  </si>
  <si>
    <t>MANEJO TUBERIA PVC UNION MECANICA RDE 21 DE 16"</t>
  </si>
  <si>
    <t>I857</t>
  </si>
  <si>
    <t>TUBERIA PVC BIAXIAL PR 200 DE 3"</t>
  </si>
  <si>
    <t>I858</t>
  </si>
  <si>
    <t>TUBERIA PVC BIAXIAL PR 200 DE 4"</t>
  </si>
  <si>
    <t>I859</t>
  </si>
  <si>
    <t>TUBERIA PVC BIAXIAL PR 200 DE 6"</t>
  </si>
  <si>
    <t>I860</t>
  </si>
  <si>
    <t>TUBERIA PVC BIAXIAL PR 200 DE 8"</t>
  </si>
  <si>
    <t>I861</t>
  </si>
  <si>
    <t>TUBERIA PVC BIAXIAL PR 200 DE 10"</t>
  </si>
  <si>
    <t>I862</t>
  </si>
  <si>
    <t>TUBERIA PVC BIAXIAL PR 200 DE 12"</t>
  </si>
  <si>
    <t>I867</t>
  </si>
  <si>
    <t xml:space="preserve">TUBERIA PF + UAD DE 3/4 " </t>
  </si>
  <si>
    <t>I868</t>
  </si>
  <si>
    <t xml:space="preserve">TUBERIA PF + UAD DE 1/2" </t>
  </si>
  <si>
    <t>I869</t>
  </si>
  <si>
    <t>COLLARIN DE DERIVACION  PVC 6"X1/2" PARA ACUEDUCTO</t>
  </si>
  <si>
    <t>I870</t>
  </si>
  <si>
    <t>COLLARIN DE DERIVACION  PVC 4"X3/4" PARA ACUEDUCTO</t>
  </si>
  <si>
    <t>I873</t>
  </si>
  <si>
    <t>COLLARIN DE DERIVACION  PVC 3"X1/2" PARA ACUEDUCTO</t>
  </si>
  <si>
    <t>I874</t>
  </si>
  <si>
    <t>COLLARIN DE DERIVACION  PVC 2"X1/2" PARA ACUEDUCTO</t>
  </si>
  <si>
    <t>I883</t>
  </si>
  <si>
    <t>COLLARIN DE DERIVACION ACERO INOXIDABLE  6"X1/2" PARA ACUEDUCTO</t>
  </si>
  <si>
    <t>I884</t>
  </si>
  <si>
    <t>COLLARIN DE DERIVACION ACERO INOXIDABLE  8"X1/2" PARA ACUEDUCTO</t>
  </si>
  <si>
    <t>I885</t>
  </si>
  <si>
    <t>TUBO DE POLIETILENO PE 100 A.D PN 10 DE 355 MM 14"</t>
  </si>
  <si>
    <t>I886</t>
  </si>
  <si>
    <t>TUBO DE POLIETILENO PE 100 A.D PN 12,5 DE 355 MM 14"</t>
  </si>
  <si>
    <t>I887</t>
  </si>
  <si>
    <t>TUBO DE POLIETILENO PE 100 A.D PN 16 DE 355 MM 14"</t>
  </si>
  <si>
    <t>I888</t>
  </si>
  <si>
    <t>TUBO DE POLIETILENO PE 100 A.D PN 10 DE 315 MM 12"</t>
  </si>
  <si>
    <t>I889</t>
  </si>
  <si>
    <t>TUBO DE POLIETILENO PE 100 A.D PN 12,5 DE 315 MM 12"</t>
  </si>
  <si>
    <t>I890</t>
  </si>
  <si>
    <t>TUBO DE POLIETILENO PE 100 A.D PN 16 DE 315 MM 12"</t>
  </si>
  <si>
    <t>E40</t>
  </si>
  <si>
    <t>EQUIPOS-HERRAMIENTA P/FUSION DE TUBERIA</t>
  </si>
  <si>
    <t>I891</t>
  </si>
  <si>
    <t>TUBO DE POLIETILENO PE 100 A.D PN 10 DE 250 MM 10"</t>
  </si>
  <si>
    <t>I892</t>
  </si>
  <si>
    <t>TUBO DE POLIETILENO PE 100 A.D PN 12,5 DE 250 MM 10"</t>
  </si>
  <si>
    <t>I893</t>
  </si>
  <si>
    <t>TUBO DE POLIETILENO PE 100 A.D PN 16 DE 250 MM 10"</t>
  </si>
  <si>
    <t>I894</t>
  </si>
  <si>
    <t>TUBO DE POLIETILENO PE 100 A.D PN 10 DE 200 MM 8"</t>
  </si>
  <si>
    <t>I895</t>
  </si>
  <si>
    <t>TUBO DE POLIETILENO PE 100 A.D PN 12,5 DE 200 MM 8"</t>
  </si>
  <si>
    <t>I896</t>
  </si>
  <si>
    <t>TUBO DE POLIETILENO PE 100 A.D PN 16 DE 200 MM 8"</t>
  </si>
  <si>
    <t>I897</t>
  </si>
  <si>
    <t>TUBO DE POLIETILENO PE 100 A.D PN 10 DE 160 MM 6"</t>
  </si>
  <si>
    <t>I898</t>
  </si>
  <si>
    <t>TUBO DE POLIETILENO PE 100 A.D PN 12,5 DE 160 MM 6"</t>
  </si>
  <si>
    <t>I899</t>
  </si>
  <si>
    <t>TUBO DE POLIETILENO PE 100 A.D PN 16 DE 160 MM 6"</t>
  </si>
  <si>
    <t>I900</t>
  </si>
  <si>
    <t>TUBO DE POLIETILENO PE 100 A.D PN 10 DE 110 MM 4"</t>
  </si>
  <si>
    <t>I901</t>
  </si>
  <si>
    <t>TUBO DE POLIETILENO PE 100 A.D PN 12,5 DE 110 MM 4"</t>
  </si>
  <si>
    <t>I902</t>
  </si>
  <si>
    <t>TUBO DE POLIETILENO PE 100 A.D PN 16 DE 110 MM 4"</t>
  </si>
  <si>
    <t>I903</t>
  </si>
  <si>
    <t>TUBO DE POLIETILENO PE 100 A.D. PN 10 DE 90 M.M. (3,5")</t>
  </si>
  <si>
    <t>I904</t>
  </si>
  <si>
    <t>TUBO DE POLIETILENO PE 100 A.D. PN 12,5 DE 90 M.M. (3,5")</t>
  </si>
  <si>
    <t>I905</t>
  </si>
  <si>
    <t>TUBO DE POLIETILENO PE 100 A.D. PN 16 DE 90 M.M. (3,5")</t>
  </si>
  <si>
    <t>I1599</t>
  </si>
  <si>
    <t>MANEJO TUBERIA POLIETILENO  90 MM</t>
  </si>
  <si>
    <t>I906</t>
  </si>
  <si>
    <t>TUBO DE POLIETILENO PE 100 A.D. PN 10 DE 75 M.M. (3")</t>
  </si>
  <si>
    <t>I907</t>
  </si>
  <si>
    <t>TUBO DE POLIETILENO PE 100 A.D. PN 12,5 DE 75 M.M. (3")</t>
  </si>
  <si>
    <t>I908</t>
  </si>
  <si>
    <t>TUBO DE POLIETILENO PE 100 A.D. PN 16 DE 75 M.M. (3")</t>
  </si>
  <si>
    <t>I909</t>
  </si>
  <si>
    <t>TUBO DE POLIETILENO PE 100 A.D. PN 10 DE 63 M.M. (2.5")</t>
  </si>
  <si>
    <t>I910</t>
  </si>
  <si>
    <t>TUBO DE POLIETILENO PE 100 A.D. PN 12,5 DE 63 M.M. (2.5")</t>
  </si>
  <si>
    <t>I911</t>
  </si>
  <si>
    <t>TUBO DE POLIETILENO PE 100 A.D. PN 16 DE 63 M.M. (2.5")</t>
  </si>
  <si>
    <t>I912</t>
  </si>
  <si>
    <t>TUBO DE POLIETILENO PE 100 A.D. PN 10 DE 50 M.M. (2")</t>
  </si>
  <si>
    <t>I913</t>
  </si>
  <si>
    <t>TUBO DE POLIETILENO PE 100 A.D. PN 12,5 DE 50 M.M. (2")</t>
  </si>
  <si>
    <t>I914</t>
  </si>
  <si>
    <t>TUBO DE POLIETILENO PE 100 A.D. PN 16 DE 50 M.M. (2")</t>
  </si>
  <si>
    <t>I916</t>
  </si>
  <si>
    <t>TUBO DE POLIETILENO   PE 80 A.D PN 16 RDE 9  DE 32 M.M PARA ACOMETIDA</t>
  </si>
  <si>
    <t>I915</t>
  </si>
  <si>
    <t>TUBO DE POLIETILENO PE 80  A.D. PN 16 DE 20 M.M PARA ACOMETIDA</t>
  </si>
  <si>
    <t>E41</t>
  </si>
  <si>
    <t>FUSION TUBERIA SOCKET</t>
  </si>
  <si>
    <t>I876</t>
  </si>
  <si>
    <t>REGISTRO DE CORTE INCORPORACION DE 1/2" PARA ACUEDUCTO</t>
  </si>
  <si>
    <t>I917</t>
  </si>
  <si>
    <t>SILLETA POLIETILENO PE 110 X 20 MM PARA SOCKET</t>
  </si>
  <si>
    <t>I919</t>
  </si>
  <si>
    <t>RACOR  Y OTROS MATERIALES</t>
  </si>
  <si>
    <t>I920</t>
  </si>
  <si>
    <t xml:space="preserve">ADAPTADOR MACHO PE 32 MM </t>
  </si>
  <si>
    <t>I881</t>
  </si>
  <si>
    <t>REGISTRO O LLAVE DE PASO TIPO RED WHITE 3" ACUEDUCTO</t>
  </si>
  <si>
    <t>I882</t>
  </si>
  <si>
    <t>REGISTRO O LLAVE DE PASO TIPO RED WHITE 2" ACUEDUCTO</t>
  </si>
  <si>
    <t>I879</t>
  </si>
  <si>
    <t>REGISTRO O LLAVE DE PASO TIPO RED WHITE 1 1/2" ACUEDUCTO</t>
  </si>
  <si>
    <t>I921</t>
  </si>
  <si>
    <t>VÁLVULA DE COMPUERTA ELÁSTICA VÁSTAGO NO ASCENDENTE HF DE 6" PARA ACUEDUCTO E.L</t>
  </si>
  <si>
    <t>I1602</t>
  </si>
  <si>
    <t>MANEJO DE VALVULA HF DE 6"</t>
  </si>
  <si>
    <t>I1603</t>
  </si>
  <si>
    <t>MANEJO DE VALVULA HF DE 4"</t>
  </si>
  <si>
    <t>I922</t>
  </si>
  <si>
    <t>VÁLVULA DE COMPUERTA ELÁSTICA VÁSTAGO NO ASCENDENTE HF DE 4" PARA ACUEDUCTO E.L</t>
  </si>
  <si>
    <t>I1604</t>
  </si>
  <si>
    <t>MANEJO DE VALVULA HF DE 3"</t>
  </si>
  <si>
    <t>I923</t>
  </si>
  <si>
    <t>VÁLVULA DE COMPUERTA ELÁSTICA VÁSTAGO NO ASCENDENTE HF DE 3" PARA ACUEDUCTO E.L</t>
  </si>
  <si>
    <t>I1605</t>
  </si>
  <si>
    <t>MANEJO DE VALVULA HF DE 8" BRIDADA</t>
  </si>
  <si>
    <t>I924</t>
  </si>
  <si>
    <t>VÁLVULA DE COMPUERTA ELÁSTICA VÁSTAGO NO ASCENDENTE HF DE 8" PARA ACUEDUCTO BRIDADA</t>
  </si>
  <si>
    <t>I1606</t>
  </si>
  <si>
    <t>MANEJO DE VALVULA HF DE 6" BRIDADA</t>
  </si>
  <si>
    <t>I925</t>
  </si>
  <si>
    <t>VÁLVULA DE COMPUERTA ELÁSTICA VÁSTAGO NO ASCENDENTE HF DE 6" PARA ACUEDUCTO BRIDADA</t>
  </si>
  <si>
    <t>I1607</t>
  </si>
  <si>
    <t>MANEJO DE VALVULA HF DE 4" BRIDADA</t>
  </si>
  <si>
    <t>I926</t>
  </si>
  <si>
    <t>VÁLVULA DE COMPUERTA ELÁSTICA VÁSTAGO NO ASCENDENTE HF DE 4" PARA ACUEDUCTO BRIDADA</t>
  </si>
  <si>
    <t>I1608</t>
  </si>
  <si>
    <t>MANEJO DE VALVULA HF DE 3"BRIDADA</t>
  </si>
  <si>
    <t>I927</t>
  </si>
  <si>
    <t>VÁLVULA DE COMPUERTA ELÁSTICA VÁSTAGO NO ASCENDENTE HF DE 3" PARA ACUEDUCTO BRIDADA</t>
  </si>
  <si>
    <t>I1609</t>
  </si>
  <si>
    <t>MANEJO DE VALVULA HF DE 2" BRIDADA</t>
  </si>
  <si>
    <t>I928</t>
  </si>
  <si>
    <t>VÁLVULA DE COMPUERTA ELÁSTICA VÁSTAGO NO ASCENDENTE HF DE 2" PARA ACUEDUCTO BRIDADA</t>
  </si>
  <si>
    <t>I1610</t>
  </si>
  <si>
    <t>MANEJO HIDRANTE BRIDADO HF TIPO TRÁFICO DE 4"</t>
  </si>
  <si>
    <t>I929</t>
  </si>
  <si>
    <t>HIDRANTE BRIDADO HF TIPO TRÁFICO DE 4"</t>
  </si>
  <si>
    <t>I1611</t>
  </si>
  <si>
    <t xml:space="preserve">MANEJO HIDRANTE BRIDADO HF TIPO MILÁN DE 3" </t>
  </si>
  <si>
    <t>I930</t>
  </si>
  <si>
    <t xml:space="preserve">HIDRANTE BRIDADO HF TIPO MILÁN DE 3" </t>
  </si>
  <si>
    <t>E42</t>
  </si>
  <si>
    <t>MATERIALES VARIOS PARA LA MOVILIZACION Y ALINEACION DEL MEDIDOR</t>
  </si>
  <si>
    <t>I932</t>
  </si>
  <si>
    <t>CAJA RECTANGULAR HF CON LOGOTIPO DE AGUAS DE MZALES</t>
  </si>
  <si>
    <t>I931</t>
  </si>
  <si>
    <t>TAPA PORTAVÁLVULA HD</t>
  </si>
  <si>
    <t>I933</t>
  </si>
  <si>
    <t>TAPON ROSCADO DE= 4" (100 MM) PVC PRESION</t>
  </si>
  <si>
    <t>I934</t>
  </si>
  <si>
    <t>REDUCCION 6"X4"</t>
  </si>
  <si>
    <t>I1372</t>
  </si>
  <si>
    <t>POSTE DE CONCRETO 8 METROS - 510 KG - HOMOLOGADO</t>
  </si>
  <si>
    <t>I1373</t>
  </si>
  <si>
    <t>POSTE DE CONCRETO 8 METROS - 750 KG - HOMOLOGADO</t>
  </si>
  <si>
    <t>I1374</t>
  </si>
  <si>
    <t>POSTE DE CONCRETO 8 METROS -1050 KG - HOMOLOGADO</t>
  </si>
  <si>
    <t>I1366</t>
  </si>
  <si>
    <t>POSTE DE CONCRETO 10 METROS - 510 KG - HOMOLOGADO</t>
  </si>
  <si>
    <t>I1368</t>
  </si>
  <si>
    <t>POSTE DE CONCRETO 10 METROS -750 KG - HOMOLOGADO</t>
  </si>
  <si>
    <t>I1367</t>
  </si>
  <si>
    <t>POSTE DE CONCRETO 10 METROS -1050 KG - HOMOLOGADO</t>
  </si>
  <si>
    <t>I1370</t>
  </si>
  <si>
    <t>POSTE DE CONCRETO 12 METROS - 510 KG - HOMOLOGADO</t>
  </si>
  <si>
    <t>I1371</t>
  </si>
  <si>
    <t>POSTE DE CONCRETO 12 METROS - 750 KG - HOMOLOGADO</t>
  </si>
  <si>
    <t>I1369</t>
  </si>
  <si>
    <t>POSTE DE CONCRETO 12 METROS - 1050 KG - HOMOLOGADO</t>
  </si>
  <si>
    <t>I201</t>
  </si>
  <si>
    <t>MARCO Y TAPA CAJA INSPECCION SEGÚN NORMA CS 274 DE 0.72 X 0.72 M. (MARCO EN ANGULO 2 1/2 X 2 1/2 * 3/16", TAPA REFORZADA EN PLATINA DE 2 1/2 * 3/16" CON PARRILLA EN VARILLA 3/8 CADA 10 CM.).</t>
  </si>
  <si>
    <t>I202</t>
  </si>
  <si>
    <t>MARCO Y TAPA CAJA INSPECCION SEGÚN NORMA CS 275 DE 0.805 X 1.305 M. (MARCO EN ANGULO 2 1/2 X 2 1/2 * 3/16", TAPA REFORZADA EN PLATINA DE 2 1/2 * 3/16" CON PARRILLA EN VARILLA 1/2" CADA 10 CM.).</t>
  </si>
  <si>
    <t>I203</t>
  </si>
  <si>
    <t>MARCO Y TAPA CAJA INSPECCION SEGÚN NORMA CS 276-2 DE 1.305 X 1.61 M. (MARCO EN ANGULO 2 1/2 X 2 1/2 * 3/16", TAPA REFORZADA EN PLATINA DE 2 1/2 * 3/16" CON PARRILLA EN VARILLA 1/2" CADA 10 CM.).</t>
  </si>
  <si>
    <t>I204</t>
  </si>
  <si>
    <t>MARCO Y TAPA CAJA INSPECCION SEGÚN NORMA CS 280-3 CON DIAMETRO DE 0.685 M. INCLUYE CONCRETO DE 4.000 PSI.</t>
  </si>
  <si>
    <t>I1155</t>
  </si>
  <si>
    <t>BANDA PLASTICA DE SEÑALIZACION SEGUN NORMA CS-273</t>
  </si>
  <si>
    <t>I1474</t>
  </si>
  <si>
    <t>TUBO PVC DOBLE PARED TDP 3"</t>
  </si>
  <si>
    <t>I1475</t>
  </si>
  <si>
    <t>TUBO PVC DOBLE PARED TDP 4"</t>
  </si>
  <si>
    <t>I1167</t>
  </si>
  <si>
    <t>BOQUILLA-TERMINAL (JUEGO DE TUERCA Y CONTRATUERCA) PARA TUBERIA IMC GALVANIZADA 4"</t>
  </si>
  <si>
    <t>I1214</t>
  </si>
  <si>
    <t>CINTA EN ACERO INOXIDABLE 1/2"</t>
  </si>
  <si>
    <t>I1246</t>
  </si>
  <si>
    <t>CURVA GRAN RADIO 90° PVC DUCTO  4"</t>
  </si>
  <si>
    <t>I1272</t>
  </si>
  <si>
    <t>HEBILLA DE ACERO INOXIDABLE 1/2"</t>
  </si>
  <si>
    <t>I1426</t>
  </si>
  <si>
    <t>TERMINAL CAMPANA PVC DUCTO 4"</t>
  </si>
  <si>
    <t>I1483</t>
  </si>
  <si>
    <t>UNION PVC DUCTO 4"</t>
  </si>
  <si>
    <t>I1166</t>
  </si>
  <si>
    <t>BOQUILLA-TERMINAL (JUEGO DE TUERCA Y CONTRATUERCA) PARA TUBERIA IMC GALVANIZADA 3"</t>
  </si>
  <si>
    <t>I1245</t>
  </si>
  <si>
    <t>CURVA GRAN RADIO 90° PVC DUCTO  3"</t>
  </si>
  <si>
    <t>I1425</t>
  </si>
  <si>
    <t>TERMINAL CAMPANA PVC DUCTO 3"</t>
  </si>
  <si>
    <t>I1482</t>
  </si>
  <si>
    <t>UNION PVC DUCTO 3"</t>
  </si>
  <si>
    <t>I1165</t>
  </si>
  <si>
    <t>BOQUILLA-TERMINAL (JUEGO DE TUERCA Y CONTRATUERCA) PARA TUBERIA IMC GALVANIZADA 2"</t>
  </si>
  <si>
    <t>I1244</t>
  </si>
  <si>
    <t>CURVA GRAN RADIO 90° PVC DUCTO  2"</t>
  </si>
  <si>
    <t>I1424</t>
  </si>
  <si>
    <t>TERMINAL CAMPANA PVC DUCTO 2"</t>
  </si>
  <si>
    <t>I1481</t>
  </si>
  <si>
    <t>UNION PVC DUCTO 2"</t>
  </si>
  <si>
    <t>I1212</t>
  </si>
  <si>
    <t xml:space="preserve">CAPACETE ROSCADO EN ALUMINIO PARA TUBERIA IMC GALVANIZADA DE 4" </t>
  </si>
  <si>
    <t>I1211</t>
  </si>
  <si>
    <t xml:space="preserve">CAPACETE ROSCADO EN ALUMINIO PARA TUBERIA IMC GALVANIZADA DE 3" </t>
  </si>
  <si>
    <t>I1253</t>
  </si>
  <si>
    <t>CURVA PVC 90° CONDUIT C X E  1"</t>
  </si>
  <si>
    <t>I1480</t>
  </si>
  <si>
    <t>UNION PVC CONDUIT  1"</t>
  </si>
  <si>
    <t>I1138</t>
  </si>
  <si>
    <t>AISLADOR DE PIN ANSI 55-5 EN MATERIAL POLIMERICO</t>
  </si>
  <si>
    <t>I1241</t>
  </si>
  <si>
    <t>CRUCETA METÁLICA DE ÁNGULO GALVANIZADO DE  2 ½" X 3/16" X 2,0 M</t>
  </si>
  <si>
    <t>I1255</t>
  </si>
  <si>
    <t>DIAGONAL RECTA DE ÁNGULO DE HIERRO GALVANIZADO DE 38X38X5 MM (1 ½" X 1 ½" X 3/16") 68 CM</t>
  </si>
  <si>
    <t>I1262</t>
  </si>
  <si>
    <t>ESPIGO DE ACERO GALVANIZADO PARA CRUCETA METÁLICA</t>
  </si>
  <si>
    <t>I1444</t>
  </si>
  <si>
    <t>TORNILLO DE ACERO GALVANIZADO 1/2"X1 1/2". INCLUYE 2 TUERCAS, 2 ARANDELAS.</t>
  </si>
  <si>
    <t>I1447</t>
  </si>
  <si>
    <t>TORNILLO DE ACERO GALVANIZADO 5/8" X 8". INCLUYE 2 TUERCAS, 2 ARANDELAS.</t>
  </si>
  <si>
    <t>I1257</t>
  </si>
  <si>
    <t>ESPARRAGO 5/8" X 10". INCLUYE 2 TUERCAS, 2 ARANDELAS.</t>
  </si>
  <si>
    <t>I1102</t>
  </si>
  <si>
    <t>ABRAZADERA DE SALIDA TIPO 3</t>
  </si>
  <si>
    <t>I1103</t>
  </si>
  <si>
    <t>ABRAZADERA DE SALIDA TIPO 4</t>
  </si>
  <si>
    <t>I1139</t>
  </si>
  <si>
    <t>AISLADOR DE SUSPENSION ANSI 52-1, EN MATERIAL POLIMERICO</t>
  </si>
  <si>
    <t>I1258</t>
  </si>
  <si>
    <t>ESPARRAGO 5/8" X 18". INCLUYE 2 TUERCAS, 2 ARANDELAS.</t>
  </si>
  <si>
    <t>I1259</t>
  </si>
  <si>
    <t>ESPARRAGO 5/8" X 20". INCLUYE 2 TUERCAS, 2 ARANDELAS.</t>
  </si>
  <si>
    <t>I1269</t>
  </si>
  <si>
    <t>GRAPA TERMINAL TIPO RECTO 3/0 ¿ 266,8</t>
  </si>
  <si>
    <t>I1357</t>
  </si>
  <si>
    <t>PERNO DE OJO CERRADO 5/8" X 20"</t>
  </si>
  <si>
    <t>I1361</t>
  </si>
  <si>
    <t>PERNO O TORNILLO DE CARRIAJE 5/8" X 1 ½¿ + TUERCA</t>
  </si>
  <si>
    <t>I1365</t>
  </si>
  <si>
    <t>PORTA AISLADOR CRUCETA METÁLICA</t>
  </si>
  <si>
    <t>I1479</t>
  </si>
  <si>
    <t>TUERCA OJO ALARGADO 5/8"</t>
  </si>
  <si>
    <t>I1232</t>
  </si>
  <si>
    <t>CONECTOR TIPO CUÑA</t>
  </si>
  <si>
    <t>I1446</t>
  </si>
  <si>
    <t>TORNILLO DE ACERO GALVANIZADO 5/8" X 5". INCLUYE 2 TUERCAS, 2 ARANDELAS.</t>
  </si>
  <si>
    <t>I1228</t>
  </si>
  <si>
    <t>CONECTOR DE COMPRESIÓN DE RANURAS PARALELAS, TIPO 1</t>
  </si>
  <si>
    <t>I1143</t>
  </si>
  <si>
    <t>ALAMBRE COBRE DESNUDO Nº 4 AWG</t>
  </si>
  <si>
    <t>I1229</t>
  </si>
  <si>
    <t>CONECTOR DE TORNILLO CON CHAQUETA AISLANTE</t>
  </si>
  <si>
    <t>I1230</t>
  </si>
  <si>
    <t>CONECTOR PARA VARILLA 5/8"</t>
  </si>
  <si>
    <t>I1231</t>
  </si>
  <si>
    <t>CONECTOR TERMINAL DE COMPRESION TIPO VASTAGO, TIPO4</t>
  </si>
  <si>
    <t>I1254</t>
  </si>
  <si>
    <t>DESCARGADOR DE SOBRETENSION DE LINEA 10KV- 10KA- POLIMERICO, OXIDO DE ZINC</t>
  </si>
  <si>
    <t>I1273</t>
  </si>
  <si>
    <t>HEBILLA DE ACERO INOXIDABLE 5/8"</t>
  </si>
  <si>
    <t>I1380</t>
  </si>
  <si>
    <t>SECCIONADOR MONOPOLAR 400 A ¿ 15 KV</t>
  </si>
  <si>
    <t>I1104</t>
  </si>
  <si>
    <t xml:space="preserve">ABRAZADERA EN  U </t>
  </si>
  <si>
    <t>I1107</t>
  </si>
  <si>
    <t xml:space="preserve">ABRAZADERA O COLLARIN DE 9 - 10 DOS SALIDAS- PL. 1/4 IDEM TIPO 4 </t>
  </si>
  <si>
    <t>I1177</t>
  </si>
  <si>
    <t>CABLE DE ALUMINIO DESNUDO CON ALMA  ACERO GALVANIZADO ACSR Nº 4/0 AWG</t>
  </si>
  <si>
    <t>I1234</t>
  </si>
  <si>
    <t>CORTACIRCUITOS 15 KV-100 A</t>
  </si>
  <si>
    <t>I1242</t>
  </si>
  <si>
    <t>CRUCETA METÁLICA DE ÁNGULO GALVANIZADO DE  2 ½" X 3/16" X 2,5 M</t>
  </si>
  <si>
    <t>I1260</t>
  </si>
  <si>
    <t>ESPARRAGO 5/8" X 24". INCLUYE 2 TUERCAS, 2 ARANDELAS.</t>
  </si>
  <si>
    <t>I1270</t>
  </si>
  <si>
    <t>GRAPA TIPO GRILLETE</t>
  </si>
  <si>
    <t>I1362</t>
  </si>
  <si>
    <t>PERNOS DE MAQUINA 1/2" X 1 ½¿</t>
  </si>
  <si>
    <t>I1422</t>
  </si>
  <si>
    <t>TENSOR</t>
  </si>
  <si>
    <t>I1108</t>
  </si>
  <si>
    <t xml:space="preserve">ABRAZADERA O COLLARIN DE 9- 10 UNA SALIDA- PL. 1/4 IDEM TIPO 4 </t>
  </si>
  <si>
    <t>I1105</t>
  </si>
  <si>
    <t>ABRAZADERA EN  U TIPO 2</t>
  </si>
  <si>
    <t>I1106</t>
  </si>
  <si>
    <t>ABRAZADERA O COLLARIN DE  7 - 8 UNA SALIDA - PL. 1/4 IDEM TIPO 3</t>
  </si>
  <si>
    <t>I1264</t>
  </si>
  <si>
    <t>GRAPA DE OPERAR EN CALIENTE</t>
  </si>
  <si>
    <t>I1109</t>
  </si>
  <si>
    <t xml:space="preserve">ABRAZADERA SIN SALIDA TIPO 2 </t>
  </si>
  <si>
    <t>I1140</t>
  </si>
  <si>
    <t>AISLADOR PORCELANA TIPO TENSOR ANSI 54-2</t>
  </si>
  <si>
    <t>I1204</t>
  </si>
  <si>
    <t>CABLE SUPER GX DE 9,53 MM (3/8") GALVANIZADO O CABLE PARA RETENIDA DE 3/8 GALVANIZADO</t>
  </si>
  <si>
    <t>I1268</t>
  </si>
  <si>
    <t xml:space="preserve">GRAPA PRENSADORA DE TRES TORNILLOS </t>
  </si>
  <si>
    <t>I1271</t>
  </si>
  <si>
    <t>GUARDACABO PARA RETENDIDAS</t>
  </si>
  <si>
    <t>I1485</t>
  </si>
  <si>
    <t>VARILLA DE ANCLAJE DE 3/4 X 180 CM</t>
  </si>
  <si>
    <t>I1488</t>
  </si>
  <si>
    <t xml:space="preserve">VIGUETA DE ANCLAJE </t>
  </si>
  <si>
    <t>I1274</t>
  </si>
  <si>
    <t>HERRAJE PARA TEMPLETE CUERDA DE GUITARRA</t>
  </si>
  <si>
    <t>I1429</t>
  </si>
  <si>
    <t>TERMINALES PREMOLDEADAS PARA 15 KV - USO INTERIOR PARA CALIBRES DE CABLES ENTRE 2 - 3/0 - JUEGO X 3 UNIDADES</t>
  </si>
  <si>
    <t>I1428</t>
  </si>
  <si>
    <t>TERMINALES PREMOLDEADAS PARA 15 KV - USO EXTERIOR PARA CALIBRES DE CABLES ENTRE 2 - 3/0 - JUEGO X 3 UNIDADES</t>
  </si>
  <si>
    <t>I1187</t>
  </si>
  <si>
    <t>CABLE DE COBRE MONOPOLAR  XLPE MV-90 15KV 90ºC CON NIVEL DE AISLAMIENTO  DE 100% Nº2 AWG</t>
  </si>
  <si>
    <t>I1175</t>
  </si>
  <si>
    <t>CABLE DE ALUMINIO DESNUDO CON ALMA  ACERO GALVANIZADO ACSR Nº 1/0 AWG</t>
  </si>
  <si>
    <t>I1148</t>
  </si>
  <si>
    <t>ARANDELA CUADRADA PLANA DE 4X4X5/8. PL. 1/8</t>
  </si>
  <si>
    <t>I1149</t>
  </si>
  <si>
    <t>ARANDELA PRESION GUAZA 5/8</t>
  </si>
  <si>
    <t>I1164</t>
  </si>
  <si>
    <t>BAYONETA SENCILLA  2-1/2 X 1/4 X 1,50 M</t>
  </si>
  <si>
    <t>I1359</t>
  </si>
  <si>
    <t>PERNO EN "U" DE 12 MM (1/2") PARA CABLE DE GUARDA</t>
  </si>
  <si>
    <t>I1363</t>
  </si>
  <si>
    <t>PERNOS DE MAQUINA 5/8" X 8"</t>
  </si>
  <si>
    <t>I1163</t>
  </si>
  <si>
    <t>BAYONETA PARA ANGULO  DOBLE 2 1/2 X 2 1/2 X 1/4 X 1,50 M</t>
  </si>
  <si>
    <t>I1265</t>
  </si>
  <si>
    <t>GRAPA DE RETENCION PARA CABLE DE GUARDA</t>
  </si>
  <si>
    <t>I1358</t>
  </si>
  <si>
    <t>PERNO DE OJO CERRADO 5/8" X 6"</t>
  </si>
  <si>
    <t>I1168</t>
  </si>
  <si>
    <t>BORNA DE PONCHAR ESTAÑO DE DOS HUECOS Nº 4/0</t>
  </si>
  <si>
    <t>I1243</t>
  </si>
  <si>
    <t>CRUCETA METALICA DE ANGULO GALVANIZADO DE 2 ½" X 1/4 "X  2,5 M</t>
  </si>
  <si>
    <t>I1263</t>
  </si>
  <si>
    <t>ESTRIBO 2 AWG CON CONECTOR CUÑA 4/0 AWG</t>
  </si>
  <si>
    <t>I1448</t>
  </si>
  <si>
    <t>TORNILLO DE BRONCE PARA BORNA TERMINAL</t>
  </si>
  <si>
    <t>I1450</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</si>
  <si>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</si>
  <si>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I1453</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</si>
  <si>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</si>
  <si>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I1454</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</si>
  <si>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</si>
  <si>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I1455</t>
  </si>
  <si>
    <t xml:space="preserve">TRANSFORMADOR DE DISTRIBUCION  TRIFASICO AUTOPROTEGIDO 75 KVA-DYN5, 60 HZ, 13.2 KV-208/120 VOLTIOS ACEITE- INTEMPERIE- HOMOLOGADO -ACCESORIOS DE SUJECION -PROTOCOLO DE PRUEBAS. (DPS PRIMARIOS) </t>
  </si>
  <si>
    <t>I1449</t>
  </si>
  <si>
    <t xml:space="preserve">TRANSFORMADOR DE DISTRIBUCION  TRIFASICO AUTOPROTEGIDO 112,5 KVA-DYN5, 60 HZ, 13.2 KV-208/120 VOLTIOS ACEITE- INTEMPERIE- HOMOLOGADO -ACCESORIOS DE SUJECION -PROTOCOLO DE PRUEBAS. (DPS PRIMARIOS) </t>
  </si>
  <si>
    <t>I1451</t>
  </si>
  <si>
    <t xml:space="preserve">TRANSFORMADOR DE DISTRIBUCION  TRIFASICO AUTOPROTEGIDO 150 KVA-DYN5, 60 HZ, 13.2 KV-208/120 VOLTIOS ACEITE- INTEMPERIE- HOMOLOGADO -ACCESORIOS DE SUJECION -PROTOCOLO DE PRUEBAS. (DPS PRIMARIOS) </t>
  </si>
  <si>
    <t>I1452</t>
  </si>
  <si>
    <t xml:space="preserve">TRANSFORMADOR DE DISTRIBUCION  TRIFASICO AUTOPROTEGIDO 225 KVA-DYN5, 60 HZ, 13.2 KV-220/127 VOLTIOS ACEITE- INTEMPERIE- HOMOLOGADO -ACCESORIOS DE SUJECION -PROTOCOLO DE PRUEBAS. (DPS PRIMARIOS) </t>
  </si>
  <si>
    <t>I1146</t>
  </si>
  <si>
    <t>AMARRE PLÁSTICO PARA CABLE TRENZADO 20X4,8MM</t>
  </si>
  <si>
    <t>I1267</t>
  </si>
  <si>
    <t xml:space="preserve">GRAPA DE SUSPENSIÓN PARA CABLE TRENZADO DE B.T. </t>
  </si>
  <si>
    <t>I1352</t>
  </si>
  <si>
    <t>PERCHA TIPO PESADO DE 1 PUESTO</t>
  </si>
  <si>
    <t>I1356</t>
  </si>
  <si>
    <t>PERNO DE OJO 5/8" X 8"</t>
  </si>
  <si>
    <t>I1266</t>
  </si>
  <si>
    <t xml:space="preserve">GRAPA DE RETENSIÓN PARA CABLE TRENZADO DE B.T. </t>
  </si>
  <si>
    <t>I1354</t>
  </si>
  <si>
    <t>PERNO DE OJO 5/8" X 10"</t>
  </si>
  <si>
    <t>I1355</t>
  </si>
  <si>
    <t>PERNO DE OJO 5/8" X 12"</t>
  </si>
  <si>
    <t>I1423</t>
  </si>
  <si>
    <t>TENSOR DE ACOMETIDAS</t>
  </si>
  <si>
    <t>I1173</t>
  </si>
  <si>
    <t>CABLE CUADRUPLEX AUTOSOPORTADOS 90ºC 600V  Nº  3X2/0+1X1/0 CONDUCTOR DE ALUMIIO AISLADO EN POLITILENO RETICULADO (XLP)</t>
  </si>
  <si>
    <t>I1174</t>
  </si>
  <si>
    <t>CABLE CUADRUPLEX AUTOSOPORTADOS 90ºC 600V  Nº  4X4/0 CONDUCTOR DE ALUMIIO AISLADO EN POLITILENO RETICULADO (XLP)</t>
  </si>
  <si>
    <t>I1208</t>
  </si>
  <si>
    <t xml:space="preserve">CAJA TRIFÁSICA TIPO INTEMPERIE PARA ACOMETIDAS DE BT </t>
  </si>
  <si>
    <t>I1172</t>
  </si>
  <si>
    <t>BRAZO HORIZONTAL GALV. 3/4" X 1.50M</t>
  </si>
  <si>
    <t>I1341</t>
  </si>
  <si>
    <t>LUMINARIA 150 W SODIO R 208/240V BALASTO REACTOR 208/240V.  TIPO PE-PC -ROY ALPHA O SIMILAR EN REFERENCIA SCHREDER. COMPLETA: BOMBILLA, ARRANCADOR, CHASIS, ETC</t>
  </si>
  <si>
    <t>I1342</t>
  </si>
  <si>
    <t>LUMINARIA 70 W SODIO R 208/240V BALASTO REACTOR 208/240V.  TIPO PE-PC -ROY ALPHA O SIMILAR EN REFERENCIA SCHREDER. COMPLETA: BOMBILLA, ARRANCADOR, CHASIS, ETC</t>
  </si>
  <si>
    <t>I1378</t>
  </si>
  <si>
    <t>REFLECTOR DE 250 VATIOS - SODIO ALTA PRESION - 208/240 VOLTIOS-SODIO ALTA PRESION-CUADRADO-CERRADO - ESTRIBOS - COMPLETO: CHASIS, BOMBILLA, ARRANCADOR, ETC. ACCESORIOS DE FIJACION E INSTALACION  -REFERENCIA RRA ROY ALPHA</t>
  </si>
  <si>
    <t>I1379</t>
  </si>
  <si>
    <t>REFLECTOR DE 400 VATIOS - SODIO ALTA PRESION - 208/240 VOLTIOS-SODIO ALTA PRESION-CUADRADO-CERRADO - ESTRIBOS - COMPLETO: CHASIS, BOMBILLA, ARRANCADOR, ETC. ACCESORIOS DE FIJACION E INSTALACION  -REFERENCIA RRA ROY ALPHA</t>
  </si>
  <si>
    <t>I1377</t>
  </si>
  <si>
    <t>REFLECTOR DE 1000 VATIOS - SODIO ALTA PRESION - 208/220 VOLTIOS-SODIO ALTA PRESION-CUADRADO-CERRADO - ESTRIBOS - COMPLETO: CHASIS, BOMBILLA, ARRANCADOR, ETC. ACCESORIOS DE FIJACION E INSTALACION  -REFERENCIA RCG ROY ALPHA</t>
  </si>
  <si>
    <t>I1386</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</si>
  <si>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</si>
  <si>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I1387</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</si>
  <si>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</si>
  <si>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I1384</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</si>
  <si>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</si>
  <si>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I1385</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</si>
  <si>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</si>
  <si>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I1233</t>
  </si>
  <si>
    <t>CONFIGURACIÓN EQUIPO RECONECTADOR -INGENIERO ESPECIALISTA</t>
  </si>
  <si>
    <t>I1376</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</si>
  <si>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</si>
  <si>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I1169</t>
  </si>
  <si>
    <t>BORNA TERMINAL PONCHAR MARCA 3M Ó PANDUIT BARRIL LARGO PARA CABLE NO.1/0AWG</t>
  </si>
  <si>
    <t>I1170</t>
  </si>
  <si>
    <t>BORNA TERMINAL PONCHAR MARCA 3M Ó PANDUIT BARRIL LARGO PARA CABLE NO.2/0AWG</t>
  </si>
  <si>
    <t>I1183</t>
  </si>
  <si>
    <t xml:space="preserve">CABLE DE COBRE DESNUDO Nº 4/0 AWG </t>
  </si>
  <si>
    <t>I1176</t>
  </si>
  <si>
    <t>I1491</t>
  </si>
  <si>
    <t>ARMELLA PARA ANCLAJE</t>
  </si>
  <si>
    <t>I1492</t>
  </si>
  <si>
    <t>CABLE ANTIFRAUDE CU 3X6+8 AWG 600V (PE/PVC-SR)</t>
  </si>
  <si>
    <t>I1512</t>
  </si>
  <si>
    <t>PUNTA DE CAPTACION TIPO FRANKLIN</t>
  </si>
  <si>
    <t>I1513</t>
  </si>
  <si>
    <t>CABLE DE ALUMINIO DESNUDO CALIBRE 1/0 AWG AAAC</t>
  </si>
  <si>
    <t>I1514</t>
  </si>
  <si>
    <t>COFRE PARA USO INTEMPERIE DIMENSIONESHXWXD=40X30X20CM</t>
  </si>
  <si>
    <t>I1515</t>
  </si>
  <si>
    <t>BARRAJE INTERNO PARA INTERRUPTORES ENCHUFABLES</t>
  </si>
  <si>
    <t>C14</t>
  </si>
  <si>
    <t>CUADRILLA GG TIPO 2 (1 OFICIAL + 2 AYUDANTE) (Alumbrado Publico)</t>
  </si>
  <si>
    <t>I2083</t>
  </si>
  <si>
    <t>CABLE ALUMINIO TRIPLEX 2 X 1/0 + 1/0 AAC/AAAC XLPE 600V 90C</t>
  </si>
  <si>
    <t>I2084</t>
  </si>
  <si>
    <t>CONECTOR COMPRESION DBH 8</t>
  </si>
  <si>
    <t>I2085</t>
  </si>
  <si>
    <t>AISLADOR CARRETE</t>
  </si>
  <si>
    <t>C34</t>
  </si>
  <si>
    <t>CUADRILLA FF TIPO 5 (1 OFICIAL + 5 AYUDANTE) (Electricas)</t>
  </si>
  <si>
    <t>I2229</t>
  </si>
  <si>
    <t>POSTE METALICO 14 M 1050 KGF</t>
  </si>
  <si>
    <t>I2231</t>
  </si>
  <si>
    <t>BASE DE ANCLAJE CASTILLO DE 1" 0.25X0.25M  ENTRE CENTROS</t>
  </si>
  <si>
    <t>I2233</t>
  </si>
  <si>
    <t>PERNOS DE 1" GRADO 5</t>
  </si>
  <si>
    <t>I2234</t>
  </si>
  <si>
    <t>POSTE METALICO 12 M 1350 KGF AUTOSOPORTADO</t>
  </si>
  <si>
    <t>I2237</t>
  </si>
  <si>
    <t>AISLADOR DE PIN POLIMERICO 13.2KV</t>
  </si>
  <si>
    <t>I2238</t>
  </si>
  <si>
    <t>BRAZO TIPO C 15KV</t>
  </si>
  <si>
    <t>I2240</t>
  </si>
  <si>
    <t>AISLADOR DE PLATO O SUSPENCION 6"</t>
  </si>
  <si>
    <t>I2241</t>
  </si>
  <si>
    <t>COLLARIN DOBLE 5-6</t>
  </si>
  <si>
    <t>I2242</t>
  </si>
  <si>
    <t>ESLABON EN U 5/8"</t>
  </si>
  <si>
    <t>I2243</t>
  </si>
  <si>
    <t>GUARDACABO 1/2"</t>
  </si>
  <si>
    <t>I2245</t>
  </si>
  <si>
    <t>TUERCA DE OJO 5/8"</t>
  </si>
  <si>
    <t>I2246</t>
  </si>
  <si>
    <t>GRAPA PREFORMADA 15KV</t>
  </si>
  <si>
    <t>I2247</t>
  </si>
  <si>
    <t>TORNILLO ESPACIADOR 5/8" X 6"</t>
  </si>
  <si>
    <t>I2248</t>
  </si>
  <si>
    <t>ARANDELA DE PRESION 5/8"</t>
  </si>
  <si>
    <t>I2249</t>
  </si>
  <si>
    <t>PIN RECTO 5/8" X 7 1/2"</t>
  </si>
  <si>
    <t>I2250</t>
  </si>
  <si>
    <t>ARANDELA  REDONDA 5/8"</t>
  </si>
  <si>
    <t>I2251</t>
  </si>
  <si>
    <t>COLLARIN DOBLE 6-7</t>
  </si>
  <si>
    <t>I2253</t>
  </si>
  <si>
    <t>TORNILLO DE MAQUINA 1/2" X 1 1/2"</t>
  </si>
  <si>
    <t>I2255</t>
  </si>
  <si>
    <t>VARILLA DE ANCLAJE DE 5/8" X 1.80MTS</t>
  </si>
  <si>
    <t>I2256</t>
  </si>
  <si>
    <t>GRAPA PRENSORA 3 TORNILLOS  1/4"</t>
  </si>
  <si>
    <t>I2257</t>
  </si>
  <si>
    <t>ALAMBRE GALVANIZADO</t>
  </si>
  <si>
    <t>I2258</t>
  </si>
  <si>
    <t>CABLE DE ACERO GALVANIZADO 1/4" ST</t>
  </si>
  <si>
    <t>I2259</t>
  </si>
  <si>
    <t>AISLADOR  TENSOR  DE 4 1/4"</t>
  </si>
  <si>
    <t>I2261</t>
  </si>
  <si>
    <t>ABRAZADERA SIN SALIDA  T2</t>
  </si>
  <si>
    <t>I2262</t>
  </si>
  <si>
    <t>BLOQUE DE ANCLAJE PARA  RETENIDA</t>
  </si>
  <si>
    <t>I2263</t>
  </si>
  <si>
    <t>PERNO DE ANCLAJE</t>
  </si>
  <si>
    <t>I2264</t>
  </si>
  <si>
    <t>CABLE ECOLOGICO  2 AWG 15KV</t>
  </si>
  <si>
    <t>I2265</t>
  </si>
  <si>
    <t>CAJA PRIMARIA 100 A 15 KV</t>
  </si>
  <si>
    <t>I2267</t>
  </si>
  <si>
    <t>DPS OXIDO DE ZINC</t>
  </si>
  <si>
    <t>I2268</t>
  </si>
  <si>
    <t>TORNILLO MAQUINA GALVANIZADA DE 5/8" X 10</t>
  </si>
  <si>
    <t>I2269</t>
  </si>
  <si>
    <t>PIÉAMIGO DE 48" PARA CRUCETA METALICA DE 2.3M</t>
  </si>
  <si>
    <t>I2270</t>
  </si>
  <si>
    <t>CRUCETA PORTACAJA 2"*1/4"*1.50 M</t>
  </si>
  <si>
    <t>I2271</t>
  </si>
  <si>
    <t>CONECTOR  DBH-4</t>
  </si>
  <si>
    <t>I2272</t>
  </si>
  <si>
    <t>TERMINAL PREMODELADO EXTERIOR 15KV</t>
  </si>
  <si>
    <t>I2273</t>
  </si>
  <si>
    <t>CONECTOR TGC 5/8-4AWG</t>
  </si>
  <si>
    <t>I2274</t>
  </si>
  <si>
    <t>CABLE 4 AWG DESNUDO</t>
  </si>
  <si>
    <t>I2277</t>
  </si>
  <si>
    <t>TUBERIA IMC GALVANIZADA 4"</t>
  </si>
  <si>
    <t>I2278</t>
  </si>
  <si>
    <t>TUBERIA PVC TIPO TDP 4"</t>
  </si>
  <si>
    <t>I2279</t>
  </si>
  <si>
    <t>CURVA PVC 4"</t>
  </si>
  <si>
    <t>I2280</t>
  </si>
  <si>
    <t>TERMINAL TERMOENCOGIBLE 15KV</t>
  </si>
  <si>
    <t>I2281</t>
  </si>
  <si>
    <t>CABLE XLPE 133% 2 AWG</t>
  </si>
  <si>
    <t>I2282</t>
  </si>
  <si>
    <t>ABRAZADERA PLASTICA  55CM</t>
  </si>
  <si>
    <t>I2299</t>
  </si>
  <si>
    <t>CABLE 4/0 AWG DESNUDO, CU</t>
  </si>
  <si>
    <t>I2300</t>
  </si>
  <si>
    <t>CABLE 1/0 AWG DESNUDO, CU</t>
  </si>
  <si>
    <t>I2301</t>
  </si>
  <si>
    <t>FAVIGEL</t>
  </si>
  <si>
    <t>I2303</t>
  </si>
  <si>
    <t>MALLA ELECTROSOLDADA 5MM</t>
  </si>
  <si>
    <t>E106</t>
  </si>
  <si>
    <t>PARAL CORTO 1.50 A 2.50 M</t>
  </si>
  <si>
    <t>I2502</t>
  </si>
  <si>
    <t>MALLA GAVION TRIPLETORSION 2x1x1 CAL 12 OJO 3"</t>
  </si>
  <si>
    <t>I987</t>
  </si>
  <si>
    <t>VARILLÓN DE 0,02 X 0,05 X 2,80</t>
  </si>
  <si>
    <t>E77</t>
  </si>
  <si>
    <t>EQUIPO DE PERFORACION (DRENES Y ANCLAJES)</t>
  </si>
  <si>
    <t>E145</t>
  </si>
  <si>
    <t>ANDAMIO METALICO (INCLUYE ESCALERILLAS Y TELERAS)</t>
  </si>
  <si>
    <t>I29</t>
  </si>
  <si>
    <t>CABLE 1/2" PARA ANCLAJES -  ALTA RESISTENCIA</t>
  </si>
  <si>
    <t>I253</t>
  </si>
  <si>
    <t>PLATINA  25 x 25 CM X 1"</t>
  </si>
  <si>
    <t>I2505</t>
  </si>
  <si>
    <t>CUÑAS PARA ANCLAJES ACTIVOC</t>
  </si>
  <si>
    <t>I489</t>
  </si>
  <si>
    <t>PROTECTOR DE POLIETILENO 1/2" PARA ANCLAJES</t>
  </si>
  <si>
    <t>I2506</t>
  </si>
  <si>
    <t>MANGUERA POLIETILENO DE 3"</t>
  </si>
  <si>
    <t>I2507</t>
  </si>
  <si>
    <t>POPORAS PARA ANCLAJES</t>
  </si>
  <si>
    <t>I242</t>
  </si>
  <si>
    <t xml:space="preserve">MALLA GALVANIZADA 12-2" </t>
  </si>
  <si>
    <t>I492</t>
  </si>
  <si>
    <t>ESTACAS PARA ANCLAJE</t>
  </si>
  <si>
    <t>I732</t>
  </si>
  <si>
    <t>TUBO DRENAJE  CORRUGADA PVC 65 MM ( 3") SIN FILTRO.</t>
  </si>
  <si>
    <t>I992</t>
  </si>
  <si>
    <t>GUADUA PARA FILTRO</t>
  </si>
  <si>
    <t>I993</t>
  </si>
  <si>
    <t>RASTROJO PARA FILTROS VIVOS</t>
  </si>
  <si>
    <t>I391</t>
  </si>
  <si>
    <t>PLANTULA DE  LIMONCILLO Y/O CITRONELA O SIMILAR</t>
  </si>
  <si>
    <t>I392</t>
  </si>
  <si>
    <t>REPOSICION PLANTULAS</t>
  </si>
  <si>
    <t>I994</t>
  </si>
  <si>
    <t>GUADUILLA</t>
  </si>
  <si>
    <t>I393</t>
  </si>
  <si>
    <t>SEMILLAS PARA BIOMANTO</t>
  </si>
  <si>
    <t>I394</t>
  </si>
  <si>
    <t>GALLINAZA</t>
  </si>
  <si>
    <t>I493</t>
  </si>
  <si>
    <t>COSTAL BIODEGRADABLE</t>
  </si>
  <si>
    <t>I395</t>
  </si>
  <si>
    <t>PLANTULA DE CAÑABRAVA O SIMILAR</t>
  </si>
  <si>
    <t>I396</t>
  </si>
  <si>
    <t>ESTACAS DE MARATON</t>
  </si>
  <si>
    <t>I397</t>
  </si>
  <si>
    <t>ESTACAS DE GUADUA</t>
  </si>
  <si>
    <t>I494</t>
  </si>
  <si>
    <t>PLASTICO DE PROTECCION</t>
  </si>
  <si>
    <t>I1881</t>
  </si>
  <si>
    <t>TUBERÍA CORRUGADA PERFORADA DE USO AGRÍCOLA D = 65 MM PARA DRENES HORIZONTALES</t>
  </si>
  <si>
    <t>I1882</t>
  </si>
  <si>
    <t>TAPÓN PARA TUBERÍA PERFORADA CORRUGADA DE USO AGRÍCOLA D = 65 MM REF: 2901338</t>
  </si>
  <si>
    <t>I1914</t>
  </si>
  <si>
    <t>TUBERÍA DE 2"  PERFORADA CON TELA</t>
  </si>
  <si>
    <t>I1915</t>
  </si>
  <si>
    <t>ARGAMASA (CEMENTO Y ARENA 1:1)</t>
  </si>
  <si>
    <t>E129</t>
  </si>
  <si>
    <t>EQUIPO DE PERFORACIÓN 4"</t>
  </si>
  <si>
    <t>I1947</t>
  </si>
  <si>
    <t>LECHADA (A/C = 0,45)</t>
  </si>
  <si>
    <t>I1955</t>
  </si>
  <si>
    <t>MALLA DE GALLINERO PARA CONSTRUCCIÓN</t>
  </si>
  <si>
    <t>I1801</t>
  </si>
  <si>
    <t>DESMONTE DE COLUMNAS EN MADERA</t>
  </si>
  <si>
    <t>I1802</t>
  </si>
  <si>
    <t>I1803</t>
  </si>
  <si>
    <t>I1804</t>
  </si>
  <si>
    <t>DESMONTE DE PERFILES METALICOS</t>
  </si>
  <si>
    <t>E139</t>
  </si>
  <si>
    <t>Minicargador (CAT -D236)(Bobcat S570) con PALA</t>
  </si>
  <si>
    <t>E140</t>
  </si>
  <si>
    <t>Minicargador (CAT -D236)(Bobcat S570) con MARTILLO</t>
  </si>
  <si>
    <t>I1805</t>
  </si>
  <si>
    <t>I429</t>
  </si>
  <si>
    <t>SIKADUR -32 PRIMER</t>
  </si>
  <si>
    <t>I2390</t>
  </si>
  <si>
    <t>DEMOLICION DE LOSA ML X 60 CMS ANCHO</t>
  </si>
  <si>
    <t>C49</t>
  </si>
  <si>
    <t>AYUDANTE DE OBRA</t>
  </si>
  <si>
    <t>P17</t>
  </si>
  <si>
    <t>REGULADOR DE TRANSITO (CON DOTACION Y EQUIPOS)</t>
  </si>
  <si>
    <t>E119</t>
  </si>
  <si>
    <t>ENSAYOS DE GRANULOMETRÍA/PRÓCTOR</t>
  </si>
  <si>
    <t>E121</t>
  </si>
  <si>
    <t>E122</t>
  </si>
  <si>
    <t>FLEXION DE VIGAS DE CONCRETO</t>
  </si>
  <si>
    <t>E123</t>
  </si>
  <si>
    <t>E124</t>
  </si>
  <si>
    <t>CORTE DIRECTO UU</t>
  </si>
  <si>
    <t>E125</t>
  </si>
  <si>
    <t>COMPRESION INCONFINADA DE MUESTRAS</t>
  </si>
  <si>
    <t>E126</t>
  </si>
  <si>
    <t>CLASIFICACION DEL SUELO</t>
  </si>
  <si>
    <t>I952</t>
  </si>
  <si>
    <t>BLOQUE ESTRUCTURAL CONCRETO LISO 20*20*40 CM. TIPO ADOQUINAR O SIMILAR.</t>
  </si>
  <si>
    <t>I1640</t>
  </si>
  <si>
    <t>LAVAPLATO ACERO INOXIDABLE CA. 20 POCETA .70X.40X.35M</t>
  </si>
  <si>
    <t>I1641</t>
  </si>
  <si>
    <t>LAVAMANOS QUIRURGICO CON SISTEMA DE PEDAL EN ACERO INOCIDABLE CAL. 18</t>
  </si>
  <si>
    <t>I307</t>
  </si>
  <si>
    <t>TEJA ONDULADA FIBROCEMENTO PERFIL 7 0,92x1,52M</t>
  </si>
  <si>
    <t>I308</t>
  </si>
  <si>
    <t>TEJA ONDULADA FIBROCEMENTO PERFIL 5 0,92x1,52M</t>
  </si>
  <si>
    <t>I309</t>
  </si>
  <si>
    <t>CABALLETE FIBROCEMENTO FIJO 15</t>
  </si>
  <si>
    <t>I310</t>
  </si>
  <si>
    <t>CABALLETE FIBROCEMENTO FIJO 15 - 20</t>
  </si>
  <si>
    <t>I311</t>
  </si>
  <si>
    <t>CABALLETE FIBROCEMENTO UNIVERSAL</t>
  </si>
  <si>
    <t>I313</t>
  </si>
  <si>
    <t>VIDRIO TRANSPARENTE 3MM</t>
  </si>
  <si>
    <t>I314</t>
  </si>
  <si>
    <t>LIMAHOYA ASBESTO CEMENTO PERFIL 7-1000</t>
  </si>
  <si>
    <t>I316</t>
  </si>
  <si>
    <t>TEJA TRASLUCIDA PVC ONDULADA 2,44x0,83M</t>
  </si>
  <si>
    <t>I315</t>
  </si>
  <si>
    <t>TEJA TRASLUCIDA PVC ONDULADA 3,66x0,83M</t>
  </si>
  <si>
    <t>I318</t>
  </si>
  <si>
    <t>LAMINA POLICARBONATO 6MM TRANSP ALVEOLAR</t>
  </si>
  <si>
    <t>I320</t>
  </si>
  <si>
    <t>CINTALAUMINIO INDUSTRIAL SELLO POLICARBONATO 32M</t>
  </si>
  <si>
    <t>I322</t>
  </si>
  <si>
    <t>PLACA ICOPOR TEXTURIZADO 60x60</t>
  </si>
  <si>
    <t>I113</t>
  </si>
  <si>
    <t>SANITARIO LINEA INFANTIL COMPLETO CON FLUITMASTER Y VALVULA DE REGULACION SANITARIA</t>
  </si>
  <si>
    <t>I114</t>
  </si>
  <si>
    <t>FLUITMASTER  PARA SANITARIO</t>
  </si>
  <si>
    <t>I115</t>
  </si>
  <si>
    <t>LAVAPLATOS SOCODA 80*51 DOBLE POCETA,MEZCLADOR PISCIS DE LAVAPLATOS,KIT DE CANASTILLA Y SIFÓN</t>
  </si>
  <si>
    <t>I116</t>
  </si>
  <si>
    <t>LAVAPLATOS SOCODA 60*40,MEZCLADOR PISCIS DE LAVAPLATOS,KIT CANASTILLA Y SIFÓN</t>
  </si>
  <si>
    <t>I117</t>
  </si>
  <si>
    <t>LAVAPLATOS SOCODA 1.00*51,MEZCLADOR PISCIS DE LAVAPALTOS,KIT DE CANASTILLA Y SIFÓN</t>
  </si>
  <si>
    <t>I503</t>
  </si>
  <si>
    <t>MANGUERA PLASTICA LAVAMANOS - SANITARIOS</t>
  </si>
  <si>
    <t>I843</t>
  </si>
  <si>
    <t>HIPOCLORITO DE SODIO - CLORO LIQUIDO CONC 5 AL 8%</t>
  </si>
  <si>
    <t>I844</t>
  </si>
  <si>
    <t>UNION DE REPARACION DE 3"</t>
  </si>
  <si>
    <t>I159</t>
  </si>
  <si>
    <t>TUBO ALUMINIO 1" 1M</t>
  </si>
  <si>
    <t>I237</t>
  </si>
  <si>
    <t>TUBO HG 2"</t>
  </si>
  <si>
    <t>I659</t>
  </si>
  <si>
    <t>CRUCES HG 2"</t>
  </si>
  <si>
    <t>I661</t>
  </si>
  <si>
    <t>TEE HG 2"</t>
  </si>
  <si>
    <t>I663</t>
  </si>
  <si>
    <t>CODO HG 2"</t>
  </si>
  <si>
    <t>I269</t>
  </si>
  <si>
    <t>CERRADURA YALE TRES MACHUELOS</t>
  </si>
  <si>
    <t>I1038</t>
  </si>
  <si>
    <t>ACRONAL LIGANTE</t>
  </si>
  <si>
    <t>I323</t>
  </si>
  <si>
    <t>VIDRIO TRASLUCIDO 3MM</t>
  </si>
  <si>
    <t>I325</t>
  </si>
  <si>
    <t>VIDRIO TRASLUCIDO 6MM</t>
  </si>
  <si>
    <t>I1197</t>
  </si>
  <si>
    <t xml:space="preserve">ALAMBRE DE COBRE Nº 8 THWN </t>
  </si>
  <si>
    <t>I1198</t>
  </si>
  <si>
    <t xml:space="preserve">ALAMBRE DE COBRE Nº 10 THWN </t>
  </si>
  <si>
    <t>I1199</t>
  </si>
  <si>
    <t xml:space="preserve">ALAMBRE DE COBRE Nº 12 THWN </t>
  </si>
  <si>
    <t>I1200</t>
  </si>
  <si>
    <t xml:space="preserve">CABLE DE COBRE Nº 6 THWN </t>
  </si>
  <si>
    <t>I1201</t>
  </si>
  <si>
    <t xml:space="preserve">CABLE DE COBRE Nº 8 THWN </t>
  </si>
  <si>
    <t>I1203</t>
  </si>
  <si>
    <t xml:space="preserve">CABLE DE COBRE Nº 12 THWN </t>
  </si>
  <si>
    <t>I1518</t>
  </si>
  <si>
    <t>CONTADOR 1F 120V ISKRA</t>
  </si>
  <si>
    <t>I1521</t>
  </si>
  <si>
    <t>CONTADOR 2F 120V ISKRA</t>
  </si>
  <si>
    <t>I1522</t>
  </si>
  <si>
    <t>CONTADOR 3F 120V ISKRA</t>
  </si>
  <si>
    <t>I1519</t>
  </si>
  <si>
    <t>CAJA EN POLICARBONATO PARA CONTADOR 1F</t>
  </si>
  <si>
    <t>I1523</t>
  </si>
  <si>
    <t xml:space="preserve">CAJA CONTADOR 2F </t>
  </si>
  <si>
    <t>I1524</t>
  </si>
  <si>
    <t>CAJA CONTADOR 3F</t>
  </si>
  <si>
    <t>I1520</t>
  </si>
  <si>
    <t>CONECTOR CU 8-4</t>
  </si>
  <si>
    <t>I1525</t>
  </si>
  <si>
    <t>CAJA DE EMPALME 6"x6"x4"</t>
  </si>
  <si>
    <t>I1526</t>
  </si>
  <si>
    <t>CAJA DE EMPALME 10"x10"x6"</t>
  </si>
  <si>
    <t>I1527</t>
  </si>
  <si>
    <t>CAJA DE EMPALME 15"x15"x6"</t>
  </si>
  <si>
    <t>I504</t>
  </si>
  <si>
    <t>CHAZO PLASTICO 1/4" ESTRIADO - BOLSA 100 UND</t>
  </si>
  <si>
    <t>I1530</t>
  </si>
  <si>
    <t>STRIP 48-80 PARES</t>
  </si>
  <si>
    <t>I1405</t>
  </si>
  <si>
    <t>TABLERO DE 10 CIRCUITOS 1F3H,  BARRAJE 75A, BARRA NEUTRO Y BARRA TIERRA  CALIDAD LEGRAND, SIEMENS, SQARED O SUPERIOR DE MARCA RECONOCIDA Y HOMOLOGADA POR EL CIDET</t>
  </si>
  <si>
    <t>I1407</t>
  </si>
  <si>
    <t>TABLERO DE 6 CIRCUITOS 2F4H, CON PUERTA, BARRA NEUTRO Y BARRA TIERRA  CALIDAD LEGRAND, SIEMENS, SQARED O SUPERIOR DE MARCA RECONOCIDA Y HOMOLOGADA POR EL CIDET</t>
  </si>
  <si>
    <t>I1531</t>
  </si>
  <si>
    <t>CABLE TELEFONICO 20 PARES</t>
  </si>
  <si>
    <t>I1532</t>
  </si>
  <si>
    <t>GABINETE METALICO 2,1x0,6x0,6m</t>
  </si>
  <si>
    <t>I1533</t>
  </si>
  <si>
    <t>TAPA DE GABINETE METALICO 2,1x0,6x0,6m</t>
  </si>
  <si>
    <t>I1534</t>
  </si>
  <si>
    <t>CABLE DE SONIDO NOISELESS</t>
  </si>
  <si>
    <t>I1535</t>
  </si>
  <si>
    <t>TOMA SENCILLO DE SONIDO + PLUG HEMBRA</t>
  </si>
  <si>
    <t>I1536</t>
  </si>
  <si>
    <t>CONECTOR TOMACORRIENTE</t>
  </si>
  <si>
    <t>I1537</t>
  </si>
  <si>
    <t>CAJA 2x4 GALVANIZADA</t>
  </si>
  <si>
    <t>I1538</t>
  </si>
  <si>
    <t>TOMA TELEFONICO</t>
  </si>
  <si>
    <t>I238</t>
  </si>
  <si>
    <t>TUBO HG 3"</t>
  </si>
  <si>
    <t>I660</t>
  </si>
  <si>
    <t>CRUCES HG 3"</t>
  </si>
  <si>
    <t>I662</t>
  </si>
  <si>
    <t>TEE HG 3"</t>
  </si>
  <si>
    <t>I664</t>
  </si>
  <si>
    <t>CODO HG 3"</t>
  </si>
  <si>
    <t>I1630</t>
  </si>
  <si>
    <t>MESON EN GRANITO NATURAL CRISTAL PULIDO Y BRILLADO</t>
  </si>
  <si>
    <t>I1633</t>
  </si>
  <si>
    <t>MEDIA CAÑA EN PVC</t>
  </si>
  <si>
    <t>I1635</t>
  </si>
  <si>
    <t>MESON EN ACERO INOXIDABLE CAL. 18 ANCHO=0,60 M</t>
  </si>
  <si>
    <t>I1636</t>
  </si>
  <si>
    <t>LAVAOLLAS EN ACERO INOXIDABLE CAL. 18 MEDIDAS HASTA 0,80X0,80X0,45 M</t>
  </si>
  <si>
    <t>I1650</t>
  </si>
  <si>
    <t>MESON ACERO INOXIDABLE CAL. 20 ANCHO = 0,60M</t>
  </si>
  <si>
    <t>I1651</t>
  </si>
  <si>
    <t>BARRA DISCAPACITADOS EN ACERO INOXIDABLE CAL. 18 Ø 1 1/2", ANTIBACTERIAL RESISTENTE A LA CORROSION, BRIDA DE 2" Y CON TAPA BRIDA PARA SUJECION AL PARED</t>
  </si>
  <si>
    <t>I1652</t>
  </si>
  <si>
    <t>BARRA DISCAPACITADOS ABATIBLE EN ACERO INOXIDABLE CAL. 18 Ø 1 1/2", INCLUYE ANCLAJE EN PLATINA DE 1/4</t>
  </si>
  <si>
    <t>I1653</t>
  </si>
  <si>
    <t>DIVISION ORINAL EN ACERO INOXIDABLE CAL. 20; 0,9X0,45X0,10 M (DOBLE HOJA, INCLUYE SOPORTES EN ACERO INOXIDABLE PARA SU RESPECTIVO ANCLAJE)</t>
  </si>
  <si>
    <t>I1</t>
  </si>
  <si>
    <t>ACERO 37.000 PSI</t>
  </si>
  <si>
    <t>I1673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</si>
  <si>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</si>
  <si>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I1680</t>
  </si>
  <si>
    <t>CAMPANA INDUSTRIAL EXTRACTORA DE 2,0X0,7 MTS EN ACERO INOXIDABLE CAL. 20, INCLUYE MOTOR EXTRACTOR</t>
  </si>
  <si>
    <t>I1681</t>
  </si>
  <si>
    <t>DUCTO PARA CAMPANA INDUSTRIAL EXTRACTORA ACERO INOXIDABE CAL. 20</t>
  </si>
  <si>
    <t>I1682</t>
  </si>
  <si>
    <t>LAVAOLLA EN ACERO INOXIDABLE CAL. 20 DIMENSIONES INTERNAS 80X80X40 CMS</t>
  </si>
  <si>
    <t>I1686</t>
  </si>
  <si>
    <t>LAMINA DE ACERO INOXIDABLE CAL. 18 AISI SAE 304 ESTRUCTURA EN TUBERIA DE 2" CON ENTREPAÑO INFERIOR Y PATAS NIVELADORAS TIPO EMPACK. DIMENSIONES 143 CMS</t>
  </si>
  <si>
    <t>I1870</t>
  </si>
  <si>
    <t>ASCENSOR EN ESTRUCTURA AUTOPORTANTE CAPACIDAD 6 PERSONAS</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</si>
  <si>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</si>
  <si>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</si>
  <si>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I1883</t>
  </si>
  <si>
    <t>GRAMA SINTETICA CON FIBRAS DE POLIETILENO MONOFILAMENTADO BICOLOR CON UNA ALTURA DE 50MM</t>
  </si>
  <si>
    <t>I156</t>
  </si>
  <si>
    <t>ANGULO ALUMINIO 1"X1"</t>
  </si>
  <si>
    <t>I157</t>
  </si>
  <si>
    <t>TEE ALUMINIO 1"X1"</t>
  </si>
  <si>
    <t>I158</t>
  </si>
  <si>
    <t>REMACHE POP</t>
  </si>
  <si>
    <t>I1932</t>
  </si>
  <si>
    <t>LAMINA DIFUSORA DE LUZ 61X245</t>
  </si>
  <si>
    <t>I1925</t>
  </si>
  <si>
    <t>MALLA ANTIPAJARERA TRIPLE TORSIÓN (INCLUYE CHAZO 1/4", TORNILLO COMBINADO DE 8" Y ARANDELA DE 1/4")</t>
  </si>
  <si>
    <t>I1954</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</si>
  <si>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</si>
  <si>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</si>
  <si>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E136</t>
  </si>
  <si>
    <t>ANDAMIO METALICO CERTIFICADO, INCLUYE ESCALERILLA CON BARANDAS Y PLATAFORMAS DE TRABAJO H=6.0M 3.0X3.0</t>
  </si>
  <si>
    <t>I1963</t>
  </si>
  <si>
    <t>I1964</t>
  </si>
  <si>
    <t>I1973</t>
  </si>
  <si>
    <t>TEMPORIZADOR PARA SISTEMA DE RIEGO</t>
  </si>
  <si>
    <t>I1974</t>
  </si>
  <si>
    <t>BOQUILLA ROCIADORA</t>
  </si>
  <si>
    <t>I2228</t>
  </si>
  <si>
    <t>I1977</t>
  </si>
  <si>
    <t>I1978</t>
  </si>
  <si>
    <t>I1979</t>
  </si>
  <si>
    <t>I1980</t>
  </si>
  <si>
    <t>BANCA INDIVIDUAL TIPO CUBO PREFABRICADA A=40; B=40; H=50 CM.</t>
  </si>
  <si>
    <t>I1981</t>
  </si>
  <si>
    <t>I1996</t>
  </si>
  <si>
    <t>I1998</t>
  </si>
  <si>
    <t>RETARDANTE AL FUEGO SIKA UNITHERM O SIMILAR</t>
  </si>
  <si>
    <t>I1999</t>
  </si>
  <si>
    <t>POLISOMBRA NEGRA 35%</t>
  </si>
  <si>
    <t>I2006</t>
  </si>
  <si>
    <t>TUBERIA PEALPE 1/2" PARA GAS</t>
  </si>
  <si>
    <t>I2007</t>
  </si>
  <si>
    <t>VALVULA PARA GAS 1/2"</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</si>
  <si>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</si>
  <si>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</si>
  <si>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</si>
  <si>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</si>
  <si>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</si>
  <si>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</si>
  <si>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I2019</t>
  </si>
  <si>
    <t>DEPOSITO EN “L” 1.861.55*0.55: 6 ENTREPAÑOS ELABORADOS EN LAMINA INOX 304 C-20 SATINADA CON REFUERZOS EN LAMINA Y TUBO CUADRADO INOX DE 1” PARA UNION EN VERTICE.</t>
  </si>
  <si>
    <t>I2021</t>
  </si>
  <si>
    <t>REJILLA RECTANGULAR PEATONAL A=60; B=30; H=6 CM (UTIL); 21.5 KG/UN</t>
  </si>
  <si>
    <t>I2022</t>
  </si>
  <si>
    <t>BANCA EN CONCRETO PULIDO TRES PIEZAS A=42; L=150; H=69.5 CM; 287KG/UN</t>
  </si>
  <si>
    <t>I2487</t>
  </si>
  <si>
    <t>BLOQUE BASE EN CEMENTO PLAQUETA ABUJARDADA GRIS A=50; B=50; H=6 CM; 42 KG/M2. (Incluye transporte y descargue) - PEATONAL</t>
  </si>
  <si>
    <t>I2026</t>
  </si>
  <si>
    <t>BLOQUE BASE EN CEMENTO PLAQUETA ABUJARDADA GRIS A=50; B=50; H=7 CM; 42 KG/M2. (Incluye transporte y descargue) - VEHICULAR</t>
  </si>
  <si>
    <t>I2486</t>
  </si>
  <si>
    <t>BLOQUE BASE EN CEMENTO PLAQUETA ABUJARDADA COLOR A=50; B=50; H=6 CM; 42 KG/M2 (Inc. Transporte y descargue) - PEATONAL</t>
  </si>
  <si>
    <t>I2023</t>
  </si>
  <si>
    <t>BLOQUE BASE EN CEMENTO PLAQUETA ABUJARDADA COLOR A=50; B=50; H=7 CM; 42 KG/M2 (Inc. Transporte y descargue) - VEHICULAR</t>
  </si>
  <si>
    <t>I2030</t>
  </si>
  <si>
    <t>TAPABOCAS DESECHABLES</t>
  </si>
  <si>
    <t>I2032</t>
  </si>
  <si>
    <t>JABON LIQUIDO</t>
  </si>
  <si>
    <t>I2033</t>
  </si>
  <si>
    <t>GEL ANTIBACTERIAL CON ALCOHOL MAYOR AL 70%</t>
  </si>
  <si>
    <t>I2034</t>
  </si>
  <si>
    <t>TOALLAS DE PAPEL PARA MANOS</t>
  </si>
  <si>
    <t>I2035</t>
  </si>
  <si>
    <t>DESINFECTANTE CON AMONIO</t>
  </si>
  <si>
    <t>I2036</t>
  </si>
  <si>
    <t>AGUA PARA MEZCLAR CON DESINFECTANTE (TUNEL DE DESINFECCION)</t>
  </si>
  <si>
    <t>I2037</t>
  </si>
  <si>
    <t>AGUA PARA LAVADO DE MANOS</t>
  </si>
  <si>
    <t>I2047</t>
  </si>
  <si>
    <t>MONOGAFA VENTILACION INDIRECTA</t>
  </si>
  <si>
    <t>I2038</t>
  </si>
  <si>
    <t>TUNEL DE DESINFECCION</t>
  </si>
  <si>
    <t>I2039</t>
  </si>
  <si>
    <t>TERMOMETRO LASER</t>
  </si>
  <si>
    <t>C47</t>
  </si>
  <si>
    <t>VIGIA DE SALUD (AUXILIAR DE ENFERMERIA)</t>
  </si>
  <si>
    <t>E130</t>
  </si>
  <si>
    <t>BUS CAPACIDAD 40 PERSONAS</t>
  </si>
  <si>
    <t>I2067</t>
  </si>
  <si>
    <t>PUNTO BIOSEGURIDAD PARA DESCONTAMINACION DE PERSONAS Y MAQUINARIA</t>
  </si>
  <si>
    <t>I2068</t>
  </si>
  <si>
    <t>I2052</t>
  </si>
  <si>
    <t>VENTANA EN CELOSIA FIJA 1.00 X 0.50</t>
  </si>
  <si>
    <t>I2053</t>
  </si>
  <si>
    <t>VENTANA EN CELOSIA FIJA 0.80 X 0.50</t>
  </si>
  <si>
    <t>I2054</t>
  </si>
  <si>
    <t>VENTANA SERIE 3831, 4 FIJOS EN VIDRIO LAMINADO 3+3</t>
  </si>
  <si>
    <t>I2055</t>
  </si>
  <si>
    <t>VENTANA SERIE 3831, VIDRIO FIJO 1.00 X 1.00</t>
  </si>
  <si>
    <t>I2056</t>
  </si>
  <si>
    <t>VENTANA SERIE 3831, VIDRIO LAMINADO 3+3 CON LAMINA MICROPERFORADA 1/8" CAL. 18 2.00 X 1.50</t>
  </si>
  <si>
    <t>I2057</t>
  </si>
  <si>
    <t>LAVADO CON ACCIONAMIENTO DE PEDAL</t>
  </si>
  <si>
    <t>I2058</t>
  </si>
  <si>
    <t>CUBIERTA EN ACERO INOXIDABLE</t>
  </si>
  <si>
    <t>I2059</t>
  </si>
  <si>
    <t>CAMPANA INDUSTRIAL EXTRACTORA DIMENSIONES 2.00*0.70*0.40 M</t>
  </si>
  <si>
    <t>I2060</t>
  </si>
  <si>
    <t>DUCTO</t>
  </si>
  <si>
    <t>I2061</t>
  </si>
  <si>
    <t>PASA ALIMENTOS Y RECIBO DE BANDEJAS DIMENSIONES: 2500*400 MM (LARGO Y ANCHO)</t>
  </si>
  <si>
    <t>I2062</t>
  </si>
  <si>
    <t>ESTANTERIA ALMACENAMIENTO DE 6 NIVELES DIMENSIONES: 1500*500*1800 MM (LARGO, ANCHO Y ALTO)</t>
  </si>
  <si>
    <t>I2063</t>
  </si>
  <si>
    <t>MESA DE TRABAJO SELECCION DIMENSIONES: 1600*600*900 MM (LARGO, ANCH Y ALTO)</t>
  </si>
  <si>
    <t>I2064</t>
  </si>
  <si>
    <t>BATERIAS SANITARIAS EN ACERO INOXIDABLE</t>
  </si>
  <si>
    <t>I2065</t>
  </si>
  <si>
    <t>CAMPANA INDUSTRIAL EXTRACTORA DIMENSIONES 1.30*0.70*0.40 M</t>
  </si>
  <si>
    <t>I2066</t>
  </si>
  <si>
    <t>MESA DE TRABAJO SELECCION DIMENSIONES: 1200*600*900 MM (LARGO, ANCHO Y ALTO)</t>
  </si>
  <si>
    <t>I2069</t>
  </si>
  <si>
    <t>C48</t>
  </si>
  <si>
    <t>AYUDANTE PARA DESINFECCION CONTINUA DE ESPACIOS MEDIO TIEMPO</t>
  </si>
  <si>
    <t>I2070</t>
  </si>
  <si>
    <t>I2071</t>
  </si>
  <si>
    <t>I2072</t>
  </si>
  <si>
    <t>I2029</t>
  </si>
  <si>
    <t>I2073</t>
  </si>
  <si>
    <t>I2075</t>
  </si>
  <si>
    <t>ESTRUCTURA PARA BALONCESTO, INCLUYE TABLEROS</t>
  </si>
  <si>
    <t>I2076</t>
  </si>
  <si>
    <t>TUBO Y MALLA PARA VOLEIBOL</t>
  </si>
  <si>
    <t>I2077</t>
  </si>
  <si>
    <t>ARCOS DE MICRO FUTBOL</t>
  </si>
  <si>
    <t>I2411</t>
  </si>
  <si>
    <t>MALLA MOSQUITERA 0,9X5MTS</t>
  </si>
  <si>
    <t>I2438</t>
  </si>
  <si>
    <t>CONCRETO PERMEABLE MR 41</t>
  </si>
  <si>
    <t>m3</t>
  </si>
  <si>
    <t>E144</t>
  </si>
  <si>
    <t>FRESADORA DE PAVIMENTO</t>
  </si>
  <si>
    <t>P1</t>
  </si>
  <si>
    <t>OFICIAL AA (ALBAÑILERIA)</t>
  </si>
  <si>
    <t>I710</t>
  </si>
  <si>
    <t>TUBO ALCANTARILLADO NOVAFORT PVC 33"</t>
  </si>
  <si>
    <t>I711</t>
  </si>
  <si>
    <t>TUBO ALCANTARILLADO NOVAFORT PVC 36"</t>
  </si>
  <si>
    <t>I1578</t>
  </si>
  <si>
    <t>MANEJO SILLETA PVC CORRUGADA DE 355X160 M.M</t>
  </si>
  <si>
    <t>I834</t>
  </si>
  <si>
    <t xml:space="preserve">KIT SILLA YEE PVC  CORRUGADA DE  355 X 160 M.M. </t>
  </si>
  <si>
    <t>I463</t>
  </si>
  <si>
    <t>LAMINA DE POLIPROPILENO PARA CAMARAS DE INSPECCION</t>
  </si>
  <si>
    <t>I512</t>
  </si>
  <si>
    <t>GEOTEXTIL NO TEJIDO  2000 PAVCO O SIMILAR</t>
  </si>
  <si>
    <t>I285</t>
  </si>
  <si>
    <t>CONCRETO PREMEZCLADO PARA PAVIMENTO MR 42 KG/CM2</t>
  </si>
  <si>
    <t>I286</t>
  </si>
  <si>
    <t>CONCRETO PREMEZCLADO 4000 PSI - 28MPA</t>
  </si>
  <si>
    <t>E90</t>
  </si>
  <si>
    <t>BARRENO</t>
  </si>
  <si>
    <t>I287</t>
  </si>
  <si>
    <t>CONCRETO PREMEZCLADO 3000 PSI - 21MPA</t>
  </si>
  <si>
    <t>E91</t>
  </si>
  <si>
    <t>EQUIPO DE PINTURA DE ALTA PRESION</t>
  </si>
  <si>
    <t>E92</t>
  </si>
  <si>
    <t>EQUIPO DE LIMPIEZA MECANICA</t>
  </si>
  <si>
    <t>I1027</t>
  </si>
  <si>
    <t>PINTURA ATOXICA EPOXICA ROJO</t>
  </si>
  <si>
    <t>I1028</t>
  </si>
  <si>
    <t>PINTURA ATOXICA EPOXICA BLANCO</t>
  </si>
  <si>
    <t>I1029</t>
  </si>
  <si>
    <t>IMPRIMANTE EPOXICO</t>
  </si>
  <si>
    <t>I1030</t>
  </si>
  <si>
    <t>COLMASOLVENTE EPOXICO AL 12,5%</t>
  </si>
  <si>
    <t>I403</t>
  </si>
  <si>
    <t>BROCA PARA MURO 7/8" X 8"</t>
  </si>
  <si>
    <t>I1557</t>
  </si>
  <si>
    <t>EEPP PARA TAREAS DE ALTO RIESGO: TRABAJO SEGURO EN ALTURAS, INCLUYE ARNÉS DE 6 ARGOLLAS (ESPACIO CONFINADO), LÍNEA DE VIDA EN POLIAMIDA, ARRESTADOR DE CAÍDA, ESLINGA EN Y, 3 MOSQUETONES CON CIERRE AUTOMÁTICO DE TRES PASOS</t>
  </si>
  <si>
    <t>I1621</t>
  </si>
  <si>
    <t>MATERIAL GRANULAR PARA SUBDREN</t>
  </si>
  <si>
    <t>I1869</t>
  </si>
  <si>
    <t>DIVISIONES SANITARIAS EN ACERO INOXIDABLE CAL. 20 SATINADAS, LAMINA CONFORMADO EN PANELES TIPO SANDWICH, COMPUESTA DE 3 PIEZAS BASICAS: PUERTA, PARAL Y TABIQUE</t>
  </si>
  <si>
    <t>I1995</t>
  </si>
  <si>
    <t>REJILLA 30X30 CM VENTILACION PERSIANA</t>
  </si>
  <si>
    <t>I2444</t>
  </si>
  <si>
    <t>SUMINISTRO Y TRANSPORTE DE PISO EN CAUCHO GRANULADO, ESPESOR TOTAL DE 130MM: BASE ELASTICA SBR NEGRA DE 120 MM Y CAPA DE USO EN EPDM DE 10MM</t>
  </si>
  <si>
    <t>I2466</t>
  </si>
  <si>
    <t>TRANSPORTE E INSTALACION DE MOBILIARIO, JUEGOS, EQUIPOS, OTROS</t>
  </si>
  <si>
    <t>I2445</t>
  </si>
  <si>
    <t>SUMINISTRO DE JUEGO INFANTIL DE CUERDAS - ESCALADOR, IGUAL O SIMILAR A: MARCA PARQUES INFANTILES DE COLOMBIA BY GRUPO AZLO, REFERENCIA ATI036 JUEGO DE CUERDAS, MEDIDAS 12.24 x 5.05 x 1.55 (MU 18) - TODO COSTO</t>
  </si>
  <si>
    <t>I2446</t>
  </si>
  <si>
    <t>SUMINISTRO DE JUEGO INFANTIL TIPO DOMO JUNIOR, IGUAL O SIMILAR A: MARCA ESTRUCTURAS INFANTILES, REFERENCIA M 50154 C. Dimensiones del juego LA: 2m, A: 29m H: 19m (MU 19) - TODO COSTO</t>
  </si>
  <si>
    <t>I2447</t>
  </si>
  <si>
    <t>SUMINISTRO DE JUEGO INFANTIL DE CUERDAS - ESCALADOR, IGUAL O SIMILAR A: MARCA PARQUES INFANTILES DE COLOMBIA BY GRUPO AZLO, REFERENCIA 60144A / 31093A JUEGO DE CUERDAS, MEDIDAS 4.2 x 4.2 x 3 (MU 20) - TODO COSTO</t>
  </si>
  <si>
    <t>I2448</t>
  </si>
  <si>
    <t>SUMINISTRO  DE JUEGO INFANTIL TIPO CANCHA MESA 2 PERSONAS, IGUAL O SIMILAR A: MARCA ESTRUCTURAS INFANTILES, REFERENCIA M - CANCHA 001. Dimensiones del juego LA: 2,50m, A: 1m H: 0,83m (MU 21) - TODO COSTO</t>
  </si>
  <si>
    <t>I2449</t>
  </si>
  <si>
    <t>SUMINISTRO DE  CIRCUITO DE CALISTENIA, IGUAL O SIMILAR A: MARCA PARQUES INFANTILES HOLDING KIDS (MU 22) - TODO COSTO</t>
  </si>
  <si>
    <t>I2450</t>
  </si>
  <si>
    <t>SUMINISTRO DE  MAQUINA PARA GIMNASIO BIOSALUDABLE, IGUAL O SIMILAR A: MARCA PARQUES INFANTILES HOLDING KIDS REFERENCIA PONY (MU 23)</t>
  </si>
  <si>
    <t>I2451</t>
  </si>
  <si>
    <t>SUMINISTRO DE  MAQUINA PARA GIMNASIO BIOSALUDABLE, IGUAL O SIMILAR A: MARCA PARQUES INFANTILES HOLDING KIDS REFERENCIA TWISTER (MU 24)</t>
  </si>
  <si>
    <t>I2452</t>
  </si>
  <si>
    <t>SUMINISTRO DE MAQUINA PARA GIMNASIO BIOSALUDABLE, IGUAL O SIMILAR A: MARCA PARQUES INFANTILES HOLDING KIDS REFERENCIA SURF/PENDULO (MU 25)</t>
  </si>
  <si>
    <t>I2453</t>
  </si>
  <si>
    <t>SUMINISTRO DE MAQUINA PARA GIMNASIO BIOSALUDABLE, IGUAL O SIMILAR A: MARCA PARQUES INFANTILES HOLDING KIDS REFERENCIA CAMINADOR AEREO (MU 26)</t>
  </si>
  <si>
    <t>I2454</t>
  </si>
  <si>
    <t>SUMINISTRO DE MAQUINA PARA GIMNASIO BIOSALUDABLE, IGUAL O SIMILAR A: MARCA PARQUES INFANTILES HOLDING KIDS REFERENCIA BARRAS (MU 27)</t>
  </si>
  <si>
    <t>I2455</t>
  </si>
  <si>
    <t>SUMINISTRO DE MAQUINA PARA GIMNASIO BIOSALUDABLE, IGUAL O SIMILAR A: MARCA PARQUES INFANTILES HOLDING KIDS REFERENCIA VOLANTE (MU 28)</t>
  </si>
  <si>
    <t>I2456</t>
  </si>
  <si>
    <t>SUMINISTRO DE JUEGO INFANTIL TIPO PLAYGROUND 001B, IGUAL O SIMILAR A: MARCA ESTRUCTURAS INFANTILES, REFERENCIA PG 001B. Dimensiones del juego LA: 7m, A: 5m H: 6m (MU 29)</t>
  </si>
  <si>
    <t>I2457</t>
  </si>
  <si>
    <t>SUMINISTRO DE JUEGO INFANTIL PLATAFORMA TRACTOR, IGUAL O SIMILAR A: MARCA PARQUES INFANTILES DE COLOMBIA BY GRUPO AZLO, REFERENCIA ATIO92. Dimensiones del juego 4.4 x 2.15 x 2.4 (MU 30)</t>
  </si>
  <si>
    <t>I2458</t>
  </si>
  <si>
    <t>SUMINISTRO DE  PARQUE INFANTIL, IGUAL O SIMILAR A: MARCA ESTRUCTURAS INFANTILES, REFERENCIA PI 021 P. Dimensiones del juego LA: 9,30m, A: 6,4m H: 4,3m (MU 31)</t>
  </si>
  <si>
    <t>I2459</t>
  </si>
  <si>
    <t>SUMINISTRO DE  BANCA MODULAR CORRIDA CON ESPALDAR, EN CONCRETO PULIDO, IGUAL O SIMILAR A: TIPO KÖNKRETUS REFERENCIA: BANCA OLAND CON ESPALDAR. A:1,8 M X H:0,79 M X P:0,57 M. (369 KG/UN) (MU 03)</t>
  </si>
  <si>
    <t>I2460</t>
  </si>
  <si>
    <t>SUMINISTRO DE  BICIPARQUEADEROS, EN CONCRETO PULIDO, IGUAL O SIMILAR A: TIPO KÖNKRETUS REFERENCIA: BICIPARQUEADERO MC 60. A:0,13 M X H:0,80 M X P:0,69 M. (41 KG/UN) (MU 10)</t>
  </si>
  <si>
    <t>I2461</t>
  </si>
  <si>
    <t>SUMINISTRO DE  TOTEM, EN CONCRETO PULIDO, IGUAL O SIMILAR A: TIPO CALIZO REFERENCIA: MOBILE A LA MEDIDA. A:2,40 M X H:0,50 M X P:0,50 M. (41 KG/UN) (MU 14)</t>
  </si>
  <si>
    <t>I2462</t>
  </si>
  <si>
    <t>SUMINISTRO DE BANCA MODULAR EN CONCRETO PULIDO, IGUAL O SIMILAR A: TIPO KÖNKRETUS REFERENCIA: BANCA SAMLE. A:1,82 M X H:0,43 M X P:0,78 M. (251 KG/UN) (MU 04)</t>
  </si>
  <si>
    <t>I2463</t>
  </si>
  <si>
    <t>SUMINISTRO DE BANCA MODULAR EN CONCRETO PULIDO CON ESPALDAR, IGUAL O SIMILAR A: TIPO KÖNKRETUS REFERENCIA: BANCA SAMLE CON ESPALDAR. A:0,81 M X H:0,64 M X P:0,78 M. (251 KG/UN) (MU 05). INCLUYE TODOS LOS ELEMENTOS PARA SU CORRECTA INSTALACION Y FUNCIONAMIENTO.</t>
  </si>
  <si>
    <t>I2464</t>
  </si>
  <si>
    <t>SUMINISTRO DE MESA DE EMPOTRAR CON JUEGO EN CERAMICA, IGUAL O SIMILAR A: MARCA CALIZO, REFERENCIA MOBILE COMBO MESA DE JUEGOS CON CUATRO BUTACOS, MEDIDAS 700X700X750 - 350X350X450 (MU 08). INCLUYE TODOS LOS ELEMENTOS PARA SU CORRECTA INSTALACION Y FUNCIONAMIENTO.</t>
  </si>
  <si>
    <t>I2465</t>
  </si>
  <si>
    <t>SUMINISTRO DE JARDINERA EN CONCRETO PULIDO, IGUAL O SIMILAR A: TIPO KÖNKRETUS REFERENCIA: JARDINERA SAMLE. A:0,81 M X H:0,44 M X P:0,78 M. (133 KG/UN) (MU 09). INCLUYE TODOS LOS ELEMENTOS PARA SU CORRECTA INSTALACION Y FUNCIONAMIENTO.</t>
  </si>
  <si>
    <t>I2467</t>
  </si>
  <si>
    <t>SUMINISTRO DE JUEGO PARA MASCOTAS TIPO TORRE DE ESCALADA, IGUAL O SIMILAR A: MARCA ESTRUCTURAS INFANTILES, REFERENCIA KDP 07. Dimensiones del juego LA: 6,6m, A: 1,05m H: 2,3m (MU 17)</t>
  </si>
  <si>
    <t>I2468</t>
  </si>
  <si>
    <t>SUMINISTRO DE PAPELERA, EN CONCRETO PULIDO, IGUAL O SIMILAR A: MARCA KÖNKRETUS - REFERENCIA: PAPELERA FLIM. A:0,52 M X H:0,93 M X P:0,76 M. (220 KG/UN) (MU 11)</t>
  </si>
  <si>
    <t>I2474</t>
  </si>
  <si>
    <t>SUMINSTRO DE BALANCIN CABALLO RESORTE REF KDM70 o SIMILAR</t>
  </si>
  <si>
    <t>I2475</t>
  </si>
  <si>
    <t>SUMINISTRO DE PARQUE INFANTIL REF KDS 07 DE ESTRUCTURAS INFANTILES O SIMILAR o SIMILAR</t>
  </si>
  <si>
    <t>I2476</t>
  </si>
  <si>
    <t>SUMINISTRO DE PARQUE INFANTIL REF PI00 2P DE ESTRUCTURAS INFANTILES O SIMILAR o SIMILAR</t>
  </si>
  <si>
    <t>I2477</t>
  </si>
  <si>
    <t>SUMINISTRO DE PISTA DE AGILITY PARA MASCOTAS REF IDEANDO O SIMILAR</t>
  </si>
  <si>
    <t>I2478</t>
  </si>
  <si>
    <t>SUMINISTRO DE TUNEL RECTO REF PET PARK DE ESTRUCTURAS INFANTILES O SIMILAR</t>
  </si>
  <si>
    <t>I2479</t>
  </si>
  <si>
    <t>SUMINISTRO DE TOPE MARIPOSA CON ASPERSOR DE AGUA REF M-A001 DE ESTRUCTURAS INFANTILES O SIMILAR</t>
  </si>
  <si>
    <t>I2480</t>
  </si>
  <si>
    <t>SUMINISTRO DE CIRCUITO DE SALTOS X6 REF KDP 03-6 DE ESTRUCTURAS INFANTILES O SIMILAR</t>
  </si>
  <si>
    <t>I2481</t>
  </si>
  <si>
    <t>SUMINISTRO, TRANSPORTE E INSTALACIÓN DE SOTERRADO DE CARGA TRASERA 3 BUZONES REF CONTENUR O SIMILAR. INCLUYE ESTRUCTURA METALICA, PLATAFORMA EN CHAPA LAGRIMADA, SISTEMA HIDRAULICO CON MANGUERA Y CARRETE, DADOS DE HORMIGON, BUZONES ESTANDAS, CONTENEDORES DE 1.100 LT, OBRA CIVIL, TRANSPORTE Y DESCARGA</t>
  </si>
  <si>
    <t>I2484</t>
  </si>
  <si>
    <t>N001</t>
  </si>
  <si>
    <t xml:space="preserve">ALQUILER DE SIERRA CIRCULAR </t>
  </si>
  <si>
    <t>NI001</t>
  </si>
  <si>
    <t xml:space="preserve">MADERA ESTRUCTURAL CHANUL O SIMILAR </t>
  </si>
  <si>
    <t>NI002</t>
  </si>
  <si>
    <t xml:space="preserve">INSECTICIDA INMUNIZANTE DE MADERA COMEFIN PLUS </t>
  </si>
  <si>
    <t>galon</t>
  </si>
  <si>
    <t>NI003</t>
  </si>
  <si>
    <t xml:space="preserve">IGOL DENSO </t>
  </si>
  <si>
    <t>kg</t>
  </si>
  <si>
    <t>NI004</t>
  </si>
  <si>
    <t>VARILLA ROSCADA DE 3/8"</t>
  </si>
  <si>
    <t>ml</t>
  </si>
  <si>
    <t>NI005</t>
  </si>
  <si>
    <t>TUERCA DE 3/8"</t>
  </si>
  <si>
    <t>NI006</t>
  </si>
  <si>
    <t>ARANDELA DE 3/8"</t>
  </si>
  <si>
    <t>NI007</t>
  </si>
  <si>
    <t>BROCA 1/2"</t>
  </si>
  <si>
    <t>NI008</t>
  </si>
  <si>
    <t>ESTRIBO EN LAMINA GALVANIZADA CALIBRE 14  PARA SOPORTAR UNIONES EN ESTRUCTURA DE MURO EN BARAQUE SEGÚN DETALLE</t>
  </si>
  <si>
    <t>NI009</t>
  </si>
  <si>
    <t>CLAVO DE ACERO ESTRIADO VERTICAL 2"</t>
  </si>
  <si>
    <t>lb</t>
  </si>
  <si>
    <t>NI010</t>
  </si>
  <si>
    <t>Esterilla de guadua inmunizada  por inmersion limpia a una cara 4m X 0,25-0,4 m</t>
  </si>
  <si>
    <t>NI011</t>
  </si>
  <si>
    <t>Guadua limpia, inmunizada por inmersion arquitectonica de 6 m</t>
  </si>
  <si>
    <t>NI012</t>
  </si>
  <si>
    <t xml:space="preserve">ACRONAL 50% SOLIDOS </t>
  </si>
  <si>
    <t>NI013</t>
  </si>
  <si>
    <t xml:space="preserve">MOLDURA SIMPLE TIPO FLANCHE EN LAMINA CALIBRE 22 DOBLADA CON CORTAGOTERAS ANCHO DE HASTA 55 CM </t>
  </si>
  <si>
    <t>NI014</t>
  </si>
  <si>
    <t>TORNILLO MADERA AVELLANADO IRIZADO 8X1 1/4"</t>
  </si>
  <si>
    <t>NI015</t>
  </si>
  <si>
    <t>sello de poliuretano sikarod o similar 1/4"</t>
  </si>
  <si>
    <t>NI016</t>
  </si>
  <si>
    <t xml:space="preserve">PINTURA  ESMALTE ALQUIDICO TIPO PINTULUX 3 EN 1 - O SIMILAR  COLOR SEGÚN DISEÑO </t>
  </si>
  <si>
    <t>NI017</t>
  </si>
  <si>
    <t>ANGULO EN LAMINA GALVANIZADA CALIBRE 22 DE 0,06M</t>
  </si>
  <si>
    <t>NI018</t>
  </si>
  <si>
    <t>Moldura figurada en lamina galvanizada cal 22 d=0,7</t>
  </si>
  <si>
    <t>NI019</t>
  </si>
  <si>
    <t xml:space="preserve">LIJA DE AGUA 150 </t>
  </si>
  <si>
    <t>NI020</t>
  </si>
  <si>
    <t>SELLADOR ACRILICO SELLOMAX ANTIALCALINO</t>
  </si>
  <si>
    <t>NI021</t>
  </si>
  <si>
    <t xml:space="preserve">MADERA CHOIBA O SIMILAR </t>
  </si>
  <si>
    <t>NI022</t>
  </si>
  <si>
    <t>PROFILAN COLOR PLUS BARNIZ FUNGICIDA</t>
  </si>
  <si>
    <t>litro</t>
  </si>
  <si>
    <t>NI023</t>
  </si>
  <si>
    <t>LAMINA GALVANIZADA CAL. 0.75 mm 1220X2440 mm DOBLADA CON CORTAGOTERA D= 1,15 M</t>
  </si>
  <si>
    <t>NI024</t>
  </si>
  <si>
    <t>TORNILLO TIRAFONDO 5''</t>
  </si>
  <si>
    <t>NI025</t>
  </si>
  <si>
    <t>lámina galvanizada micro perforada cal 20 ancho 10 -long hasta 40 cm</t>
  </si>
  <si>
    <t>i1683</t>
  </si>
  <si>
    <t>NI026</t>
  </si>
  <si>
    <t>Soldadura Electrodo 7018 x 1/8 West Arco O SIMILAR</t>
  </si>
  <si>
    <t>N002</t>
  </si>
  <si>
    <t>ALQUILER DE PULIDORA DE PISOS INCLUYE OPERARIO</t>
  </si>
  <si>
    <t>N003</t>
  </si>
  <si>
    <t>Clavadora Apuntilladora Neumática para 100 Puntillas Ranger</t>
  </si>
  <si>
    <t>NI027</t>
  </si>
  <si>
    <t>PUNTILLA SIN CABEZA 2'' CAJA POR 400GR</t>
  </si>
  <si>
    <t>NI028</t>
  </si>
  <si>
    <t>LACA BRILLANTE PARA PISO BICOMPONENTE LACA RENANIA</t>
  </si>
  <si>
    <t>NI029</t>
  </si>
  <si>
    <t>Pegante para madera pl285 Adherencia Pisos Madera</t>
  </si>
  <si>
    <t>NI030</t>
  </si>
  <si>
    <t>ALAMBRE GALVANIZADO CALIBRE 14</t>
  </si>
  <si>
    <t>NI031</t>
  </si>
  <si>
    <t>ALAMBRE GALVANIZADO CALIBRE 18</t>
  </si>
  <si>
    <t>NI032</t>
  </si>
  <si>
    <t>TEJA PERFIL 7 No 10 en fibrocemento</t>
  </si>
  <si>
    <t>NI033</t>
  </si>
  <si>
    <t>CABUYA DE FIQUE ROLLO X 45 M</t>
  </si>
  <si>
    <t>NI034</t>
  </si>
  <si>
    <t xml:space="preserve">VARILLA ROSCADA DE 3/4'' X 3ML GALVANIZADA </t>
  </si>
  <si>
    <t>NI035</t>
  </si>
  <si>
    <t>TUERCA 3/4'' GALVANIZADA EN CALIENTE</t>
  </si>
  <si>
    <t>NI036</t>
  </si>
  <si>
    <t xml:space="preserve">ARANDELA DE 3/4'' GALVANIZADA EN CALIENTE </t>
  </si>
  <si>
    <t>NI037</t>
  </si>
  <si>
    <t>BROCA RAPIDA P/MADERA SANCO 7/8 X 8 PULGADAS</t>
  </si>
  <si>
    <t>NI038</t>
  </si>
  <si>
    <t>Tirafondo Hexagonal Galvanizado 1/4 X 3-1/2"</t>
  </si>
  <si>
    <t>NI039</t>
  </si>
  <si>
    <t>malla microperforada en lamina galvanizada cal 20 ancho 10 cm  y long hasta 40 cm doblada para fijacion entre canes</t>
  </si>
  <si>
    <t>NI040</t>
  </si>
  <si>
    <t xml:space="preserve">BRAZO MATÁLICO TUBULAR 5X5 CALIBRE 3MM X 1,5 m PARA SOPORTE CABLE ANDAMIO COLGANTE - INCLUYE PINTURA DE ACABADO 3 EN 1 COLOR SEGÚN DISEÑO, INCLUYE CAJAS Y GUIAS SOLDADAS Y TORNILLO PARA FIJACIÓN AL ELEMENTO DE MADERA  </t>
  </si>
  <si>
    <t>NI041</t>
  </si>
  <si>
    <t xml:space="preserve">malla vena .60 x 2m calibre 34 </t>
  </si>
  <si>
    <t>NI042</t>
  </si>
  <si>
    <t>Manto P4 Pro 4 mm</t>
  </si>
  <si>
    <t>NI043</t>
  </si>
  <si>
    <t xml:space="preserve">GANCHO PARA CANALES EN PLATINA DE 3/16 FIJADO A CAN DE ALERO CON TORNILLO AUTOPERFORANTE </t>
  </si>
  <si>
    <t>NI044</t>
  </si>
  <si>
    <t>Varilla Roscada 1/4</t>
  </si>
  <si>
    <t>NI045</t>
  </si>
  <si>
    <t>Varilla Lisa 3/4 de pulgada</t>
  </si>
  <si>
    <t>NI046</t>
  </si>
  <si>
    <t>NI047</t>
  </si>
  <si>
    <t>HONORARIO PARA VISTA ASESOR FITOSANITARIO</t>
  </si>
  <si>
    <t>dia</t>
  </si>
  <si>
    <t>NI048</t>
  </si>
  <si>
    <t>INFORME SOBRE VISITA</t>
  </si>
  <si>
    <t>NI049</t>
  </si>
  <si>
    <t>VIATICOS DE HOSPEDAJE Y ALIMENTACION</t>
  </si>
  <si>
    <t>NI050</t>
  </si>
  <si>
    <t>TRANSPORTES AEREOS</t>
  </si>
  <si>
    <t>trayecto</t>
  </si>
  <si>
    <t>NI051</t>
  </si>
  <si>
    <t>Servicio de vigilancia sin arma 24 horas permanentes (incluye sabados, domingos y festivos) 6:00am a 6:00am</t>
  </si>
  <si>
    <t>mes</t>
  </si>
  <si>
    <t>NI052</t>
  </si>
  <si>
    <t xml:space="preserve">Servicio de vigilancia privada sin arma, de lunes a viernes 12 horas mixtas (18:00 horas a 06:00 horas) sabados, domingos y festivos 24 horas </t>
  </si>
  <si>
    <t>NI053</t>
  </si>
  <si>
    <t xml:space="preserve">Sika Waterbar/Cinta PVC O-22 Sellar E Impermeabilizar Juntas En Tanques </t>
  </si>
  <si>
    <t>NI054</t>
  </si>
  <si>
    <t>TAPA CON MARCO HERMETICA EN PLASTICO POLIPROPILENO CON ORIGINAL DE ALTO IMPACTO. DIMENSIONES INTERNAS 0.80 X 0.80 CM Y EXTERNAS 0.94 X 0.94 CM- INCLUYE TAPA CON MARCO, NEOPRENO, TORNILLO HEXAGONAL, COPA Y RACHE, MANIJAS IYECTADAS PLASTICAS)</t>
  </si>
  <si>
    <t>NI055</t>
  </si>
  <si>
    <t>ESCALERA TIPO GATO EN POLIPROPILENO DE ALTO IMPACTO, 0.71 ANCHO X 0.25 FONDO Y 2.80 MT DE ALTURA - COLOR POR DEFINIR</t>
  </si>
  <si>
    <t>N004</t>
  </si>
  <si>
    <t>LIJADORA ORBITAL DE 1/4</t>
  </si>
  <si>
    <t>CODIGO
INSUMO</t>
  </si>
  <si>
    <t>INSUMO, EQUIPO O HERRAMIENTA</t>
  </si>
  <si>
    <t>UNIIDAD</t>
  </si>
  <si>
    <t>VR.
IVA INCLUIDO</t>
  </si>
  <si>
    <t>VR. 
ANTES DE IVA</t>
  </si>
  <si>
    <t>IMPUESTO IVA</t>
  </si>
  <si>
    <t>INSUMOS 2024</t>
  </si>
  <si>
    <t>Columna3</t>
  </si>
  <si>
    <t>Columna4</t>
  </si>
  <si>
    <t>DIACO ENERO 2025</t>
  </si>
  <si>
    <t>CORPOCALDAS</t>
  </si>
  <si>
    <t>TRITURADOS Y ARENAS DE COLOMBIA S.A.S.</t>
  </si>
  <si>
    <t>$470 x viaje de 8m3 - Fernando Volquetas</t>
  </si>
  <si>
    <t>MINERIA SOSTENIBLE S.A.S.</t>
  </si>
  <si>
    <t>CORONA</t>
  </si>
  <si>
    <t>HOMECENTER</t>
  </si>
  <si>
    <t>HOMECENTER 2025</t>
  </si>
  <si>
    <t>GyJ</t>
  </si>
  <si>
    <t>PRECIO ACTUAL</t>
  </si>
  <si>
    <t>CEMEX HOMECENTER</t>
  </si>
  <si>
    <t>G y J</t>
  </si>
  <si>
    <t>FAJOBE</t>
  </si>
  <si>
    <t>COMERCIAL CALDAS</t>
  </si>
  <si>
    <t>GRODCO</t>
  </si>
  <si>
    <t>BRONCES Y LAMINAS</t>
  </si>
  <si>
    <t>MEGAFERR - IMPERPLAK</t>
  </si>
  <si>
    <t>HOMECENTER ENERO 2025</t>
  </si>
  <si>
    <t>FERREWEB</t>
  </si>
  <si>
    <t>CASA ANDINA</t>
  </si>
  <si>
    <t>PROCONCRETO</t>
  </si>
  <si>
    <t>I490</t>
  </si>
  <si>
    <t>SIKAFLUID</t>
  </si>
  <si>
    <t>BRAVO INDUSTRIAL</t>
  </si>
  <si>
    <t>HILTI</t>
  </si>
  <si>
    <t>CALYPSO</t>
  </si>
  <si>
    <t>FF SOLUCIONES</t>
  </si>
  <si>
    <t>FERRIOBRAS</t>
  </si>
  <si>
    <t>PAVCO</t>
  </si>
  <si>
    <t>HOMECENTER FEBRERO 2025</t>
  </si>
  <si>
    <t>DURMAN</t>
  </si>
  <si>
    <t>LISTA PRECIOS PINTUCO</t>
  </si>
  <si>
    <t>MOVILIDAD</t>
  </si>
  <si>
    <t>ALFA</t>
  </si>
  <si>
    <t xml:space="preserve">SEÑALIZACION </t>
  </si>
  <si>
    <t>CONTRATO SEÑALIZACION</t>
  </si>
  <si>
    <t>COVAL</t>
  </si>
  <si>
    <t>MULTIOBRAS</t>
  </si>
  <si>
    <t>INTERLECTRICAS</t>
  </si>
  <si>
    <t>HOMECENTER 2025/02/06</t>
  </si>
  <si>
    <t>ARGOS</t>
  </si>
  <si>
    <t>ACOPRESA SAS</t>
  </si>
  <si>
    <t>PINTURAS Y YESOS</t>
  </si>
  <si>
    <t>MANGUITOS DE NEUMATICO</t>
  </si>
  <si>
    <t>SEPARADORES PARA ANCLAJE</t>
  </si>
  <si>
    <t>GEOMATRIX</t>
  </si>
  <si>
    <t>CASA DE LA CULTURA PALOGRANDE</t>
  </si>
  <si>
    <t>TIENDA DEL ARQUITECTO</t>
  </si>
  <si>
    <t>ARTECONCRETO</t>
  </si>
  <si>
    <t>INGEQUIPOS</t>
  </si>
  <si>
    <t>E2</t>
  </si>
  <si>
    <t>BULLDOZER D-5 (Inc Operario y gasolina)</t>
  </si>
  <si>
    <t>AKIRENTO</t>
  </si>
  <si>
    <t>HERGOMEZ</t>
  </si>
  <si>
    <t>E17</t>
  </si>
  <si>
    <t>RETIRO DE ESCOMBROS (TRANSPORTE HORIZONTAL, CARGUE Y DESCARGUE).</t>
  </si>
  <si>
    <t>310x8m con paleros</t>
  </si>
  <si>
    <t>220 sin paleros</t>
  </si>
  <si>
    <t>E31</t>
  </si>
  <si>
    <t>DISCO DIAMANTADO DE 14"</t>
  </si>
  <si>
    <t>E44</t>
  </si>
  <si>
    <t xml:space="preserve">EQUIPO DE COMPACTACION </t>
  </si>
  <si>
    <t>E53</t>
  </si>
  <si>
    <t>CANASTILLA SOPORTE DOVELAS EN HIERRO DE 1/4"</t>
  </si>
  <si>
    <t>E87</t>
  </si>
  <si>
    <t>BALDE DE CONSTRUCCIÓN</t>
  </si>
  <si>
    <t>E89</t>
  </si>
  <si>
    <t>MARTILLO HIDRAULICO BOBCAT</t>
  </si>
  <si>
    <t>E93</t>
  </si>
  <si>
    <t>CAMILLA MADERA  0.35 X 1.40 M.</t>
  </si>
  <si>
    <t>E94</t>
  </si>
  <si>
    <t>CAMILLA MADERA  0.70 X 1.40 M.</t>
  </si>
  <si>
    <t>E102</t>
  </si>
  <si>
    <t>FORMALETA ENTREPISOS CON PARAL LARGO DE 2.00 A 3.50 M.</t>
  </si>
  <si>
    <t>E107</t>
  </si>
  <si>
    <t>PARAL EXTRALARGO 3.00 A 4.50 M</t>
  </si>
  <si>
    <t>E132</t>
  </si>
  <si>
    <t>ALQUILER DE VOLQUETA DOBLE TROQUE</t>
  </si>
  <si>
    <t>ALQUIEQUIPOS</t>
  </si>
  <si>
    <t>E138</t>
  </si>
  <si>
    <t>VIBROCOMPACTADOR DINAPAC 2.7TON</t>
  </si>
  <si>
    <t>C7</t>
  </si>
  <si>
    <t>CUADRILLA GG TIPO 1 (1 OFICIAL + 1 AYUDANTE) (Alumbrado Publico)</t>
  </si>
  <si>
    <t>C17</t>
  </si>
  <si>
    <t>CUADRILLA CC TIPO 3 (1 OFICIAL + 3 AYUDANTE) (Pintura)</t>
  </si>
  <si>
    <t>C24</t>
  </si>
  <si>
    <t>CUADRILLA CC TIPO 4 (1 OFICIAL + 4 AYUDANTE) (Pintura)</t>
  </si>
  <si>
    <t>C26</t>
  </si>
  <si>
    <t>CUADRILLA EE TIPO 4 (1 OFICIAL + 4 AYUDANTE) (Dry Wall)</t>
  </si>
  <si>
    <t>C27</t>
  </si>
  <si>
    <t>CUADRILLA FF TIPO 4 (1 OFICIAL + 4 AYUDANTE) (Electricas)</t>
  </si>
  <si>
    <t>C28</t>
  </si>
  <si>
    <t>CUADRILLA GG TIPO 4 (1 OFICIAL + 4 AYUDANTE) (Alumbrado Publico)</t>
  </si>
  <si>
    <t>C31</t>
  </si>
  <si>
    <t>CUADRILLA CC TIPO 5 (1 OFICIAL + 5 AYUDANTE) (Pintura)</t>
  </si>
  <si>
    <t>C32</t>
  </si>
  <si>
    <t>CUADRILLA DD TIPO 5 (1 OFICIAL + 5 AYUDANTE) (Carpinteria)</t>
  </si>
  <si>
    <t>C33</t>
  </si>
  <si>
    <t>CUADRILLA EE TIPO 5 (1 OFICIAL + 5 AYUDANTE) (Dry Wall)</t>
  </si>
  <si>
    <t>C38</t>
  </si>
  <si>
    <t>CUADRILLA CC TIPO 6 (1 OFICIAL + 6 AYUDANTE) (Pintura)</t>
  </si>
  <si>
    <t>C39</t>
  </si>
  <si>
    <t>CUADRILLA DD TIPO 6 (1 OFICIAL + 6 AYUDANTE) (Carpinteria)</t>
  </si>
  <si>
    <t>C40</t>
  </si>
  <si>
    <t>CUADRILLA EE TIPO 6 (1 OFICIAL + 6 AYUDANTE) (Dry Wall)</t>
  </si>
  <si>
    <t>C41</t>
  </si>
  <si>
    <t>CUADRILLA FF TIPO 6 (1 OFICIAL + 6 AYUDANTE) (Electricas)</t>
  </si>
  <si>
    <t>C42</t>
  </si>
  <si>
    <t>CUADRILLA GG TIPO 6 (1 OFICIAL + 6 AYUDANTE) (Alumbrado Publico)</t>
  </si>
  <si>
    <t>C46</t>
  </si>
  <si>
    <t>JORNAL VIGILANTE NOCTURNO Y/O FESTIVOS CON PRESTACIONES</t>
  </si>
  <si>
    <t>P2</t>
  </si>
  <si>
    <t>OFICIAL BB (INSTALACIONES)</t>
  </si>
  <si>
    <t>P3</t>
  </si>
  <si>
    <t>OFICIAL CC (PINTURA)</t>
  </si>
  <si>
    <t>P4</t>
  </si>
  <si>
    <t>OFICIAL DD (CARPINTERIA)</t>
  </si>
  <si>
    <t>P5</t>
  </si>
  <si>
    <t>OFICIAL EE (DRY WALL)</t>
  </si>
  <si>
    <t>P6</t>
  </si>
  <si>
    <t>OFICIAL FF (ELECTRICAS)</t>
  </si>
  <si>
    <t>P7</t>
  </si>
  <si>
    <t>OFICIAL GG (ALUMBRADO PUBLICO)</t>
  </si>
  <si>
    <t>P9</t>
  </si>
  <si>
    <t>AYUDANTE BB (INSTALACIONES)</t>
  </si>
  <si>
    <t>P10</t>
  </si>
  <si>
    <t>AYUDANTE CC (PINTURA)</t>
  </si>
  <si>
    <t>P11</t>
  </si>
  <si>
    <t>AYUDANTE DD (CARPINTERIA)</t>
  </si>
  <si>
    <t>P12</t>
  </si>
  <si>
    <t>AYUDANTE EE (DRY WALL)</t>
  </si>
  <si>
    <t>P13</t>
  </si>
  <si>
    <t>AYUDANTE FF (ELECTRICAS)</t>
  </si>
  <si>
    <t>P14</t>
  </si>
  <si>
    <t>AYUDANTE GG (ALUMBRADO PUBLICO)</t>
  </si>
  <si>
    <t>P15</t>
  </si>
  <si>
    <t>AYUDANTE PRACTICO AA (ALBAÑILERIA)</t>
  </si>
  <si>
    <t>P16</t>
  </si>
  <si>
    <t>SOLDADOR</t>
  </si>
  <si>
    <t>P18</t>
  </si>
  <si>
    <t>MAESTRO DE OBRA CON EXPERIENCIA EN INSTALACION DE GUADUA</t>
  </si>
  <si>
    <t>Valor</t>
  </si>
  <si>
    <t>Meses</t>
  </si>
  <si>
    <t>CAPITULO</t>
  </si>
  <si>
    <t>TIPO DE GASTO</t>
  </si>
  <si>
    <t>CANTIDAD.</t>
  </si>
  <si>
    <t>DEDICACION</t>
  </si>
  <si>
    <t>VLOR UNITARIO (mes)</t>
  </si>
  <si>
    <t>VALOR TOTAL</t>
  </si>
  <si>
    <t>SUMA</t>
  </si>
  <si>
    <t>PORCENTAJE</t>
  </si>
  <si>
    <t>GASTOS GENERALES.</t>
  </si>
  <si>
    <t>MANO DE OBRA Y GASTOS DE OFICINA</t>
  </si>
  <si>
    <t>Un</t>
  </si>
  <si>
    <t>GL</t>
  </si>
  <si>
    <t>GASTOS INDIRECTOS.</t>
  </si>
  <si>
    <t>LEGALIZACION.</t>
  </si>
  <si>
    <t>POLIZAS</t>
  </si>
  <si>
    <t>Anticipo</t>
  </si>
  <si>
    <t>%</t>
  </si>
  <si>
    <t>Cumplimiento</t>
  </si>
  <si>
    <t>Estabilidad</t>
  </si>
  <si>
    <t>Prestaciones Sociales</t>
  </si>
  <si>
    <t>Responsabilidad Civil</t>
  </si>
  <si>
    <t>VALLAS Y SEÑALIZACION</t>
  </si>
  <si>
    <t>IMPUESTOS Y CONTRIBUCIONES</t>
  </si>
  <si>
    <t xml:space="preserve">Contribuación Especial </t>
  </si>
  <si>
    <t>Estampillas para el bienestar del adulto mayor</t>
  </si>
  <si>
    <t>Estampillas Pro -  Universidades.</t>
  </si>
  <si>
    <t xml:space="preserve">Estampilla pro cultura </t>
  </si>
  <si>
    <t>Estampilla pro justicia familiar</t>
  </si>
  <si>
    <t>Gasto bancarios4x1000 y retiros</t>
  </si>
  <si>
    <t>Industria y Comercio 3,7 x 1.000 sobre valor total</t>
  </si>
  <si>
    <t xml:space="preserve">Tasa pro deporte y recreación </t>
  </si>
  <si>
    <t>TOTAL GASTOS INDIRECTOS DE ADMINISTRACION.</t>
  </si>
  <si>
    <t>UTILIDAD:</t>
  </si>
  <si>
    <t>ANALISIS DE MANO DE OBRA</t>
  </si>
  <si>
    <t>Días del año</t>
  </si>
  <si>
    <t>Subsidio Transporte 2024</t>
  </si>
  <si>
    <t>Salario mínimo 2024</t>
  </si>
  <si>
    <t>Mano de Obra AA - Albañileria</t>
  </si>
  <si>
    <t>Trabajador</t>
  </si>
  <si>
    <t>Valor Base 
Mes</t>
  </si>
  <si>
    <t>Valor Base 
Dia</t>
  </si>
  <si>
    <t>Valor Base Hora</t>
  </si>
  <si>
    <t>Factor 
Prestacional</t>
  </si>
  <si>
    <t>Valor Total
Hora</t>
  </si>
  <si>
    <t>Oficial</t>
  </si>
  <si>
    <t>Ayudante</t>
  </si>
  <si>
    <t>Cuadrilla 1 Oficial + 1 Ayudante</t>
  </si>
  <si>
    <t>Mano de Obra BB - Instalaciones</t>
  </si>
  <si>
    <t>Mano de Obra CC - Pintura</t>
  </si>
  <si>
    <t>Mano de Obra DD - Carpinteria</t>
  </si>
  <si>
    <t>Mano de Obra EE - Muros Secos</t>
  </si>
  <si>
    <t>Mano de Obra FF - Instalaciones Electricas Internas</t>
  </si>
  <si>
    <t>Mano de Obra GG - Instalaciones Alumbrado Publico</t>
  </si>
  <si>
    <t>Base Mes copiado de G50</t>
  </si>
  <si>
    <t>Base Día</t>
  </si>
  <si>
    <t>Base Hora</t>
  </si>
  <si>
    <t>JORNAL VIGILANTE NOCTURNO</t>
  </si>
  <si>
    <t>SE CALCULA EL DIA</t>
  </si>
  <si>
    <t>PROTECCION SEGUN PROTOCOLO COVID-19</t>
  </si>
  <si>
    <t>AUXILIAR DE ENFEREMERIA</t>
  </si>
  <si>
    <t>PERSONAL O CUADRILLA</t>
  </si>
  <si>
    <t>VALOR BASE</t>
  </si>
  <si>
    <t>FACTOR 
PRESTACIONAL</t>
  </si>
  <si>
    <t>ANALISIS
CALCULO</t>
  </si>
  <si>
    <t>FECHA DE 
ACTUALIZACION</t>
  </si>
  <si>
    <t>OFICIAL AA (Albañileria)</t>
  </si>
  <si>
    <t>hr</t>
  </si>
  <si>
    <t>VER ANALISIS MANO DE OBRA</t>
  </si>
  <si>
    <t>OFICIAL BB (Instalaciones)</t>
  </si>
  <si>
    <t>OFICIAL CC (Pintura)</t>
  </si>
  <si>
    <t>OFICIAL DD (Carpinteria)</t>
  </si>
  <si>
    <t>OFICIAL EE (Dry Wall)</t>
  </si>
  <si>
    <t>OFICIAL FF (Electricas)</t>
  </si>
  <si>
    <t>OFICIAL GG (Alumbrado Publico)</t>
  </si>
  <si>
    <t>AYUDANTE AA (Albañileria)</t>
  </si>
  <si>
    <t>AYUDANTE BB (Instalaciones)</t>
  </si>
  <si>
    <t>AYUDANTE CC (Pintura)</t>
  </si>
  <si>
    <t>AYUDANTE DD (Carpinteria)</t>
  </si>
  <si>
    <t>AYUDANTE EE (Dry Wall)</t>
  </si>
  <si>
    <t>AYUDANTE FF (Electricas)</t>
  </si>
  <si>
    <t>AYUDANTE GG (Alumbrado Publico)</t>
  </si>
  <si>
    <t>CUADRILLA FF TIPO 1 (1 OFICIAL + 1 AYUDANTE) (Electricas)</t>
  </si>
  <si>
    <t>dd</t>
  </si>
  <si>
    <t>ESTIMATIVO GENERAL DE HERRAMIENTAS MENORES DE UN PROYECTO</t>
  </si>
  <si>
    <t>Descripción</t>
  </si>
  <si>
    <t>Unidad</t>
  </si>
  <si>
    <t>IVA</t>
  </si>
  <si>
    <t>Valor unitario Antes de IVA</t>
  </si>
  <si>
    <t>Valor 
Total</t>
  </si>
  <si>
    <t>PALA CON CABO</t>
  </si>
  <si>
    <t>PICA CON CABO</t>
  </si>
  <si>
    <t>PALÍN CON CABO</t>
  </si>
  <si>
    <t>ALMADANA CON CABO</t>
  </si>
  <si>
    <t>BARRA METÁLICA</t>
  </si>
  <si>
    <t>BALDE PLÁSTICO</t>
  </si>
  <si>
    <t>CARRETA BUGGY</t>
  </si>
  <si>
    <t>MANILA DE 1/2"</t>
  </si>
  <si>
    <t>PLÁSTICO PARA COBERTORES</t>
  </si>
  <si>
    <t>SEGUETA</t>
  </si>
  <si>
    <t>ESCOBA</t>
  </si>
  <si>
    <t>PALUSTRE</t>
  </si>
  <si>
    <t>SERRUCHO</t>
  </si>
  <si>
    <t>FLEXOMETRO</t>
  </si>
  <si>
    <t>COSTO TOTAL</t>
  </si>
  <si>
    <t>NO. ESTIMADO DE USOS</t>
  </si>
  <si>
    <t xml:space="preserve"> </t>
  </si>
  <si>
    <t>COSTO TOTAL POR USO</t>
  </si>
  <si>
    <t>NO. DE HERRAMIENTAS</t>
  </si>
  <si>
    <t>COSTO UNITARIO HERRAMIENTA MENOR</t>
  </si>
  <si>
    <t/>
  </si>
  <si>
    <t>Incluye IVA</t>
  </si>
  <si>
    <t>EQUIPO BASICO ( HERRAMIENTA MENOR )</t>
  </si>
  <si>
    <t>ANALISIS FACTOR PRESTACIONAL</t>
  </si>
  <si>
    <t>Datos Basicos año 2024</t>
  </si>
  <si>
    <t>IPC 2024</t>
  </si>
  <si>
    <t>Salario mínimo 2019</t>
  </si>
  <si>
    <t>Riesgo Alto</t>
  </si>
  <si>
    <t>Riesgo Bajo</t>
  </si>
  <si>
    <t>Datos Básicos</t>
  </si>
  <si>
    <t>Número días trabajados</t>
  </si>
  <si>
    <t>Salario Básico</t>
  </si>
  <si>
    <t>1-2 SMMLV</t>
  </si>
  <si>
    <t>&gt;2 SMMLV</t>
  </si>
  <si>
    <t>Subsidio de Transporte</t>
  </si>
  <si>
    <t>Cesantías</t>
  </si>
  <si>
    <t>Intereses cesantías</t>
  </si>
  <si>
    <t>Prima</t>
  </si>
  <si>
    <t>Vacaciones</t>
  </si>
  <si>
    <t>Dotaciones</t>
  </si>
  <si>
    <t>Servicio Medico Primer Mes</t>
  </si>
  <si>
    <t>Examenes medicos</t>
  </si>
  <si>
    <t>Examenes de ingreso y egreso</t>
  </si>
  <si>
    <t>Certificados para trabajos</t>
  </si>
  <si>
    <t>Certificado en trabajo de alturas</t>
  </si>
  <si>
    <t>Salud. Pension y ARP</t>
  </si>
  <si>
    <t>Salud</t>
  </si>
  <si>
    <t>Pensión</t>
  </si>
  <si>
    <t>ARL</t>
  </si>
  <si>
    <t>Parafiscales</t>
  </si>
  <si>
    <t>SENA</t>
  </si>
  <si>
    <t>ICBF</t>
  </si>
  <si>
    <t>FIC</t>
  </si>
  <si>
    <t>Caja de compensacion</t>
  </si>
  <si>
    <t>TOTAL</t>
  </si>
  <si>
    <t>ANALISIS INGRESO BASE DE COTIIZACION - IBC 
(Solo aplica para contratistas personas naturales)</t>
  </si>
  <si>
    <t>Descripcion</t>
  </si>
  <si>
    <t>Costo directo del contrato</t>
  </si>
  <si>
    <t>AIU en porcentaje</t>
  </si>
  <si>
    <t>AIU en pesos</t>
  </si>
  <si>
    <t>Costo total del contrato antes de iva</t>
  </si>
  <si>
    <t>Plazo (meses)</t>
  </si>
  <si>
    <t>Valor del salario minimo</t>
  </si>
  <si>
    <t>Valor del IBC según el Decreto 510 de 2003 (smmlv&lt;=IBC&lt;=25 smmlv)</t>
  </si>
  <si>
    <t>IBC</t>
  </si>
  <si>
    <t>Valor total de aportes mensual</t>
  </si>
  <si>
    <t>Valor total de aporte durante el  contrato</t>
  </si>
  <si>
    <r>
      <rPr>
        <b/>
        <sz val="10"/>
        <rFont val="Arial"/>
        <family val="2"/>
      </rPr>
      <t>Nota:</t>
    </r>
    <r>
      <rPr>
        <sz val="10"/>
        <rFont val="Arial"/>
        <family val="2"/>
      </rPr>
      <t xml:space="preserve"> La ARL la debe pagar la entidad contratante al contratista de acuerdo a lo estipulado en la ley 723 de 2013 y el art 2 de la ley 1562 de 2012.</t>
    </r>
  </si>
  <si>
    <t>Formulario 1 - Propuesta económica  - Documento tipo de selección abreviada de menor cuantía - versión 2</t>
  </si>
  <si>
    <t>Código</t>
  </si>
  <si>
    <t>CCE-EICP-FM-25</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</si>
  <si>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</si>
  <si>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</si>
  <si>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</si>
  <si>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No</t>
  </si>
  <si>
    <t>ITEM DE PAGO</t>
  </si>
  <si>
    <t>UND.</t>
  </si>
  <si>
    <t>CANTIDAD</t>
  </si>
  <si>
    <t>VALOR UNITARIO</t>
  </si>
  <si>
    <t xml:space="preserve">VALOR TOTAL                                </t>
  </si>
  <si>
    <t>Ml</t>
  </si>
  <si>
    <t>Und</t>
  </si>
  <si>
    <t>SUMINISTRO E INSTALACIÓN SALIDA INTERRUPTOR SENCILLO CON TUBERÍA PVC SCH40 Y CABLE #12 HFFRLS</t>
  </si>
  <si>
    <t xml:space="preserve">SUBTOTAL OBRAS </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</si>
  <si>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</si>
  <si>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</si>
  <si>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</si>
  <si>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t xml:space="preserve">UTILIDAD
</t>
  </si>
  <si>
    <t>U=</t>
  </si>
  <si>
    <t>RETROEXCAVADORA DE LLANTAS (PAJARITA)</t>
  </si>
  <si>
    <t>ANTICORROSIVO PRIMER VERDE OLIVA REF .513 PINTUCO O SIMILAR</t>
  </si>
  <si>
    <t>KIT TAZA BÁLTICA PLUS ENTRADA POSTERIOR CON VÁLVULA PUSH DE EMPOTRAR (Incluye taza, griferia push de empotrar)</t>
  </si>
  <si>
    <t>003.140</t>
  </si>
  <si>
    <t>I2662</t>
  </si>
  <si>
    <t>REJILLA TIPO CUPULA D 4x3"</t>
  </si>
  <si>
    <t>SUMINISTRO, TRANSPORTE E INSTALACION MALLA ELECTROSOLDADA CUALQUIER REFERENCIA (Incluye alambre negro, colocación y traslapo).</t>
  </si>
  <si>
    <t>ESCALERA DIELECTRICA EXTENSIBLE CERTIFICADA</t>
  </si>
  <si>
    <t>006.059</t>
  </si>
  <si>
    <t>SUMINISTRO, TRANSPORTE E INSTALACIÓN A TODO COSTO DE MURO EN SUPERBOARD 8 MM PINTADO Y TERMINADO (UNA CARA). INCLUYE PERFILERÍA Y TODO LO NECESARIO PARA SU CORRECTA INSTALACIÓN</t>
  </si>
  <si>
    <t xml:space="preserve">TUBO PRESION RDE 13.5 PVC 200 PSI  -  1" </t>
  </si>
  <si>
    <t>I2582</t>
  </si>
  <si>
    <t>TUBERIA PVC PRESION RDE 11 - 3/4"</t>
  </si>
  <si>
    <t>SUMINISTRO E INSTALACION DE TUBERIA CONDUIT PVC 1_1/2".</t>
  </si>
  <si>
    <t>I2661</t>
  </si>
  <si>
    <t>SUPLEMENTO CAJA 2400 GAVANIZADO</t>
  </si>
  <si>
    <t>I2659</t>
  </si>
  <si>
    <t>CAPACETE METALICO PARA IMC O EMT DE 1/2"</t>
  </si>
  <si>
    <t>08B.840</t>
  </si>
  <si>
    <t>I2660</t>
  </si>
  <si>
    <t>BREAKER 1 x 30 AMP</t>
  </si>
  <si>
    <t>08B.841</t>
  </si>
  <si>
    <t>I2550</t>
  </si>
  <si>
    <t>SET DE FIJACIÓN TEJAS T1130, T1075, ROMA. TORNILLO 3" "CON CAPELOTE</t>
  </si>
  <si>
    <t>CERAMICA DE PARED BLANCA O BEIGE FORMATO SEGÚN DISEÑO</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</si>
  <si>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</si>
  <si>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SUMINISTRO TRANSPORTE E INSTALACION ESTUCO Y 3 MANOS DE PINTURA ACRILTEX PARA BAÑO Y COCINA</t>
  </si>
  <si>
    <t>I2560</t>
  </si>
  <si>
    <t>AJUSTADOR PINTUCO USO GENERAL (VARSOL)</t>
  </si>
  <si>
    <t>GLN</t>
  </si>
  <si>
    <t>I2561</t>
  </si>
  <si>
    <t>AJUSTADOR PARA PRIMER PINTUCO (THINER)</t>
  </si>
  <si>
    <t>PLASTICO DE PROTECCION CAL. 6</t>
  </si>
  <si>
    <t>024.170</t>
  </si>
  <si>
    <t>024.173</t>
  </si>
  <si>
    <t>I2580</t>
  </si>
  <si>
    <t>BARRA CORRUGADA DE 5/8" x 6.0M</t>
  </si>
  <si>
    <t>024.176</t>
  </si>
  <si>
    <t>DEMOLICION MURO MAMPOSTERIA DE LADRILLO O BLOQUE - INCLUY RETIRO Y DISPOSICION</t>
  </si>
  <si>
    <t>035.078</t>
  </si>
  <si>
    <t>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t>
  </si>
  <si>
    <t>NI056</t>
  </si>
  <si>
    <t>EQUIPO DE PRESION CONSTANTE CON VARIADOR DE VELOCIDAD (2 BOMBAS) PARA SUMINISTRO DE AGUA POTABLE DE LA TOTALIDAD DEL PROYECTO. CAUDAL POR BOMBA: 70 GPM, CAUDAL TOTAL: 140 GPM, PRESION DE OPERACION 60 PSI (INCLUYE TANQUE HIDRONEUMATICO)</t>
  </si>
  <si>
    <r>
      <rPr>
        <b/>
        <sz val="11"/>
        <rFont val="Arial"/>
        <family val="2"/>
      </rPr>
      <t xml:space="preserve">NOTA 1: </t>
    </r>
    <r>
      <rPr>
        <sz val="11"/>
        <rFont val="Arial"/>
        <family val="2"/>
      </rPr>
      <t xml:space="preserve"> Se debe tener en cuenta que el PRECIO UNITARIO incluye el valor de A.U. </t>
    </r>
  </si>
  <si>
    <t>A.U.=</t>
  </si>
  <si>
    <t>08B.843</t>
  </si>
  <si>
    <t>SUMINISTRO, TRANSPORTE E INSTALACION DE LUMINARIA PANEL LED RECTANGULAR DE 40W DE INCRUSTAR</t>
  </si>
  <si>
    <t>I2783</t>
  </si>
  <si>
    <t>PANEL LED 40W RECTANGULAR INCRUSTAR 29.5CM X 119.5CM 4000K NW COOL WHITE BLANCO CALIDO P27915 - SYLVANIA</t>
  </si>
  <si>
    <t>I2715</t>
  </si>
  <si>
    <t>016.035</t>
  </si>
  <si>
    <t>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t>
  </si>
  <si>
    <t>I2765</t>
  </si>
  <si>
    <t>I2714</t>
  </si>
  <si>
    <t>ESMALTE A BASE DE AGUA ACUALUX MULTISUPERFICIE</t>
  </si>
  <si>
    <t>021.103</t>
  </si>
  <si>
    <t>SUMINISTRO, TRANSPORTE E INSTALACION SARDINEL ANCHO = 10 CM H =  ENTRE  17 Y 24 CM  EN CONCRETO 3000 PSI</t>
  </si>
  <si>
    <t>AB26</t>
  </si>
  <si>
    <t>A.U.</t>
  </si>
  <si>
    <t>012.096</t>
  </si>
  <si>
    <t>SUMINISTRO, TRANSPORTE E INSTALACION DE PISO EN VINILO SPC (HASTA 65.000 x m2)</t>
  </si>
  <si>
    <t>I2788</t>
  </si>
  <si>
    <t>PISO VINÍLICO SPC TESUN OAK 3.2/1MM CAJA 3.1 M2 HOLZTEK O SIMILAR</t>
  </si>
  <si>
    <t>I2789</t>
  </si>
  <si>
    <t>ESPUMA BAJO PISO E= 4 MM</t>
  </si>
  <si>
    <r>
      <rPr>
        <b/>
        <sz val="11"/>
        <rFont val="Arial"/>
        <family val="2"/>
      </rPr>
      <t>NOTA 3:</t>
    </r>
    <r>
      <rPr>
        <sz val="11"/>
        <rFont val="Arial"/>
        <family val="2"/>
      </rPr>
      <t xml:space="preserve"> El A.U y su discriminación deben estar en porcentaje (%). </t>
    </r>
  </si>
  <si>
    <t>FACTOR MULTIPLICADOR</t>
  </si>
  <si>
    <t>1.</t>
  </si>
  <si>
    <t>Salarios y Prestaciones Sociales de Personal Facturable</t>
  </si>
  <si>
    <t>1.1.</t>
  </si>
  <si>
    <t xml:space="preserve">Salarios </t>
  </si>
  <si>
    <t>1.2.</t>
  </si>
  <si>
    <t>Prima anual (legal)</t>
  </si>
  <si>
    <t>1.3.</t>
  </si>
  <si>
    <t>1.4.</t>
  </si>
  <si>
    <t>Intereses de las cesantías</t>
  </si>
  <si>
    <t>1.5.</t>
  </si>
  <si>
    <t>12,5 salud y pension 16</t>
  </si>
  <si>
    <t>1.6.</t>
  </si>
  <si>
    <t>Seguridad Social (salud + pensión)</t>
  </si>
  <si>
    <t>8,5 salud y pensión 12</t>
  </si>
  <si>
    <t>1.7.</t>
  </si>
  <si>
    <t>Caja de Compensación Familiar</t>
  </si>
  <si>
    <t>1.8.</t>
  </si>
  <si>
    <t>1.9.</t>
  </si>
  <si>
    <t>Otros (Auxilios varios, prestaciones extralegales, Indemnización por despido, Incapacidades no cubiertas, examenes de ingreso y egreso)</t>
  </si>
  <si>
    <t>1.10.</t>
  </si>
  <si>
    <t>Dotación</t>
  </si>
  <si>
    <t>Sub-total</t>
  </si>
  <si>
    <t>Gastos Generales</t>
  </si>
  <si>
    <t xml:space="preserve">Equipos y mantenimiento Oficina </t>
  </si>
  <si>
    <t>Gastos de vehículo</t>
  </si>
  <si>
    <t>Seguros de robo e incendio</t>
  </si>
  <si>
    <t>Costos de personal Administrativo no facturable</t>
  </si>
  <si>
    <t>Asesorias Profesionales en otras areas, no facturable</t>
  </si>
  <si>
    <t>Depreciación de muebles y equipos</t>
  </si>
  <si>
    <t>Actualización tecnologica (Sofware, correo electronico, etc).</t>
  </si>
  <si>
    <t>Gastos bancarios</t>
  </si>
  <si>
    <t>Gastos de Representación</t>
  </si>
  <si>
    <t xml:space="preserve">Asesoria Contable Tributaria  y Juridica </t>
  </si>
  <si>
    <t>Costos Directos no Reembolsables</t>
  </si>
  <si>
    <t>Garantia de seriedad</t>
  </si>
  <si>
    <t>Poliza de Calidad</t>
  </si>
  <si>
    <t>Póliza Cumplimiento</t>
  </si>
  <si>
    <t>Póliza Salarios y prestaciones Sociales</t>
  </si>
  <si>
    <t>Póliza buen manejo y correcta inversión del anticipo</t>
  </si>
  <si>
    <t>Estampillas Pro Universidad</t>
  </si>
  <si>
    <t>Estampillas Pro Adulto Mayor</t>
  </si>
  <si>
    <t>Estampilla Pro justicia familiar (Acuerdo No 1156 30/01/2024)</t>
  </si>
  <si>
    <t>Impuesto de industria y comercio</t>
  </si>
  <si>
    <t>Impuesto de timbre (decreto 0175 de 2025)</t>
  </si>
  <si>
    <t>Acompañamiento posterior a la entrega</t>
  </si>
  <si>
    <t>Honorarios (Utilidad del consultor y costos no previstos)</t>
  </si>
  <si>
    <t>F. M  T  O  T  A  L  CALCULADO</t>
  </si>
  <si>
    <t>F. M  T  O  T  A  L  ASUMIDO</t>
  </si>
  <si>
    <t>“INTERVENTORÍA TÉCNICA, ADMINISTRATIVA Y FINANCIERA “FASE II DEL MANTENIMIENTO Y ADECUACIONES LOCATIVAS DE LA INFRAESTRUCTURA INSTITUCIONAL PARA LA NUEVA CASA DE LA CULTURA DE LA COMUNA PALOGRANDE”</t>
  </si>
  <si>
    <t>TOTAL A.U</t>
  </si>
  <si>
    <t>Adicionalmente, cuando el proceso de contratación es estructurado por precios unitarios, la Entidad debe aplicar las notas 1, 2 y 3 del presente formulario y las casillas de "Descripción", "Porcentaje" de la Administración, Imprevisto, Utilidad  y total  A.U.  resaltadas en colo amarillo. Tratándose de otras modalidades de precio, la Entidad puede o no configurar los mismos aspectos.</t>
  </si>
  <si>
    <t>SUMINISTRO, TRANSPORTE E INSTALACION PUNTO DESAGUE PVC   2" APARATOS SANITARIOS Y DESAGUES  (INCLUYE CODO, YEE Y ACCESORIOS)</t>
  </si>
  <si>
    <t>SUMINISTRO, TRANSPORTE E INSTALACION PUNTO DESAGUE PVC   4" APARATOS SANITARIOS (INCLUYE CODO, YEE Y ACCESORIOS)</t>
  </si>
  <si>
    <t>SUMINISTRO, TRANSPORTE E INSTALACION PUNTO DESAGUE PVC   3" AGUAS LLUVIAS (INCLUYE CODO, YEE Y ACCESORIOS)</t>
  </si>
  <si>
    <t>SUMINISTRO, TRANSPORTE E INSTALACION CARCAMO  A=0.30 M.  H=0.20 M. CON REJILLA PREFABRICADA (INCLUYE REJILLA PREFABRICADA CONCRETO)</t>
  </si>
  <si>
    <t>SUMINISTRO, TRANSPORTE E INSTALACION DE TRAGANTE DE AGUAS LLUVIAS 4X3"</t>
  </si>
  <si>
    <t>SUMINISTRO, TRANSPORTE E INSTALACION MALLA ELECTROSOLDADA CUALQUIER REFERENCIA (INCLUYE ALAMBRE NEGRO, COLOCACIÓN Y TRASLAPO).</t>
  </si>
  <si>
    <t xml:space="preserve">SUMINISTRO, TRANSPORTE E INSTALACION PLACA CONTRAPISO CONCRETO 3000 PSI  E=0.10 M </t>
  </si>
  <si>
    <t xml:space="preserve">SUMINISTRO, TRANSPORTE E INSTALACION PLACA EN STEEL DECK  LAMINA 2" CALIBRE 16, H= 0.15 M. CONCRETO 4000 PSI   </t>
  </si>
  <si>
    <t>SUMINISTRO, TRANSPORTE E INSTALACION ALFAJIAS EN CONCRETO 3000 PSI A=0.25 M</t>
  </si>
  <si>
    <t>SUMINISTRO, TRANSPORTE E INSTALACION ESTRUCTURA METÁLICA EN PERFIL LÁMINA DELGADA PHR ASTM A500 GRADO 50. CALIBRE SEGÚN DISEÑO (INCLUYE VIGAS, CERCHAS, CORREAS, ANTICORROSIVO Y ESMALTE)</t>
  </si>
  <si>
    <t>SUMINISTRO, TRANSPORTE E INSTALACION CHEQUE ROSCADO RED WHITE 3/4"  (INCLUYE UNIVERSAL).</t>
  </si>
  <si>
    <t>SUMINISTRO, TRANSPORTE E INSTALACION PUNTO  AGUA FRIA  1/2" PVC -P ( INCLUYE ACCESORIOS DE INSTALACIÓN )</t>
  </si>
  <si>
    <t>SUMINISTRO, TRANSPORTE E INSTALACION TUBERIA PVC-P RDE 9 1/2" AGUA FRIA ( RED DE SUMINISTRO ) INCLUYE ACCESORIOS</t>
  </si>
  <si>
    <t>SUMINISTRO, TRANSPORTE E INSTALACION TUBERIA PVC-P RDE 11 3/4" AGUA FRIA ( RED DE SUMINISTRO ) INCLUYE ACCESORIOS</t>
  </si>
  <si>
    <t>SUMINISTRO, TRANSPORTE E INSTALACION TUBERIA PVC-P  RDE 13.5  1" AGUA FRIA  (RED DE SUMINISTRO)  INCLUYE ACCESORIOS</t>
  </si>
  <si>
    <t>SUMINISTRO, TRANSPORTE E INSTALACION TUBERIA PVC-P  RDE 21  4" AGUA FRIA (RED DE SUMINISTRO) INCLUYE ACCESORIOS</t>
  </si>
  <si>
    <t xml:space="preserve">SUMINISTRO, TRANSPORTE E INSTALACION MEDIDORES AGUA  3/4"  (INCLUYE CAJA DE 60*60*14) </t>
  </si>
  <si>
    <t>SUMINISTRO, TRANSPORTE E INSTALACION ACOMETIDA  AGUA PRESION PVC  1 ".  INCLUYE ACCESORIOS.</t>
  </si>
  <si>
    <t>SUMINISTRO, TRANSPORTE E INSTALACION ACOMETIDA 3F5H CU THHN/THWN EN CABLE 3X4AWG + 4AWG (N) + DESNUDO 6 AWG. NO INCLUYE CONDULINADO.</t>
  </si>
  <si>
    <t>SUMINISTRO, TRANSPORTE E INSTALACION ACOMETIDA 2F3H CU THHN/THWN EN CABLE 2X2AWG + 2AWG (N). NO INCLUYE CONDULINADO.</t>
  </si>
  <si>
    <t>SUMINISTRO, TRANSPORTE E INSTALACION ACOMETIDA 2F4H CU THHN/THWN EN CABLE 2X4AWG + 4AWG (N)  + DESNUDO 6 AWG (T). NO INCLUYE CONDULINADO.</t>
  </si>
  <si>
    <t>SUMINISTRO, TRANSPORTE E INSTALACION ACOMETIDA 2F4H CU THHN/THWN EN CABLE 2X8AWG + 8AWG (N) + DESNUDO 8 AWG (T). NO INCLUYE CONDULINADO.</t>
  </si>
  <si>
    <t>SUMINISTRO E INSTALACION DE TABLERO DE 6 CIRCUITOS 1F3H. BARRAJE PARA 75A BARRA NEUTRO Y BARRA TIERRA  CALIDAD LEGRAND, SIEMENS, SQARED O SUPERIOR DE MARCA RECONOCIDA Y HOMOLOGADA POR EL CIDET</t>
  </si>
  <si>
    <t>SUMINISTRO E INSTALACION DE INTERRUPTOR ENCHUFABLE 2X60A. CALIDAD LEGRAND, SIEMENS, SQARED O SUPERIOR DE MARCA RECONOCIDA Y HOMOLOGADA POR EL CIDET</t>
  </si>
  <si>
    <t>SUMINISTRO, TRANSPORTE E INSTALACION AVISO SEÑALIZADOR SALIDA DE EMERGENCIA COLOR VERDE (NO INCLUYE DUCTO NI CABLEADO)</t>
  </si>
  <si>
    <t>SUMINISTRO, TRANSPORTE E INSTALACION SUMINISTRO E INSTALACIÓN DE LUMINARIA DE EMPOTRAR TIPO BALA PANEL LED REDONDO, 14W BLANCO OPAL. 1200LM . INCLUYE DRIVER SC</t>
  </si>
  <si>
    <t>SUMINISTRO, TRANSPORTE E INSTALACION DE BREAKER 1 X 30 AMP</t>
  </si>
  <si>
    <t>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t>
  </si>
  <si>
    <t>I2804</t>
  </si>
  <si>
    <t>SUPLEMENTO PVC SCH40 4X4</t>
  </si>
  <si>
    <t>08B.850</t>
  </si>
  <si>
    <t>SUMINISTRO E INSTALACIÓN SALIDA CON SENSOR DE MOVIMIENTO DE TECHO PARA ALUMBRADO CON TUBERÍA SCH40 Y CABLE #12 HFFRLS</t>
  </si>
  <si>
    <t>I2806</t>
  </si>
  <si>
    <t>CAJA PVC SCH40 2x4</t>
  </si>
  <si>
    <t>I2805</t>
  </si>
  <si>
    <t>SENSOR DE MOVIMIENTO DE TECHO</t>
  </si>
  <si>
    <t>08B.851</t>
  </si>
  <si>
    <t>08B.876</t>
  </si>
  <si>
    <t>SUMINISTRO E INSTALACIÓN TUBERÍA PVC SCH40 1/2"</t>
  </si>
  <si>
    <t>08B.877</t>
  </si>
  <si>
    <t>SUMINISTRO E INSTALACIÓN TUBERÍA PVC SCH40 3/4"</t>
  </si>
  <si>
    <t>08B.878</t>
  </si>
  <si>
    <t>SUMINISTRO E INSTALACIÓN TUBERÍA PVC SCH40 1"</t>
  </si>
  <si>
    <t>I2830</t>
  </si>
  <si>
    <t>TUBO CONDUIT PVC SCH40 1"</t>
  </si>
  <si>
    <t>SUMINISTRO E INSTALACIÓN CABLE UTP CAT. 6A 4P</t>
  </si>
  <si>
    <t>I2835</t>
  </si>
  <si>
    <t>JACK RJ45 CAT. 6A</t>
  </si>
  <si>
    <t>I2895</t>
  </si>
  <si>
    <t xml:space="preserve">HEBILLA BANDIT 5/8" </t>
  </si>
  <si>
    <t>I2903</t>
  </si>
  <si>
    <t>CINTA BANDIT 5/8"</t>
  </si>
  <si>
    <t>I2899</t>
  </si>
  <si>
    <t xml:space="preserve">MEDIDOR TRIFILAR </t>
  </si>
  <si>
    <t>I2907</t>
  </si>
  <si>
    <t>TERMINAL CONDUIT PVC 1/2"</t>
  </si>
  <si>
    <t>I2911</t>
  </si>
  <si>
    <t>PATCH PANEL CAT 6A DE 24 PUERTOS DE PLÁSTICO</t>
  </si>
  <si>
    <t>I2912</t>
  </si>
  <si>
    <t>PATCH CORD RJ45 CAT. 6A 3' - 1m</t>
  </si>
  <si>
    <t>I2934</t>
  </si>
  <si>
    <t>CABLE 2/0 AWG DESNUDO, CU</t>
  </si>
  <si>
    <t>08B.935</t>
  </si>
  <si>
    <t>SUMINISTRO, TRANSPORTE E INSTALACION CIRCUITO RAMAL EN CABLE Cu 3Nº12 THHN-AWG</t>
  </si>
  <si>
    <t>I2970</t>
  </si>
  <si>
    <t>CABLE DE COBRE # 12 THHN AWG HFFR-LS</t>
  </si>
  <si>
    <t>08B.963</t>
  </si>
  <si>
    <t>SUMINISTRO, TRANSPORTE E INSTALACION SALIDA ILUMINACION EN TUBERIA CONDUIT EMT 3/4", CABLE N° 12 AWG HFFR LS - CON CAJA METALICA 12X12 TAPA LISA</t>
  </si>
  <si>
    <t>08B.987</t>
  </si>
  <si>
    <t>SUMINISTRO E INSTALACIÓN DE LUMINARIA LED 40W SPRING DECORATIVA, MONTAJE VERTICAL , INCLUYE: LUMINARIA, POSTE METÁLICO 3 MTS PINTURA HORNEADA, FOTOCELDA, CAJA PLÁSTICA 4"X4", ADPATADOR PVC 3/4", CURVA PVC 3/4", CÓDIGO DE COLORES Y ACCESORIOS.</t>
  </si>
  <si>
    <t>I3052</t>
  </si>
  <si>
    <t>LUMINARIA DECORATIVA SPRING 40 W</t>
  </si>
  <si>
    <t>I3053</t>
  </si>
  <si>
    <t>POSTE METÁLICO 3 MTS, CON BASE CUADRADA ATORNILLABLE, PINTURA HORNEADA</t>
  </si>
  <si>
    <t>I3054</t>
  </si>
  <si>
    <t>PERNO DE ANCLAJE DE 3/8" X 2"</t>
  </si>
  <si>
    <t>08B.988</t>
  </si>
  <si>
    <t>SUMINISTRO E INSTALACIÓN DE SALIDA PARA TOMACORRIENTE DOBLE CON POLO A TIERRA, INCLUYE: TOMACORRIENTE, CAJA 4"X4" CON SUPLEMENTO, ADAPTADOR TERMINAL DE PVC SCH40 1/2", CURVA DE PVC SCH40 1/2", CÓDIGO DE COLORES Y ACCESORIOS. SIN CANALIZAR NI CABLEAR.</t>
  </si>
  <si>
    <t>I3055</t>
  </si>
  <si>
    <t>TORNILLO ESTRIA DE LÁMINA DE 1/8" X 1/4"</t>
  </si>
  <si>
    <t>I3056</t>
  </si>
  <si>
    <t>CURVA DE PVC SCH 40 1/2"</t>
  </si>
  <si>
    <t>08B.989</t>
  </si>
  <si>
    <t>SUMINISTRO E INSTALACIÓN DE SALIDA PARA TOMACORRIENTE DOBLE CON POLO A TIERRA Y TAPA PROTECCIÓN INFANTIL, INCLUYE: TOMACORRIENTE CON TAPA, CAJA 4"X4" CON SUPLEMENTO, ADAPTADOR TERMINAL DE PVC SCH40 1/2", CURVA DE PVC SCH40 1/2", CÓDIGO DE COLORES Y ACCESORIOS. SIN CANALIZAR NI CABLEAR.</t>
  </si>
  <si>
    <t>I3057</t>
  </si>
  <si>
    <t>CAJA PVC DE 4"X4"</t>
  </si>
  <si>
    <t>08B.990</t>
  </si>
  <si>
    <t>SUMINISTRO E INSTALACIÓN DE CIRCUITO RAMAL MONOFÁSICO SIN CANALIZAR EN CABLE DE COBRE LSZH  3XN° 12 AWG, INCLUYE: CABLE DE COBRE LSZH 3XN° 12, CÓDIGO DE COLORES Y ACCESORIOS DE FIJACIÓN.</t>
  </si>
  <si>
    <t>I3058</t>
  </si>
  <si>
    <t>CABLE COBRE LSZH Nº 12 AWG</t>
  </si>
  <si>
    <t>08B.991</t>
  </si>
  <si>
    <t>SUMINISTRO E INSTALACIÓN DE GABINETE METÁLICO CON PUERTA, CHAPA Y CERRADURA, FABRICADO EN LÁMINA DIMENSIONES 30 X 30 X 12 CM, INCLUYE: GABINETE Y ACCESORIOS DE FIJACIÓN.</t>
  </si>
  <si>
    <t>I3059</t>
  </si>
  <si>
    <t>GABINETE METÁLICO DE 30X30X12 CM CON TAPA Y FONDO MADERA</t>
  </si>
  <si>
    <t>I3060</t>
  </si>
  <si>
    <t>TORNILLO DE LÁMINA CABEZA ESTRÍA N°8 X 1"</t>
  </si>
  <si>
    <t>08B.992</t>
  </si>
  <si>
    <t>SUMINISTRO E INSTALACIÓN DE TAPA TRAPEZOIDAL TROQUEL DOBLE PARA SALIDAS (TOMA ELÉCTRICO REGULADO Y DATOS) PARA CANALETA 12 X 5 CM, INCLUYE: TROQUEL Y ACCESORIOS DE FIJACIÓN.</t>
  </si>
  <si>
    <t>I3061</t>
  </si>
  <si>
    <t>TAPA TROQUEL DOBLE PARA CANALETA 12 X 5 CM</t>
  </si>
  <si>
    <t>08B.993</t>
  </si>
  <si>
    <t>SUMINISTRO E INSTALACIÓN DE CANALETA METÁLICA 12 X 5 CM, CON DIVISIÓN Y TAPA ATORNILLABLE, INCLUYE: CANALETA, CABLE DE COBRE N° 10 AWG PARA PUESTA A TIERRA Y ACCESORIOS DE FIJACIÓN.</t>
  </si>
  <si>
    <t>I3062</t>
  </si>
  <si>
    <t>ROTULO AUTOADHESIVO DE IDENTIFICACIÓN DIRECCIONAL PARA 120 V</t>
  </si>
  <si>
    <t>I3063</t>
  </si>
  <si>
    <t>ROTULO AUTOADHESIVO DE IDENTIFICACIÓN DIRECCIONAL PARA DATOS</t>
  </si>
  <si>
    <t>I3064</t>
  </si>
  <si>
    <t>ROTULO AUTOADHESIVO DE IDENTIFICACIÓN DIRECCIONAL PARA VOZ</t>
  </si>
  <si>
    <t>I3065</t>
  </si>
  <si>
    <t>AMARRA PLÁSTICA 95 MM</t>
  </si>
  <si>
    <t>08B.994</t>
  </si>
  <si>
    <t>I3066</t>
  </si>
  <si>
    <t>CABLE F/UTP CAT. 6A LSZH</t>
  </si>
  <si>
    <t>08B.995</t>
  </si>
  <si>
    <t>SUMINISTRO E INSTALACIÓN DE CENTRO DE CABLEADO PARA DATOS CATEGORÍA 6A / CLASE EA EN AULA SISTEMAS, INCLUYE: GABINETE O RACK CERRADO 24 UR,  DOS (2) HERRAJES PATCH PANEL CAT 6A MARCA PANDUIT DE 24 PUERTOS, VEINTISEIS (26) JACK'S CAT 6A BLINDADO MARCA PANDUIT, VEINTISEIS (26)  PATCH CORD 1M CAT 6A MARCA PANDUIT, DOS (2) ORGANIZADOR HORIZONTAL, UN (1) MULTITOMAS 6 SALIDAS PARA RACK, UN (1) KIT DE VENTILACIÓN Y ACCESORIOS DE FIJACIÓN Y ROTULADO.</t>
  </si>
  <si>
    <t>I3067</t>
  </si>
  <si>
    <t>ORGANIZADOR HORIZONTAL 19" DE 1 RU CON TAPA</t>
  </si>
  <si>
    <t>I3068</t>
  </si>
  <si>
    <t>BANDEJA SENCILLA VENTILADA 25 CM ( 10") X 1 RU</t>
  </si>
  <si>
    <t>I3069</t>
  </si>
  <si>
    <t>GABINETE DE PISO: PUERTA FRONTAL EN MALLA, PUERTAS LATERALES Y POSTERIOR DESMONTABLES, FORMATO DE MONTAJE 19", ANCHO 24" ( 61 CMS ), PROFUNDIDAD 42" ( 1,6 MTS ), PROFUNDIDAD ÚTIL  38,8" ( 1,1 MTS ), ALTURA: 3,5 FT ( 1,3 MTS ), ALTURA ÚTIL 24 RU, COLOR NEGRO</t>
  </si>
  <si>
    <t>I3070</t>
  </si>
  <si>
    <t>KIT DE VENTILACION GABINETE DE PISO 2 VENTILADORES 4" CON CABLE Y CLAVIJA</t>
  </si>
  <si>
    <t>I3071</t>
  </si>
  <si>
    <t>MULTITOMA PARA RACK 19" 3 TOMAS PT AISLADA 6
SALIDAS</t>
  </si>
  <si>
    <t>08B.996</t>
  </si>
  <si>
    <t>SUMINISTRO, INSTALACIÓN Y PUESTA EN MARCHA DE UPS ONLINE BIFÁSICA DE 10 KVA, INCLUYE: UPS 10 KVA, FP 0.8, ON LINE PURE SINE WAVE UPS, CON LCD DISPLAY, ENTRADA 240 VAC Y SELECTOR DE 3 POSICIONES. AUTONOMÍA 15 MIN A PLENA CARGA.</t>
  </si>
  <si>
    <t>I3072</t>
  </si>
  <si>
    <t>UPS ONLINE TIPO TORRE DE 10KVA, 208-240/120 V</t>
  </si>
  <si>
    <t>I3073</t>
  </si>
  <si>
    <t>SELECTOR 3 POSICIONES RED NORMAL - 0 - RED REGULADA, 63 A - 250 V</t>
  </si>
  <si>
    <t>I3074</t>
  </si>
  <si>
    <t>CAJA TERMOPLÁSTICA 100 X 100 X 70 MM IP65</t>
  </si>
  <si>
    <t>08B.997</t>
  </si>
  <si>
    <t>SUMINISTRO E INSTALACIÓN DE SALIDA PARA TOMACORRIENTE DOBLE CON POLO A TIERRA AISLADO LEVITON, COLOR NARANJA, INCLUYE: TOMACORRIENTE COLOR NARANJA, TAPA Y ACCESORIOS DE FIJACIÓN Y ROTULADO. SIN CABLEAR NI CANALIZACIÓN.</t>
  </si>
  <si>
    <t>I3075</t>
  </si>
  <si>
    <t>ROTULO DESCRIPTIVO EN ACRÍLICO CON LEYENDA "DATOS"</t>
  </si>
  <si>
    <t>08B.998</t>
  </si>
  <si>
    <t>SUMINISTRO E INSTALACIÓN DE MEDIDOR TRIFILAR NEUTRO INCORPORADO 5/100 A - 220 V PARA MEDIDA DIRECTA, INCLUYE:  MEDIDOR, CAJA USO INTEMPERIE, PROTECCIÓN, PUESTA A TIERRA Y ACCESORIOS DE FIJACIÓN.</t>
  </si>
  <si>
    <t>I3076</t>
  </si>
  <si>
    <t>GABINETE METÁLICO PARA CONTADOR TRIFASICO VERTICAL PARA 1 MEDIDOR 57X27X18 X18 CM</t>
  </si>
  <si>
    <t>I3077</t>
  </si>
  <si>
    <t>INTERRUPTOR AUTOMATICO DE 3 X 100 A LUMINEX</t>
  </si>
  <si>
    <t>I3078</t>
  </si>
  <si>
    <t>CONECTOR BIMETÁLICO VARILLA 5/8" - CABLE N° 8-6</t>
  </si>
  <si>
    <t>I2914</t>
  </si>
  <si>
    <t>CABLE DE COBRE Nº 4/0 AWG-HFFR LS 600</t>
  </si>
  <si>
    <t>I3079</t>
  </si>
  <si>
    <t>CURVA DE PVC 3/4"</t>
  </si>
  <si>
    <t>08B.999</t>
  </si>
  <si>
    <t>Suministro e instalación de afloramiento BT en Tubería eléctrica tipo IMC de 1.1/2" sin cablear, incluye: Adaptador terminal IMC 1.1/2", curva de IMC 1.1/2", unión IMC 1.1/2", tubería IMC 1.1/2", Capacete 1.1/2", cámara en concreto CS274 y accesorios de fijación.</t>
  </si>
  <si>
    <t>I3080</t>
  </si>
  <si>
    <t>BOQUILLLA TERMINAL GALVANIZADA 1.1/2" (TUERCA Y CONTRATUERCA)</t>
  </si>
  <si>
    <t>I3081</t>
  </si>
  <si>
    <t>UNIÓN GALVANIZADA 1.1/2"</t>
  </si>
  <si>
    <t>I2791</t>
  </si>
  <si>
    <t>TUBO GALVANIZADO 1" CAL. 12</t>
  </si>
  <si>
    <t>I3082</t>
  </si>
  <si>
    <t>CÁMARA EN CONCRETO MEDIDAS INTERNAS LÍBRE 80X80X100 CM,  PAREDES CON 15 CM DE ESPESOR Y EN CONCRETO VACIADO DE 3000 PSI, REFORZADAS CON MALLA D: 5 MM; TAPAS CON MARCO Y CONTRAMARCO EN ÁNGULO DE ACERO 2 1/2" * 2 1/2" * 1/4" CONSTRUIDA EN CONCRETO DE 210 KG/CM², REFORZADO CON PARRILLA DE HIERRO DE 1/2", Y AGARRADERAS EN VARILLA DE 1/2". SEGÚN DETALLE DE DISEÑO</t>
  </si>
  <si>
    <t>08B.1000</t>
  </si>
  <si>
    <t>SUMINISTRO E INSTALACIÓN DE ESTRUCTURA DE FINAL BT, INCLUYE: POSTE 8 MTS X 510 KGF, CÁMARA EN CONCRETO CS276, AISLADOR TENSOR, VIENTO, MUERTO EN CONCRETO, CRUCETERIA, HERRAJERIA, Y ACCESORIOS.</t>
  </si>
  <si>
    <t>I3083</t>
  </si>
  <si>
    <t>CÁMARA EN CONCRETO CÓDIGO CS 276</t>
  </si>
  <si>
    <t>I3084</t>
  </si>
  <si>
    <t>VARILLA DE ANCLAJE DE 5/8" X 2,40 M</t>
  </si>
  <si>
    <t>I3085</t>
  </si>
  <si>
    <t>MUERTO EN CONCRETO</t>
  </si>
  <si>
    <t>SUMINISTRO, TRANSPORTE E INSTALACION IMPERMEABILIZACION FIBER GLASS P-3  CON REFUERZO EN POLIESTER . (REMATES, EMULSIÓN ASFALTICA)</t>
  </si>
  <si>
    <t>SUMINISTRO, TRANSPORTE E INSTALACION IMPERMEABILIZACION TIPO MANTO MORTER PLAS AL-80 DE 3.5 MM CON FOIL DE ALUMINIO O SIMILAR. INCLUYE (CANALES Y/O CUBIERTAS PLANAS, INCLUYE MEDIA CAÑAS, REMATES, PINTURA BITUMINOSA)</t>
  </si>
  <si>
    <t>010.036</t>
  </si>
  <si>
    <t>SUMINISTRO, TRANSPORTE E INSTALACION DE CABALLETE UPVC 2,0MM. (Incluye kit de fijación con arandela de neopreno)</t>
  </si>
  <si>
    <t>I2869</t>
  </si>
  <si>
    <t>CABALLETE UPVC 2,0MM 0,60X0,94m</t>
  </si>
  <si>
    <t>010.037</t>
  </si>
  <si>
    <t>SUMINISTRO, TRANSPORTE E INSTALACION TEJA CUBIERTA ARQUITECTONICA POLICARBONATO OPALIZADA PARA UPVC  5.9x1.13m o similar. (Incluye instalación, ganchos de fijación y el suministro de todos los accesorios requeridos para el correcto montaje.)</t>
  </si>
  <si>
    <t>I2870</t>
  </si>
  <si>
    <t>TEJA CUBIERTA ARQUITECTONICA POLICARBONATO OPALIZADA PARA UPVC  5.9x1.13m</t>
  </si>
  <si>
    <t>I2871</t>
  </si>
  <si>
    <t xml:space="preserve">SUMINISTRO, TRANSPORTE E INSTALACION CIELO RASO SUSPENDIDO DRYWALL JUNTA PERDIDA DE 0-0,6M (PERFILERIA METÁLICA CL. 26. ESTRUCTURA CADA 40 CMS.) INCLUYE TRES (3) MANOS DE PINTURA </t>
  </si>
  <si>
    <t>SUMINISTRO, TRANSPORTE E INSTALACION CERAMICA PISO COLOR SEGUN DISEÑO HASTA $40.000 X M2 (INCLUYE BOQUILLA.)</t>
  </si>
  <si>
    <t>CERAMICA PARA PISO HASTA 40,000 X M2</t>
  </si>
  <si>
    <t>SUMINISTRO, TRANSPORTE E INSTALACION GRAVILLA LAVADA Nº2  (INCLUYE DILATACIÓN PVC)</t>
  </si>
  <si>
    <t>SUMINISTRO, TRANSPORTE E INSTALACION GUARDAESCOBA H=10CM EN CERAMICA SEGÚN DISEÑO HASTA 40,000 X M2(INCLUYE PEGANTE Y BOQUILLA)</t>
  </si>
  <si>
    <t>SUMINISTRO, TRANSPORTE E INSTALACION CERAMICA PARED COLOR SEGÚN DISEÑO HASTA $40.000 X M2. SEGÚN DISEÑO (INCLUYE BOQUILLA COLOR Y WIN.)</t>
  </si>
  <si>
    <t>PUERTA METALICA LÁMINA GALVANIZADA CAL. 20 TIPO PANEL CON MARCO SENCILLO ( INCLUYE ANTICORROSIVO + PINTURA ELECTROSTATICA + LÁMINA GALVANIZADA CAL. 20 CARGADOS EN CONCRETO). INCLUYE EL SUMINISTRO DE TODOS LOS ACCESORIOS REQUERIDOS PARA EL CORRECTO MONTAJE. (SUMINISTRO E INSTALACIÓN). - HASTA 1,0M DE ANCHO x 2,40 DE ALTURA</t>
  </si>
  <si>
    <t>017.152</t>
  </si>
  <si>
    <t>SUMINISTRO, TRANSPORTE E INSTALACIÓN DE PUERTA METÁLICA EN LAMINA CR CAL 20 ENTAMBORADA CON REFUERZOS INTERIORES DE 1,30-1,40M DE ANCHO, H=2,40M DE ALTURA. INCLUYE MARCO, ANTICORROSIVO Y PINTURA ESMALTE, CHAPA MARCA YALE DE SEGURIDAD.</t>
  </si>
  <si>
    <t>I2995</t>
  </si>
  <si>
    <t>SUMINISTRO Y TRANSPORTE DE PUERTA METALICA ENTAMBORADA EN LÁMINA CR CAL 20 CON REFUERZOS INTERIORES, PINTURA ANTICORRISOVA Y CHAPA YALE DE ACCESO. INC. MARCO. A=1,30 - 1,40 H=2,40</t>
  </si>
  <si>
    <t>SUMINISTRO, TRANSPORTE E INSTALACION PINTURA ESMALTE PARA PUERTAS, REJAS, VENTANAS Y DEMÁS SUPERFICIES METÁLICAS. AMBAS CARAS. INCLUYE FILOS Y DILATACIONES. INCLUYE ANDAMIOS CERTIFICADOS PARA TRABAJO EN ALTURAS.</t>
  </si>
  <si>
    <t>SUMINISTRO, TRANSPORTE E INSTALACIÓN DE CUERPO PARA CÁMARA DE INSPECCIÓN DE 80X80 EN CONCRETO REFORZADO DE 3000 PSI. E=15CM. (INC REFUERZO EN MALLA ELECTROSOLDADA) - NORMA AGUAS DE MANIZALES</t>
  </si>
  <si>
    <t>SUMINISTRO, TRANSPORTE E INSTALACIÓN DE BASE Y CAÑUELA EN CONCRETO PARA CÁRAMA DE INSPECCIÓN DE 80X80CM</t>
  </si>
  <si>
    <t>SUMINISTRO, TRANSPORTE E INSTALACIÓN DE TAPA EN CONCRETO PARA CÁMARA DE INSPECCIÓN DE 80X80CM. INCLUYE MARCO Y CONTRAMARCO EN ÁNGULO DE 2"X2"X3/16", ACERO DE REFUERZO Y AGARRADERA EN VARILLA.</t>
  </si>
  <si>
    <t>DESMONTE CUBIERTA (INC. RETIRO YDISPOSICIÓN EN BOTADERO)</t>
  </si>
  <si>
    <t>028.101</t>
  </si>
  <si>
    <t xml:space="preserve">DESMONTE DE MUEBLE CLOSET </t>
  </si>
  <si>
    <t>028.102</t>
  </si>
  <si>
    <t>DESMONTE DE VENTANAS TODO TAMAÑO METÁLICAS - MADERA, INCLUIDO VIDRIO Y REJAS. (INCLUYE CARGUE Y RETIRO DE RESIDUOS DE CONSTRUCCIÓN A SITIOS AUTORIZADOS)</t>
  </si>
  <si>
    <t>028.106</t>
  </si>
  <si>
    <t>DESMONTE DE ACCESORIOS DE BAÑO</t>
  </si>
  <si>
    <t>DEMOLICION PLACA DE ENTREPISO HASTA E=0.30 M. .</t>
  </si>
  <si>
    <t>ACTIVIDADES PARA PROYECTOS ESPECIFICOS</t>
  </si>
  <si>
    <t>ACUEDUCTOS Y ALCANTARILLADOS</t>
  </si>
  <si>
    <t>SUMINISTRO, TRANSPORTE E INSTALACIÓN DE PARQUE INFANTIL REF PI00 2P DE ESTRUCTURAS INFANTILES O SIMILAR O SIMILAR. INCLUYE TODOS LOS ELEMENTOS PARA SU CORRECTA INSTALACIÓN Y FUNCIONAMIENTO.</t>
  </si>
  <si>
    <t xml:space="preserve">BRAZO METÁLICO TUBULAR 5X5 CALIBRE 3MM X 1,5 m PARA SOPORTE CABLE ANDAMIO COLGANTE - INCLUYE PINTURA DE ACABADO 3 EN 1 COLOR SEGÚN DISEÑO, INCLUYE CAJAS Y GUIAS SOLDADAS Y TORNILLO PARA FIJACIÓN AL ELEMENTO DE MADERA  </t>
  </si>
  <si>
    <t>SUMINISTRO, TRANSPORTE E INSTALACION CAMPAMENTO PROVISIONAL CON PISO EN PLACA DE CONCRETO DE 2500 PSI E=8CM Y MALLA ELECTROSOLDADA 15X15 4,0MM</t>
  </si>
  <si>
    <t>LAMINA GALVANIZADA CALIBRE 22 (0,70mm) DE 1,0X2,0M</t>
  </si>
  <si>
    <t>SUMINISTRO, TRANSPORTE E INSTALACION CANAL EN LAMINA GALVANIZADA CAL .22 D/ 0.82 M. (SUMINISTRO E INSTALACIÓN CON WASH PRIMER + ESMALTE + ANCLAJE A MURO + SILICONA)</t>
  </si>
  <si>
    <t>I3132</t>
  </si>
  <si>
    <t xml:space="preserve">MAMPOSTERIA </t>
  </si>
  <si>
    <t xml:space="preserve">ACTIVIDADES PARA PROYECTOS ESPECIFICOS </t>
  </si>
  <si>
    <t xml:space="preserve">CIMIENTOS </t>
  </si>
  <si>
    <t xml:space="preserve">CIELO RASOS </t>
  </si>
  <si>
    <t>PISOS-ACABADOS</t>
  </si>
  <si>
    <t>Ingeniero Electrico Residente con prestaciones</t>
  </si>
  <si>
    <t xml:space="preserve">Ingeniero Director </t>
  </si>
  <si>
    <t>CISCO AMERICAS</t>
  </si>
  <si>
    <t>ESTRUCTURAS METALICAS, DE CONCRETO Y DE MADERA</t>
  </si>
  <si>
    <t>ELECTRICO NUEVO</t>
  </si>
  <si>
    <t>CARPINTERIA MADERA</t>
  </si>
  <si>
    <t>MOBILIARIO PARQUES Y ESPACIO PUBICO</t>
  </si>
  <si>
    <t xml:space="preserve"> CAPITULO 2 - COMISARIA DE FAMILIA (MANTENIMIENTO)</t>
  </si>
  <si>
    <t>ELECTRICO CTP EXISTENTE</t>
  </si>
  <si>
    <t xml:space="preserve">CUBIERTAS </t>
  </si>
  <si>
    <t xml:space="preserve">CERRAJERIA </t>
  </si>
  <si>
    <t>ANALISIS DEL AIU</t>
  </si>
  <si>
    <t>Valor estimado de la Obra (Costo Directo).</t>
  </si>
  <si>
    <t>Plazo estimado de ejecución.</t>
  </si>
  <si>
    <t>FACTOR PRESTACIONAL O FACTOR AIU (PARA INDIRECTOS)</t>
  </si>
  <si>
    <t xml:space="preserve">Ingeniero Residente </t>
  </si>
  <si>
    <t xml:space="preserve">Maestro de Obra </t>
  </si>
  <si>
    <t>Residente de Salud Ocupacional</t>
  </si>
  <si>
    <t>Trabajador social</t>
  </si>
  <si>
    <t>Oficina y/o campamento (Incluye Equipo de Oficina, Escritorio, pc, impresora, sillas, papeleria, consumo servicios publicos etc)</t>
  </si>
  <si>
    <t>Mes</t>
  </si>
  <si>
    <t>Plan de Salud ocupacional y seguridad industrial</t>
  </si>
  <si>
    <t>Sistema de gestion ambiental</t>
  </si>
  <si>
    <t>Sistema de gestion de calidad incluye ensayos de laboratorio solicitados por norma</t>
  </si>
  <si>
    <t>Costos financiero</t>
  </si>
  <si>
    <t>AIU ITERACION</t>
  </si>
  <si>
    <t xml:space="preserve">Vallas incluye estructura de fijacion </t>
  </si>
  <si>
    <t>NO MOVER</t>
  </si>
  <si>
    <t>015.034</t>
  </si>
  <si>
    <t>SUMINISTRO, TRANSPORTE E INSTALACION DE SANITARIO ANTIVANDALICO EN ACERO INOXIDABLE 304 CAL. 16 CON TANQUE Y VALVULA DUAL (INC, TODOS LOS ELEMENTOS PARA SU CORRECTA INSTALACIÓN Y FUNCIONAMIENTO)</t>
  </si>
  <si>
    <t>I3137</t>
  </si>
  <si>
    <t>SANITARIO ANTI VANDALISMO EN ACERO INOXIDABLE AISE SEA 304 CALIBRE 16. CON TANQUE Y VÁLVULA DUAL TAPA ANTI VANDALISMO . 68 DE ALTO X 35 DE ANCHO X 60 DE FONDO SALIDA A PISO DE BAJA PRESIÓN.</t>
  </si>
  <si>
    <t>015.035</t>
  </si>
  <si>
    <t>SUMINISTRO, TRANSPORTE E INSTALACION DE LAVAMANOS ANTIVANDALICO EN ACERO INOXISABLE 304 CAL 18 CON VALVULA DOCOL TAPA PUSH PROTECTORA. (INC, TODOS LOS ELEMENTOS PARA SU CORRECTA INSTALACIÓN Y FUNCIONAMIENTO)</t>
  </si>
  <si>
    <t>I3138</t>
  </si>
  <si>
    <t>LAVAMANOS ANTI VANDALISMO EN ACERO INOXIDABLE AISE SEA 304 CALIBRE 18 , VÁLVULA DOCOL TAPA PUSH PROTECTORA DE VÁLVULA. 32.1H.X.42ª.X.44 PROFUNDIDAD</t>
  </si>
  <si>
    <t xml:space="preserve"> CAPITULO 2 - PARQUE</t>
  </si>
  <si>
    <t xml:space="preserve"> CAPITULO 1 - NUEVO CISCO LAS AMERICAS</t>
  </si>
  <si>
    <t>X</t>
  </si>
  <si>
    <t>DISEÑO, FABRICACIÓN, TRANSPORTE E INSTALACIÓN DE ASCENSOR
3 PARADAS, CAPACIDAD 630 KG</t>
  </si>
  <si>
    <t>SUBTOTAL OBRAS (INCLUYE AU)</t>
  </si>
  <si>
    <t>GASTOS REEMBOLSABLES PARA COSTOS FIDUCIARIOS (Para manejo del anticipo, cuando aplique, de lo contrario eliminar la fila)</t>
  </si>
  <si>
    <t>DEMOLICION INCLUYE (DESMANTELAMIENTO, DEMOLICION MANUAL, DEMOLICION MECANICA, TRANSPORTE DE ESCOMBROS Y DISPOSICION FINAL EN ESCOMBERA AUTORIZADA</t>
  </si>
  <si>
    <t>CUARTON ORDINARIO 6 CM *4 CM *3M</t>
  </si>
  <si>
    <t>CUARTON 6 CM * 4 CM * 3 M</t>
  </si>
  <si>
    <r>
      <rPr>
        <b/>
        <sz val="11"/>
        <rFont val="Arial"/>
        <family val="2"/>
      </rPr>
      <t>NOTA 4:</t>
    </r>
    <r>
      <rPr>
        <sz val="11"/>
        <rFont val="Arial"/>
        <family val="2"/>
      </rPr>
      <t xml:space="preserve"> Todas las actividades incluyen transporte inteno y acarreo libre hasta 100m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</si>
</sst>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0\ _€_-;\-* #,##0\ _€_-;_-* &quot;-&quot;\ _€_-;_-@_-"/>
    <numFmt numFmtId="167" formatCode="_-* #,##0.00\ _€_-;\-* #,##0.00\ _€_-;_-* &quot;-&quot;??\ _€_-;_-@_-"/>
    <numFmt numFmtId="168" formatCode="0.000"/>
    <numFmt numFmtId="169" formatCode="0.0000"/>
    <numFmt numFmtId="170" formatCode="[$$-240A]\ #,##0"/>
    <numFmt numFmtId="171" formatCode="dd/mm/yyyy;@"/>
    <numFmt numFmtId="172" formatCode="_([$$-240A]\ * #,##0_);_([$$-240A]\ * \(#,##0\);_([$$-240A]\ * &quot;-&quot;??_);_(@_)"/>
    <numFmt numFmtId="173" formatCode="_-[$$-240A]\ * #,##0.00_-;\-[$$-240A]\ * #,##0.00_-;_-[$$-240A]\ * &quot;-&quot;??_-;_-@_-"/>
    <numFmt numFmtId="174" formatCode="_-* #,##0.00\ _€_-;\-* #,##0.00\ _€_-;_-* &quot;-&quot;\ _€_-;_-@_-"/>
    <numFmt numFmtId="175" formatCode="_-* #,##0.000\ _€_-;\-* #,##0.000\ _€_-;_-* &quot;-&quot;\ _€_-;_-@_-"/>
    <numFmt numFmtId="176" formatCode="0.000%"/>
    <numFmt numFmtId="177" formatCode="&quot;$&quot;\ #,##0"/>
    <numFmt numFmtId="178" formatCode="&quot;$&quot;\ #,##0.00"/>
    <numFmt numFmtId="179" formatCode="[$$-240A]\ #,##0.00"/>
    <numFmt numFmtId="180" formatCode="_ &quot;$&quot;\ * #,##0_ ;_ &quot;$&quot;\ * \-#,##0_ ;_ &quot;$&quot;\ * &quot;-&quot;_ ;_ @_ "/>
    <numFmt numFmtId="181" formatCode="&quot;$&quot;\ #,##0.00;[Red]&quot;$&quot;\ \-#,##0.00"/>
    <numFmt numFmtId="182" formatCode="_ * #,##0.00_ ;_ * \-#,##0.00_ ;_ * &quot;-&quot;??_ ;_ @_ "/>
    <numFmt numFmtId="183" formatCode="_-* #,##0.00\ &quot;Pts&quot;_-;\-* #,##0.00\ &quot;Pts&quot;_-;_-* &quot;-&quot;??\ &quot;Pts&quot;_-;_-@_-"/>
    <numFmt numFmtId="184" formatCode="_([$$-240A]\ * #,##0.00_);_([$$-240A]\ * \(#,##0.00\);_([$$-240A]\ * &quot;-&quot;??_);_(@_)"/>
    <numFmt numFmtId="185" formatCode="0#.00\ \L\t"/>
    <numFmt numFmtId="186" formatCode="_ [$$-240A]\ * #,##0.00_ ;_ [$$-240A]\ * \-#,##0.00_ ;_ [$$-240A]\ * &quot;-&quot;??_ ;_ @_ "/>
    <numFmt numFmtId="187" formatCode="_ * #,##0_ ;_ * \-#,##0_ ;_ * &quot;-&quot;??_ ;_ @_ "/>
    <numFmt numFmtId="188" formatCode="_-&quot;$&quot;\ * #,##0_-;\-&quot;$&quot;\ * #,##0_-;_-&quot;$&quot;\ * &quot;-&quot;??_-;_-@_-"/>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b/>
      <sz val="9"/>
      <name val="Arial"/>
      <family val="2"/>
    </font>
    <font>
      <sz val="10"/>
      <color indexed="8"/>
      <name val="MS Sans Serif"/>
      <family val="2"/>
    </font>
    <font>
      <sz val="10"/>
      <name val="Arial"/>
      <family val="2"/>
    </font>
    <font>
      <sz val="9"/>
      <color indexed="8"/>
      <name val="Arial"/>
      <family val="2"/>
    </font>
    <font>
      <b/>
      <sz val="10"/>
      <name val="Arial"/>
      <family val="2"/>
    </font>
    <font>
      <b/>
      <sz val="9"/>
      <color indexed="8"/>
      <name val="Arial"/>
      <family val="2"/>
    </font>
    <font>
      <sz val="11"/>
      <color indexed="8"/>
      <name val="Calibri"/>
      <family val="2"/>
    </font>
    <font>
      <sz val="8"/>
      <name val="Arial"/>
      <family val="2"/>
    </font>
    <font>
      <b/>
      <sz val="12"/>
      <name val="Arial"/>
      <family val="2"/>
    </font>
    <font>
      <sz val="10"/>
      <name val="Arial"/>
      <family val="2"/>
    </font>
    <font>
      <sz val="11"/>
      <color theme="1"/>
      <name val="Calibri"/>
      <family val="2"/>
      <scheme val="minor"/>
    </font>
    <font>
      <u/>
      <sz val="10"/>
      <color theme="10"/>
      <name val="Arial"/>
      <family val="2"/>
    </font>
    <font>
      <sz val="10"/>
      <color theme="1"/>
      <name val="Arial"/>
      <family val="2"/>
    </font>
    <font>
      <b/>
      <sz val="10"/>
      <color theme="1"/>
      <name val="Arial"/>
      <family val="2"/>
    </font>
    <font>
      <sz val="10"/>
      <color rgb="FF363636"/>
      <name val="Arial"/>
      <family val="2"/>
    </font>
    <font>
      <b/>
      <sz val="10"/>
      <color theme="0"/>
      <name val="Arial"/>
      <family val="2"/>
    </font>
    <font>
      <sz val="10"/>
      <name val="Arial Narrow"/>
      <family val="2"/>
    </font>
    <font>
      <b/>
      <sz val="10"/>
      <color theme="1" tint="0.499984740745262"/>
      <name val="Arial"/>
      <family val="2"/>
    </font>
    <font>
      <sz val="10"/>
      <name val="Arial"/>
      <family val="2"/>
    </font>
    <font>
      <sz val="12"/>
      <name val="Arial Narrow"/>
      <family val="2"/>
    </font>
    <font>
      <sz val="11"/>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sz val="11"/>
      <color indexed="8"/>
      <name val="Calibri"/>
      <family val="2"/>
      <charset val="1"/>
    </font>
    <font>
      <sz val="12"/>
      <color indexed="8"/>
      <name val="Verdana"/>
      <family val="2"/>
    </font>
    <font>
      <sz val="10"/>
      <color rgb="FF000000"/>
      <name val="Calibri"/>
      <family val="2"/>
      <scheme val="minor"/>
    </font>
    <font>
      <b/>
      <u/>
      <sz val="12"/>
      <color rgb="FF000000"/>
      <name val="Arial Narrow"/>
      <family val="2"/>
    </font>
    <font>
      <sz val="12"/>
      <color theme="1"/>
      <name val="Arial Narrow"/>
      <family val="2"/>
    </font>
    <font>
      <sz val="12"/>
      <color rgb="FF000000"/>
      <name val="Arial Narrow"/>
      <family val="2"/>
    </font>
    <font>
      <b/>
      <sz val="12"/>
      <color rgb="FF000000"/>
      <name val="Arial Narrow"/>
      <family val="2"/>
    </font>
    <font>
      <sz val="12"/>
      <color theme="0"/>
      <name val="Arial Narrow"/>
      <family val="2"/>
    </font>
    <font>
      <b/>
      <sz val="12"/>
      <color theme="1"/>
      <name val="Arial Narrow"/>
      <family val="2"/>
    </font>
    <font>
      <b/>
      <sz val="20"/>
      <name val="Arial Narrow"/>
      <family val="2"/>
    </font>
    <font>
      <sz val="10"/>
      <color theme="1"/>
      <name val="Arial Narrow"/>
      <family val="2"/>
    </font>
    <font>
      <b/>
      <sz val="16"/>
      <name val="Arial"/>
      <family val="2"/>
    </font>
    <font>
      <sz val="14"/>
      <name val="Arial"/>
      <family val="2"/>
    </font>
    <font>
      <b/>
      <sz val="14"/>
      <name val="Arial"/>
      <family val="2"/>
    </font>
    <font>
      <sz val="10"/>
      <name val="Arial"/>
      <family val="2"/>
    </font>
    <font>
      <sz val="18"/>
      <name val="Arial Narrow"/>
      <family val="2"/>
    </font>
  </fonts>
  <fills count="2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3"/>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DBE5F1"/>
        <bgColor rgb="FFDBE5F1"/>
      </patternFill>
    </fill>
    <fill>
      <patternFill patternType="solid">
        <fgColor theme="0"/>
        <bgColor theme="0"/>
      </patternFill>
    </fill>
  </fills>
  <borders count="10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diagonal/>
    </border>
    <border>
      <left/>
      <right/>
      <top/>
      <bottom style="thin">
        <color indexed="64"/>
      </bottom>
      <diagonal/>
    </border>
    <border>
      <left style="medium">
        <color auto="1"/>
      </left>
      <right/>
      <top style="medium">
        <color indexed="64"/>
      </top>
      <bottom style="medium">
        <color auto="1"/>
      </bottom>
      <diagonal/>
    </border>
    <border>
      <left/>
      <right style="medium">
        <color auto="1"/>
      </right>
      <top style="medium">
        <color auto="1"/>
      </top>
      <bottom style="medium">
        <color auto="1"/>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right style="medium">
        <color indexed="64"/>
      </right>
      <top style="thin">
        <color indexed="64"/>
      </top>
      <bottom style="medium">
        <color indexed="64"/>
      </bottom>
      <diagonal/>
    </border>
  </borders>
  <cellStyleXfs count="65">
    <xf numFmtId="0" fontId="0" fillId="0" borderId="0"/>
    <xf numFmtId="164" fontId="6" fillId="0" borderId="0" applyFont="0" applyFill="0" applyBorder="0" applyAlignment="0" applyProtection="0"/>
    <xf numFmtId="164" fontId="10" fillId="0" borderId="0" applyFont="0" applyFill="0" applyBorder="0" applyAlignment="0" applyProtection="0"/>
    <xf numFmtId="164" fontId="17" fillId="0" borderId="0" applyFont="0" applyFill="0" applyBorder="0" applyAlignment="0" applyProtection="0"/>
    <xf numFmtId="0" fontId="19" fillId="0" borderId="0" applyNumberFormat="0" applyFill="0" applyBorder="0" applyAlignment="0" applyProtection="0"/>
    <xf numFmtId="167" fontId="6" fillId="0" borderId="0" applyFont="0" applyFill="0" applyBorder="0" applyAlignment="0" applyProtection="0"/>
    <xf numFmtId="166" fontId="6" fillId="0" borderId="0" applyFont="0" applyFill="0" applyBorder="0" applyAlignment="0" applyProtection="0"/>
    <xf numFmtId="167" fontId="17" fillId="0" borderId="0" applyFont="0" applyFill="0" applyBorder="0" applyAlignment="0" applyProtection="0"/>
    <xf numFmtId="43" fontId="10" fillId="0" borderId="0" applyFont="0" applyFill="0" applyBorder="0" applyAlignment="0" applyProtection="0"/>
    <xf numFmtId="164" fontId="17"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9" fillId="0" borderId="0"/>
    <xf numFmtId="0" fontId="9" fillId="0" borderId="0"/>
    <xf numFmtId="0" fontId="10" fillId="0" borderId="0"/>
    <xf numFmtId="0" fontId="17" fillId="0" borderId="0"/>
    <xf numFmtId="0" fontId="14" fillId="0" borderId="0"/>
    <xf numFmtId="0" fontId="14" fillId="0" borderId="0"/>
    <xf numFmtId="0" fontId="9" fillId="0" borderId="0"/>
    <xf numFmtId="0" fontId="10" fillId="0" borderId="0"/>
    <xf numFmtId="0" fontId="10" fillId="0" borderId="0"/>
    <xf numFmtId="0" fontId="9" fillId="0" borderId="0"/>
    <xf numFmtId="9" fontId="6" fillId="0" borderId="0" applyFont="0" applyFill="0" applyBorder="0" applyAlignment="0" applyProtection="0"/>
    <xf numFmtId="9" fontId="17" fillId="0" borderId="0" applyFont="0" applyFill="0" applyBorder="0" applyAlignment="0" applyProtection="0"/>
    <xf numFmtId="0" fontId="6" fillId="0" borderId="0"/>
    <xf numFmtId="164" fontId="6" fillId="0" borderId="0" applyFont="0" applyFill="0" applyBorder="0" applyAlignment="0" applyProtection="0"/>
    <xf numFmtId="0" fontId="6" fillId="0" borderId="0"/>
    <xf numFmtId="0" fontId="6" fillId="0" borderId="0"/>
    <xf numFmtId="0" fontId="5" fillId="0" borderId="0"/>
    <xf numFmtId="44" fontId="26" fillId="0" borderId="0" applyFont="0" applyFill="0" applyBorder="0" applyAlignment="0" applyProtection="0"/>
    <xf numFmtId="0" fontId="4" fillId="0" borderId="0"/>
    <xf numFmtId="0" fontId="4" fillId="0" borderId="0"/>
    <xf numFmtId="180" fontId="6" fillId="0" borderId="0" applyFont="0" applyFill="0" applyBorder="0" applyAlignment="0" applyProtection="0"/>
    <xf numFmtId="181" fontId="6" fillId="0" borderId="0" applyFont="0" applyFill="0" applyBorder="0" applyAlignment="0" applyProtection="0"/>
    <xf numFmtId="182"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183" fontId="6" fillId="0" borderId="0" applyFont="0" applyFill="0" applyBorder="0" applyAlignment="0" applyProtection="0"/>
    <xf numFmtId="185" fontId="6" fillId="0" borderId="0" applyFont="0" applyFill="0" applyBorder="0" applyAlignment="0" applyProtection="0"/>
    <xf numFmtId="0" fontId="37" fillId="0" borderId="0"/>
    <xf numFmtId="164" fontId="6" fillId="0" borderId="0" applyFont="0" applyFill="0" applyBorder="0" applyAlignment="0" applyProtection="0"/>
    <xf numFmtId="164" fontId="6"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6" fillId="0" borderId="0"/>
    <xf numFmtId="0" fontId="6" fillId="0" borderId="0"/>
    <xf numFmtId="0" fontId="3" fillId="0" borderId="0"/>
    <xf numFmtId="9" fontId="6" fillId="0" borderId="0" applyFont="0" applyFill="0" applyBorder="0" applyAlignment="0" applyProtection="0"/>
    <xf numFmtId="0" fontId="3" fillId="0" borderId="0"/>
    <xf numFmtId="0" fontId="38" fillId="0" borderId="0" applyNumberFormat="0" applyFill="0" applyBorder="0" applyProtection="0">
      <alignment vertical="top"/>
    </xf>
    <xf numFmtId="0" fontId="39" fillId="0" borderId="0"/>
    <xf numFmtId="0" fontId="2" fillId="0" borderId="0"/>
    <xf numFmtId="164" fontId="6" fillId="0" borderId="0" applyFont="0" applyFill="0" applyBorder="0" applyAlignment="0" applyProtection="0"/>
    <xf numFmtId="0" fontId="2" fillId="0" borderId="0"/>
    <xf numFmtId="0" fontId="2" fillId="0" borderId="0"/>
    <xf numFmtId="44" fontId="1" fillId="0" borderId="0" applyFont="0" applyFill="0" applyBorder="0" applyAlignment="0" applyProtection="0"/>
    <xf numFmtId="0" fontId="1" fillId="0" borderId="0"/>
    <xf numFmtId="0" fontId="1" fillId="0" borderId="0"/>
    <xf numFmtId="42" fontId="51" fillId="0" borderId="0" applyFont="0" applyFill="0" applyBorder="0" applyAlignment="0" applyProtection="0"/>
  </cellStyleXfs>
  <cellXfs count="536">
    <xf numFmtId="0" fontId="0" fillId="0" borderId="0" xfId="0"/>
    <xf numFmtId="0" fontId="11" fillId="0" borderId="0" xfId="0" applyFont="1" applyAlignment="1" applyProtection="1">
      <alignment horizontal="center" vertical="center"/>
      <protection hidden="1"/>
    </xf>
    <xf numFmtId="0" fontId="0" fillId="0" borderId="0" xfId="0" applyAlignment="1" applyProtection="1">
      <alignment vertical="center"/>
      <protection hidden="1"/>
    </xf>
    <xf numFmtId="0" fontId="0" fillId="2" borderId="0" xfId="0" applyFill="1" applyAlignment="1" applyProtection="1">
      <alignment vertical="center"/>
      <protection hidden="1"/>
    </xf>
    <xf numFmtId="0" fontId="0" fillId="2" borderId="1" xfId="0" applyFill="1" applyBorder="1" applyAlignment="1" applyProtection="1">
      <alignment horizontal="left" vertical="center" indent="1"/>
      <protection hidden="1"/>
    </xf>
    <xf numFmtId="170" fontId="0" fillId="2" borderId="0" xfId="0" applyNumberFormat="1" applyFill="1" applyAlignment="1" applyProtection="1">
      <alignment vertical="center"/>
      <protection hidden="1"/>
    </xf>
    <xf numFmtId="0" fontId="12" fillId="2" borderId="1" xfId="0" applyFont="1" applyFill="1" applyBorder="1" applyAlignment="1" applyProtection="1">
      <alignment horizontal="center" vertical="center"/>
      <protection hidden="1"/>
    </xf>
    <xf numFmtId="0" fontId="0" fillId="0" borderId="0" xfId="0" applyAlignment="1">
      <alignment vertical="center"/>
    </xf>
    <xf numFmtId="0" fontId="0" fillId="2" borderId="1" xfId="0" applyFill="1" applyBorder="1" applyAlignment="1" applyProtection="1">
      <alignment horizontal="right" vertical="center"/>
      <protection hidden="1"/>
    </xf>
    <xf numFmtId="0" fontId="12" fillId="0" borderId="0" xfId="0" applyFont="1"/>
    <xf numFmtId="0" fontId="0" fillId="2" borderId="0" xfId="0" applyFill="1" applyAlignment="1" applyProtection="1">
      <alignment horizontal="right" vertical="center"/>
      <protection hidden="1"/>
    </xf>
    <xf numFmtId="170" fontId="6" fillId="2" borderId="0" xfId="5" applyNumberFormat="1" applyFill="1" applyBorder="1" applyAlignment="1" applyProtection="1">
      <alignment horizontal="right" vertical="center"/>
      <protection hidden="1"/>
    </xf>
    <xf numFmtId="0" fontId="7" fillId="0" borderId="0" xfId="0" applyFont="1"/>
    <xf numFmtId="0" fontId="7" fillId="0" borderId="0" xfId="22" applyFont="1" applyAlignment="1" applyProtection="1">
      <alignment vertical="center"/>
      <protection hidden="1"/>
    </xf>
    <xf numFmtId="2" fontId="13" fillId="3" borderId="2" xfId="0" applyNumberFormat="1" applyFont="1" applyFill="1" applyBorder="1" applyAlignment="1" applyProtection="1">
      <alignment horizontal="center" vertical="center" wrapText="1"/>
      <protection hidden="1"/>
    </xf>
    <xf numFmtId="0" fontId="13" fillId="3" borderId="3" xfId="0" applyFont="1" applyFill="1" applyBorder="1" applyAlignment="1" applyProtection="1">
      <alignment horizontal="center" vertical="center" wrapText="1"/>
      <protection hidden="1"/>
    </xf>
    <xf numFmtId="0" fontId="13" fillId="3" borderId="4" xfId="0" applyFont="1" applyFill="1" applyBorder="1" applyAlignment="1" applyProtection="1">
      <alignment horizontal="center" vertical="center" wrapText="1"/>
      <protection hidden="1"/>
    </xf>
    <xf numFmtId="0" fontId="12" fillId="2" borderId="1" xfId="0" applyFont="1" applyFill="1" applyBorder="1" applyAlignment="1" applyProtection="1">
      <alignment horizontal="center" vertical="center" wrapText="1"/>
      <protection hidden="1"/>
    </xf>
    <xf numFmtId="0" fontId="10" fillId="0" borderId="0" xfId="0" applyFont="1" applyAlignment="1" applyProtection="1">
      <alignment vertical="center"/>
      <protection hidden="1"/>
    </xf>
    <xf numFmtId="172" fontId="0" fillId="2" borderId="1" xfId="0" applyNumberFormat="1" applyFill="1" applyBorder="1" applyAlignment="1" applyProtection="1">
      <alignment horizontal="center" vertical="center"/>
      <protection hidden="1"/>
    </xf>
    <xf numFmtId="172" fontId="0" fillId="2" borderId="0" xfId="0" applyNumberFormat="1" applyFill="1" applyAlignment="1" applyProtection="1">
      <alignment vertical="center"/>
      <protection hidden="1"/>
    </xf>
    <xf numFmtId="172" fontId="0" fillId="0" borderId="0" xfId="0" applyNumberFormat="1" applyAlignment="1" applyProtection="1">
      <alignment vertical="center"/>
      <protection hidden="1"/>
    </xf>
    <xf numFmtId="1" fontId="0" fillId="0" borderId="0" xfId="0" applyNumberFormat="1" applyAlignment="1" applyProtection="1">
      <alignment vertical="center"/>
      <protection hidden="1"/>
    </xf>
    <xf numFmtId="0" fontId="12" fillId="2" borderId="5" xfId="0" applyFont="1" applyFill="1" applyBorder="1" applyAlignment="1" applyProtection="1">
      <alignment vertical="center"/>
      <protection hidden="1"/>
    </xf>
    <xf numFmtId="172" fontId="12" fillId="2" borderId="1" xfId="0" applyNumberFormat="1" applyFont="1" applyFill="1" applyBorder="1" applyAlignment="1" applyProtection="1">
      <alignment horizontal="center" vertical="center"/>
      <protection hidden="1"/>
    </xf>
    <xf numFmtId="0" fontId="12" fillId="2" borderId="0" xfId="0" applyFont="1" applyFill="1" applyAlignment="1" applyProtection="1">
      <alignment vertical="center"/>
      <protection hidden="1"/>
    </xf>
    <xf numFmtId="172" fontId="0" fillId="2" borderId="0" xfId="0" applyNumberFormat="1" applyFill="1" applyAlignment="1" applyProtection="1">
      <alignment horizontal="right" vertical="center"/>
      <protection hidden="1"/>
    </xf>
    <xf numFmtId="0" fontId="12" fillId="2" borderId="0" xfId="0" applyFont="1" applyFill="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0" fillId="0" borderId="0" xfId="0" applyAlignment="1" applyProtection="1">
      <alignment horizontal="center" vertical="center" wrapText="1"/>
      <protection hidden="1"/>
    </xf>
    <xf numFmtId="171" fontId="7" fillId="0" borderId="0" xfId="0" applyNumberFormat="1" applyFont="1" applyAlignment="1" applyProtection="1">
      <alignment horizontal="center" vertical="center"/>
      <protection hidden="1"/>
    </xf>
    <xf numFmtId="0" fontId="12" fillId="5" borderId="0" xfId="0" applyFont="1" applyFill="1"/>
    <xf numFmtId="170" fontId="20" fillId="5" borderId="0" xfId="5" applyNumberFormat="1" applyFont="1" applyFill="1" applyBorder="1" applyAlignment="1" applyProtection="1">
      <alignment horizontal="right" vertical="center"/>
      <protection hidden="1"/>
    </xf>
    <xf numFmtId="0" fontId="21" fillId="5" borderId="0" xfId="0" applyFont="1" applyFill="1" applyAlignment="1" applyProtection="1">
      <alignment vertical="center"/>
      <protection hidden="1"/>
    </xf>
    <xf numFmtId="0" fontId="21" fillId="5" borderId="1" xfId="0" applyFont="1" applyFill="1" applyBorder="1" applyAlignment="1" applyProtection="1">
      <alignment horizontal="left" vertical="center" indent="1"/>
      <protection hidden="1"/>
    </xf>
    <xf numFmtId="0" fontId="21" fillId="5" borderId="1" xfId="0" applyFont="1" applyFill="1" applyBorder="1" applyAlignment="1" applyProtection="1">
      <alignment horizontal="center" vertical="center"/>
      <protection hidden="1"/>
    </xf>
    <xf numFmtId="0" fontId="12" fillId="5" borderId="12" xfId="0" applyFont="1" applyFill="1" applyBorder="1" applyAlignment="1" applyProtection="1">
      <alignment horizontal="left" vertical="center" wrapText="1"/>
      <protection hidden="1"/>
    </xf>
    <xf numFmtId="0" fontId="12" fillId="5" borderId="5" xfId="0" applyFont="1" applyFill="1" applyBorder="1" applyAlignment="1" applyProtection="1">
      <alignment horizontal="left" vertical="center" indent="1"/>
      <protection hidden="1"/>
    </xf>
    <xf numFmtId="0" fontId="12" fillId="5" borderId="1" xfId="0" applyFont="1" applyFill="1" applyBorder="1" applyAlignment="1">
      <alignment horizontal="center"/>
    </xf>
    <xf numFmtId="0" fontId="19" fillId="0" borderId="0" xfId="4" applyAlignment="1" applyProtection="1">
      <alignment vertical="center"/>
      <protection hidden="1"/>
    </xf>
    <xf numFmtId="0" fontId="0" fillId="5" borderId="0" xfId="0" applyFill="1" applyAlignment="1">
      <alignment vertical="top"/>
    </xf>
    <xf numFmtId="0" fontId="0" fillId="5" borderId="0" xfId="0" applyFill="1" applyAlignment="1">
      <alignment horizontal="center" vertical="top"/>
    </xf>
    <xf numFmtId="0" fontId="12" fillId="5" borderId="1" xfId="0" applyFont="1" applyFill="1" applyBorder="1" applyAlignment="1">
      <alignment horizontal="center" vertical="top" wrapText="1"/>
    </xf>
    <xf numFmtId="0" fontId="0" fillId="5" borderId="1" xfId="0" applyFill="1" applyBorder="1" applyAlignment="1">
      <alignment vertical="top"/>
    </xf>
    <xf numFmtId="172" fontId="0" fillId="5" borderId="1" xfId="0" applyNumberFormat="1" applyFill="1" applyBorder="1" applyAlignment="1">
      <alignment vertical="top"/>
    </xf>
    <xf numFmtId="0" fontId="12" fillId="5" borderId="5" xfId="0" applyFont="1" applyFill="1" applyBorder="1" applyAlignment="1">
      <alignment vertical="top"/>
    </xf>
    <xf numFmtId="0" fontId="12" fillId="5" borderId="14" xfId="0" applyFont="1" applyFill="1" applyBorder="1" applyAlignment="1">
      <alignment horizontal="center" vertical="top"/>
    </xf>
    <xf numFmtId="172" fontId="12" fillId="5" borderId="15" xfId="0" applyNumberFormat="1" applyFont="1" applyFill="1" applyBorder="1" applyAlignment="1">
      <alignment vertical="top"/>
    </xf>
    <xf numFmtId="172" fontId="12" fillId="5" borderId="1" xfId="0" applyNumberFormat="1" applyFont="1" applyFill="1" applyBorder="1" applyAlignment="1">
      <alignment vertical="top"/>
    </xf>
    <xf numFmtId="0" fontId="0" fillId="5" borderId="16" xfId="0" applyFill="1" applyBorder="1" applyAlignment="1">
      <alignment vertical="top"/>
    </xf>
    <xf numFmtId="172" fontId="0" fillId="5" borderId="0" xfId="0" applyNumberFormat="1" applyFill="1" applyAlignment="1">
      <alignment vertical="top"/>
    </xf>
    <xf numFmtId="172" fontId="0" fillId="5" borderId="17" xfId="0" applyNumberFormat="1" applyFill="1" applyBorder="1" applyAlignment="1">
      <alignment vertical="top"/>
    </xf>
    <xf numFmtId="0" fontId="12" fillId="5" borderId="0" xfId="0" applyFont="1" applyFill="1" applyAlignment="1">
      <alignment vertical="top"/>
    </xf>
    <xf numFmtId="0" fontId="12" fillId="5" borderId="0" xfId="0" applyFont="1" applyFill="1" applyAlignment="1">
      <alignment horizontal="center" vertical="top"/>
    </xf>
    <xf numFmtId="172" fontId="12" fillId="5" borderId="0" xfId="0" applyNumberFormat="1" applyFont="1" applyFill="1" applyAlignment="1">
      <alignment vertical="top"/>
    </xf>
    <xf numFmtId="169" fontId="0" fillId="0" borderId="0" xfId="0" applyNumberFormat="1" applyAlignment="1" applyProtection="1">
      <alignment vertical="center"/>
      <protection hidden="1"/>
    </xf>
    <xf numFmtId="172" fontId="0" fillId="6" borderId="1" xfId="0" applyNumberFormat="1" applyFill="1" applyBorder="1" applyAlignment="1" applyProtection="1">
      <alignment horizontal="center" vertical="center"/>
      <protection hidden="1"/>
    </xf>
    <xf numFmtId="10" fontId="0" fillId="5" borderId="0" xfId="0" applyNumberFormat="1" applyFill="1" applyAlignment="1">
      <alignment vertical="top"/>
    </xf>
    <xf numFmtId="9" fontId="12" fillId="5" borderId="0" xfId="23" applyFont="1" applyFill="1" applyBorder="1" applyAlignment="1">
      <alignment vertical="top"/>
    </xf>
    <xf numFmtId="173" fontId="0" fillId="5" borderId="0" xfId="0" applyNumberFormat="1" applyFill="1" applyAlignment="1">
      <alignment vertical="top"/>
    </xf>
    <xf numFmtId="10" fontId="20" fillId="7" borderId="1" xfId="23" applyNumberFormat="1" applyFont="1" applyFill="1" applyBorder="1" applyAlignment="1" applyProtection="1">
      <alignment horizontal="right" vertical="center"/>
      <protection hidden="1"/>
    </xf>
    <xf numFmtId="170" fontId="20" fillId="7" borderId="1" xfId="5" applyNumberFormat="1" applyFont="1" applyFill="1" applyBorder="1" applyAlignment="1" applyProtection="1">
      <alignment horizontal="right" vertical="center"/>
      <protection hidden="1"/>
    </xf>
    <xf numFmtId="170" fontId="0" fillId="0" borderId="0" xfId="0" applyNumberFormat="1"/>
    <xf numFmtId="172" fontId="0" fillId="7" borderId="1" xfId="0" applyNumberFormat="1" applyFill="1" applyBorder="1" applyAlignment="1" applyProtection="1">
      <alignment horizontal="center" vertical="center"/>
      <protection hidden="1"/>
    </xf>
    <xf numFmtId="169" fontId="0" fillId="0" borderId="1" xfId="0" applyNumberFormat="1" applyBorder="1" applyAlignment="1" applyProtection="1">
      <alignment vertical="center"/>
      <protection hidden="1"/>
    </xf>
    <xf numFmtId="169" fontId="0" fillId="0" borderId="1" xfId="0" applyNumberFormat="1" applyBorder="1" applyAlignment="1" applyProtection="1">
      <alignment horizontal="right" vertical="center"/>
      <protection hidden="1"/>
    </xf>
    <xf numFmtId="0" fontId="12" fillId="0" borderId="0" xfId="0" applyFont="1" applyAlignment="1" applyProtection="1">
      <alignment vertical="center"/>
      <protection hidden="1"/>
    </xf>
    <xf numFmtId="0" fontId="22" fillId="0" borderId="1" xfId="0" applyFont="1" applyBorder="1"/>
    <xf numFmtId="1" fontId="0" fillId="8" borderId="0" xfId="0" applyNumberFormat="1" applyFill="1"/>
    <xf numFmtId="1" fontId="0" fillId="0" borderId="0" xfId="0" applyNumberFormat="1"/>
    <xf numFmtId="0" fontId="0" fillId="8" borderId="0" xfId="0" applyFill="1"/>
    <xf numFmtId="1" fontId="0" fillId="7" borderId="0" xfId="0" applyNumberFormat="1" applyFill="1"/>
    <xf numFmtId="9" fontId="0" fillId="5" borderId="1" xfId="0" applyNumberFormat="1" applyFill="1" applyBorder="1" applyAlignment="1">
      <alignment horizontal="center" vertical="top"/>
    </xf>
    <xf numFmtId="170" fontId="6" fillId="7" borderId="1" xfId="5" applyNumberFormat="1" applyFill="1" applyBorder="1" applyAlignment="1" applyProtection="1">
      <alignment horizontal="right" vertical="center"/>
      <protection hidden="1"/>
    </xf>
    <xf numFmtId="176" fontId="12" fillId="5" borderId="1" xfId="0" applyNumberFormat="1" applyFont="1" applyFill="1" applyBorder="1" applyAlignment="1" applyProtection="1">
      <alignment vertical="center"/>
      <protection hidden="1"/>
    </xf>
    <xf numFmtId="168" fontId="0" fillId="0" borderId="0" xfId="0" applyNumberFormat="1" applyAlignment="1" applyProtection="1">
      <alignment vertical="center"/>
      <protection hidden="1"/>
    </xf>
    <xf numFmtId="177" fontId="13" fillId="3" borderId="3" xfId="6" applyNumberFormat="1" applyFont="1" applyFill="1" applyBorder="1" applyAlignment="1" applyProtection="1">
      <alignment horizontal="center" vertical="center" wrapText="1"/>
      <protection hidden="1"/>
    </xf>
    <xf numFmtId="9" fontId="8" fillId="3" borderId="21" xfId="23" applyFont="1" applyFill="1" applyBorder="1" applyAlignment="1" applyProtection="1">
      <alignment horizontal="center" vertical="center" wrapText="1"/>
      <protection hidden="1"/>
    </xf>
    <xf numFmtId="177" fontId="8" fillId="0" borderId="0" xfId="0" applyNumberFormat="1" applyFont="1" applyAlignment="1">
      <alignment horizontal="center" vertical="center"/>
    </xf>
    <xf numFmtId="0" fontId="0" fillId="0" borderId="0" xfId="0" applyAlignment="1">
      <alignment vertical="center" wrapText="1"/>
    </xf>
    <xf numFmtId="0" fontId="0" fillId="0" borderId="0" xfId="0" applyAlignment="1">
      <alignment horizontal="center" vertical="center"/>
    </xf>
    <xf numFmtId="0" fontId="0" fillId="0" borderId="1" xfId="0" applyBorder="1" applyAlignment="1">
      <alignment horizontal="center" vertical="center"/>
    </xf>
    <xf numFmtId="0" fontId="12" fillId="11" borderId="1" xfId="0" applyFont="1" applyFill="1" applyBorder="1" applyAlignment="1">
      <alignment horizontal="center" vertical="center"/>
    </xf>
    <xf numFmtId="177" fontId="0" fillId="0" borderId="1" xfId="0" applyNumberFormat="1" applyBorder="1" applyAlignment="1">
      <alignment horizontal="right" vertical="center"/>
    </xf>
    <xf numFmtId="177" fontId="0" fillId="0" borderId="0" xfId="0" applyNumberFormat="1" applyAlignment="1">
      <alignment horizontal="right" vertical="center"/>
    </xf>
    <xf numFmtId="177" fontId="0" fillId="0" borderId="0" xfId="0" applyNumberFormat="1" applyAlignment="1">
      <alignment vertical="center"/>
    </xf>
    <xf numFmtId="0" fontId="6" fillId="0" borderId="0" xfId="0" applyFont="1" applyAlignment="1">
      <alignment vertical="center"/>
    </xf>
    <xf numFmtId="49" fontId="6" fillId="0" borderId="0" xfId="0" applyNumberFormat="1" applyFont="1" applyAlignment="1">
      <alignment vertical="center"/>
    </xf>
    <xf numFmtId="49" fontId="0" fillId="0" borderId="0" xfId="0" applyNumberFormat="1" applyAlignment="1">
      <alignment vertical="center"/>
    </xf>
    <xf numFmtId="49" fontId="0" fillId="0" borderId="1" xfId="0" applyNumberFormat="1" applyBorder="1" applyAlignment="1">
      <alignment vertical="center"/>
    </xf>
    <xf numFmtId="0" fontId="6" fillId="0" borderId="1" xfId="0" applyFont="1" applyBorder="1" applyAlignment="1">
      <alignment horizontal="center" vertical="center"/>
    </xf>
    <xf numFmtId="0" fontId="7" fillId="0" borderId="0" xfId="0" applyFont="1" applyAlignment="1">
      <alignment vertical="center"/>
    </xf>
    <xf numFmtId="177" fontId="7" fillId="0" borderId="0" xfId="6" applyNumberFormat="1" applyFont="1" applyAlignment="1">
      <alignment vertical="center"/>
    </xf>
    <xf numFmtId="9" fontId="7" fillId="0" borderId="0" xfId="23" applyFont="1" applyAlignment="1">
      <alignment vertical="center"/>
    </xf>
    <xf numFmtId="0" fontId="8" fillId="0" borderId="0" xfId="0" applyFont="1" applyAlignment="1">
      <alignment vertical="center"/>
    </xf>
    <xf numFmtId="10" fontId="8" fillId="7" borderId="0" xfId="23" applyNumberFormat="1" applyFont="1" applyFill="1" applyAlignment="1">
      <alignment horizontal="center" vertical="center"/>
    </xf>
    <xf numFmtId="9" fontId="0" fillId="0" borderId="0" xfId="23" applyFont="1" applyAlignment="1">
      <alignment vertical="center"/>
    </xf>
    <xf numFmtId="177" fontId="7" fillId="0" borderId="0" xfId="0" applyNumberFormat="1" applyFont="1" applyAlignment="1">
      <alignment vertical="center"/>
    </xf>
    <xf numFmtId="0" fontId="6" fillId="0" borderId="0" xfId="0" applyFont="1" applyAlignment="1">
      <alignment vertical="center" wrapText="1"/>
    </xf>
    <xf numFmtId="0" fontId="7" fillId="0" borderId="0" xfId="0" applyFont="1" applyAlignment="1">
      <alignment horizontal="center" vertical="center"/>
    </xf>
    <xf numFmtId="0" fontId="6" fillId="0" borderId="0" xfId="0" applyFont="1" applyAlignment="1">
      <alignment horizontal="center" vertical="center"/>
    </xf>
    <xf numFmtId="178" fontId="7" fillId="0" borderId="0" xfId="6" applyNumberFormat="1" applyFont="1" applyAlignment="1">
      <alignment vertical="center"/>
    </xf>
    <xf numFmtId="178" fontId="13" fillId="3" borderId="3" xfId="6" applyNumberFormat="1" applyFont="1" applyFill="1" applyBorder="1" applyAlignment="1" applyProtection="1">
      <alignment horizontal="center" vertical="center" wrapText="1"/>
      <protection hidden="1"/>
    </xf>
    <xf numFmtId="178" fontId="0" fillId="0" borderId="0" xfId="0" applyNumberFormat="1" applyAlignment="1">
      <alignment vertical="center"/>
    </xf>
    <xf numFmtId="178" fontId="12" fillId="8" borderId="0" xfId="0" applyNumberFormat="1" applyFont="1" applyFill="1" applyAlignment="1">
      <alignment vertical="center"/>
    </xf>
    <xf numFmtId="178" fontId="0" fillId="8" borderId="0" xfId="0" applyNumberFormat="1" applyFill="1" applyAlignment="1">
      <alignment vertical="center"/>
    </xf>
    <xf numFmtId="178" fontId="12" fillId="0" borderId="0" xfId="0" applyNumberFormat="1" applyFont="1" applyAlignment="1">
      <alignment vertical="center"/>
    </xf>
    <xf numFmtId="0" fontId="6" fillId="13" borderId="0" xfId="0" applyFont="1" applyFill="1" applyAlignment="1">
      <alignment vertical="center"/>
    </xf>
    <xf numFmtId="0" fontId="0" fillId="13" borderId="0" xfId="0" applyFill="1" applyAlignment="1">
      <alignment horizontal="center" vertical="center"/>
    </xf>
    <xf numFmtId="0" fontId="6" fillId="13" borderId="0" xfId="0" applyFont="1" applyFill="1" applyAlignment="1">
      <alignment horizontal="center" vertical="center"/>
    </xf>
    <xf numFmtId="178" fontId="0" fillId="13" borderId="0" xfId="0" applyNumberFormat="1" applyFill="1" applyAlignment="1">
      <alignment vertical="center"/>
    </xf>
    <xf numFmtId="177" fontId="0" fillId="13" borderId="0" xfId="0" applyNumberFormat="1" applyFill="1" applyAlignment="1">
      <alignment vertical="center"/>
    </xf>
    <xf numFmtId="9" fontId="0" fillId="13" borderId="0" xfId="23" applyFont="1" applyFill="1" applyAlignment="1">
      <alignment vertical="center"/>
    </xf>
    <xf numFmtId="177" fontId="7" fillId="13" borderId="0" xfId="0" applyNumberFormat="1" applyFont="1" applyFill="1" applyAlignment="1">
      <alignment vertical="center"/>
    </xf>
    <xf numFmtId="0" fontId="6" fillId="14" borderId="0" xfId="0" applyFont="1" applyFill="1" applyAlignment="1">
      <alignment vertical="center"/>
    </xf>
    <xf numFmtId="0" fontId="6" fillId="14" borderId="0" xfId="0" applyFont="1" applyFill="1" applyAlignment="1">
      <alignment horizontal="center" vertical="center"/>
    </xf>
    <xf numFmtId="178" fontId="12" fillId="14" borderId="0" xfId="0" applyNumberFormat="1" applyFont="1" applyFill="1" applyAlignment="1">
      <alignment vertical="center"/>
    </xf>
    <xf numFmtId="177" fontId="0" fillId="14" borderId="0" xfId="0" applyNumberFormat="1" applyFill="1" applyAlignment="1">
      <alignment vertical="center"/>
    </xf>
    <xf numFmtId="9" fontId="0" fillId="14" borderId="0" xfId="23" applyFont="1" applyFill="1" applyAlignment="1">
      <alignment vertical="center"/>
    </xf>
    <xf numFmtId="177" fontId="7" fillId="14" borderId="0" xfId="0" applyNumberFormat="1" applyFont="1" applyFill="1" applyAlignment="1">
      <alignment vertical="center"/>
    </xf>
    <xf numFmtId="0" fontId="0" fillId="14" borderId="0" xfId="0" applyFill="1" applyAlignment="1">
      <alignment horizontal="center" vertical="center"/>
    </xf>
    <xf numFmtId="178" fontId="0" fillId="14" borderId="0" xfId="0" applyNumberFormat="1" applyFill="1" applyAlignment="1">
      <alignment vertical="center"/>
    </xf>
    <xf numFmtId="0" fontId="7" fillId="0" borderId="0" xfId="0" applyFont="1" applyAlignment="1">
      <alignment vertical="center" wrapText="1"/>
    </xf>
    <xf numFmtId="0" fontId="6" fillId="13" borderId="0" xfId="0" applyFont="1" applyFill="1" applyAlignment="1">
      <alignment vertical="center" wrapText="1"/>
    </xf>
    <xf numFmtId="0" fontId="6" fillId="14" borderId="0" xfId="0" applyFont="1" applyFill="1" applyAlignment="1">
      <alignment vertical="center" wrapText="1"/>
    </xf>
    <xf numFmtId="0" fontId="0" fillId="14" borderId="0" xfId="0" applyFill="1" applyAlignment="1">
      <alignment vertical="center" wrapText="1"/>
    </xf>
    <xf numFmtId="0" fontId="0" fillId="0" borderId="0" xfId="0" applyAlignment="1">
      <alignment horizontal="justify" vertical="center" wrapText="1"/>
    </xf>
    <xf numFmtId="0" fontId="12" fillId="11"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0" fillId="0" borderId="1" xfId="0" applyBorder="1" applyAlignment="1">
      <alignment horizontal="justify" vertical="center" wrapText="1"/>
    </xf>
    <xf numFmtId="8" fontId="0" fillId="0" borderId="0" xfId="0" applyNumberFormat="1" applyAlignment="1">
      <alignment vertical="center"/>
    </xf>
    <xf numFmtId="178" fontId="6" fillId="0" borderId="0" xfId="0" applyNumberFormat="1" applyFont="1" applyAlignment="1">
      <alignment vertical="center"/>
    </xf>
    <xf numFmtId="0" fontId="6" fillId="0" borderId="0" xfId="0" applyFont="1" applyAlignment="1">
      <alignment horizontal="justify" vertical="center" wrapText="1"/>
    </xf>
    <xf numFmtId="49" fontId="12" fillId="0" borderId="0" xfId="0" applyNumberFormat="1" applyFont="1" applyAlignment="1">
      <alignment horizontal="center" vertical="center"/>
    </xf>
    <xf numFmtId="9" fontId="6" fillId="0" borderId="0" xfId="23" applyFont="1" applyAlignment="1">
      <alignment vertical="center"/>
    </xf>
    <xf numFmtId="0" fontId="0" fillId="6" borderId="1" xfId="0" applyFill="1" applyBorder="1" applyAlignment="1">
      <alignment horizontal="justify" vertical="center" wrapText="1"/>
    </xf>
    <xf numFmtId="0" fontId="0" fillId="6" borderId="1" xfId="0" applyFill="1" applyBorder="1" applyAlignment="1">
      <alignment horizontal="center" vertical="center"/>
    </xf>
    <xf numFmtId="49" fontId="12" fillId="11" borderId="15" xfId="0" applyNumberFormat="1" applyFont="1" applyFill="1" applyBorder="1" applyAlignment="1">
      <alignment vertical="center"/>
    </xf>
    <xf numFmtId="49" fontId="6" fillId="0" borderId="15" xfId="0" applyNumberFormat="1" applyFont="1" applyBorder="1" applyAlignment="1">
      <alignment vertical="center"/>
    </xf>
    <xf numFmtId="49" fontId="0" fillId="0" borderId="15" xfId="0" applyNumberFormat="1" applyBorder="1" applyAlignment="1">
      <alignment vertical="center"/>
    </xf>
    <xf numFmtId="49" fontId="0" fillId="6" borderId="15" xfId="0" applyNumberFormat="1" applyFill="1" applyBorder="1" applyAlignment="1">
      <alignment vertical="center"/>
    </xf>
    <xf numFmtId="177" fontId="12" fillId="11" borderId="5" xfId="0" applyNumberFormat="1" applyFont="1" applyFill="1" applyBorder="1" applyAlignment="1">
      <alignment horizontal="right" vertical="center"/>
    </xf>
    <xf numFmtId="177" fontId="0" fillId="0" borderId="5" xfId="0" applyNumberFormat="1" applyBorder="1" applyAlignment="1">
      <alignment horizontal="right" vertical="center"/>
    </xf>
    <xf numFmtId="177" fontId="0" fillId="6" borderId="5" xfId="0" applyNumberFormat="1" applyFill="1" applyBorder="1" applyAlignment="1">
      <alignment horizontal="right" vertical="center"/>
    </xf>
    <xf numFmtId="0" fontId="12" fillId="11" borderId="5" xfId="0" applyFont="1" applyFill="1" applyBorder="1" applyAlignment="1">
      <alignment horizontal="center" vertical="center"/>
    </xf>
    <xf numFmtId="49" fontId="12" fillId="10" borderId="24" xfId="0" applyNumberFormat="1" applyFont="1" applyFill="1" applyBorder="1" applyAlignment="1">
      <alignment horizontal="center" vertical="center"/>
    </xf>
    <xf numFmtId="0" fontId="12" fillId="10" borderId="12" xfId="0" applyFont="1" applyFill="1" applyBorder="1" applyAlignment="1">
      <alignment horizontal="justify" vertical="center" wrapText="1"/>
    </xf>
    <xf numFmtId="0" fontId="12" fillId="10" borderId="12" xfId="0" applyFont="1" applyFill="1" applyBorder="1" applyAlignment="1">
      <alignment horizontal="center" vertical="center"/>
    </xf>
    <xf numFmtId="177" fontId="12" fillId="10" borderId="25" xfId="0" applyNumberFormat="1" applyFont="1" applyFill="1" applyBorder="1" applyAlignment="1">
      <alignment horizontal="center" vertical="center" wrapText="1"/>
    </xf>
    <xf numFmtId="49" fontId="0" fillId="0" borderId="26" xfId="0" applyNumberFormat="1" applyBorder="1" applyAlignment="1">
      <alignment vertical="center"/>
    </xf>
    <xf numFmtId="0" fontId="0" fillId="0" borderId="22" xfId="0" applyBorder="1" applyAlignment="1">
      <alignment horizontal="justify" vertical="center" wrapText="1"/>
    </xf>
    <xf numFmtId="0" fontId="0" fillId="0" borderId="22" xfId="0" applyBorder="1" applyAlignment="1">
      <alignment horizontal="center" vertical="center"/>
    </xf>
    <xf numFmtId="177" fontId="0" fillId="0" borderId="27" xfId="0" applyNumberFormat="1" applyBorder="1" applyAlignment="1">
      <alignment horizontal="right" vertical="center"/>
    </xf>
    <xf numFmtId="49" fontId="12" fillId="0" borderId="0" xfId="0" applyNumberFormat="1" applyFont="1" applyAlignment="1">
      <alignment vertical="center"/>
    </xf>
    <xf numFmtId="0" fontId="6" fillId="2" borderId="1" xfId="0" applyFont="1" applyFill="1" applyBorder="1" applyAlignment="1" applyProtection="1">
      <alignment horizontal="left" vertical="center" indent="1"/>
      <protection hidden="1"/>
    </xf>
    <xf numFmtId="0" fontId="6" fillId="2" borderId="1" xfId="0" applyFont="1" applyFill="1" applyBorder="1" applyAlignment="1" applyProtection="1">
      <alignment vertical="center"/>
      <protection hidden="1"/>
    </xf>
    <xf numFmtId="0" fontId="6" fillId="2" borderId="1" xfId="0" applyFont="1" applyFill="1" applyBorder="1" applyAlignment="1" applyProtection="1">
      <alignment horizontal="center" vertical="center"/>
      <protection hidden="1"/>
    </xf>
    <xf numFmtId="172" fontId="6" fillId="8" borderId="0" xfId="0" applyNumberFormat="1" applyFont="1" applyFill="1" applyAlignment="1" applyProtection="1">
      <alignment vertical="center"/>
      <protection hidden="1"/>
    </xf>
    <xf numFmtId="166" fontId="6" fillId="2" borderId="1" xfId="6" applyFont="1" applyFill="1" applyBorder="1" applyAlignment="1" applyProtection="1">
      <alignment vertical="center"/>
      <protection hidden="1"/>
    </xf>
    <xf numFmtId="166" fontId="6" fillId="6" borderId="1" xfId="6" applyFont="1" applyFill="1" applyBorder="1" applyAlignment="1" applyProtection="1">
      <alignment vertical="center"/>
      <protection hidden="1"/>
    </xf>
    <xf numFmtId="174" fontId="6" fillId="8" borderId="0" xfId="6" applyNumberFormat="1" applyFont="1" applyFill="1" applyBorder="1" applyAlignment="1" applyProtection="1">
      <alignment vertical="center"/>
      <protection hidden="1"/>
    </xf>
    <xf numFmtId="166" fontId="6" fillId="7" borderId="1" xfId="6" applyFont="1" applyFill="1" applyBorder="1" applyAlignment="1" applyProtection="1">
      <alignment vertical="center"/>
      <protection hidden="1"/>
    </xf>
    <xf numFmtId="1" fontId="6" fillId="8" borderId="0" xfId="0" applyNumberFormat="1" applyFont="1" applyFill="1"/>
    <xf numFmtId="166" fontId="6" fillId="8" borderId="0" xfId="6" applyFont="1" applyFill="1" applyBorder="1" applyAlignment="1" applyProtection="1">
      <alignment vertical="center"/>
      <protection hidden="1"/>
    </xf>
    <xf numFmtId="175" fontId="6" fillId="8" borderId="0" xfId="6" applyNumberFormat="1" applyFont="1" applyFill="1" applyBorder="1" applyAlignment="1" applyProtection="1">
      <alignment vertical="center"/>
      <protection hidden="1"/>
    </xf>
    <xf numFmtId="0" fontId="6" fillId="0" borderId="0" xfId="0" applyFont="1" applyAlignment="1" applyProtection="1">
      <alignment vertical="center"/>
      <protection hidden="1"/>
    </xf>
    <xf numFmtId="0" fontId="6" fillId="0" borderId="0" xfId="0" applyFont="1"/>
    <xf numFmtId="0" fontId="6" fillId="5" borderId="1" xfId="0" applyFont="1" applyFill="1" applyBorder="1" applyAlignment="1">
      <alignment horizontal="center" vertical="top"/>
    </xf>
    <xf numFmtId="0" fontId="6" fillId="5" borderId="1" xfId="0" applyFont="1" applyFill="1" applyBorder="1" applyAlignment="1">
      <alignment vertical="top"/>
    </xf>
    <xf numFmtId="0" fontId="6" fillId="5" borderId="0" xfId="0" applyFont="1" applyFill="1" applyAlignment="1" applyProtection="1">
      <alignment vertical="center"/>
      <protection hidden="1"/>
    </xf>
    <xf numFmtId="0" fontId="6" fillId="5" borderId="1" xfId="0" applyFont="1" applyFill="1" applyBorder="1" applyAlignment="1" applyProtection="1">
      <alignment horizontal="left" vertical="center" indent="1"/>
      <protection hidden="1"/>
    </xf>
    <xf numFmtId="0" fontId="6" fillId="5" borderId="1" xfId="0" applyFont="1" applyFill="1" applyBorder="1" applyAlignment="1" applyProtection="1">
      <alignment horizontal="right" vertical="center"/>
      <protection hidden="1"/>
    </xf>
    <xf numFmtId="0" fontId="6" fillId="5" borderId="0" xfId="0" applyFont="1" applyFill="1" applyAlignment="1" applyProtection="1">
      <alignment horizontal="right" vertical="center"/>
      <protection hidden="1"/>
    </xf>
    <xf numFmtId="0" fontId="6" fillId="5" borderId="0" xfId="0" applyFont="1" applyFill="1"/>
    <xf numFmtId="10" fontId="6" fillId="5" borderId="1" xfId="0" applyNumberFormat="1" applyFont="1" applyFill="1" applyBorder="1"/>
    <xf numFmtId="179" fontId="6" fillId="0" borderId="0" xfId="0" applyNumberFormat="1" applyFont="1" applyAlignment="1" applyProtection="1">
      <alignment vertical="center"/>
      <protection hidden="1"/>
    </xf>
    <xf numFmtId="10" fontId="6" fillId="5" borderId="1" xfId="0" applyNumberFormat="1" applyFont="1" applyFill="1" applyBorder="1" applyAlignment="1">
      <alignment horizontal="right"/>
    </xf>
    <xf numFmtId="0" fontId="6" fillId="5" borderId="13" xfId="0" applyFont="1" applyFill="1" applyBorder="1" applyAlignment="1" applyProtection="1">
      <alignment horizontal="left" vertical="center" wrapText="1" indent="1"/>
      <protection hidden="1"/>
    </xf>
    <xf numFmtId="0" fontId="6" fillId="5" borderId="13" xfId="0" applyFont="1" applyFill="1" applyBorder="1" applyAlignment="1" applyProtection="1">
      <alignment vertical="center"/>
      <protection hidden="1"/>
    </xf>
    <xf numFmtId="0" fontId="6" fillId="5" borderId="14" xfId="0" applyFont="1" applyFill="1" applyBorder="1" applyAlignment="1" applyProtection="1">
      <alignment vertical="center"/>
      <protection hidden="1"/>
    </xf>
    <xf numFmtId="172" fontId="6" fillId="5" borderId="1" xfId="5" applyNumberFormat="1" applyFont="1" applyFill="1" applyBorder="1" applyAlignment="1"/>
    <xf numFmtId="3" fontId="6" fillId="5" borderId="1" xfId="0" applyNumberFormat="1" applyFont="1" applyFill="1" applyBorder="1"/>
    <xf numFmtId="0" fontId="6" fillId="5" borderId="5" xfId="0" applyFont="1" applyFill="1" applyBorder="1"/>
    <xf numFmtId="10" fontId="6" fillId="5" borderId="15" xfId="0" applyNumberFormat="1" applyFont="1" applyFill="1" applyBorder="1" applyAlignment="1">
      <alignment horizontal="left"/>
    </xf>
    <xf numFmtId="9" fontId="6" fillId="5" borderId="15" xfId="0" applyNumberFormat="1" applyFont="1" applyFill="1" applyBorder="1" applyAlignment="1">
      <alignment horizontal="left"/>
    </xf>
    <xf numFmtId="0" fontId="27" fillId="0" borderId="0" xfId="31" applyFont="1" applyAlignment="1">
      <alignment vertical="center"/>
    </xf>
    <xf numFmtId="0" fontId="27" fillId="0" borderId="0" xfId="31" applyFont="1" applyAlignment="1">
      <alignment horizontal="center" vertical="center"/>
    </xf>
    <xf numFmtId="49" fontId="27" fillId="0" borderId="0" xfId="31" applyNumberFormat="1" applyFont="1" applyAlignment="1">
      <alignment vertical="center"/>
    </xf>
    <xf numFmtId="0" fontId="27" fillId="0" borderId="0" xfId="31" applyFont="1" applyAlignment="1">
      <alignment vertical="center" wrapText="1"/>
    </xf>
    <xf numFmtId="177" fontId="27" fillId="0" borderId="0" xfId="31" applyNumberFormat="1" applyFont="1" applyAlignment="1">
      <alignment horizontal="right" vertical="center"/>
    </xf>
    <xf numFmtId="0" fontId="28" fillId="0" borderId="0" xfId="31" applyFont="1" applyAlignment="1">
      <alignment vertical="center"/>
    </xf>
    <xf numFmtId="0" fontId="27" fillId="0" borderId="28" xfId="31" applyFont="1" applyBorder="1" applyAlignment="1">
      <alignment vertical="center"/>
    </xf>
    <xf numFmtId="0" fontId="27" fillId="0" borderId="29" xfId="31" applyFont="1" applyBorder="1" applyAlignment="1">
      <alignment horizontal="center" vertical="center"/>
    </xf>
    <xf numFmtId="49" fontId="27" fillId="0" borderId="29" xfId="31" applyNumberFormat="1" applyFont="1" applyBorder="1" applyAlignment="1">
      <alignment vertical="center"/>
    </xf>
    <xf numFmtId="0" fontId="27" fillId="0" borderId="29" xfId="31" applyFont="1" applyBorder="1" applyAlignment="1">
      <alignment vertical="center" wrapText="1"/>
    </xf>
    <xf numFmtId="177" fontId="27" fillId="0" borderId="29" xfId="31" applyNumberFormat="1" applyFont="1" applyBorder="1" applyAlignment="1">
      <alignment horizontal="right" vertical="center"/>
    </xf>
    <xf numFmtId="0" fontId="27" fillId="0" borderId="31" xfId="31" applyFont="1" applyBorder="1" applyAlignment="1">
      <alignment vertical="center"/>
    </xf>
    <xf numFmtId="0" fontId="29" fillId="0" borderId="32" xfId="0" applyFont="1" applyBorder="1" applyAlignment="1">
      <alignment horizontal="left" vertical="center"/>
    </xf>
    <xf numFmtId="49" fontId="29" fillId="0" borderId="33" xfId="0" applyNumberFormat="1" applyFont="1" applyBorder="1" applyAlignment="1">
      <alignment vertical="center"/>
    </xf>
    <xf numFmtId="0" fontId="29" fillId="0" borderId="35" xfId="0" applyFont="1" applyBorder="1" applyAlignment="1">
      <alignment horizontal="left" vertical="center"/>
    </xf>
    <xf numFmtId="49" fontId="30" fillId="0" borderId="35" xfId="0" applyNumberFormat="1" applyFont="1" applyBorder="1" applyAlignment="1">
      <alignment horizontal="left" vertical="center"/>
    </xf>
    <xf numFmtId="0" fontId="27" fillId="5" borderId="0" xfId="31" applyFont="1" applyFill="1" applyAlignment="1">
      <alignment vertical="center"/>
    </xf>
    <xf numFmtId="0" fontId="27" fillId="5" borderId="31" xfId="31" applyFont="1" applyFill="1" applyBorder="1" applyAlignment="1">
      <alignment vertical="center"/>
    </xf>
    <xf numFmtId="0" fontId="27" fillId="0" borderId="10" xfId="28" applyFont="1" applyBorder="1" applyAlignment="1">
      <alignment horizontal="center" vertical="center"/>
    </xf>
    <xf numFmtId="49" fontId="27" fillId="0" borderId="1" xfId="28" applyNumberFormat="1" applyFont="1" applyBorder="1" applyAlignment="1">
      <alignment horizontal="center" vertical="center"/>
    </xf>
    <xf numFmtId="0" fontId="27" fillId="5" borderId="1" xfId="28" applyFont="1" applyFill="1" applyBorder="1" applyAlignment="1">
      <alignment horizontal="left" vertical="center" wrapText="1"/>
    </xf>
    <xf numFmtId="49" fontId="27" fillId="0" borderId="0" xfId="28" applyNumberFormat="1" applyFont="1" applyAlignment="1">
      <alignment horizontal="center" vertical="center"/>
    </xf>
    <xf numFmtId="0" fontId="27" fillId="0" borderId="0" xfId="37" applyFont="1" applyAlignment="1">
      <alignment vertical="center"/>
    </xf>
    <xf numFmtId="0" fontId="27" fillId="0" borderId="31" xfId="37" applyFont="1" applyBorder="1" applyAlignment="1">
      <alignment vertical="center"/>
    </xf>
    <xf numFmtId="0" fontId="36" fillId="0" borderId="0" xfId="37" applyFont="1" applyAlignment="1">
      <alignment vertical="center"/>
    </xf>
    <xf numFmtId="49" fontId="33" fillId="0" borderId="0" xfId="38" applyNumberFormat="1" applyFont="1" applyAlignment="1">
      <alignment horizontal="center" vertical="center"/>
    </xf>
    <xf numFmtId="49" fontId="33" fillId="0" borderId="0" xfId="38" applyNumberFormat="1" applyFont="1" applyAlignment="1">
      <alignment horizontal="right" vertical="center"/>
    </xf>
    <xf numFmtId="49" fontId="33" fillId="0" borderId="0" xfId="38" applyNumberFormat="1" applyFont="1" applyAlignment="1">
      <alignment horizontal="right" vertical="center" wrapText="1"/>
    </xf>
    <xf numFmtId="177" fontId="33" fillId="0" borderId="0" xfId="38" applyNumberFormat="1" applyFont="1" applyAlignment="1">
      <alignment horizontal="right" vertical="center"/>
    </xf>
    <xf numFmtId="0" fontId="27" fillId="0" borderId="0" xfId="37" applyFont="1" applyAlignment="1">
      <alignment horizontal="center" vertical="center"/>
    </xf>
    <xf numFmtId="0" fontId="33" fillId="0" borderId="42" xfId="37" applyFont="1" applyBorder="1" applyAlignment="1">
      <alignment horizontal="left" vertical="center" wrapText="1"/>
    </xf>
    <xf numFmtId="9" fontId="27" fillId="0" borderId="43" xfId="39" applyNumberFormat="1" applyFont="1" applyBorder="1" applyAlignment="1">
      <alignment horizontal="center" vertical="center"/>
    </xf>
    <xf numFmtId="177" fontId="27" fillId="0" borderId="45" xfId="37" applyNumberFormat="1" applyFont="1" applyBorder="1" applyAlignment="1">
      <alignment horizontal="right" vertical="center"/>
    </xf>
    <xf numFmtId="49" fontId="27" fillId="0" borderId="0" xfId="37" applyNumberFormat="1" applyFont="1" applyAlignment="1">
      <alignment horizontal="center" vertical="center"/>
    </xf>
    <xf numFmtId="0" fontId="33" fillId="0" borderId="46" xfId="37" applyFont="1" applyBorder="1" applyAlignment="1">
      <alignment horizontal="left" vertical="center" wrapText="1"/>
    </xf>
    <xf numFmtId="9" fontId="27" fillId="0" borderId="47" xfId="39" applyNumberFormat="1" applyFont="1" applyBorder="1" applyAlignment="1">
      <alignment horizontal="center" vertical="center"/>
    </xf>
    <xf numFmtId="177" fontId="27" fillId="0" borderId="40" xfId="37" applyNumberFormat="1" applyFont="1" applyBorder="1" applyAlignment="1">
      <alignment horizontal="right" vertical="center"/>
    </xf>
    <xf numFmtId="0" fontId="27" fillId="0" borderId="0" xfId="37" applyFont="1" applyAlignment="1">
      <alignment vertical="center" wrapText="1"/>
    </xf>
    <xf numFmtId="177" fontId="27" fillId="0" borderId="0" xfId="39" applyNumberFormat="1" applyFont="1" applyAlignment="1">
      <alignment horizontal="right" vertical="center"/>
    </xf>
    <xf numFmtId="177" fontId="33" fillId="5" borderId="1" xfId="40" applyNumberFormat="1" applyFont="1" applyFill="1" applyBorder="1" applyAlignment="1">
      <alignment horizontal="right" vertical="center"/>
    </xf>
    <xf numFmtId="0" fontId="24" fillId="0" borderId="0" xfId="37" applyFont="1" applyAlignment="1">
      <alignment vertical="center"/>
    </xf>
    <xf numFmtId="0" fontId="27" fillId="0" borderId="48" xfId="37" applyFont="1" applyBorder="1" applyAlignment="1">
      <alignment vertical="center"/>
    </xf>
    <xf numFmtId="0" fontId="27" fillId="0" borderId="49" xfId="31" applyFont="1" applyBorder="1" applyAlignment="1">
      <alignment horizontal="center" vertical="center"/>
    </xf>
    <xf numFmtId="49" fontId="27" fillId="0" borderId="49" xfId="31" applyNumberFormat="1" applyFont="1" applyBorder="1" applyAlignment="1">
      <alignment vertical="center"/>
    </xf>
    <xf numFmtId="187" fontId="27" fillId="0" borderId="49" xfId="35" applyNumberFormat="1" applyFont="1" applyBorder="1" applyAlignment="1">
      <alignment vertical="center" wrapText="1"/>
    </xf>
    <xf numFmtId="177" fontId="27" fillId="0" borderId="49" xfId="31" applyNumberFormat="1" applyFont="1" applyBorder="1" applyAlignment="1">
      <alignment horizontal="right" vertical="center"/>
    </xf>
    <xf numFmtId="0" fontId="28" fillId="0" borderId="0" xfId="31" applyFont="1" applyAlignment="1">
      <alignment horizontal="center" vertical="center"/>
    </xf>
    <xf numFmtId="49" fontId="28" fillId="0" borderId="0" xfId="31" applyNumberFormat="1" applyFont="1" applyAlignment="1">
      <alignment vertical="center"/>
    </xf>
    <xf numFmtId="0" fontId="28" fillId="0" borderId="0" xfId="31" applyFont="1" applyAlignment="1">
      <alignment vertical="center" wrapText="1"/>
    </xf>
    <xf numFmtId="177" fontId="28" fillId="0" borderId="0" xfId="31" applyNumberFormat="1" applyFont="1" applyAlignment="1">
      <alignment horizontal="right" vertical="center"/>
    </xf>
    <xf numFmtId="0" fontId="6" fillId="0" borderId="0" xfId="28"/>
    <xf numFmtId="0" fontId="6" fillId="0" borderId="0" xfId="28" applyAlignment="1">
      <alignment vertical="center"/>
    </xf>
    <xf numFmtId="0" fontId="12" fillId="11" borderId="0" xfId="28" applyFont="1" applyFill="1" applyAlignment="1">
      <alignment vertical="center"/>
    </xf>
    <xf numFmtId="49" fontId="6" fillId="0" borderId="0" xfId="28" applyNumberFormat="1" applyAlignment="1">
      <alignment vertical="center"/>
    </xf>
    <xf numFmtId="49" fontId="12" fillId="11" borderId="0" xfId="28" applyNumberFormat="1" applyFont="1" applyFill="1" applyAlignment="1">
      <alignment vertical="center"/>
    </xf>
    <xf numFmtId="49" fontId="6" fillId="0" borderId="0" xfId="28" applyNumberFormat="1"/>
    <xf numFmtId="0" fontId="6" fillId="0" borderId="0" xfId="28" applyAlignment="1">
      <alignment vertical="center" wrapText="1"/>
    </xf>
    <xf numFmtId="177" fontId="6" fillId="0" borderId="0" xfId="6" applyNumberFormat="1" applyFont="1" applyAlignment="1">
      <alignment vertical="center"/>
    </xf>
    <xf numFmtId="0" fontId="33" fillId="17" borderId="37" xfId="28" applyFont="1" applyFill="1" applyBorder="1" applyAlignment="1">
      <alignment horizontal="center" vertical="center"/>
    </xf>
    <xf numFmtId="49" fontId="33" fillId="17" borderId="21" xfId="28" applyNumberFormat="1" applyFont="1" applyFill="1" applyBorder="1" applyAlignment="1">
      <alignment vertical="center"/>
    </xf>
    <xf numFmtId="0" fontId="33" fillId="17" borderId="21" xfId="28" applyFont="1" applyFill="1" applyBorder="1" applyAlignment="1">
      <alignment horizontal="center" vertical="center"/>
    </xf>
    <xf numFmtId="177" fontId="33" fillId="17" borderId="21" xfId="28" applyNumberFormat="1" applyFont="1" applyFill="1" applyBorder="1" applyAlignment="1">
      <alignment horizontal="right" vertical="center"/>
    </xf>
    <xf numFmtId="0" fontId="6" fillId="0" borderId="0" xfId="50" applyAlignment="1">
      <alignment vertical="center"/>
    </xf>
    <xf numFmtId="4" fontId="6" fillId="0" borderId="0" xfId="50" applyNumberFormat="1" applyAlignment="1">
      <alignment horizontal="center" vertical="center"/>
    </xf>
    <xf numFmtId="0" fontId="6" fillId="0" borderId="0" xfId="50" applyAlignment="1">
      <alignment horizontal="center" vertical="center"/>
    </xf>
    <xf numFmtId="4" fontId="6" fillId="0" borderId="0" xfId="50" applyNumberFormat="1" applyAlignment="1">
      <alignment vertical="center"/>
    </xf>
    <xf numFmtId="3" fontId="6" fillId="0" borderId="0" xfId="50" applyNumberFormat="1" applyAlignment="1">
      <alignment vertical="center"/>
    </xf>
    <xf numFmtId="177" fontId="6" fillId="0" borderId="0" xfId="50" applyNumberFormat="1" applyAlignment="1">
      <alignment vertical="center"/>
    </xf>
    <xf numFmtId="10" fontId="6" fillId="0" borderId="0" xfId="50" applyNumberFormat="1" applyAlignment="1">
      <alignment vertical="center"/>
    </xf>
    <xf numFmtId="4" fontId="12" fillId="0" borderId="7" xfId="50" applyNumberFormat="1" applyFont="1" applyBorder="1" applyAlignment="1">
      <alignment horizontal="center" vertical="center"/>
    </xf>
    <xf numFmtId="0" fontId="12" fillId="3" borderId="8" xfId="50" applyFont="1" applyFill="1" applyBorder="1" applyAlignment="1">
      <alignment horizontal="center" vertical="center" wrapText="1"/>
    </xf>
    <xf numFmtId="0" fontId="6" fillId="0" borderId="8" xfId="50" applyBorder="1" applyAlignment="1">
      <alignment horizontal="center" vertical="center"/>
    </xf>
    <xf numFmtId="4" fontId="6" fillId="0" borderId="8" xfId="50" applyNumberFormat="1" applyBorder="1" applyAlignment="1">
      <alignment vertical="center"/>
    </xf>
    <xf numFmtId="3" fontId="6" fillId="0" borderId="8" xfId="50" applyNumberFormat="1" applyBorder="1" applyAlignment="1">
      <alignment vertical="center"/>
    </xf>
    <xf numFmtId="0" fontId="6" fillId="0" borderId="8" xfId="50" applyBorder="1" applyAlignment="1">
      <alignment vertical="center"/>
    </xf>
    <xf numFmtId="177" fontId="6" fillId="0" borderId="8" xfId="50" applyNumberFormat="1" applyBorder="1" applyAlignment="1">
      <alignment vertical="center"/>
    </xf>
    <xf numFmtId="10" fontId="12" fillId="3" borderId="9" xfId="50" applyNumberFormat="1" applyFont="1" applyFill="1" applyBorder="1" applyAlignment="1">
      <alignment vertical="center"/>
    </xf>
    <xf numFmtId="4" fontId="6" fillId="4" borderId="2" xfId="50" applyNumberFormat="1" applyFill="1" applyBorder="1" applyAlignment="1">
      <alignment horizontal="center" vertical="center"/>
    </xf>
    <xf numFmtId="0" fontId="12" fillId="4" borderId="3" xfId="50" applyFont="1" applyFill="1" applyBorder="1" applyAlignment="1">
      <alignment vertical="center"/>
    </xf>
    <xf numFmtId="0" fontId="6" fillId="4" borderId="3" xfId="50" applyFill="1" applyBorder="1" applyAlignment="1">
      <alignment horizontal="center" vertical="center"/>
    </xf>
    <xf numFmtId="4" fontId="6" fillId="4" borderId="3" xfId="50" applyNumberFormat="1" applyFill="1" applyBorder="1" applyAlignment="1">
      <alignment vertical="center"/>
    </xf>
    <xf numFmtId="3" fontId="6" fillId="4" borderId="3" xfId="50" applyNumberFormat="1" applyFill="1" applyBorder="1" applyAlignment="1">
      <alignment vertical="center"/>
    </xf>
    <xf numFmtId="0" fontId="6" fillId="4" borderId="3" xfId="50" applyFill="1" applyBorder="1" applyAlignment="1">
      <alignment vertical="center"/>
    </xf>
    <xf numFmtId="177" fontId="6" fillId="4" borderId="4" xfId="50" applyNumberFormat="1" applyFill="1" applyBorder="1" applyAlignment="1">
      <alignment vertical="center"/>
    </xf>
    <xf numFmtId="177" fontId="12" fillId="4" borderId="6" xfId="50" applyNumberFormat="1" applyFont="1" applyFill="1" applyBorder="1" applyAlignment="1">
      <alignment vertical="center"/>
    </xf>
    <xf numFmtId="10" fontId="12" fillId="4" borderId="6" xfId="50" applyNumberFormat="1" applyFont="1" applyFill="1" applyBorder="1" applyAlignment="1">
      <alignment vertical="center"/>
    </xf>
    <xf numFmtId="169" fontId="25" fillId="16" borderId="0" xfId="50" applyNumberFormat="1" applyFont="1" applyFill="1" applyAlignment="1">
      <alignment vertical="center"/>
    </xf>
    <xf numFmtId="0" fontId="41" fillId="0" borderId="0" xfId="56" applyFont="1"/>
    <xf numFmtId="0" fontId="42" fillId="0" borderId="0" xfId="56" applyFont="1"/>
    <xf numFmtId="0" fontId="41" fillId="0" borderId="0" xfId="56" applyFont="1" applyAlignment="1">
      <alignment vertical="center"/>
    </xf>
    <xf numFmtId="0" fontId="42" fillId="0" borderId="0" xfId="56" applyFont="1" applyAlignment="1">
      <alignment vertical="center"/>
    </xf>
    <xf numFmtId="0" fontId="43" fillId="18" borderId="55" xfId="56" applyFont="1" applyFill="1" applyBorder="1" applyAlignment="1">
      <alignment horizontal="left" vertical="center"/>
    </xf>
    <xf numFmtId="0" fontId="42" fillId="0" borderId="57" xfId="56" applyFont="1" applyBorder="1" applyAlignment="1">
      <alignment horizontal="left" vertical="center"/>
    </xf>
    <xf numFmtId="0" fontId="42" fillId="0" borderId="58" xfId="56" applyFont="1" applyBorder="1" applyAlignment="1">
      <alignment horizontal="left" vertical="center"/>
    </xf>
    <xf numFmtId="10" fontId="42" fillId="0" borderId="61" xfId="56" applyNumberFormat="1" applyFont="1" applyBorder="1" applyAlignment="1">
      <alignment vertical="center"/>
    </xf>
    <xf numFmtId="10" fontId="42" fillId="0" borderId="59" xfId="56" applyNumberFormat="1" applyFont="1" applyBorder="1" applyAlignment="1">
      <alignment vertical="center"/>
    </xf>
    <xf numFmtId="0" fontId="42" fillId="0" borderId="59" xfId="56" applyFont="1" applyBorder="1" applyAlignment="1">
      <alignment horizontal="left" vertical="center"/>
    </xf>
    <xf numFmtId="0" fontId="42" fillId="0" borderId="59" xfId="56" applyFont="1" applyBorder="1" applyAlignment="1">
      <alignment vertical="center"/>
    </xf>
    <xf numFmtId="10" fontId="42" fillId="0" borderId="60" xfId="56" applyNumberFormat="1" applyFont="1" applyBorder="1" applyAlignment="1">
      <alignment vertical="center"/>
    </xf>
    <xf numFmtId="0" fontId="44" fillId="0" borderId="0" xfId="56" applyFont="1" applyAlignment="1">
      <alignment vertical="center"/>
    </xf>
    <xf numFmtId="9" fontId="41" fillId="0" borderId="0" xfId="56" applyNumberFormat="1" applyFont="1" applyAlignment="1">
      <alignment vertical="center"/>
    </xf>
    <xf numFmtId="0" fontId="42" fillId="18" borderId="62" xfId="56" applyFont="1" applyFill="1" applyBorder="1" applyAlignment="1">
      <alignment vertical="center"/>
    </xf>
    <xf numFmtId="0" fontId="42" fillId="18" borderId="63" xfId="56" applyFont="1" applyFill="1" applyBorder="1" applyAlignment="1">
      <alignment vertical="center"/>
    </xf>
    <xf numFmtId="0" fontId="42" fillId="18" borderId="64" xfId="56" applyFont="1" applyFill="1" applyBorder="1" applyAlignment="1">
      <alignment vertical="center"/>
    </xf>
    <xf numFmtId="10" fontId="43" fillId="18" borderId="66" xfId="56" applyNumberFormat="1" applyFont="1" applyFill="1" applyBorder="1" applyAlignment="1">
      <alignment vertical="center"/>
    </xf>
    <xf numFmtId="0" fontId="42" fillId="0" borderId="67" xfId="56" applyFont="1" applyBorder="1" applyAlignment="1">
      <alignment vertical="center"/>
    </xf>
    <xf numFmtId="10" fontId="42" fillId="0" borderId="0" xfId="56" applyNumberFormat="1" applyFont="1" applyAlignment="1">
      <alignment vertical="center"/>
    </xf>
    <xf numFmtId="10" fontId="42" fillId="0" borderId="68" xfId="56" applyNumberFormat="1" applyFont="1" applyBorder="1" applyAlignment="1">
      <alignment vertical="center"/>
    </xf>
    <xf numFmtId="0" fontId="42" fillId="0" borderId="72" xfId="56" applyFont="1" applyBorder="1" applyAlignment="1">
      <alignment horizontal="left" vertical="center"/>
    </xf>
    <xf numFmtId="0" fontId="42" fillId="0" borderId="73" xfId="56" applyFont="1" applyBorder="1" applyAlignment="1">
      <alignment horizontal="left" vertical="center"/>
    </xf>
    <xf numFmtId="0" fontId="27" fillId="0" borderId="74" xfId="56" applyFont="1" applyBorder="1" applyAlignment="1">
      <alignment vertical="center"/>
    </xf>
    <xf numFmtId="0" fontId="27" fillId="0" borderId="75" xfId="56" applyFont="1" applyBorder="1" applyAlignment="1">
      <alignment vertical="center"/>
    </xf>
    <xf numFmtId="9" fontId="41" fillId="0" borderId="0" xfId="56" applyNumberFormat="1" applyFont="1"/>
    <xf numFmtId="0" fontId="41" fillId="0" borderId="0" xfId="56" applyFont="1" applyAlignment="1">
      <alignment horizontal="center"/>
    </xf>
    <xf numFmtId="0" fontId="41" fillId="0" borderId="59" xfId="56" applyFont="1" applyBorder="1" applyAlignment="1">
      <alignment vertical="center" wrapText="1"/>
    </xf>
    <xf numFmtId="0" fontId="41" fillId="0" borderId="60" xfId="56" applyFont="1" applyBorder="1" applyAlignment="1">
      <alignment vertical="center" wrapText="1"/>
    </xf>
    <xf numFmtId="0" fontId="42" fillId="0" borderId="76" xfId="56" applyFont="1" applyBorder="1" applyAlignment="1">
      <alignment vertical="center"/>
    </xf>
    <xf numFmtId="0" fontId="42" fillId="0" borderId="77" xfId="56" applyFont="1" applyBorder="1" applyAlignment="1">
      <alignment vertical="center"/>
    </xf>
    <xf numFmtId="10" fontId="42" fillId="0" borderId="77" xfId="56" applyNumberFormat="1" applyFont="1" applyBorder="1" applyAlignment="1">
      <alignment vertical="center"/>
    </xf>
    <xf numFmtId="10" fontId="42" fillId="0" borderId="78" xfId="56" applyNumberFormat="1" applyFont="1" applyBorder="1" applyAlignment="1">
      <alignment vertical="center"/>
    </xf>
    <xf numFmtId="0" fontId="43" fillId="0" borderId="79" xfId="56" applyFont="1" applyBorder="1" applyAlignment="1">
      <alignment vertical="center"/>
    </xf>
    <xf numFmtId="0" fontId="40" fillId="0" borderId="74" xfId="56" applyFont="1" applyBorder="1" applyAlignment="1">
      <alignment vertical="center"/>
    </xf>
    <xf numFmtId="0" fontId="42" fillId="0" borderId="74" xfId="56" applyFont="1" applyBorder="1" applyAlignment="1">
      <alignment vertical="center"/>
    </xf>
    <xf numFmtId="10" fontId="42" fillId="0" borderId="74" xfId="56" applyNumberFormat="1" applyFont="1" applyBorder="1" applyAlignment="1">
      <alignment vertical="center"/>
    </xf>
    <xf numFmtId="10" fontId="42" fillId="0" borderId="80" xfId="56" applyNumberFormat="1" applyFont="1" applyBorder="1" applyAlignment="1">
      <alignment vertical="center"/>
    </xf>
    <xf numFmtId="0" fontId="43" fillId="18" borderId="81" xfId="56" applyFont="1" applyFill="1" applyBorder="1" applyAlignment="1">
      <alignment horizontal="left" vertical="center"/>
    </xf>
    <xf numFmtId="10" fontId="43" fillId="18" borderId="85" xfId="56" applyNumberFormat="1" applyFont="1" applyFill="1" applyBorder="1" applyAlignment="1">
      <alignment vertical="center"/>
    </xf>
    <xf numFmtId="10" fontId="41" fillId="0" borderId="0" xfId="56" applyNumberFormat="1" applyFont="1" applyAlignment="1">
      <alignment vertical="center"/>
    </xf>
    <xf numFmtId="0" fontId="42" fillId="0" borderId="79" xfId="56" applyFont="1" applyBorder="1" applyAlignment="1">
      <alignment vertical="center"/>
    </xf>
    <xf numFmtId="10" fontId="43" fillId="18" borderId="87" xfId="56" applyNumberFormat="1" applyFont="1" applyFill="1" applyBorder="1" applyAlignment="1">
      <alignment vertical="center"/>
    </xf>
    <xf numFmtId="0" fontId="41" fillId="0" borderId="0" xfId="56" applyFont="1" applyAlignment="1">
      <alignment vertical="center" wrapText="1"/>
    </xf>
    <xf numFmtId="4" fontId="43" fillId="18" borderId="87" xfId="56" applyNumberFormat="1" applyFont="1" applyFill="1" applyBorder="1" applyAlignment="1">
      <alignment vertical="center"/>
    </xf>
    <xf numFmtId="0" fontId="6" fillId="0" borderId="0" xfId="25" applyAlignment="1">
      <alignment vertical="center"/>
    </xf>
    <xf numFmtId="0" fontId="6" fillId="0" borderId="0" xfId="25" applyAlignment="1">
      <alignment vertical="center" wrapText="1"/>
    </xf>
    <xf numFmtId="0" fontId="6" fillId="0" borderId="0" xfId="25" applyAlignment="1">
      <alignment horizontal="center" vertical="center"/>
    </xf>
    <xf numFmtId="168" fontId="6" fillId="0" borderId="0" xfId="25" applyNumberFormat="1" applyAlignment="1">
      <alignment vertical="center"/>
    </xf>
    <xf numFmtId="177" fontId="6" fillId="0" borderId="0" xfId="25" applyNumberFormat="1" applyAlignment="1">
      <alignment vertical="center"/>
    </xf>
    <xf numFmtId="0" fontId="6" fillId="0" borderId="0" xfId="25" applyAlignment="1">
      <alignment horizontal="left" vertical="center"/>
    </xf>
    <xf numFmtId="168" fontId="6" fillId="0" borderId="0" xfId="25" applyNumberFormat="1" applyAlignment="1">
      <alignment horizontal="right" vertical="center"/>
    </xf>
    <xf numFmtId="0" fontId="31" fillId="11" borderId="0" xfId="25" applyFont="1" applyFill="1" applyAlignment="1">
      <alignment vertical="center"/>
    </xf>
    <xf numFmtId="0" fontId="31" fillId="11" borderId="0" xfId="25" applyFont="1" applyFill="1" applyAlignment="1">
      <alignment horizontal="center" vertical="center" wrapText="1"/>
    </xf>
    <xf numFmtId="0" fontId="31" fillId="11" borderId="0" xfId="25" applyFont="1" applyFill="1" applyAlignment="1">
      <alignment horizontal="left" vertical="center" wrapText="1"/>
    </xf>
    <xf numFmtId="168" fontId="31" fillId="11" borderId="0" xfId="25" applyNumberFormat="1" applyFont="1" applyFill="1" applyAlignment="1">
      <alignment horizontal="center" vertical="center" wrapText="1"/>
    </xf>
    <xf numFmtId="177" fontId="31" fillId="11" borderId="0" xfId="25" applyNumberFormat="1" applyFont="1" applyFill="1" applyAlignment="1">
      <alignment horizontal="center" vertical="center" wrapText="1"/>
    </xf>
    <xf numFmtId="0" fontId="32" fillId="11" borderId="0" xfId="25" applyFont="1" applyFill="1" applyAlignment="1">
      <alignment vertical="center" wrapText="1"/>
    </xf>
    <xf numFmtId="2" fontId="31" fillId="11" borderId="0" xfId="25" applyNumberFormat="1" applyFont="1" applyFill="1" applyAlignment="1">
      <alignment horizontal="center" vertical="center" wrapText="1"/>
    </xf>
    <xf numFmtId="0" fontId="32" fillId="11" borderId="0" xfId="25" applyFont="1" applyFill="1" applyAlignment="1">
      <alignment vertical="center"/>
    </xf>
    <xf numFmtId="0" fontId="33" fillId="17" borderId="21" xfId="28" applyFont="1" applyFill="1" applyBorder="1" applyAlignment="1">
      <alignment horizontal="center" vertical="center" wrapText="1"/>
    </xf>
    <xf numFmtId="0" fontId="27" fillId="5" borderId="1" xfId="28" applyFont="1" applyFill="1" applyBorder="1" applyAlignment="1">
      <alignment horizontal="center" vertical="center" wrapText="1"/>
    </xf>
    <xf numFmtId="44" fontId="28" fillId="0" borderId="0" xfId="31" applyNumberFormat="1" applyFont="1" applyAlignment="1">
      <alignment vertical="center"/>
    </xf>
    <xf numFmtId="0" fontId="12" fillId="11" borderId="0" xfId="0" applyFont="1" applyFill="1" applyAlignment="1">
      <alignment horizontal="justify" vertical="center" wrapText="1"/>
    </xf>
    <xf numFmtId="0" fontId="12" fillId="11" borderId="0" xfId="0" applyFont="1" applyFill="1" applyAlignment="1">
      <alignment horizontal="center" vertical="center"/>
    </xf>
    <xf numFmtId="168" fontId="12" fillId="11" borderId="0" xfId="0" applyNumberFormat="1" applyFont="1" applyFill="1" applyAlignment="1">
      <alignment vertical="center"/>
    </xf>
    <xf numFmtId="177" fontId="12" fillId="11" borderId="0" xfId="0" applyNumberFormat="1" applyFont="1" applyFill="1" applyAlignment="1">
      <alignment vertical="center"/>
    </xf>
    <xf numFmtId="168" fontId="0" fillId="0" borderId="0" xfId="0" applyNumberFormat="1" applyAlignment="1">
      <alignment vertical="center"/>
    </xf>
    <xf numFmtId="168" fontId="6" fillId="0" borderId="0" xfId="0" applyNumberFormat="1" applyFont="1" applyAlignment="1">
      <alignment vertical="center"/>
    </xf>
    <xf numFmtId="49" fontId="12" fillId="11" borderId="0" xfId="0" applyNumberFormat="1" applyFont="1" applyFill="1" applyAlignment="1">
      <alignment vertical="center"/>
    </xf>
    <xf numFmtId="0" fontId="12" fillId="11" borderId="0" xfId="0" applyFont="1" applyFill="1" applyAlignment="1">
      <alignment vertical="center"/>
    </xf>
    <xf numFmtId="0" fontId="45" fillId="11" borderId="1" xfId="0" applyFont="1" applyFill="1" applyBorder="1" applyAlignment="1">
      <alignment vertical="center"/>
    </xf>
    <xf numFmtId="0" fontId="27" fillId="0" borderId="90" xfId="28" applyFont="1" applyBorder="1" applyAlignment="1">
      <alignment horizontal="center" vertical="center"/>
    </xf>
    <xf numFmtId="49" fontId="27" fillId="0" borderId="12" xfId="28" applyNumberFormat="1" applyFont="1" applyBorder="1" applyAlignment="1">
      <alignment horizontal="center" vertical="center"/>
    </xf>
    <xf numFmtId="0" fontId="27" fillId="5" borderId="12" xfId="28" applyFont="1" applyFill="1" applyBorder="1" applyAlignment="1">
      <alignment horizontal="left" vertical="center" wrapText="1"/>
    </xf>
    <xf numFmtId="0" fontId="27" fillId="5" borderId="12" xfId="28" applyFont="1" applyFill="1" applyBorder="1" applyAlignment="1">
      <alignment horizontal="center" vertical="center" wrapText="1"/>
    </xf>
    <xf numFmtId="44" fontId="27" fillId="5" borderId="12" xfId="30" applyFont="1" applyFill="1" applyBorder="1" applyAlignment="1">
      <alignment horizontal="left" vertical="center" wrapText="1"/>
    </xf>
    <xf numFmtId="4" fontId="27" fillId="0" borderId="1" xfId="33" applyNumberFormat="1" applyFont="1" applyBorder="1" applyAlignment="1">
      <alignment horizontal="center" vertical="center" wrapText="1"/>
    </xf>
    <xf numFmtId="184" fontId="27" fillId="0" borderId="43" xfId="39" applyNumberFormat="1" applyFont="1" applyBorder="1" applyAlignment="1">
      <alignment horizontal="center" vertical="center"/>
    </xf>
    <xf numFmtId="184" fontId="33" fillId="0" borderId="47" xfId="39" applyNumberFormat="1" applyFont="1" applyBorder="1" applyAlignment="1">
      <alignment horizontal="center" vertical="center"/>
    </xf>
    <xf numFmtId="2" fontId="27" fillId="0" borderId="0" xfId="37" applyNumberFormat="1" applyFont="1" applyAlignment="1">
      <alignment horizontal="center" vertical="center"/>
    </xf>
    <xf numFmtId="0" fontId="47" fillId="0" borderId="0" xfId="57" applyFont="1"/>
    <xf numFmtId="4" fontId="12" fillId="0" borderId="6" xfId="50" applyNumberFormat="1" applyFont="1" applyBorder="1" applyAlignment="1">
      <alignment horizontal="center" vertical="center" wrapText="1"/>
    </xf>
    <xf numFmtId="0" fontId="12" fillId="0" borderId="6" xfId="50" applyFont="1" applyBorder="1" applyAlignment="1">
      <alignment horizontal="center" vertical="center" wrapText="1"/>
    </xf>
    <xf numFmtId="3" fontId="12" fillId="0" borderId="6" xfId="50" applyNumberFormat="1" applyFont="1" applyBorder="1" applyAlignment="1">
      <alignment horizontal="center" vertical="center" wrapText="1"/>
    </xf>
    <xf numFmtId="177" fontId="12" fillId="0" borderId="6" xfId="50" applyNumberFormat="1" applyFont="1" applyBorder="1" applyAlignment="1">
      <alignment horizontal="center" vertical="center" wrapText="1"/>
    </xf>
    <xf numFmtId="10" fontId="12" fillId="0" borderId="6" xfId="50" applyNumberFormat="1" applyFont="1" applyBorder="1" applyAlignment="1">
      <alignment horizontal="center" vertical="center" wrapText="1"/>
    </xf>
    <xf numFmtId="4" fontId="12" fillId="0" borderId="91" xfId="50" applyNumberFormat="1" applyFont="1" applyBorder="1" applyAlignment="1">
      <alignment horizontal="center" vertical="center"/>
    </xf>
    <xf numFmtId="0" fontId="12" fillId="0" borderId="92" xfId="50" applyFont="1" applyBorder="1" applyAlignment="1">
      <alignment horizontal="center" vertical="center"/>
    </xf>
    <xf numFmtId="0" fontId="6" fillId="0" borderId="92" xfId="50" applyBorder="1" applyAlignment="1">
      <alignment horizontal="center" vertical="center"/>
    </xf>
    <xf numFmtId="4" fontId="6" fillId="0" borderId="92" xfId="50" applyNumberFormat="1" applyBorder="1" applyAlignment="1">
      <alignment vertical="center"/>
    </xf>
    <xf numFmtId="3" fontId="6" fillId="0" borderId="92" xfId="50" applyNumberFormat="1" applyBorder="1" applyAlignment="1">
      <alignment vertical="center"/>
    </xf>
    <xf numFmtId="0" fontId="6" fillId="0" borderId="92" xfId="50" applyBorder="1" applyAlignment="1">
      <alignment vertical="center"/>
    </xf>
    <xf numFmtId="177" fontId="6" fillId="0" borderId="92" xfId="50" applyNumberFormat="1" applyBorder="1" applyAlignment="1">
      <alignment vertical="center"/>
    </xf>
    <xf numFmtId="177" fontId="12" fillId="0" borderId="92" xfId="50" applyNumberFormat="1" applyFont="1" applyBorder="1" applyAlignment="1">
      <alignment vertical="center"/>
    </xf>
    <xf numFmtId="9" fontId="6" fillId="0" borderId="92" xfId="53" applyFont="1" applyFill="1" applyBorder="1" applyAlignment="1">
      <alignment vertical="center"/>
    </xf>
    <xf numFmtId="10" fontId="6" fillId="0" borderId="92" xfId="50" applyNumberFormat="1" applyBorder="1" applyAlignment="1">
      <alignment vertical="center"/>
    </xf>
    <xf numFmtId="9" fontId="6" fillId="0" borderId="92" xfId="53" applyFont="1" applyBorder="1" applyAlignment="1">
      <alignment vertical="center"/>
    </xf>
    <xf numFmtId="0" fontId="12" fillId="3" borderId="92" xfId="50" applyFont="1" applyFill="1" applyBorder="1" applyAlignment="1">
      <alignment horizontal="center" vertical="center"/>
    </xf>
    <xf numFmtId="169" fontId="23" fillId="9" borderId="92" xfId="50" applyNumberFormat="1" applyFont="1" applyFill="1" applyBorder="1" applyAlignment="1">
      <alignment vertical="center"/>
    </xf>
    <xf numFmtId="169" fontId="6" fillId="0" borderId="92" xfId="50" applyNumberFormat="1" applyBorder="1" applyAlignment="1">
      <alignment vertical="center"/>
    </xf>
    <xf numFmtId="10" fontId="6" fillId="0" borderId="92" xfId="50" applyNumberFormat="1" applyBorder="1"/>
    <xf numFmtId="4" fontId="6" fillId="0" borderId="92" xfId="50" applyNumberFormat="1" applyBorder="1"/>
    <xf numFmtId="169" fontId="6" fillId="0" borderId="92" xfId="50" applyNumberFormat="1" applyBorder="1"/>
    <xf numFmtId="2" fontId="6" fillId="0" borderId="92" xfId="50" applyNumberFormat="1" applyBorder="1" applyAlignment="1">
      <alignment vertical="center"/>
    </xf>
    <xf numFmtId="177" fontId="6" fillId="15" borderId="92" xfId="50" applyNumberFormat="1" applyFill="1" applyBorder="1" applyAlignment="1">
      <alignment vertical="center"/>
    </xf>
    <xf numFmtId="0" fontId="6" fillId="0" borderId="92" xfId="50" applyBorder="1" applyAlignment="1">
      <alignment vertical="center" wrapText="1"/>
    </xf>
    <xf numFmtId="0" fontId="12" fillId="0" borderId="92" xfId="50" applyFont="1" applyBorder="1" applyAlignment="1">
      <alignment vertical="center"/>
    </xf>
    <xf numFmtId="4" fontId="20" fillId="19" borderId="93" xfId="0" applyNumberFormat="1" applyFont="1" applyFill="1" applyBorder="1" applyAlignment="1">
      <alignment horizontal="center" vertical="center"/>
    </xf>
    <xf numFmtId="2" fontId="47" fillId="0" borderId="94" xfId="0" applyNumberFormat="1" applyFont="1" applyBorder="1" applyAlignment="1">
      <alignment horizontal="center" vertical="center"/>
    </xf>
    <xf numFmtId="0" fontId="6" fillId="0" borderId="0" xfId="50" applyAlignment="1">
      <alignment horizontal="left" vertical="center"/>
    </xf>
    <xf numFmtId="17" fontId="6" fillId="0" borderId="0" xfId="50" applyNumberFormat="1" applyAlignment="1">
      <alignment vertical="center"/>
    </xf>
    <xf numFmtId="4" fontId="6" fillId="4" borderId="18" xfId="50" applyNumberFormat="1" applyFill="1" applyBorder="1" applyAlignment="1">
      <alignment horizontal="left" vertical="center"/>
    </xf>
    <xf numFmtId="0" fontId="6" fillId="4" borderId="19" xfId="50" applyFill="1" applyBorder="1" applyAlignment="1">
      <alignment vertical="center"/>
    </xf>
    <xf numFmtId="0" fontId="6" fillId="4" borderId="19" xfId="50" applyFill="1" applyBorder="1" applyAlignment="1">
      <alignment horizontal="center" vertical="center"/>
    </xf>
    <xf numFmtId="4" fontId="6" fillId="4" borderId="19" xfId="50" applyNumberFormat="1" applyFill="1" applyBorder="1" applyAlignment="1">
      <alignment horizontal="center" vertical="center"/>
    </xf>
    <xf numFmtId="177" fontId="33" fillId="4" borderId="95" xfId="61" applyNumberFormat="1" applyFont="1" applyFill="1" applyBorder="1" applyAlignment="1">
      <alignment horizontal="right" vertical="center" wrapText="1"/>
    </xf>
    <xf numFmtId="188" fontId="27" fillId="0" borderId="0" xfId="61" applyNumberFormat="1" applyFont="1" applyFill="1" applyBorder="1" applyAlignment="1">
      <alignment horizontal="center" vertical="center" wrapText="1"/>
    </xf>
    <xf numFmtId="4" fontId="6" fillId="4" borderId="96" xfId="50" applyNumberFormat="1" applyFill="1" applyBorder="1" applyAlignment="1">
      <alignment horizontal="left" vertical="center"/>
    </xf>
    <xf numFmtId="0" fontId="6" fillId="4" borderId="20" xfId="50" applyFill="1" applyBorder="1" applyAlignment="1">
      <alignment vertical="center"/>
    </xf>
    <xf numFmtId="0" fontId="6" fillId="4" borderId="20" xfId="50" applyFill="1" applyBorder="1" applyAlignment="1">
      <alignment horizontal="center" vertical="center"/>
    </xf>
    <xf numFmtId="4" fontId="6" fillId="4" borderId="20" xfId="50" applyNumberFormat="1" applyFill="1" applyBorder="1" applyAlignment="1">
      <alignment horizontal="center" vertical="center"/>
    </xf>
    <xf numFmtId="4" fontId="12" fillId="4" borderId="97" xfId="50" applyNumberFormat="1" applyFont="1" applyFill="1" applyBorder="1" applyAlignment="1">
      <alignment vertical="center"/>
    </xf>
    <xf numFmtId="0" fontId="12" fillId="0" borderId="0" xfId="50" applyFont="1" applyAlignment="1">
      <alignment horizontal="left" vertical="center" wrapText="1"/>
    </xf>
    <xf numFmtId="0" fontId="12" fillId="0" borderId="0" xfId="50" applyFont="1" applyAlignment="1">
      <alignment horizontal="center" vertical="center" wrapText="1"/>
    </xf>
    <xf numFmtId="4" fontId="12" fillId="0" borderId="10" xfId="50" applyNumberFormat="1" applyFont="1" applyBorder="1" applyAlignment="1">
      <alignment horizontal="center" vertical="center"/>
    </xf>
    <xf numFmtId="10" fontId="12" fillId="0" borderId="11" xfId="50" applyNumberFormat="1" applyFont="1" applyBorder="1" applyAlignment="1">
      <alignment vertical="center"/>
    </xf>
    <xf numFmtId="10" fontId="6" fillId="0" borderId="0" xfId="50" applyNumberFormat="1" applyAlignment="1">
      <alignment horizontal="left" vertical="center"/>
    </xf>
    <xf numFmtId="10" fontId="6" fillId="0" borderId="11" xfId="50" applyNumberFormat="1" applyBorder="1" applyAlignment="1">
      <alignment vertical="center"/>
    </xf>
    <xf numFmtId="10" fontId="12" fillId="3" borderId="11" xfId="50" applyNumberFormat="1" applyFont="1" applyFill="1" applyBorder="1" applyAlignment="1">
      <alignment vertical="center"/>
    </xf>
    <xf numFmtId="178" fontId="24" fillId="0" borderId="98" xfId="62" applyNumberFormat="1" applyFont="1" applyBorder="1" applyAlignment="1">
      <alignment horizontal="right" vertical="center"/>
    </xf>
    <xf numFmtId="2" fontId="6" fillId="15" borderId="92" xfId="50" applyNumberFormat="1" applyFill="1" applyBorder="1" applyAlignment="1">
      <alignment vertical="center"/>
    </xf>
    <xf numFmtId="4" fontId="6" fillId="0" borderId="10" xfId="50" applyNumberFormat="1" applyBorder="1" applyAlignment="1">
      <alignment horizontal="center" vertical="center"/>
    </xf>
    <xf numFmtId="4" fontId="49" fillId="8" borderId="2" xfId="50" applyNumberFormat="1" applyFont="1" applyFill="1" applyBorder="1" applyAlignment="1">
      <alignment horizontal="center" vertical="center"/>
    </xf>
    <xf numFmtId="0" fontId="50" fillId="8" borderId="3" xfId="50" applyFont="1" applyFill="1" applyBorder="1" applyAlignment="1">
      <alignment vertical="center"/>
    </xf>
    <xf numFmtId="0" fontId="49" fillId="8" borderId="3" xfId="50" applyFont="1" applyFill="1" applyBorder="1" applyAlignment="1">
      <alignment horizontal="center" vertical="center"/>
    </xf>
    <xf numFmtId="4" fontId="49" fillId="8" borderId="3" xfId="50" applyNumberFormat="1" applyFont="1" applyFill="1" applyBorder="1" applyAlignment="1">
      <alignment vertical="center"/>
    </xf>
    <xf numFmtId="3" fontId="49" fillId="8" borderId="3" xfId="50" applyNumberFormat="1" applyFont="1" applyFill="1" applyBorder="1" applyAlignment="1">
      <alignment vertical="center"/>
    </xf>
    <xf numFmtId="0" fontId="49" fillId="8" borderId="3" xfId="50" applyFont="1" applyFill="1" applyBorder="1" applyAlignment="1">
      <alignment vertical="center"/>
    </xf>
    <xf numFmtId="177" fontId="49" fillId="8" borderId="4" xfId="50" applyNumberFormat="1" applyFont="1" applyFill="1" applyBorder="1" applyAlignment="1">
      <alignment vertical="center"/>
    </xf>
    <xf numFmtId="177" fontId="50" fillId="8" borderId="6" xfId="50" applyNumberFormat="1" applyFont="1" applyFill="1" applyBorder="1" applyAlignment="1">
      <alignment vertical="center"/>
    </xf>
    <xf numFmtId="10" fontId="50" fillId="8" borderId="6" xfId="50" applyNumberFormat="1" applyFont="1" applyFill="1" applyBorder="1" applyAlignment="1">
      <alignment vertical="center"/>
    </xf>
    <xf numFmtId="0" fontId="6" fillId="0" borderId="0" xfId="63" applyFont="1" applyAlignment="1">
      <alignment vertical="center"/>
    </xf>
    <xf numFmtId="4" fontId="12" fillId="0" borderId="0" xfId="50" applyNumberFormat="1" applyFont="1" applyAlignment="1">
      <alignment horizontal="center" vertical="center" wrapText="1"/>
    </xf>
    <xf numFmtId="177" fontId="12" fillId="0" borderId="0" xfId="50" applyNumberFormat="1" applyFont="1" applyAlignment="1">
      <alignment horizontal="left" vertical="center"/>
    </xf>
    <xf numFmtId="177" fontId="12" fillId="0" borderId="0" xfId="50" applyNumberFormat="1" applyFont="1" applyAlignment="1">
      <alignment horizontal="center" vertical="center" wrapText="1"/>
    </xf>
    <xf numFmtId="10" fontId="12" fillId="0" borderId="0" xfId="50" applyNumberFormat="1" applyFont="1" applyAlignment="1">
      <alignment horizontal="center" vertical="center" wrapText="1"/>
    </xf>
    <xf numFmtId="173" fontId="27" fillId="0" borderId="0" xfId="31" applyNumberFormat="1" applyFont="1" applyAlignment="1">
      <alignment vertical="center"/>
    </xf>
    <xf numFmtId="173" fontId="27" fillId="0" borderId="29" xfId="31" applyNumberFormat="1" applyFont="1" applyBorder="1" applyAlignment="1">
      <alignment vertical="center"/>
    </xf>
    <xf numFmtId="173" fontId="33" fillId="17" borderId="38" xfId="28" applyNumberFormat="1" applyFont="1" applyFill="1" applyBorder="1" applyAlignment="1">
      <alignment vertical="center"/>
    </xf>
    <xf numFmtId="173" fontId="45" fillId="11" borderId="1" xfId="0" applyNumberFormat="1" applyFont="1" applyFill="1" applyBorder="1" applyAlignment="1">
      <alignment vertical="center"/>
    </xf>
    <xf numFmtId="173" fontId="27" fillId="0" borderId="39" xfId="34" applyNumberFormat="1" applyFont="1" applyFill="1" applyBorder="1" applyAlignment="1">
      <alignment horizontal="right" vertical="center" wrapText="1"/>
    </xf>
    <xf numFmtId="173" fontId="33" fillId="12" borderId="92" xfId="0" applyNumberFormat="1" applyFont="1" applyFill="1" applyBorder="1" applyAlignment="1">
      <alignment vertical="center"/>
    </xf>
    <xf numFmtId="173" fontId="28" fillId="0" borderId="0" xfId="31" applyNumberFormat="1" applyFont="1" applyAlignment="1">
      <alignment vertical="center"/>
    </xf>
    <xf numFmtId="173" fontId="35" fillId="11" borderId="38" xfId="28" applyNumberFormat="1" applyFont="1" applyFill="1" applyBorder="1" applyAlignment="1">
      <alignment vertical="center"/>
    </xf>
    <xf numFmtId="173" fontId="33" fillId="0" borderId="0" xfId="38" applyNumberFormat="1" applyFont="1" applyAlignment="1">
      <alignment vertical="center"/>
    </xf>
    <xf numFmtId="173" fontId="35" fillId="0" borderId="9" xfId="39" applyNumberFormat="1" applyFont="1" applyBorder="1" applyAlignment="1">
      <alignment horizontal="right" vertical="center"/>
    </xf>
    <xf numFmtId="173" fontId="35" fillId="11" borderId="41" xfId="28" applyNumberFormat="1" applyFont="1" applyFill="1" applyBorder="1" applyAlignment="1">
      <alignment vertical="center"/>
    </xf>
    <xf numFmtId="173" fontId="33" fillId="0" borderId="0" xfId="39" applyNumberFormat="1" applyFont="1" applyAlignment="1">
      <alignment vertical="center"/>
    </xf>
    <xf numFmtId="173" fontId="33" fillId="5" borderId="1" xfId="40" applyNumberFormat="1" applyFont="1" applyFill="1" applyBorder="1" applyAlignment="1">
      <alignment horizontal="center" vertical="center"/>
    </xf>
    <xf numFmtId="173" fontId="27" fillId="0" borderId="49" xfId="31" applyNumberFormat="1" applyFont="1" applyBorder="1" applyAlignment="1">
      <alignment vertical="center"/>
    </xf>
    <xf numFmtId="49" fontId="47" fillId="0" borderId="94" xfId="0" applyNumberFormat="1" applyFont="1" applyBorder="1" applyAlignment="1">
      <alignment horizontal="center" vertical="center"/>
    </xf>
    <xf numFmtId="0" fontId="33" fillId="12" borderId="92" xfId="0" applyFont="1" applyFill="1" applyBorder="1" applyAlignment="1">
      <alignment vertical="center" wrapText="1"/>
    </xf>
    <xf numFmtId="42" fontId="52" fillId="0" borderId="0" xfId="64" applyFont="1" applyAlignment="1">
      <alignment vertical="center"/>
    </xf>
    <xf numFmtId="10" fontId="27" fillId="6" borderId="11" xfId="23" applyNumberFormat="1" applyFont="1" applyFill="1" applyBorder="1" applyAlignment="1">
      <alignment horizontal="center" vertical="center"/>
    </xf>
    <xf numFmtId="4" fontId="6" fillId="19" borderId="93" xfId="0" applyNumberFormat="1" applyFont="1" applyFill="1" applyBorder="1" applyAlignment="1">
      <alignment horizontal="center" vertical="center"/>
    </xf>
    <xf numFmtId="0" fontId="46" fillId="7" borderId="37" xfId="31" applyFont="1" applyFill="1" applyBorder="1" applyAlignment="1">
      <alignment vertical="center"/>
    </xf>
    <xf numFmtId="0" fontId="46" fillId="7" borderId="21" xfId="31" applyFont="1" applyFill="1" applyBorder="1" applyAlignment="1">
      <alignment vertical="center"/>
    </xf>
    <xf numFmtId="0" fontId="46" fillId="7" borderId="38" xfId="31" applyFont="1" applyFill="1" applyBorder="1" applyAlignment="1">
      <alignment vertical="center"/>
    </xf>
    <xf numFmtId="0" fontId="46" fillId="7" borderId="46" xfId="31" applyFont="1" applyFill="1" applyBorder="1" applyAlignment="1">
      <alignment vertical="center"/>
    </xf>
    <xf numFmtId="0" fontId="46" fillId="7" borderId="47" xfId="31" applyFont="1" applyFill="1" applyBorder="1" applyAlignment="1">
      <alignment vertical="center"/>
    </xf>
    <xf numFmtId="0" fontId="46" fillId="7" borderId="99" xfId="31" applyFont="1" applyFill="1" applyBorder="1" applyAlignment="1">
      <alignment vertical="center"/>
    </xf>
    <xf numFmtId="0" fontId="41" fillId="11" borderId="51" xfId="0" applyFont="1" applyFill="1" applyBorder="1" applyAlignment="1">
      <alignment vertical="center"/>
    </xf>
    <xf numFmtId="0" fontId="41" fillId="11" borderId="14" xfId="0" applyFont="1" applyFill="1" applyBorder="1" applyAlignment="1">
      <alignment vertical="center"/>
    </xf>
    <xf numFmtId="0" fontId="41" fillId="11" borderId="15" xfId="0" applyFont="1" applyFill="1" applyBorder="1" applyAlignment="1">
      <alignment vertical="center"/>
    </xf>
    <xf numFmtId="0" fontId="27" fillId="12" borderId="92" xfId="0" applyFont="1" applyFill="1" applyBorder="1" applyAlignment="1">
      <alignment vertical="center"/>
    </xf>
    <xf numFmtId="0" fontId="27" fillId="0" borderId="30" xfId="31" applyFont="1" applyBorder="1" applyAlignment="1">
      <alignment vertical="center"/>
    </xf>
    <xf numFmtId="0" fontId="27" fillId="0" borderId="34" xfId="31" applyFont="1" applyBorder="1" applyAlignment="1">
      <alignment vertical="center"/>
    </xf>
    <xf numFmtId="0" fontId="27" fillId="0" borderId="34" xfId="37" applyFont="1" applyBorder="1" applyAlignment="1">
      <alignment vertical="center"/>
    </xf>
    <xf numFmtId="186" fontId="27" fillId="0" borderId="34" xfId="37" applyNumberFormat="1" applyFont="1" applyBorder="1" applyAlignment="1">
      <alignment vertical="center"/>
    </xf>
    <xf numFmtId="0" fontId="27" fillId="0" borderId="50" xfId="31" applyFont="1" applyBorder="1" applyAlignment="1">
      <alignment vertical="center"/>
    </xf>
    <xf numFmtId="177" fontId="33" fillId="5" borderId="8" xfId="28" applyNumberFormat="1" applyFont="1" applyFill="1" applyBorder="1" applyAlignment="1">
      <alignment horizontal="center" vertical="center" wrapText="1"/>
    </xf>
    <xf numFmtId="177" fontId="33" fillId="5" borderId="22" xfId="28" applyNumberFormat="1" applyFont="1" applyFill="1" applyBorder="1" applyAlignment="1">
      <alignment horizontal="center" vertical="center" wrapText="1"/>
    </xf>
    <xf numFmtId="0" fontId="31" fillId="0" borderId="27" xfId="32" applyFont="1" applyBorder="1" applyAlignment="1">
      <alignment horizontal="center" vertical="center"/>
    </xf>
    <xf numFmtId="0" fontId="31" fillId="0" borderId="13" xfId="32" applyFont="1" applyBorder="1" applyAlignment="1">
      <alignment horizontal="center" vertical="center"/>
    </xf>
    <xf numFmtId="0" fontId="31" fillId="0" borderId="26" xfId="32" applyFont="1" applyBorder="1" applyAlignment="1">
      <alignment horizontal="center" vertical="center"/>
    </xf>
    <xf numFmtId="0" fontId="31" fillId="0" borderId="25" xfId="32" applyFont="1" applyBorder="1" applyAlignment="1">
      <alignment horizontal="center" vertical="center"/>
    </xf>
    <xf numFmtId="0" fontId="31" fillId="0" borderId="36" xfId="32" applyFont="1" applyBorder="1" applyAlignment="1">
      <alignment horizontal="center" vertical="center"/>
    </xf>
    <xf numFmtId="0" fontId="31" fillId="0" borderId="24" xfId="32" applyFont="1" applyBorder="1" applyAlignment="1">
      <alignment horizontal="center" vertical="center"/>
    </xf>
    <xf numFmtId="0" fontId="32" fillId="4" borderId="12" xfId="31" applyFont="1" applyFill="1" applyBorder="1" applyAlignment="1">
      <alignment horizontal="center" vertical="center" wrapText="1"/>
    </xf>
    <xf numFmtId="0" fontId="32" fillId="4" borderId="1" xfId="31" applyFont="1" applyFill="1" applyBorder="1" applyAlignment="1">
      <alignment horizontal="center" vertical="center" wrapText="1"/>
    </xf>
    <xf numFmtId="0" fontId="32" fillId="6" borderId="5" xfId="31" applyFont="1" applyFill="1" applyBorder="1" applyAlignment="1">
      <alignment horizontal="center" vertical="center" wrapText="1"/>
    </xf>
    <xf numFmtId="0" fontId="32" fillId="6" borderId="14" xfId="31" applyFont="1" applyFill="1" applyBorder="1" applyAlignment="1">
      <alignment horizontal="center" vertical="center" wrapText="1"/>
    </xf>
    <xf numFmtId="0" fontId="32" fillId="6" borderId="15" xfId="31" applyFont="1" applyFill="1" applyBorder="1" applyAlignment="1">
      <alignment horizontal="center" vertical="center" wrapText="1"/>
    </xf>
    <xf numFmtId="0" fontId="33" fillId="11" borderId="37" xfId="28" applyFont="1" applyFill="1" applyBorder="1" applyAlignment="1">
      <alignment horizontal="center" vertical="center" wrapText="1"/>
    </xf>
    <xf numFmtId="0" fontId="33" fillId="11" borderId="21" xfId="28" applyFont="1" applyFill="1" applyBorder="1" applyAlignment="1">
      <alignment horizontal="center" vertical="center" wrapText="1"/>
    </xf>
    <xf numFmtId="0" fontId="33" fillId="11" borderId="38" xfId="28" applyFont="1" applyFill="1" applyBorder="1" applyAlignment="1">
      <alignment horizontal="center" vertical="center" wrapText="1"/>
    </xf>
    <xf numFmtId="173" fontId="33" fillId="5" borderId="9" xfId="28" applyNumberFormat="1" applyFont="1" applyFill="1" applyBorder="1" applyAlignment="1">
      <alignment horizontal="center" vertical="center" wrapText="1"/>
    </xf>
    <xf numFmtId="173" fontId="33" fillId="5" borderId="89" xfId="28" applyNumberFormat="1" applyFont="1" applyFill="1" applyBorder="1" applyAlignment="1">
      <alignment horizontal="center" vertical="center" wrapText="1"/>
    </xf>
    <xf numFmtId="0" fontId="33" fillId="5" borderId="7" xfId="28" applyFont="1" applyFill="1" applyBorder="1" applyAlignment="1">
      <alignment horizontal="center" vertical="center" wrapText="1"/>
    </xf>
    <xf numFmtId="0" fontId="33" fillId="5" borderId="88" xfId="28" applyFont="1" applyFill="1" applyBorder="1" applyAlignment="1">
      <alignment horizontal="center" vertical="center" wrapText="1"/>
    </xf>
    <xf numFmtId="49" fontId="33" fillId="5" borderId="8" xfId="28" applyNumberFormat="1" applyFont="1" applyFill="1" applyBorder="1" applyAlignment="1">
      <alignment horizontal="center" vertical="center" wrapText="1"/>
    </xf>
    <xf numFmtId="49" fontId="33" fillId="5" borderId="22" xfId="28" applyNumberFormat="1" applyFont="1" applyFill="1" applyBorder="1" applyAlignment="1">
      <alignment horizontal="center" vertical="center" wrapText="1"/>
    </xf>
    <xf numFmtId="0" fontId="33" fillId="5" borderId="8" xfId="28" applyFont="1" applyFill="1" applyBorder="1" applyAlignment="1">
      <alignment horizontal="center" vertical="center" wrapText="1"/>
    </xf>
    <xf numFmtId="0" fontId="33" fillId="5" borderId="22" xfId="28" applyFont="1" applyFill="1" applyBorder="1" applyAlignment="1">
      <alignment horizontal="center" vertical="center" wrapText="1"/>
    </xf>
    <xf numFmtId="0" fontId="41" fillId="11" borderId="51" xfId="0" applyFont="1" applyFill="1" applyBorder="1" applyAlignment="1">
      <alignment horizontal="center" vertical="center"/>
    </xf>
    <xf numFmtId="0" fontId="41" fillId="11" borderId="14" xfId="0" applyFont="1" applyFill="1" applyBorder="1" applyAlignment="1">
      <alignment horizontal="center" vertical="center"/>
    </xf>
    <xf numFmtId="0" fontId="41" fillId="11" borderId="15" xfId="0" applyFont="1" applyFill="1" applyBorder="1" applyAlignment="1">
      <alignment horizontal="center" vertical="center"/>
    </xf>
    <xf numFmtId="0" fontId="27" fillId="12" borderId="92" xfId="0" applyFont="1" applyFill="1" applyBorder="1" applyAlignment="1">
      <alignment horizontal="center" vertical="center"/>
    </xf>
    <xf numFmtId="0" fontId="34" fillId="11" borderId="37" xfId="28" applyFont="1" applyFill="1" applyBorder="1" applyAlignment="1">
      <alignment horizontal="right" vertical="center"/>
    </xf>
    <xf numFmtId="0" fontId="34" fillId="11" borderId="21" xfId="28" applyFont="1" applyFill="1" applyBorder="1" applyAlignment="1">
      <alignment horizontal="right" vertical="center"/>
    </xf>
    <xf numFmtId="0" fontId="34" fillId="11" borderId="44" xfId="28" applyFont="1" applyFill="1" applyBorder="1" applyAlignment="1">
      <alignment horizontal="right" vertical="center"/>
    </xf>
    <xf numFmtId="0" fontId="32" fillId="6" borderId="51" xfId="32" applyFont="1" applyFill="1" applyBorder="1" applyAlignment="1">
      <alignment vertical="center" wrapText="1"/>
    </xf>
    <xf numFmtId="0" fontId="32" fillId="6" borderId="14" xfId="32" applyFont="1" applyFill="1" applyBorder="1" applyAlignment="1">
      <alignment vertical="center" wrapText="1"/>
    </xf>
    <xf numFmtId="0" fontId="32" fillId="6" borderId="15" xfId="32" applyFont="1" applyFill="1" applyBorder="1" applyAlignment="1">
      <alignment vertical="center" wrapText="1"/>
    </xf>
    <xf numFmtId="3" fontId="33" fillId="5" borderId="5" xfId="32" applyNumberFormat="1" applyFont="1" applyFill="1" applyBorder="1" applyAlignment="1">
      <alignment horizontal="center" vertical="center"/>
    </xf>
    <xf numFmtId="3" fontId="33" fillId="5" borderId="15" xfId="32" applyNumberFormat="1" applyFont="1" applyFill="1" applyBorder="1" applyAlignment="1">
      <alignment horizontal="center" vertical="center"/>
    </xf>
    <xf numFmtId="0" fontId="33" fillId="0" borderId="51" xfId="37" applyFont="1" applyBorder="1" applyAlignment="1">
      <alignment horizontal="left" vertical="center" wrapText="1"/>
    </xf>
    <xf numFmtId="0" fontId="33" fillId="0" borderId="14" xfId="37" applyFont="1" applyBorder="1" applyAlignment="1">
      <alignment horizontal="left" vertical="center" wrapText="1"/>
    </xf>
    <xf numFmtId="0" fontId="33" fillId="0" borderId="15" xfId="37" applyFont="1" applyBorder="1" applyAlignment="1">
      <alignment horizontal="left" vertical="center" wrapText="1"/>
    </xf>
    <xf numFmtId="3" fontId="33" fillId="5" borderId="5" xfId="32" applyNumberFormat="1" applyFont="1" applyFill="1" applyBorder="1" applyAlignment="1">
      <alignment horizontal="center" vertical="center" wrapText="1"/>
    </xf>
    <xf numFmtId="3" fontId="33" fillId="5" borderId="15" xfId="32" applyNumberFormat="1" applyFont="1" applyFill="1" applyBorder="1" applyAlignment="1">
      <alignment horizontal="center" vertical="center" wrapText="1"/>
    </xf>
    <xf numFmtId="3" fontId="33" fillId="5" borderId="14" xfId="32" applyNumberFormat="1" applyFont="1" applyFill="1" applyBorder="1" applyAlignment="1">
      <alignment horizontal="center" vertical="center" wrapText="1"/>
    </xf>
    <xf numFmtId="4" fontId="48" fillId="4" borderId="92" xfId="50" applyNumberFormat="1" applyFont="1" applyFill="1" applyBorder="1" applyAlignment="1">
      <alignment horizontal="center" vertical="center"/>
    </xf>
    <xf numFmtId="0" fontId="43" fillId="18" borderId="64" xfId="56" applyFont="1" applyFill="1" applyBorder="1" applyAlignment="1">
      <alignment horizontal="right" vertical="center"/>
    </xf>
    <xf numFmtId="0" fontId="27" fillId="0" borderId="64" xfId="56" applyFont="1" applyBorder="1" applyAlignment="1">
      <alignment vertical="center"/>
    </xf>
    <xf numFmtId="0" fontId="27" fillId="0" borderId="65" xfId="56" applyFont="1" applyBorder="1" applyAlignment="1">
      <alignment vertical="center"/>
    </xf>
    <xf numFmtId="0" fontId="40" fillId="18" borderId="82" xfId="56" applyFont="1" applyFill="1" applyBorder="1" applyAlignment="1">
      <alignment horizontal="left" vertical="center" wrapText="1"/>
    </xf>
    <xf numFmtId="0" fontId="27" fillId="0" borderId="83" xfId="56" applyFont="1" applyBorder="1" applyAlignment="1">
      <alignment vertical="center"/>
    </xf>
    <xf numFmtId="0" fontId="43" fillId="18" borderId="83" xfId="56" applyFont="1" applyFill="1" applyBorder="1" applyAlignment="1">
      <alignment horizontal="right" vertical="center"/>
    </xf>
    <xf numFmtId="0" fontId="27" fillId="0" borderId="84" xfId="56" applyFont="1" applyBorder="1" applyAlignment="1">
      <alignment vertical="center"/>
    </xf>
    <xf numFmtId="0" fontId="43" fillId="18" borderId="86" xfId="56" applyFont="1" applyFill="1" applyBorder="1" applyAlignment="1">
      <alignment horizontal="center" vertical="center"/>
    </xf>
    <xf numFmtId="0" fontId="42" fillId="0" borderId="58" xfId="56" applyFont="1" applyBorder="1" applyAlignment="1">
      <alignment horizontal="left" vertical="center"/>
    </xf>
    <xf numFmtId="0" fontId="27" fillId="0" borderId="59" xfId="56" applyFont="1" applyBorder="1" applyAlignment="1">
      <alignment vertical="center"/>
    </xf>
    <xf numFmtId="0" fontId="27" fillId="0" borderId="60" xfId="56" applyFont="1" applyBorder="1" applyAlignment="1">
      <alignment vertical="center"/>
    </xf>
    <xf numFmtId="0" fontId="40" fillId="18" borderId="69" xfId="56" applyFont="1" applyFill="1" applyBorder="1" applyAlignment="1">
      <alignment horizontal="left" vertical="center"/>
    </xf>
    <xf numFmtId="0" fontId="27" fillId="0" borderId="70" xfId="56" applyFont="1" applyBorder="1" applyAlignment="1">
      <alignment vertical="center"/>
    </xf>
    <xf numFmtId="0" fontId="27" fillId="0" borderId="71" xfId="56" applyFont="1" applyBorder="1" applyAlignment="1">
      <alignment vertical="center"/>
    </xf>
    <xf numFmtId="0" fontId="42" fillId="0" borderId="58" xfId="56" applyFont="1" applyBorder="1" applyAlignment="1">
      <alignment horizontal="left" vertical="center" wrapText="1"/>
    </xf>
    <xf numFmtId="0" fontId="40" fillId="17" borderId="52" xfId="56" applyFont="1" applyFill="1" applyBorder="1" applyAlignment="1">
      <alignment horizontal="center" vertical="center" wrapText="1"/>
    </xf>
    <xf numFmtId="0" fontId="27" fillId="17" borderId="53" xfId="56" applyFont="1" applyFill="1" applyBorder="1" applyAlignment="1">
      <alignment vertical="center"/>
    </xf>
    <xf numFmtId="0" fontId="27" fillId="17" borderId="54" xfId="56" applyFont="1" applyFill="1" applyBorder="1" applyAlignment="1">
      <alignment vertical="center"/>
    </xf>
    <xf numFmtId="0" fontId="43" fillId="0" borderId="52" xfId="56" applyFont="1" applyBorder="1" applyAlignment="1">
      <alignment horizontal="center" vertical="center" wrapText="1"/>
    </xf>
    <xf numFmtId="0" fontId="27" fillId="0" borderId="53" xfId="56" applyFont="1" applyBorder="1" applyAlignment="1">
      <alignment vertical="center"/>
    </xf>
    <xf numFmtId="0" fontId="27" fillId="0" borderId="54" xfId="56" applyFont="1" applyBorder="1" applyAlignment="1">
      <alignment vertical="center"/>
    </xf>
    <xf numFmtId="0" fontId="40" fillId="18" borderId="56" xfId="56" applyFont="1" applyFill="1" applyBorder="1" applyAlignment="1">
      <alignment horizontal="left" vertical="center"/>
    </xf>
    <xf numFmtId="0" fontId="12" fillId="2" borderId="22" xfId="0" applyFont="1" applyFill="1" applyBorder="1" applyAlignment="1" applyProtection="1">
      <alignment horizontal="center" vertical="center" wrapText="1"/>
      <protection hidden="1"/>
    </xf>
    <xf numFmtId="0" fontId="12" fillId="2" borderId="23" xfId="0" applyFont="1" applyFill="1" applyBorder="1" applyAlignment="1" applyProtection="1">
      <alignment horizontal="center" vertical="center" wrapText="1"/>
      <protection hidden="1"/>
    </xf>
    <xf numFmtId="0" fontId="12" fillId="2" borderId="12" xfId="0" applyFont="1" applyFill="1" applyBorder="1" applyAlignment="1" applyProtection="1">
      <alignment horizontal="center" vertical="center" wrapText="1"/>
      <protection hidden="1"/>
    </xf>
    <xf numFmtId="170" fontId="16" fillId="2" borderId="0" xfId="0" applyNumberFormat="1" applyFont="1" applyFill="1" applyAlignment="1" applyProtection="1">
      <alignment horizontal="center" vertical="center"/>
      <protection hidden="1"/>
    </xf>
    <xf numFmtId="0" fontId="12" fillId="0" borderId="0" xfId="0" applyFont="1" applyAlignment="1">
      <alignment horizontal="left"/>
    </xf>
    <xf numFmtId="0" fontId="12" fillId="5" borderId="0" xfId="0" applyFont="1" applyFill="1" applyAlignment="1">
      <alignment horizontal="center" vertical="top"/>
    </xf>
    <xf numFmtId="0" fontId="12" fillId="5" borderId="22" xfId="0" applyFont="1" applyFill="1" applyBorder="1" applyAlignment="1" applyProtection="1">
      <alignment horizontal="left" vertical="center" wrapText="1"/>
      <protection hidden="1"/>
    </xf>
    <xf numFmtId="0" fontId="12" fillId="5" borderId="23" xfId="0" applyFont="1" applyFill="1" applyBorder="1" applyAlignment="1" applyProtection="1">
      <alignment horizontal="left" vertical="center" wrapText="1"/>
      <protection hidden="1"/>
    </xf>
    <xf numFmtId="0" fontId="12" fillId="5" borderId="12" xfId="0" applyFont="1" applyFill="1" applyBorder="1" applyAlignment="1" applyProtection="1">
      <alignment horizontal="left" vertical="center" wrapText="1"/>
      <protection hidden="1"/>
    </xf>
    <xf numFmtId="170" fontId="12" fillId="5" borderId="0" xfId="0" applyNumberFormat="1" applyFont="1" applyFill="1" applyAlignment="1" applyProtection="1">
      <alignment horizontal="center" vertical="center"/>
      <protection hidden="1"/>
    </xf>
    <xf numFmtId="0" fontId="12" fillId="5" borderId="1" xfId="0" applyFont="1" applyFill="1" applyBorder="1" applyAlignment="1" applyProtection="1">
      <alignment horizontal="center" vertical="center" wrapText="1"/>
      <protection hidden="1"/>
    </xf>
    <xf numFmtId="0" fontId="21" fillId="5" borderId="1" xfId="0" applyFont="1" applyFill="1" applyBorder="1" applyAlignment="1" applyProtection="1">
      <alignment horizontal="center" vertical="center"/>
      <protection hidden="1"/>
    </xf>
    <xf numFmtId="0" fontId="12" fillId="5" borderId="1" xfId="0" applyFont="1" applyFill="1" applyBorder="1" applyAlignment="1" applyProtection="1">
      <alignment horizontal="left" vertical="center"/>
      <protection hidden="1"/>
    </xf>
    <xf numFmtId="0" fontId="12" fillId="5" borderId="1" xfId="0" applyFont="1" applyFill="1" applyBorder="1" applyAlignment="1" applyProtection="1">
      <alignment horizontal="left" vertical="center" wrapText="1"/>
      <protection hidden="1"/>
    </xf>
    <xf numFmtId="0" fontId="6" fillId="5" borderId="0" xfId="0" applyFont="1" applyFill="1" applyAlignment="1" applyProtection="1">
      <alignment horizontal="left" vertical="center" wrapText="1"/>
      <protection hidden="1"/>
    </xf>
    <xf numFmtId="0" fontId="6" fillId="5" borderId="1" xfId="0" applyFont="1" applyFill="1" applyBorder="1" applyAlignment="1">
      <alignment horizontal="left"/>
    </xf>
    <xf numFmtId="0" fontId="12" fillId="5" borderId="1" xfId="0" applyFont="1" applyFill="1" applyBorder="1" applyAlignment="1">
      <alignment horizontal="center"/>
    </xf>
    <xf numFmtId="170" fontId="12" fillId="5" borderId="0" xfId="0" applyNumberFormat="1" applyFont="1" applyFill="1" applyAlignment="1" applyProtection="1">
      <alignment horizontal="center" vertical="center" wrapText="1"/>
      <protection hidden="1"/>
    </xf>
  </cellXfs>
  <cellStyles count="65">
    <cellStyle name="Euro" xfId="1" xr:uid="{00000000-0005-0000-0000-000000000000}"/>
    <cellStyle name="Euro 2" xfId="2" xr:uid="{00000000-0005-0000-0000-000001000000}"/>
    <cellStyle name="Euro 2 2" xfId="42" xr:uid="{00000000-0005-0000-0000-000002000000}"/>
    <cellStyle name="Euro 3" xfId="3" xr:uid="{00000000-0005-0000-0000-000003000000}"/>
    <cellStyle name="Euro 3 2" xfId="43" xr:uid="{00000000-0005-0000-0000-000004000000}"/>
    <cellStyle name="Excel Built-in Normal 1" xfId="41" xr:uid="{00000000-0005-0000-0000-000005000000}"/>
    <cellStyle name="Hipervínculo" xfId="4" builtinId="8"/>
    <cellStyle name="Millares" xfId="5" builtinId="3"/>
    <cellStyle name="Millares [0]" xfId="6" builtinId="6"/>
    <cellStyle name="Millares 2" xfId="33" xr:uid="{00000000-0005-0000-0000-000009000000}"/>
    <cellStyle name="Millares 2 2" xfId="7" xr:uid="{00000000-0005-0000-0000-00000A000000}"/>
    <cellStyle name="Millares 2 2 2" xfId="44" xr:uid="{00000000-0005-0000-0000-00000B000000}"/>
    <cellStyle name="Millares 3" xfId="8" xr:uid="{00000000-0005-0000-0000-00000C000000}"/>
    <cellStyle name="Millares 3 2" xfId="45" xr:uid="{00000000-0005-0000-0000-00000D000000}"/>
    <cellStyle name="Millares 4" xfId="35" xr:uid="{00000000-0005-0000-0000-00000E000000}"/>
    <cellStyle name="Millares_FORMULARIO 4 - M-OFERENTE PPTA ECONOMICA" xfId="40" xr:uid="{00000000-0005-0000-0000-00000F000000}"/>
    <cellStyle name="Moneda" xfId="30" builtinId="4"/>
    <cellStyle name="Moneda [0]" xfId="64" builtinId="7"/>
    <cellStyle name="Moneda 2" xfId="26" xr:uid="{00000000-0005-0000-0000-000012000000}"/>
    <cellStyle name="Moneda 2 2" xfId="9" xr:uid="{00000000-0005-0000-0000-000013000000}"/>
    <cellStyle name="Moneda 2 2 2" xfId="46" xr:uid="{00000000-0005-0000-0000-000014000000}"/>
    <cellStyle name="Moneda 2 2 2 2 2" xfId="39" xr:uid="{00000000-0005-0000-0000-000015000000}"/>
    <cellStyle name="Moneda 2 3" xfId="34" xr:uid="{00000000-0005-0000-0000-000016000000}"/>
    <cellStyle name="Moneda 3" xfId="10" xr:uid="{00000000-0005-0000-0000-000017000000}"/>
    <cellStyle name="Moneda 3 2" xfId="47" xr:uid="{00000000-0005-0000-0000-000018000000}"/>
    <cellStyle name="Moneda 4" xfId="36" xr:uid="{00000000-0005-0000-0000-000019000000}"/>
    <cellStyle name="Moneda 4 2" xfId="61" xr:uid="{00000000-0005-0000-0000-00001A000000}"/>
    <cellStyle name="Moneda 6 2" xfId="58" xr:uid="{00000000-0005-0000-0000-00001B000000}"/>
    <cellStyle name="Normal" xfId="0" builtinId="0"/>
    <cellStyle name="Normal 11 2" xfId="11" xr:uid="{00000000-0005-0000-0000-00001D000000}"/>
    <cellStyle name="Normal 11 2 2" xfId="48" xr:uid="{00000000-0005-0000-0000-00001E000000}"/>
    <cellStyle name="Normal 11 2 2 2" xfId="63" xr:uid="{00000000-0005-0000-0000-00001F000000}"/>
    <cellStyle name="Normal 11 2 3" xfId="60" xr:uid="{00000000-0005-0000-0000-000020000000}"/>
    <cellStyle name="Normal 12" xfId="12" xr:uid="{00000000-0005-0000-0000-000021000000}"/>
    <cellStyle name="Normal 12 2" xfId="49" xr:uid="{00000000-0005-0000-0000-000022000000}"/>
    <cellStyle name="Normal 12 2 3" xfId="29" xr:uid="{00000000-0005-0000-0000-000023000000}"/>
    <cellStyle name="Normal 12 2 3 2" xfId="54" xr:uid="{00000000-0005-0000-0000-000024000000}"/>
    <cellStyle name="Normal 12 2 3 2 2" xfId="62" xr:uid="{00000000-0005-0000-0000-000025000000}"/>
    <cellStyle name="Normal 12 2 3 3" xfId="59" xr:uid="{00000000-0005-0000-0000-000026000000}"/>
    <cellStyle name="Normal 12 3" xfId="57" xr:uid="{00000000-0005-0000-0000-000027000000}"/>
    <cellStyle name="Normal 2" xfId="13" xr:uid="{00000000-0005-0000-0000-000028000000}"/>
    <cellStyle name="Normal 2 10 3" xfId="28" xr:uid="{00000000-0005-0000-0000-000029000000}"/>
    <cellStyle name="Normal 2 2" xfId="14" xr:uid="{00000000-0005-0000-0000-00002A000000}"/>
    <cellStyle name="Normal 23" xfId="15" xr:uid="{00000000-0005-0000-0000-00002B000000}"/>
    <cellStyle name="Normal 23 2" xfId="50" xr:uid="{00000000-0005-0000-0000-00002C000000}"/>
    <cellStyle name="Normal 3" xfId="16" xr:uid="{00000000-0005-0000-0000-00002D000000}"/>
    <cellStyle name="Normal 3 11" xfId="32" xr:uid="{00000000-0005-0000-0000-00002E000000}"/>
    <cellStyle name="Normal 3 2" xfId="31" xr:uid="{00000000-0005-0000-0000-00002F000000}"/>
    <cellStyle name="Normal 3 2 2" xfId="37" xr:uid="{00000000-0005-0000-0000-000030000000}"/>
    <cellStyle name="Normal 3 3" xfId="55" xr:uid="{00000000-0005-0000-0000-000031000000}"/>
    <cellStyle name="Normal 4" xfId="17" xr:uid="{00000000-0005-0000-0000-000032000000}"/>
    <cellStyle name="Normal 4 2" xfId="18" xr:uid="{00000000-0005-0000-0000-000033000000}"/>
    <cellStyle name="Normal 4 3" xfId="56" xr:uid="{00000000-0005-0000-0000-000034000000}"/>
    <cellStyle name="Normal 5" xfId="19" xr:uid="{00000000-0005-0000-0000-000035000000}"/>
    <cellStyle name="Normal 6" xfId="20" xr:uid="{00000000-0005-0000-0000-000036000000}"/>
    <cellStyle name="Normal 6 2" xfId="27" xr:uid="{00000000-0005-0000-0000-000037000000}"/>
    <cellStyle name="Normal 7" xfId="25" xr:uid="{00000000-0005-0000-0000-000038000000}"/>
    <cellStyle name="Normal 7 2" xfId="21" xr:uid="{00000000-0005-0000-0000-000039000000}"/>
    <cellStyle name="Normal 7 2 2" xfId="51" xr:uid="{00000000-0005-0000-0000-00003A000000}"/>
    <cellStyle name="Normal 7 3" xfId="52" xr:uid="{00000000-0005-0000-0000-00003B000000}"/>
    <cellStyle name="Normal_PRESUPUESTO ESCUELA DE INFANTERIA" xfId="22" xr:uid="{00000000-0005-0000-0000-00003C000000}"/>
    <cellStyle name="Normal_PTO OFICIAL PREPLIEGO (CORREGIDO) 2" xfId="38" xr:uid="{00000000-0005-0000-0000-00003D000000}"/>
    <cellStyle name="Porcentaje" xfId="23" builtinId="5"/>
    <cellStyle name="Porcentaje 2" xfId="24" xr:uid="{00000000-0005-0000-0000-00003F000000}"/>
    <cellStyle name="Porcentaje 2 2" xfId="53" xr:uid="{00000000-0005-0000-0000-000040000000}"/>
  </cellStyles>
  <dxfs count="21">
    <dxf>
      <fill>
        <patternFill>
          <bgColor rgb="FFFFFF00"/>
        </patternFill>
      </fill>
    </dxf>
    <dxf>
      <fill>
        <patternFill>
          <bgColor theme="5" tint="0.39994506668294322"/>
        </patternFill>
      </fill>
    </dxf>
    <dxf>
      <font>
        <b val="0"/>
        <i val="0"/>
        <strike val="0"/>
        <condense val="0"/>
        <extend val="0"/>
        <outline val="0"/>
        <shadow val="0"/>
        <u val="none"/>
        <vertAlign val="baseline"/>
        <sz val="9"/>
        <color auto="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scheme val="none"/>
      </font>
      <numFmt numFmtId="177" formatCode="&quot;$&quot;\ #,##0"/>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3" formatCode="0%"/>
      <alignment horizontal="general" vertical="center" textRotation="0" wrapText="0" indent="0" justifyLastLine="0" shrinkToFit="0" readingOrder="0"/>
    </dxf>
    <dxf>
      <numFmt numFmtId="177" formatCode="&quot;$&quot;\ #,##0"/>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numFmt numFmtId="178" formatCode="&quot;$&quot;\ #,##0.00"/>
      <fill>
        <patternFill patternType="solid">
          <fgColor indexed="64"/>
          <bgColor rgb="FFFFC000"/>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scheme val="none"/>
      </font>
      <alignment horizontal="general" vertical="center" textRotation="0" wrapText="0" indent="0" justifyLastLine="0" shrinkToFit="0" readingOrder="0"/>
    </dxf>
    <dxf>
      <numFmt numFmtId="177" formatCode="&quot;$&quot;\ #,##0"/>
      <alignment horizontal="right"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0" formatCode="@"/>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723900</xdr:colOff>
          <xdr:row>1</xdr:row>
          <xdr:rowOff>139700</xdr:rowOff>
        </xdr:from>
        <xdr:to>
          <xdr:col>2</xdr:col>
          <xdr:colOff>0</xdr:colOff>
          <xdr:row>2</xdr:row>
          <xdr:rowOff>158750</xdr:rowOff>
        </xdr:to>
        <xdr:sp macro="" textlink="">
          <xdr:nvSpPr>
            <xdr:cNvPr id="5122" name="Buscador"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ITEMS" displayName="ITEMS" ref="A6:E2691" totalsRowShown="0" headerRowBorderDxfId="20" tableBorderDxfId="19" totalsRowBorderDxfId="18">
  <autoFilter ref="A6:E2691" xr:uid="{00000000-0009-0000-0100-000002000000}">
    <filterColumn colId="1">
      <customFilters>
        <customFilter val="**"/>
      </customFilters>
    </filterColumn>
  </autoFilter>
  <tableColumns count="5">
    <tableColumn id="1" xr3:uid="{00000000-0010-0000-0000-000001000000}" name="CODIGO" dataDxfId="17"/>
    <tableColumn id="2" xr3:uid="{00000000-0010-0000-0000-000002000000}" name="DESCRIPCION" dataDxfId="16"/>
    <tableColumn id="3" xr3:uid="{00000000-0010-0000-0000-000003000000}" name="CATEGORIA" dataDxfId="15"/>
    <tableColumn id="4" xr3:uid="{00000000-0010-0000-0000-000004000000}" name="UNIDAD" dataDxfId="14"/>
    <tableColumn id="5" xr3:uid="{00000000-0010-0000-0000-000005000000}" name="VR. UNIT (CD)" dataDxfId="1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A2:J2480" totalsRowShown="0" dataDxfId="12">
  <autoFilter ref="A2:J2480" xr:uid="{00000000-0009-0000-0100-000001000000}"/>
  <tableColumns count="10">
    <tableColumn id="1" xr3:uid="{00000000-0010-0000-0100-000001000000}" name="CODIGO_x000a_INSUMO" dataDxfId="11"/>
    <tableColumn id="2" xr3:uid="{00000000-0010-0000-0100-000002000000}" name="INSUMO, EQUIPO O HERRAMIENTA" dataDxfId="10"/>
    <tableColumn id="3" xr3:uid="{00000000-0010-0000-0100-000003000000}" name="TIPO" dataDxfId="9"/>
    <tableColumn id="4" xr3:uid="{00000000-0010-0000-0100-000004000000}" name="UNIIDAD" dataDxfId="8"/>
    <tableColumn id="5" xr3:uid="{00000000-0010-0000-0100-000005000000}" name="VR._x000a_IVA INCLUIDO" dataDxfId="7"/>
    <tableColumn id="6" xr3:uid="{00000000-0010-0000-0100-000006000000}" name="VR. _x000a_ANTES DE IVA" dataDxfId="6"/>
    <tableColumn id="7" xr3:uid="{00000000-0010-0000-0100-000007000000}" name="IMPUESTO IVA" dataDxfId="5" dataCellStyle="Porcentaje"/>
    <tableColumn id="10" xr3:uid="{00000000-0010-0000-0100-00000A000000}" name="INSUMOS 2024" dataDxfId="4"/>
    <tableColumn id="11" xr3:uid="{00000000-0010-0000-0100-00000B000000}" name="Columna3" dataDxfId="3"/>
    <tableColumn id="12" xr3:uid="{00000000-0010-0000-0100-00000C000000}" name="Columna4" dataDxfId="2"/>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3:I2798"/>
  <sheetViews>
    <sheetView topLeftCell="A352" workbookViewId="0">
      <selection activeCell="D3" sqref="D3"/>
    </sheetView>
  </sheetViews>
  <sheetFormatPr baseColWidth="10" defaultColWidth="11.54296875" defaultRowHeight="12.5" x14ac:dyDescent="0.25"/>
  <cols>
    <col min="1" max="1" width="11.54296875" style="88"/>
    <col min="2" max="2" width="59.36328125" style="126" customWidth="1"/>
    <col min="3" max="3" width="13.6328125" style="80" customWidth="1"/>
    <col min="4" max="4" width="12.453125" style="80" bestFit="1" customWidth="1"/>
    <col min="5" max="5" width="15.36328125" style="84" customWidth="1"/>
    <col min="6" max="6" width="1.6328125" style="7" customWidth="1"/>
    <col min="7" max="7" width="11.90625" style="88" bestFit="1" customWidth="1"/>
    <col min="8" max="8" width="13" style="7" bestFit="1" customWidth="1"/>
    <col min="9" max="9" width="11.54296875" style="88"/>
    <col min="10" max="16384" width="11.54296875" style="7"/>
  </cols>
  <sheetData>
    <row r="3" spans="1:8" ht="13" x14ac:dyDescent="0.25">
      <c r="A3" s="153" t="s">
        <v>0</v>
      </c>
    </row>
    <row r="6" spans="1:8" ht="13" x14ac:dyDescent="0.25">
      <c r="A6" s="145" t="s">
        <v>1</v>
      </c>
      <c r="B6" s="146" t="s">
        <v>2</v>
      </c>
      <c r="C6" s="147" t="s">
        <v>3</v>
      </c>
      <c r="D6" s="147" t="s">
        <v>4</v>
      </c>
      <c r="E6" s="148" t="s">
        <v>5</v>
      </c>
    </row>
    <row r="7" spans="1:8" ht="13" x14ac:dyDescent="0.25">
      <c r="A7" s="137" t="s">
        <v>6</v>
      </c>
      <c r="B7" s="127" t="s">
        <v>7</v>
      </c>
      <c r="C7" s="82" t="s">
        <v>8</v>
      </c>
      <c r="D7" s="82"/>
      <c r="E7" s="141" t="s">
        <v>9</v>
      </c>
      <c r="G7" s="133"/>
    </row>
    <row r="8" spans="1:8" x14ac:dyDescent="0.25">
      <c r="A8" s="138" t="s">
        <v>10</v>
      </c>
      <c r="B8" s="128" t="s">
        <v>11</v>
      </c>
      <c r="C8" s="81" t="s">
        <v>12</v>
      </c>
      <c r="D8" s="90" t="s">
        <v>13</v>
      </c>
      <c r="E8" s="142">
        <v>7381</v>
      </c>
      <c r="G8" s="103"/>
    </row>
    <row r="9" spans="1:8" x14ac:dyDescent="0.25">
      <c r="A9" s="138" t="s">
        <v>14</v>
      </c>
      <c r="B9" s="128" t="s">
        <v>15</v>
      </c>
      <c r="C9" s="81" t="s">
        <v>12</v>
      </c>
      <c r="D9" s="90" t="s">
        <v>16</v>
      </c>
      <c r="E9" s="142">
        <v>422219</v>
      </c>
      <c r="G9" s="103"/>
      <c r="H9" s="103"/>
    </row>
    <row r="10" spans="1:8" x14ac:dyDescent="0.25">
      <c r="A10" s="138" t="s">
        <v>17</v>
      </c>
      <c r="B10" s="128" t="s">
        <v>18</v>
      </c>
      <c r="C10" s="81" t="s">
        <v>12</v>
      </c>
      <c r="D10" s="90" t="s">
        <v>16</v>
      </c>
      <c r="E10" s="142">
        <v>439058</v>
      </c>
      <c r="G10" s="103"/>
      <c r="H10" s="103"/>
    </row>
    <row r="11" spans="1:8" x14ac:dyDescent="0.25">
      <c r="A11" s="138" t="s">
        <v>19</v>
      </c>
      <c r="B11" s="129" t="s">
        <v>20</v>
      </c>
      <c r="C11" s="81" t="s">
        <v>12</v>
      </c>
      <c r="D11" s="90" t="s">
        <v>16</v>
      </c>
      <c r="E11" s="142">
        <v>503581</v>
      </c>
      <c r="G11" s="103"/>
      <c r="H11" s="103"/>
    </row>
    <row r="12" spans="1:8" x14ac:dyDescent="0.25">
      <c r="A12" s="138" t="s">
        <v>21</v>
      </c>
      <c r="B12" s="129" t="s">
        <v>22</v>
      </c>
      <c r="C12" s="81" t="s">
        <v>12</v>
      </c>
      <c r="D12" s="90" t="s">
        <v>16</v>
      </c>
      <c r="E12" s="142">
        <v>561725</v>
      </c>
      <c r="G12" s="103"/>
      <c r="H12" s="103"/>
    </row>
    <row r="13" spans="1:8" x14ac:dyDescent="0.25">
      <c r="A13" s="138" t="s">
        <v>23</v>
      </c>
      <c r="B13" s="129" t="s">
        <v>24</v>
      </c>
      <c r="C13" s="81" t="s">
        <v>12</v>
      </c>
      <c r="D13" s="90" t="s">
        <v>16</v>
      </c>
      <c r="E13" s="142">
        <v>619549</v>
      </c>
      <c r="G13" s="103"/>
      <c r="H13" s="103"/>
    </row>
    <row r="14" spans="1:8" x14ac:dyDescent="0.25">
      <c r="A14" s="138" t="s">
        <v>25</v>
      </c>
      <c r="B14" s="129" t="s">
        <v>26</v>
      </c>
      <c r="C14" s="81" t="s">
        <v>12</v>
      </c>
      <c r="D14" s="90" t="s">
        <v>16</v>
      </c>
      <c r="E14" s="142">
        <v>639845</v>
      </c>
      <c r="G14" s="103"/>
      <c r="H14" s="103"/>
    </row>
    <row r="15" spans="1:8" x14ac:dyDescent="0.25">
      <c r="A15" s="138" t="s">
        <v>27</v>
      </c>
      <c r="B15" s="129" t="s">
        <v>28</v>
      </c>
      <c r="C15" s="81" t="s">
        <v>12</v>
      </c>
      <c r="D15" s="90" t="s">
        <v>16</v>
      </c>
      <c r="E15" s="142">
        <v>438036</v>
      </c>
      <c r="G15" s="103"/>
      <c r="H15" s="103"/>
    </row>
    <row r="16" spans="1:8" x14ac:dyDescent="0.25">
      <c r="A16" s="138" t="s">
        <v>29</v>
      </c>
      <c r="B16" s="129" t="s">
        <v>30</v>
      </c>
      <c r="C16" s="81" t="s">
        <v>12</v>
      </c>
      <c r="D16" s="90" t="s">
        <v>16</v>
      </c>
      <c r="E16" s="142">
        <v>456381</v>
      </c>
      <c r="G16" s="103"/>
      <c r="H16" s="103"/>
    </row>
    <row r="17" spans="1:8" x14ac:dyDescent="0.25">
      <c r="A17" s="138" t="s">
        <v>31</v>
      </c>
      <c r="B17" s="129" t="s">
        <v>32</v>
      </c>
      <c r="C17" s="81" t="s">
        <v>12</v>
      </c>
      <c r="D17" s="90" t="s">
        <v>16</v>
      </c>
      <c r="E17" s="142">
        <v>526176</v>
      </c>
      <c r="G17" s="103"/>
      <c r="H17" s="103"/>
    </row>
    <row r="18" spans="1:8" x14ac:dyDescent="0.25">
      <c r="A18" s="138" t="s">
        <v>33</v>
      </c>
      <c r="B18" s="129" t="s">
        <v>34</v>
      </c>
      <c r="C18" s="81" t="s">
        <v>12</v>
      </c>
      <c r="D18" s="90" t="s">
        <v>16</v>
      </c>
      <c r="E18" s="142">
        <v>588086</v>
      </c>
      <c r="G18" s="103"/>
      <c r="H18" s="103"/>
    </row>
    <row r="19" spans="1:8" x14ac:dyDescent="0.25">
      <c r="A19" s="138" t="s">
        <v>35</v>
      </c>
      <c r="B19" s="129" t="s">
        <v>36</v>
      </c>
      <c r="C19" s="81" t="s">
        <v>12</v>
      </c>
      <c r="D19" s="90" t="s">
        <v>16</v>
      </c>
      <c r="E19" s="142">
        <v>651182</v>
      </c>
      <c r="G19" s="103"/>
      <c r="H19" s="103"/>
    </row>
    <row r="20" spans="1:8" x14ac:dyDescent="0.25">
      <c r="A20" s="138" t="s">
        <v>37</v>
      </c>
      <c r="B20" s="129" t="s">
        <v>38</v>
      </c>
      <c r="C20" s="81" t="s">
        <v>12</v>
      </c>
      <c r="D20" s="90" t="s">
        <v>16</v>
      </c>
      <c r="E20" s="142">
        <v>673738</v>
      </c>
      <c r="G20" s="103"/>
      <c r="H20" s="103"/>
    </row>
    <row r="21" spans="1:8" x14ac:dyDescent="0.25">
      <c r="A21" s="138" t="s">
        <v>39</v>
      </c>
      <c r="B21" s="128" t="s">
        <v>40</v>
      </c>
      <c r="C21" s="81" t="s">
        <v>12</v>
      </c>
      <c r="D21" s="90" t="s">
        <v>16</v>
      </c>
      <c r="E21" s="142">
        <v>564820</v>
      </c>
      <c r="G21" s="103"/>
      <c r="H21" s="103"/>
    </row>
    <row r="22" spans="1:8" x14ac:dyDescent="0.25">
      <c r="A22" s="138" t="s">
        <v>41</v>
      </c>
      <c r="B22" s="129" t="s">
        <v>42</v>
      </c>
      <c r="C22" s="81" t="s">
        <v>12</v>
      </c>
      <c r="D22" s="90" t="s">
        <v>16</v>
      </c>
      <c r="E22" s="142">
        <v>596851</v>
      </c>
      <c r="G22" s="103"/>
      <c r="H22" s="103"/>
    </row>
    <row r="23" spans="1:8" x14ac:dyDescent="0.25">
      <c r="A23" s="138" t="s">
        <v>43</v>
      </c>
      <c r="B23" s="128" t="s">
        <v>44</v>
      </c>
      <c r="C23" s="81" t="s">
        <v>12</v>
      </c>
      <c r="D23" s="90" t="s">
        <v>16</v>
      </c>
      <c r="E23" s="142">
        <v>637066</v>
      </c>
      <c r="G23" s="103"/>
      <c r="H23" s="103"/>
    </row>
    <row r="24" spans="1:8" x14ac:dyDescent="0.25">
      <c r="A24" s="138" t="s">
        <v>45</v>
      </c>
      <c r="B24" s="129" t="s">
        <v>46</v>
      </c>
      <c r="C24" s="81" t="s">
        <v>12</v>
      </c>
      <c r="D24" s="90" t="s">
        <v>16</v>
      </c>
      <c r="E24" s="142">
        <v>788039</v>
      </c>
      <c r="G24" s="103"/>
      <c r="H24" s="103"/>
    </row>
    <row r="25" spans="1:8" x14ac:dyDescent="0.25">
      <c r="A25" s="138" t="s">
        <v>47</v>
      </c>
      <c r="B25" s="129" t="s">
        <v>48</v>
      </c>
      <c r="C25" s="81" t="s">
        <v>12</v>
      </c>
      <c r="D25" s="90" t="s">
        <v>16</v>
      </c>
      <c r="E25" s="142">
        <v>746614</v>
      </c>
      <c r="G25" s="103"/>
      <c r="H25" s="103"/>
    </row>
    <row r="26" spans="1:8" x14ac:dyDescent="0.25">
      <c r="A26" s="138" t="s">
        <v>49</v>
      </c>
      <c r="B26" s="129" t="s">
        <v>50</v>
      </c>
      <c r="C26" s="81" t="s">
        <v>12</v>
      </c>
      <c r="D26" s="90" t="s">
        <v>16</v>
      </c>
      <c r="E26" s="142">
        <v>622845</v>
      </c>
      <c r="G26" s="103"/>
      <c r="H26" s="103"/>
    </row>
    <row r="27" spans="1:8" x14ac:dyDescent="0.25">
      <c r="A27" s="138" t="s">
        <v>51</v>
      </c>
      <c r="B27" s="129" t="s">
        <v>52</v>
      </c>
      <c r="C27" s="81" t="s">
        <v>12</v>
      </c>
      <c r="D27" s="90" t="s">
        <v>16</v>
      </c>
      <c r="E27" s="142">
        <v>505998</v>
      </c>
      <c r="G27" s="103"/>
      <c r="H27" s="103"/>
    </row>
    <row r="28" spans="1:8" x14ac:dyDescent="0.25">
      <c r="A28" s="138" t="s">
        <v>53</v>
      </c>
      <c r="B28" s="129" t="s">
        <v>54</v>
      </c>
      <c r="C28" s="81" t="s">
        <v>12</v>
      </c>
      <c r="D28" s="90" t="s">
        <v>16</v>
      </c>
      <c r="E28" s="142">
        <v>436656</v>
      </c>
      <c r="G28" s="103"/>
      <c r="H28" s="103"/>
    </row>
    <row r="29" spans="1:8" x14ac:dyDescent="0.25">
      <c r="A29" s="138" t="s">
        <v>55</v>
      </c>
      <c r="B29" s="129" t="s">
        <v>56</v>
      </c>
      <c r="C29" s="81" t="s">
        <v>12</v>
      </c>
      <c r="D29" s="90" t="s">
        <v>16</v>
      </c>
      <c r="E29" s="142">
        <v>388973</v>
      </c>
      <c r="G29" s="103"/>
      <c r="H29" s="103"/>
    </row>
    <row r="30" spans="1:8" x14ac:dyDescent="0.25">
      <c r="A30" s="138" t="s">
        <v>57</v>
      </c>
      <c r="B30" s="128" t="s">
        <v>58</v>
      </c>
      <c r="C30" s="81" t="s">
        <v>12</v>
      </c>
      <c r="D30" s="90" t="s">
        <v>16</v>
      </c>
      <c r="E30" s="142">
        <v>657135</v>
      </c>
      <c r="G30" s="103"/>
      <c r="H30" s="103"/>
    </row>
    <row r="31" spans="1:8" x14ac:dyDescent="0.25">
      <c r="A31" s="138" t="s">
        <v>59</v>
      </c>
      <c r="B31" s="128" t="s">
        <v>60</v>
      </c>
      <c r="C31" s="81" t="s">
        <v>12</v>
      </c>
      <c r="D31" s="90" t="s">
        <v>16</v>
      </c>
      <c r="E31" s="142">
        <v>557832</v>
      </c>
      <c r="G31" s="103"/>
      <c r="H31" s="103"/>
    </row>
    <row r="32" spans="1:8" ht="13" x14ac:dyDescent="0.25">
      <c r="A32" s="137" t="s">
        <v>61</v>
      </c>
      <c r="B32" s="127" t="s">
        <v>62</v>
      </c>
      <c r="C32" s="82" t="s">
        <v>8</v>
      </c>
      <c r="D32" s="82"/>
      <c r="E32" s="141" t="s">
        <v>9</v>
      </c>
      <c r="H32" s="130"/>
    </row>
    <row r="33" spans="1:5" x14ac:dyDescent="0.25">
      <c r="A33" s="139" t="s">
        <v>63</v>
      </c>
      <c r="B33" s="129" t="s">
        <v>64</v>
      </c>
      <c r="C33" s="81" t="s">
        <v>12</v>
      </c>
      <c r="D33" s="81" t="s">
        <v>65</v>
      </c>
      <c r="E33" s="142">
        <v>4726</v>
      </c>
    </row>
    <row r="34" spans="1:5" x14ac:dyDescent="0.25">
      <c r="A34" s="139" t="s">
        <v>66</v>
      </c>
      <c r="B34" s="129" t="s">
        <v>67</v>
      </c>
      <c r="C34" s="81" t="s">
        <v>12</v>
      </c>
      <c r="D34" s="81" t="s">
        <v>65</v>
      </c>
      <c r="E34" s="142">
        <v>1924</v>
      </c>
    </row>
    <row r="35" spans="1:5" ht="25" x14ac:dyDescent="0.25">
      <c r="A35" s="139" t="s">
        <v>68</v>
      </c>
      <c r="B35" s="129" t="s">
        <v>69</v>
      </c>
      <c r="C35" s="81" t="s">
        <v>12</v>
      </c>
      <c r="D35" s="81" t="s">
        <v>70</v>
      </c>
      <c r="E35" s="142">
        <v>345276</v>
      </c>
    </row>
    <row r="36" spans="1:5" x14ac:dyDescent="0.25">
      <c r="A36" s="139" t="s">
        <v>71</v>
      </c>
      <c r="B36" s="129" t="s">
        <v>72</v>
      </c>
      <c r="C36" s="81" t="s">
        <v>12</v>
      </c>
      <c r="D36" s="81" t="s">
        <v>65</v>
      </c>
      <c r="E36" s="142">
        <v>2791</v>
      </c>
    </row>
    <row r="37" spans="1:5" x14ac:dyDescent="0.25">
      <c r="A37" s="139" t="s">
        <v>73</v>
      </c>
      <c r="B37" s="129" t="s">
        <v>74</v>
      </c>
      <c r="C37" s="81" t="s">
        <v>12</v>
      </c>
      <c r="D37" s="81" t="s">
        <v>75</v>
      </c>
      <c r="E37" s="142">
        <v>1226233</v>
      </c>
    </row>
    <row r="38" spans="1:5" x14ac:dyDescent="0.25">
      <c r="A38" s="139" t="s">
        <v>76</v>
      </c>
      <c r="B38" s="129" t="s">
        <v>77</v>
      </c>
      <c r="C38" s="81" t="s">
        <v>12</v>
      </c>
      <c r="D38" s="81" t="s">
        <v>65</v>
      </c>
      <c r="E38" s="142">
        <v>1525</v>
      </c>
    </row>
    <row r="39" spans="1:5" x14ac:dyDescent="0.25">
      <c r="A39" s="139" t="s">
        <v>78</v>
      </c>
      <c r="B39" s="129" t="s">
        <v>79</v>
      </c>
      <c r="C39" s="81" t="s">
        <v>12</v>
      </c>
      <c r="D39" s="81" t="s">
        <v>65</v>
      </c>
      <c r="E39" s="142">
        <v>2857</v>
      </c>
    </row>
    <row r="40" spans="1:5" x14ac:dyDescent="0.25">
      <c r="A40" s="139" t="s">
        <v>80</v>
      </c>
      <c r="B40" s="129" t="s">
        <v>81</v>
      </c>
      <c r="C40" s="81" t="s">
        <v>12</v>
      </c>
      <c r="D40" s="81" t="s">
        <v>65</v>
      </c>
      <c r="E40" s="142">
        <v>9362</v>
      </c>
    </row>
    <row r="41" spans="1:5" ht="25" x14ac:dyDescent="0.25">
      <c r="A41" s="139" t="s">
        <v>82</v>
      </c>
      <c r="B41" s="129" t="s">
        <v>83</v>
      </c>
      <c r="C41" s="81" t="s">
        <v>12</v>
      </c>
      <c r="D41" s="81" t="s">
        <v>65</v>
      </c>
      <c r="E41" s="142">
        <v>188472</v>
      </c>
    </row>
    <row r="42" spans="1:5" x14ac:dyDescent="0.25">
      <c r="A42" s="139" t="s">
        <v>84</v>
      </c>
      <c r="B42" s="129" t="s">
        <v>85</v>
      </c>
      <c r="C42" s="81" t="s">
        <v>12</v>
      </c>
      <c r="D42" s="81" t="s">
        <v>86</v>
      </c>
      <c r="E42" s="142">
        <v>27344</v>
      </c>
    </row>
    <row r="43" spans="1:5" x14ac:dyDescent="0.25">
      <c r="A43" s="139" t="s">
        <v>87</v>
      </c>
      <c r="B43" s="129" t="s">
        <v>88</v>
      </c>
      <c r="C43" s="81" t="s">
        <v>12</v>
      </c>
      <c r="D43" s="81" t="s">
        <v>70</v>
      </c>
      <c r="E43" s="142">
        <v>2279343</v>
      </c>
    </row>
    <row r="44" spans="1:5" ht="25" x14ac:dyDescent="0.25">
      <c r="A44" s="139" t="s">
        <v>89</v>
      </c>
      <c r="B44" s="129" t="s">
        <v>90</v>
      </c>
      <c r="C44" s="81" t="s">
        <v>12</v>
      </c>
      <c r="D44" s="81" t="s">
        <v>91</v>
      </c>
      <c r="E44" s="142">
        <v>14195</v>
      </c>
    </row>
    <row r="45" spans="1:5" x14ac:dyDescent="0.25">
      <c r="A45" s="139" t="s">
        <v>92</v>
      </c>
      <c r="B45" s="129" t="s">
        <v>93</v>
      </c>
      <c r="C45" s="81" t="s">
        <v>12</v>
      </c>
      <c r="D45" s="81" t="s">
        <v>70</v>
      </c>
      <c r="E45" s="142">
        <v>86428</v>
      </c>
    </row>
    <row r="46" spans="1:5" x14ac:dyDescent="0.25">
      <c r="A46" s="139" t="s">
        <v>94</v>
      </c>
      <c r="B46" s="129" t="s">
        <v>95</v>
      </c>
      <c r="C46" s="81" t="s">
        <v>12</v>
      </c>
      <c r="D46" s="81" t="s">
        <v>70</v>
      </c>
      <c r="E46" s="142">
        <v>76822</v>
      </c>
    </row>
    <row r="47" spans="1:5" ht="25" x14ac:dyDescent="0.25">
      <c r="A47" s="139" t="s">
        <v>96</v>
      </c>
      <c r="B47" s="129" t="s">
        <v>97</v>
      </c>
      <c r="C47" s="81" t="s">
        <v>12</v>
      </c>
      <c r="D47" s="81" t="s">
        <v>65</v>
      </c>
      <c r="E47" s="142">
        <v>245816</v>
      </c>
    </row>
    <row r="48" spans="1:5" ht="25" x14ac:dyDescent="0.25">
      <c r="A48" s="139" t="s">
        <v>98</v>
      </c>
      <c r="B48" s="129" t="s">
        <v>99</v>
      </c>
      <c r="C48" s="81" t="s">
        <v>12</v>
      </c>
      <c r="D48" s="81" t="s">
        <v>65</v>
      </c>
      <c r="E48" s="142">
        <v>218798</v>
      </c>
    </row>
    <row r="49" spans="1:5" ht="25" x14ac:dyDescent="0.25">
      <c r="A49" s="139" t="s">
        <v>100</v>
      </c>
      <c r="B49" s="129" t="s">
        <v>101</v>
      </c>
      <c r="C49" s="81" t="s">
        <v>12</v>
      </c>
      <c r="D49" s="81" t="s">
        <v>70</v>
      </c>
      <c r="E49" s="142">
        <v>236009</v>
      </c>
    </row>
    <row r="50" spans="1:5" ht="37.5" x14ac:dyDescent="0.25">
      <c r="A50" s="139" t="s">
        <v>102</v>
      </c>
      <c r="B50" s="129" t="s">
        <v>103</v>
      </c>
      <c r="C50" s="81" t="s">
        <v>12</v>
      </c>
      <c r="D50" s="81" t="s">
        <v>91</v>
      </c>
      <c r="E50" s="142">
        <v>12225</v>
      </c>
    </row>
    <row r="51" spans="1:5" ht="25" x14ac:dyDescent="0.25">
      <c r="A51" s="139" t="s">
        <v>104</v>
      </c>
      <c r="B51" s="129" t="s">
        <v>105</v>
      </c>
      <c r="C51" s="81" t="s">
        <v>12</v>
      </c>
      <c r="D51" s="81" t="s">
        <v>91</v>
      </c>
      <c r="E51" s="142">
        <v>10037</v>
      </c>
    </row>
    <row r="52" spans="1:5" ht="25" x14ac:dyDescent="0.25">
      <c r="A52" s="139" t="s">
        <v>106</v>
      </c>
      <c r="B52" s="129" t="s">
        <v>107</v>
      </c>
      <c r="C52" s="81" t="s">
        <v>12</v>
      </c>
      <c r="D52" s="81" t="s">
        <v>91</v>
      </c>
      <c r="E52" s="142">
        <v>44306</v>
      </c>
    </row>
    <row r="53" spans="1:5" ht="25" x14ac:dyDescent="0.25">
      <c r="A53" s="139" t="s">
        <v>108</v>
      </c>
      <c r="B53" s="129" t="s">
        <v>109</v>
      </c>
      <c r="C53" s="81" t="s">
        <v>12</v>
      </c>
      <c r="D53" s="81" t="s">
        <v>65</v>
      </c>
      <c r="E53" s="142">
        <v>18815</v>
      </c>
    </row>
    <row r="54" spans="1:5" ht="25" x14ac:dyDescent="0.25">
      <c r="A54" s="139" t="s">
        <v>110</v>
      </c>
      <c r="B54" s="129" t="s">
        <v>111</v>
      </c>
      <c r="C54" s="81" t="s">
        <v>12</v>
      </c>
      <c r="D54" s="81" t="s">
        <v>65</v>
      </c>
      <c r="E54" s="142">
        <v>10897</v>
      </c>
    </row>
    <row r="55" spans="1:5" ht="25" x14ac:dyDescent="0.25">
      <c r="A55" s="139" t="s">
        <v>112</v>
      </c>
      <c r="B55" s="128" t="s">
        <v>113</v>
      </c>
      <c r="C55" s="81" t="s">
        <v>12</v>
      </c>
      <c r="D55" s="81" t="s">
        <v>91</v>
      </c>
      <c r="E55" s="142">
        <v>5841</v>
      </c>
    </row>
    <row r="56" spans="1:5" ht="37.5" x14ac:dyDescent="0.25">
      <c r="A56" s="138" t="s">
        <v>114</v>
      </c>
      <c r="B56" s="128" t="s">
        <v>115</v>
      </c>
      <c r="C56" s="81" t="s">
        <v>12</v>
      </c>
      <c r="D56" s="81" t="s">
        <v>91</v>
      </c>
      <c r="E56" s="142">
        <v>11157</v>
      </c>
    </row>
    <row r="57" spans="1:5" x14ac:dyDescent="0.25">
      <c r="A57" s="139" t="s">
        <v>116</v>
      </c>
      <c r="B57" s="129" t="s">
        <v>117</v>
      </c>
      <c r="C57" s="81" t="s">
        <v>12</v>
      </c>
      <c r="D57" s="81" t="s">
        <v>91</v>
      </c>
      <c r="E57" s="142">
        <v>12842</v>
      </c>
    </row>
    <row r="58" spans="1:5" x14ac:dyDescent="0.25">
      <c r="A58" s="139" t="s">
        <v>118</v>
      </c>
      <c r="B58" s="129" t="s">
        <v>119</v>
      </c>
      <c r="C58" s="81" t="s">
        <v>12</v>
      </c>
      <c r="D58" s="81" t="s">
        <v>91</v>
      </c>
      <c r="E58" s="142">
        <v>1840</v>
      </c>
    </row>
    <row r="59" spans="1:5" ht="25" x14ac:dyDescent="0.25">
      <c r="A59" s="139" t="s">
        <v>120</v>
      </c>
      <c r="B59" s="129" t="s">
        <v>121</v>
      </c>
      <c r="C59" s="81" t="s">
        <v>12</v>
      </c>
      <c r="D59" s="81" t="s">
        <v>16</v>
      </c>
      <c r="E59" s="142">
        <v>56611</v>
      </c>
    </row>
    <row r="60" spans="1:5" ht="25" x14ac:dyDescent="0.25">
      <c r="A60" s="139" t="s">
        <v>122</v>
      </c>
      <c r="B60" s="129" t="s">
        <v>123</v>
      </c>
      <c r="C60" s="81" t="s">
        <v>12</v>
      </c>
      <c r="D60" s="81" t="s">
        <v>124</v>
      </c>
      <c r="E60" s="142">
        <v>56806</v>
      </c>
    </row>
    <row r="61" spans="1:5" ht="36.65" customHeight="1" x14ac:dyDescent="0.25">
      <c r="A61" s="139" t="s">
        <v>125</v>
      </c>
      <c r="B61" s="128" t="s">
        <v>126</v>
      </c>
      <c r="C61" s="81" t="s">
        <v>12</v>
      </c>
      <c r="D61" s="81" t="s">
        <v>124</v>
      </c>
      <c r="E61" s="142">
        <v>138450</v>
      </c>
    </row>
    <row r="62" spans="1:5" ht="37.5" x14ac:dyDescent="0.25">
      <c r="A62" s="139" t="s">
        <v>127</v>
      </c>
      <c r="B62" s="128" t="s">
        <v>128</v>
      </c>
      <c r="C62" s="81" t="s">
        <v>12</v>
      </c>
      <c r="D62" s="81" t="s">
        <v>75</v>
      </c>
      <c r="E62" s="142">
        <v>219507</v>
      </c>
    </row>
    <row r="63" spans="1:5" ht="25" x14ac:dyDescent="0.25">
      <c r="A63" s="139" t="s">
        <v>129</v>
      </c>
      <c r="B63" s="129" t="s">
        <v>130</v>
      </c>
      <c r="C63" s="81" t="s">
        <v>12</v>
      </c>
      <c r="D63" s="81" t="s">
        <v>91</v>
      </c>
      <c r="E63" s="142">
        <v>4750</v>
      </c>
    </row>
    <row r="64" spans="1:5" ht="25" x14ac:dyDescent="0.25">
      <c r="A64" s="139" t="s">
        <v>131</v>
      </c>
      <c r="B64" s="129" t="s">
        <v>132</v>
      </c>
      <c r="C64" s="81" t="s">
        <v>12</v>
      </c>
      <c r="D64" s="81" t="s">
        <v>91</v>
      </c>
      <c r="E64" s="142">
        <v>8397</v>
      </c>
    </row>
    <row r="65" spans="1:5" ht="25" x14ac:dyDescent="0.25">
      <c r="A65" s="139" t="s">
        <v>133</v>
      </c>
      <c r="B65" s="129" t="s">
        <v>134</v>
      </c>
      <c r="C65" s="81" t="s">
        <v>12</v>
      </c>
      <c r="D65" s="81" t="s">
        <v>70</v>
      </c>
      <c r="E65" s="142">
        <v>236009</v>
      </c>
    </row>
    <row r="66" spans="1:5" x14ac:dyDescent="0.25">
      <c r="A66" s="139" t="s">
        <v>135</v>
      </c>
      <c r="B66" s="128" t="s">
        <v>136</v>
      </c>
      <c r="C66" s="81" t="s">
        <v>12</v>
      </c>
      <c r="D66" s="90" t="s">
        <v>137</v>
      </c>
      <c r="E66" s="142">
        <v>1506</v>
      </c>
    </row>
    <row r="67" spans="1:5" x14ac:dyDescent="0.25">
      <c r="A67" s="139" t="s">
        <v>138</v>
      </c>
      <c r="B67" s="129" t="s">
        <v>139</v>
      </c>
      <c r="C67" s="81" t="s">
        <v>12</v>
      </c>
      <c r="D67" s="81" t="s">
        <v>91</v>
      </c>
      <c r="E67" s="142">
        <v>2090</v>
      </c>
    </row>
    <row r="68" spans="1:5" ht="50" x14ac:dyDescent="0.25">
      <c r="A68" s="138" t="s">
        <v>140</v>
      </c>
      <c r="B68" s="128" t="s">
        <v>141</v>
      </c>
      <c r="C68" s="81" t="s">
        <v>12</v>
      </c>
      <c r="D68" s="81" t="s">
        <v>91</v>
      </c>
      <c r="E68" s="142">
        <v>61586</v>
      </c>
    </row>
    <row r="69" spans="1:5" ht="25" x14ac:dyDescent="0.25">
      <c r="A69" s="138" t="s">
        <v>142</v>
      </c>
      <c r="B69" s="128" t="s">
        <v>143</v>
      </c>
      <c r="C69" s="81" t="s">
        <v>12</v>
      </c>
      <c r="D69" s="81" t="s">
        <v>70</v>
      </c>
      <c r="E69" s="142">
        <v>486398</v>
      </c>
    </row>
    <row r="70" spans="1:5" x14ac:dyDescent="0.25">
      <c r="A70" s="138" t="s">
        <v>144</v>
      </c>
      <c r="B70" s="128" t="s">
        <v>145</v>
      </c>
      <c r="C70" s="81" t="s">
        <v>12</v>
      </c>
      <c r="D70" s="81" t="s">
        <v>70</v>
      </c>
      <c r="E70" s="142">
        <v>715012</v>
      </c>
    </row>
    <row r="71" spans="1:5" x14ac:dyDescent="0.25">
      <c r="A71" s="138" t="s">
        <v>146</v>
      </c>
      <c r="B71" s="128" t="s">
        <v>147</v>
      </c>
      <c r="C71" s="81" t="s">
        <v>12</v>
      </c>
      <c r="D71" s="81" t="s">
        <v>70</v>
      </c>
      <c r="E71" s="142">
        <v>28583</v>
      </c>
    </row>
    <row r="72" spans="1:5" x14ac:dyDescent="0.25">
      <c r="A72" s="138" t="s">
        <v>148</v>
      </c>
      <c r="B72" s="128" t="s">
        <v>149</v>
      </c>
      <c r="C72" s="81" t="s">
        <v>12</v>
      </c>
      <c r="D72" s="90" t="s">
        <v>16</v>
      </c>
      <c r="E72" s="142">
        <v>98144</v>
      </c>
    </row>
    <row r="73" spans="1:5" ht="13" x14ac:dyDescent="0.25">
      <c r="A73" s="137" t="s">
        <v>150</v>
      </c>
      <c r="B73" s="127" t="s">
        <v>151</v>
      </c>
      <c r="C73" s="82" t="s">
        <v>8</v>
      </c>
      <c r="D73" s="82"/>
      <c r="E73" s="141" t="s">
        <v>9</v>
      </c>
    </row>
    <row r="74" spans="1:5" x14ac:dyDescent="0.25">
      <c r="A74" s="139" t="s">
        <v>152</v>
      </c>
      <c r="B74" s="129" t="s">
        <v>153</v>
      </c>
      <c r="C74" s="81" t="s">
        <v>12</v>
      </c>
      <c r="D74" s="81" t="s">
        <v>16</v>
      </c>
      <c r="E74" s="142">
        <v>36872</v>
      </c>
    </row>
    <row r="75" spans="1:5" x14ac:dyDescent="0.25">
      <c r="A75" s="139" t="s">
        <v>154</v>
      </c>
      <c r="B75" s="129" t="s">
        <v>155</v>
      </c>
      <c r="C75" s="81" t="s">
        <v>12</v>
      </c>
      <c r="D75" s="81" t="s">
        <v>16</v>
      </c>
      <c r="E75" s="142">
        <v>41125</v>
      </c>
    </row>
    <row r="76" spans="1:5" x14ac:dyDescent="0.25">
      <c r="A76" s="139" t="s">
        <v>156</v>
      </c>
      <c r="B76" s="129" t="s">
        <v>157</v>
      </c>
      <c r="C76" s="81" t="s">
        <v>12</v>
      </c>
      <c r="D76" s="81" t="s">
        <v>16</v>
      </c>
      <c r="E76" s="142">
        <v>108050</v>
      </c>
    </row>
    <row r="77" spans="1:5" x14ac:dyDescent="0.25">
      <c r="A77" s="139" t="s">
        <v>158</v>
      </c>
      <c r="B77" s="129" t="s">
        <v>159</v>
      </c>
      <c r="C77" s="81" t="s">
        <v>12</v>
      </c>
      <c r="D77" s="81" t="s">
        <v>16</v>
      </c>
      <c r="E77" s="142">
        <v>56881</v>
      </c>
    </row>
    <row r="78" spans="1:5" x14ac:dyDescent="0.25">
      <c r="A78" s="139" t="s">
        <v>160</v>
      </c>
      <c r="B78" s="129" t="s">
        <v>161</v>
      </c>
      <c r="C78" s="81" t="s">
        <v>12</v>
      </c>
      <c r="D78" s="81" t="s">
        <v>16</v>
      </c>
      <c r="E78" s="142">
        <v>68124</v>
      </c>
    </row>
    <row r="79" spans="1:5" x14ac:dyDescent="0.25">
      <c r="A79" s="139" t="s">
        <v>162</v>
      </c>
      <c r="B79" s="129" t="s">
        <v>163</v>
      </c>
      <c r="C79" s="81" t="s">
        <v>12</v>
      </c>
      <c r="D79" s="81" t="s">
        <v>16</v>
      </c>
      <c r="E79" s="142">
        <v>109006</v>
      </c>
    </row>
    <row r="80" spans="1:5" ht="25" x14ac:dyDescent="0.25">
      <c r="A80" s="139" t="s">
        <v>164</v>
      </c>
      <c r="B80" s="129" t="s">
        <v>165</v>
      </c>
      <c r="C80" s="81" t="s">
        <v>12</v>
      </c>
      <c r="D80" s="81" t="s">
        <v>16</v>
      </c>
      <c r="E80" s="142">
        <v>334175</v>
      </c>
    </row>
    <row r="81" spans="1:5" ht="25" x14ac:dyDescent="0.25">
      <c r="A81" s="139" t="s">
        <v>166</v>
      </c>
      <c r="B81" s="129" t="s">
        <v>167</v>
      </c>
      <c r="C81" s="81" t="s">
        <v>12</v>
      </c>
      <c r="D81" s="81" t="s">
        <v>16</v>
      </c>
      <c r="E81" s="142">
        <v>348497</v>
      </c>
    </row>
    <row r="82" spans="1:5" ht="25" x14ac:dyDescent="0.25">
      <c r="A82" s="139" t="s">
        <v>168</v>
      </c>
      <c r="B82" s="129" t="s">
        <v>169</v>
      </c>
      <c r="C82" s="81" t="s">
        <v>12</v>
      </c>
      <c r="D82" s="81" t="s">
        <v>16</v>
      </c>
      <c r="E82" s="142">
        <v>424948</v>
      </c>
    </row>
    <row r="83" spans="1:5" ht="25" x14ac:dyDescent="0.25">
      <c r="A83" s="139" t="s">
        <v>170</v>
      </c>
      <c r="B83" s="129" t="s">
        <v>171</v>
      </c>
      <c r="C83" s="81" t="s">
        <v>12</v>
      </c>
      <c r="D83" s="81" t="s">
        <v>16</v>
      </c>
      <c r="E83" s="142">
        <v>51421</v>
      </c>
    </row>
    <row r="84" spans="1:5" ht="25" x14ac:dyDescent="0.25">
      <c r="A84" s="139" t="s">
        <v>172</v>
      </c>
      <c r="B84" s="129" t="s">
        <v>173</v>
      </c>
      <c r="C84" s="81" t="s">
        <v>12</v>
      </c>
      <c r="D84" s="81" t="s">
        <v>16</v>
      </c>
      <c r="E84" s="142">
        <v>64146</v>
      </c>
    </row>
    <row r="85" spans="1:5" ht="25" x14ac:dyDescent="0.25">
      <c r="A85" s="139" t="s">
        <v>174</v>
      </c>
      <c r="B85" s="129" t="s">
        <v>175</v>
      </c>
      <c r="C85" s="81" t="s">
        <v>12</v>
      </c>
      <c r="D85" s="81" t="s">
        <v>16</v>
      </c>
      <c r="E85" s="142">
        <v>65273</v>
      </c>
    </row>
    <row r="86" spans="1:5" ht="25" x14ac:dyDescent="0.25">
      <c r="A86" s="139" t="s">
        <v>176</v>
      </c>
      <c r="B86" s="129" t="s">
        <v>177</v>
      </c>
      <c r="C86" s="81" t="s">
        <v>12</v>
      </c>
      <c r="D86" s="81" t="s">
        <v>16</v>
      </c>
      <c r="E86" s="142">
        <v>80012</v>
      </c>
    </row>
    <row r="87" spans="1:5" ht="25" x14ac:dyDescent="0.25">
      <c r="A87" s="139" t="s">
        <v>178</v>
      </c>
      <c r="B87" s="129" t="s">
        <v>179</v>
      </c>
      <c r="C87" s="81" t="s">
        <v>12</v>
      </c>
      <c r="D87" s="81" t="s">
        <v>16</v>
      </c>
      <c r="E87" s="142">
        <v>332456</v>
      </c>
    </row>
    <row r="88" spans="1:5" ht="25" x14ac:dyDescent="0.25">
      <c r="A88" s="139" t="s">
        <v>180</v>
      </c>
      <c r="B88" s="129" t="s">
        <v>181</v>
      </c>
      <c r="C88" s="81" t="s">
        <v>12</v>
      </c>
      <c r="D88" s="81" t="s">
        <v>16</v>
      </c>
      <c r="E88" s="142">
        <v>12266</v>
      </c>
    </row>
    <row r="89" spans="1:5" x14ac:dyDescent="0.25">
      <c r="A89" s="139" t="s">
        <v>182</v>
      </c>
      <c r="B89" s="129" t="s">
        <v>183</v>
      </c>
      <c r="C89" s="81" t="s">
        <v>12</v>
      </c>
      <c r="D89" s="81" t="s">
        <v>16</v>
      </c>
      <c r="E89" s="142">
        <v>40032</v>
      </c>
    </row>
    <row r="90" spans="1:5" x14ac:dyDescent="0.25">
      <c r="A90" s="139" t="s">
        <v>184</v>
      </c>
      <c r="B90" s="129" t="s">
        <v>185</v>
      </c>
      <c r="C90" s="81" t="s">
        <v>12</v>
      </c>
      <c r="D90" s="81" t="s">
        <v>16</v>
      </c>
      <c r="E90" s="142">
        <v>57940</v>
      </c>
    </row>
    <row r="91" spans="1:5" ht="25" x14ac:dyDescent="0.25">
      <c r="A91" s="139" t="s">
        <v>186</v>
      </c>
      <c r="B91" s="129" t="s">
        <v>187</v>
      </c>
      <c r="C91" s="81" t="s">
        <v>12</v>
      </c>
      <c r="D91" s="81" t="s">
        <v>16</v>
      </c>
      <c r="E91" s="142">
        <v>9727</v>
      </c>
    </row>
    <row r="92" spans="1:5" x14ac:dyDescent="0.25">
      <c r="A92" s="139" t="s">
        <v>188</v>
      </c>
      <c r="B92" s="129" t="s">
        <v>189</v>
      </c>
      <c r="C92" s="81" t="s">
        <v>12</v>
      </c>
      <c r="D92" s="81" t="s">
        <v>16</v>
      </c>
      <c r="E92" s="142">
        <v>11128</v>
      </c>
    </row>
    <row r="93" spans="1:5" x14ac:dyDescent="0.25">
      <c r="A93" s="139" t="s">
        <v>190</v>
      </c>
      <c r="B93" s="129" t="s">
        <v>191</v>
      </c>
      <c r="C93" s="81" t="s">
        <v>12</v>
      </c>
      <c r="D93" s="81" t="s">
        <v>16</v>
      </c>
      <c r="E93" s="142">
        <v>13310</v>
      </c>
    </row>
    <row r="94" spans="1:5" x14ac:dyDescent="0.25">
      <c r="A94" s="139" t="s">
        <v>192</v>
      </c>
      <c r="B94" s="128" t="s">
        <v>193</v>
      </c>
      <c r="C94" s="81" t="s">
        <v>12</v>
      </c>
      <c r="D94" s="81" t="s">
        <v>16</v>
      </c>
      <c r="E94" s="142">
        <v>39012</v>
      </c>
    </row>
    <row r="95" spans="1:5" x14ac:dyDescent="0.25">
      <c r="A95" s="139" t="s">
        <v>194</v>
      </c>
      <c r="B95" s="128" t="s">
        <v>195</v>
      </c>
      <c r="C95" s="81" t="s">
        <v>12</v>
      </c>
      <c r="D95" s="81" t="s">
        <v>16</v>
      </c>
      <c r="E95" s="142">
        <v>49976</v>
      </c>
    </row>
    <row r="96" spans="1:5" x14ac:dyDescent="0.25">
      <c r="A96" s="139" t="s">
        <v>196</v>
      </c>
      <c r="B96" s="129" t="s">
        <v>197</v>
      </c>
      <c r="C96" s="81" t="s">
        <v>12</v>
      </c>
      <c r="D96" s="81" t="s">
        <v>16</v>
      </c>
      <c r="E96" s="142">
        <v>179791</v>
      </c>
    </row>
    <row r="97" spans="1:5" x14ac:dyDescent="0.25">
      <c r="A97" s="139" t="s">
        <v>198</v>
      </c>
      <c r="B97" s="129" t="s">
        <v>199</v>
      </c>
      <c r="C97" s="81" t="s">
        <v>12</v>
      </c>
      <c r="D97" s="81" t="s">
        <v>16</v>
      </c>
      <c r="E97" s="142">
        <v>201514</v>
      </c>
    </row>
    <row r="98" spans="1:5" x14ac:dyDescent="0.25">
      <c r="A98" s="139" t="s">
        <v>200</v>
      </c>
      <c r="B98" s="129" t="s">
        <v>201</v>
      </c>
      <c r="C98" s="81" t="s">
        <v>12</v>
      </c>
      <c r="D98" s="81" t="s">
        <v>16</v>
      </c>
      <c r="E98" s="142">
        <v>149831</v>
      </c>
    </row>
    <row r="99" spans="1:5" x14ac:dyDescent="0.25">
      <c r="A99" s="139" t="s">
        <v>202</v>
      </c>
      <c r="B99" s="129" t="s">
        <v>203</v>
      </c>
      <c r="C99" s="81" t="s">
        <v>12</v>
      </c>
      <c r="D99" s="81" t="s">
        <v>16</v>
      </c>
      <c r="E99" s="142">
        <v>153698</v>
      </c>
    </row>
    <row r="100" spans="1:5" x14ac:dyDescent="0.25">
      <c r="A100" s="139" t="s">
        <v>204</v>
      </c>
      <c r="B100" s="129" t="s">
        <v>205</v>
      </c>
      <c r="C100" s="81" t="s">
        <v>12</v>
      </c>
      <c r="D100" s="81" t="s">
        <v>16</v>
      </c>
      <c r="E100" s="142">
        <v>180217</v>
      </c>
    </row>
    <row r="101" spans="1:5" x14ac:dyDescent="0.25">
      <c r="A101" s="139" t="s">
        <v>206</v>
      </c>
      <c r="B101" s="129" t="s">
        <v>207</v>
      </c>
      <c r="C101" s="81" t="s">
        <v>12</v>
      </c>
      <c r="D101" s="81" t="s">
        <v>16</v>
      </c>
      <c r="E101" s="142">
        <v>270288</v>
      </c>
    </row>
    <row r="102" spans="1:5" ht="25" x14ac:dyDescent="0.25">
      <c r="A102" s="139" t="s">
        <v>208</v>
      </c>
      <c r="B102" s="129" t="s">
        <v>209</v>
      </c>
      <c r="C102" s="81" t="s">
        <v>12</v>
      </c>
      <c r="D102" s="81" t="s">
        <v>65</v>
      </c>
      <c r="E102" s="142">
        <v>59538</v>
      </c>
    </row>
    <row r="103" spans="1:5" ht="25" x14ac:dyDescent="0.25">
      <c r="A103" s="139" t="s">
        <v>210</v>
      </c>
      <c r="B103" s="129" t="s">
        <v>211</v>
      </c>
      <c r="C103" s="81" t="s">
        <v>12</v>
      </c>
      <c r="D103" s="81" t="s">
        <v>16</v>
      </c>
      <c r="E103" s="142">
        <v>40725</v>
      </c>
    </row>
    <row r="104" spans="1:5" x14ac:dyDescent="0.25">
      <c r="A104" s="139" t="s">
        <v>212</v>
      </c>
      <c r="B104" s="129" t="s">
        <v>213</v>
      </c>
      <c r="C104" s="81" t="s">
        <v>12</v>
      </c>
      <c r="D104" s="81" t="s">
        <v>16</v>
      </c>
      <c r="E104" s="142">
        <v>76030</v>
      </c>
    </row>
    <row r="105" spans="1:5" x14ac:dyDescent="0.25">
      <c r="A105" s="139" t="s">
        <v>214</v>
      </c>
      <c r="B105" s="129" t="s">
        <v>215</v>
      </c>
      <c r="C105" s="81" t="s">
        <v>12</v>
      </c>
      <c r="D105" s="81" t="s">
        <v>16</v>
      </c>
      <c r="E105" s="142">
        <v>60922</v>
      </c>
    </row>
    <row r="106" spans="1:5" ht="25" x14ac:dyDescent="0.25">
      <c r="A106" s="139" t="s">
        <v>216</v>
      </c>
      <c r="B106" s="129" t="s">
        <v>217</v>
      </c>
      <c r="C106" s="81" t="s">
        <v>12</v>
      </c>
      <c r="D106" s="81" t="s">
        <v>16</v>
      </c>
      <c r="E106" s="142">
        <v>46698</v>
      </c>
    </row>
    <row r="107" spans="1:5" ht="25" x14ac:dyDescent="0.25">
      <c r="A107" s="139" t="s">
        <v>218</v>
      </c>
      <c r="B107" s="129" t="s">
        <v>219</v>
      </c>
      <c r="C107" s="81" t="s">
        <v>12</v>
      </c>
      <c r="D107" s="81" t="s">
        <v>91</v>
      </c>
      <c r="E107" s="142">
        <v>51190</v>
      </c>
    </row>
    <row r="108" spans="1:5" ht="25" x14ac:dyDescent="0.25">
      <c r="A108" s="139" t="s">
        <v>220</v>
      </c>
      <c r="B108" s="129" t="s">
        <v>221</v>
      </c>
      <c r="C108" s="81" t="s">
        <v>12</v>
      </c>
      <c r="D108" s="81" t="s">
        <v>16</v>
      </c>
      <c r="E108" s="142">
        <v>42053</v>
      </c>
    </row>
    <row r="109" spans="1:5" ht="25" x14ac:dyDescent="0.25">
      <c r="A109" s="139" t="s">
        <v>222</v>
      </c>
      <c r="B109" s="129" t="s">
        <v>223</v>
      </c>
      <c r="C109" s="81" t="s">
        <v>12</v>
      </c>
      <c r="D109" s="81" t="s">
        <v>16</v>
      </c>
      <c r="E109" s="142">
        <v>36529</v>
      </c>
    </row>
    <row r="110" spans="1:5" x14ac:dyDescent="0.25">
      <c r="A110" s="139" t="s">
        <v>224</v>
      </c>
      <c r="B110" s="129" t="s">
        <v>225</v>
      </c>
      <c r="C110" s="81" t="s">
        <v>12</v>
      </c>
      <c r="D110" s="81" t="s">
        <v>16</v>
      </c>
      <c r="E110" s="142">
        <v>154806</v>
      </c>
    </row>
    <row r="111" spans="1:5" x14ac:dyDescent="0.25">
      <c r="A111" s="139" t="s">
        <v>226</v>
      </c>
      <c r="B111" s="129" t="s">
        <v>227</v>
      </c>
      <c r="C111" s="81" t="s">
        <v>12</v>
      </c>
      <c r="D111" s="81" t="s">
        <v>16</v>
      </c>
      <c r="E111" s="142">
        <v>141795</v>
      </c>
    </row>
    <row r="112" spans="1:5" x14ac:dyDescent="0.25">
      <c r="A112" s="139" t="s">
        <v>228</v>
      </c>
      <c r="B112" s="129" t="s">
        <v>229</v>
      </c>
      <c r="C112" s="81" t="s">
        <v>12</v>
      </c>
      <c r="D112" s="81" t="s">
        <v>16</v>
      </c>
      <c r="E112" s="142">
        <v>81048</v>
      </c>
    </row>
    <row r="113" spans="1:5" x14ac:dyDescent="0.25">
      <c r="A113" s="139" t="s">
        <v>230</v>
      </c>
      <c r="B113" s="129" t="s">
        <v>231</v>
      </c>
      <c r="C113" s="81" t="s">
        <v>12</v>
      </c>
      <c r="D113" s="81" t="s">
        <v>16</v>
      </c>
      <c r="E113" s="142">
        <v>1097529</v>
      </c>
    </row>
    <row r="114" spans="1:5" x14ac:dyDescent="0.25">
      <c r="A114" s="139" t="s">
        <v>232</v>
      </c>
      <c r="B114" s="129" t="s">
        <v>233</v>
      </c>
      <c r="C114" s="81" t="s">
        <v>12</v>
      </c>
      <c r="D114" s="81" t="s">
        <v>16</v>
      </c>
      <c r="E114" s="142">
        <v>10848</v>
      </c>
    </row>
    <row r="115" spans="1:5" ht="25" x14ac:dyDescent="0.25">
      <c r="A115" s="139" t="s">
        <v>234</v>
      </c>
      <c r="B115" s="129" t="s">
        <v>235</v>
      </c>
      <c r="C115" s="81" t="s">
        <v>12</v>
      </c>
      <c r="D115" s="81" t="s">
        <v>16</v>
      </c>
      <c r="E115" s="142">
        <v>203671</v>
      </c>
    </row>
    <row r="116" spans="1:5" ht="25" x14ac:dyDescent="0.25">
      <c r="A116" s="139" t="s">
        <v>236</v>
      </c>
      <c r="B116" s="129" t="s">
        <v>237</v>
      </c>
      <c r="C116" s="81" t="s">
        <v>12</v>
      </c>
      <c r="D116" s="81" t="s">
        <v>16</v>
      </c>
      <c r="E116" s="142">
        <v>239336</v>
      </c>
    </row>
    <row r="117" spans="1:5" ht="25" x14ac:dyDescent="0.25">
      <c r="A117" s="139" t="s">
        <v>238</v>
      </c>
      <c r="B117" s="129" t="s">
        <v>239</v>
      </c>
      <c r="C117" s="81" t="s">
        <v>12</v>
      </c>
      <c r="D117" s="81" t="s">
        <v>16</v>
      </c>
      <c r="E117" s="142">
        <v>287447</v>
      </c>
    </row>
    <row r="118" spans="1:5" ht="25" x14ac:dyDescent="0.25">
      <c r="A118" s="139" t="s">
        <v>240</v>
      </c>
      <c r="B118" s="129" t="s">
        <v>241</v>
      </c>
      <c r="C118" s="81" t="s">
        <v>12</v>
      </c>
      <c r="D118" s="81" t="s">
        <v>16</v>
      </c>
      <c r="E118" s="142">
        <v>425594</v>
      </c>
    </row>
    <row r="119" spans="1:5" ht="25" x14ac:dyDescent="0.25">
      <c r="A119" s="139" t="s">
        <v>242</v>
      </c>
      <c r="B119" s="129" t="s">
        <v>243</v>
      </c>
      <c r="C119" s="81" t="s">
        <v>12</v>
      </c>
      <c r="D119" s="81" t="s">
        <v>16</v>
      </c>
      <c r="E119" s="142">
        <v>320316</v>
      </c>
    </row>
    <row r="120" spans="1:5" ht="25" x14ac:dyDescent="0.25">
      <c r="A120" s="139" t="s">
        <v>244</v>
      </c>
      <c r="B120" s="129" t="s">
        <v>245</v>
      </c>
      <c r="C120" s="81" t="s">
        <v>12</v>
      </c>
      <c r="D120" s="81" t="s">
        <v>16</v>
      </c>
      <c r="E120" s="142">
        <v>381213</v>
      </c>
    </row>
    <row r="121" spans="1:5" ht="25" x14ac:dyDescent="0.25">
      <c r="A121" s="139" t="s">
        <v>246</v>
      </c>
      <c r="B121" s="129" t="s">
        <v>247</v>
      </c>
      <c r="C121" s="81" t="s">
        <v>12</v>
      </c>
      <c r="D121" s="81" t="s">
        <v>16</v>
      </c>
      <c r="E121" s="142">
        <v>453089</v>
      </c>
    </row>
    <row r="122" spans="1:5" ht="25" x14ac:dyDescent="0.25">
      <c r="A122" s="139" t="s">
        <v>248</v>
      </c>
      <c r="B122" s="129" t="s">
        <v>249</v>
      </c>
      <c r="C122" s="81" t="s">
        <v>12</v>
      </c>
      <c r="D122" s="81" t="s">
        <v>16</v>
      </c>
      <c r="E122" s="142">
        <v>533489</v>
      </c>
    </row>
    <row r="123" spans="1:5" ht="25" x14ac:dyDescent="0.25">
      <c r="A123" s="139" t="s">
        <v>250</v>
      </c>
      <c r="B123" s="129" t="s">
        <v>251</v>
      </c>
      <c r="C123" s="81" t="s">
        <v>12</v>
      </c>
      <c r="D123" s="81" t="s">
        <v>16</v>
      </c>
      <c r="E123" s="142">
        <v>162991</v>
      </c>
    </row>
    <row r="124" spans="1:5" ht="25" x14ac:dyDescent="0.25">
      <c r="A124" s="139" t="s">
        <v>252</v>
      </c>
      <c r="B124" s="129" t="s">
        <v>253</v>
      </c>
      <c r="C124" s="81" t="s">
        <v>12</v>
      </c>
      <c r="D124" s="81" t="s">
        <v>16</v>
      </c>
      <c r="E124" s="142">
        <v>190308</v>
      </c>
    </row>
    <row r="125" spans="1:5" ht="25" x14ac:dyDescent="0.25">
      <c r="A125" s="139" t="s">
        <v>254</v>
      </c>
      <c r="B125" s="129" t="s">
        <v>255</v>
      </c>
      <c r="C125" s="81" t="s">
        <v>12</v>
      </c>
      <c r="D125" s="81" t="s">
        <v>16</v>
      </c>
      <c r="E125" s="142">
        <v>248818</v>
      </c>
    </row>
    <row r="126" spans="1:5" ht="25" x14ac:dyDescent="0.25">
      <c r="A126" s="139" t="s">
        <v>256</v>
      </c>
      <c r="B126" s="129" t="s">
        <v>257</v>
      </c>
      <c r="C126" s="81" t="s">
        <v>12</v>
      </c>
      <c r="D126" s="81" t="s">
        <v>16</v>
      </c>
      <c r="E126" s="142">
        <v>299484</v>
      </c>
    </row>
    <row r="127" spans="1:5" ht="25" x14ac:dyDescent="0.25">
      <c r="A127" s="139" t="s">
        <v>258</v>
      </c>
      <c r="B127" s="129" t="s">
        <v>259</v>
      </c>
      <c r="C127" s="81" t="s">
        <v>12</v>
      </c>
      <c r="D127" s="81" t="s">
        <v>16</v>
      </c>
      <c r="E127" s="142">
        <v>256889</v>
      </c>
    </row>
    <row r="128" spans="1:5" ht="25" x14ac:dyDescent="0.25">
      <c r="A128" s="139" t="s">
        <v>260</v>
      </c>
      <c r="B128" s="129" t="s">
        <v>261</v>
      </c>
      <c r="C128" s="81" t="s">
        <v>12</v>
      </c>
      <c r="D128" s="81" t="s">
        <v>16</v>
      </c>
      <c r="E128" s="142">
        <v>341182</v>
      </c>
    </row>
    <row r="129" spans="1:5" ht="25" x14ac:dyDescent="0.25">
      <c r="A129" s="139" t="s">
        <v>262</v>
      </c>
      <c r="B129" s="129" t="s">
        <v>263</v>
      </c>
      <c r="C129" s="81" t="s">
        <v>12</v>
      </c>
      <c r="D129" s="81" t="s">
        <v>16</v>
      </c>
      <c r="E129" s="142">
        <v>448317</v>
      </c>
    </row>
    <row r="130" spans="1:5" ht="25" x14ac:dyDescent="0.25">
      <c r="A130" s="139" t="s">
        <v>264</v>
      </c>
      <c r="B130" s="129" t="s">
        <v>265</v>
      </c>
      <c r="C130" s="81" t="s">
        <v>12</v>
      </c>
      <c r="D130" s="81" t="s">
        <v>16</v>
      </c>
      <c r="E130" s="142">
        <v>593053</v>
      </c>
    </row>
    <row r="131" spans="1:5" ht="25" x14ac:dyDescent="0.25">
      <c r="A131" s="139" t="s">
        <v>266</v>
      </c>
      <c r="B131" s="129" t="s">
        <v>267</v>
      </c>
      <c r="C131" s="81" t="s">
        <v>12</v>
      </c>
      <c r="D131" s="81" t="s">
        <v>16</v>
      </c>
      <c r="E131" s="142">
        <v>456903</v>
      </c>
    </row>
    <row r="132" spans="1:5" ht="25" x14ac:dyDescent="0.25">
      <c r="A132" s="139" t="s">
        <v>268</v>
      </c>
      <c r="B132" s="129" t="s">
        <v>269</v>
      </c>
      <c r="C132" s="81" t="s">
        <v>12</v>
      </c>
      <c r="D132" s="81" t="s">
        <v>16</v>
      </c>
      <c r="E132" s="142">
        <v>605433</v>
      </c>
    </row>
    <row r="133" spans="1:5" ht="25" x14ac:dyDescent="0.25">
      <c r="A133" s="139" t="s">
        <v>270</v>
      </c>
      <c r="B133" s="129" t="s">
        <v>271</v>
      </c>
      <c r="C133" s="81" t="s">
        <v>12</v>
      </c>
      <c r="D133" s="81" t="s">
        <v>16</v>
      </c>
      <c r="E133" s="142">
        <v>780182</v>
      </c>
    </row>
    <row r="134" spans="1:5" ht="25" x14ac:dyDescent="0.25">
      <c r="A134" s="139" t="s">
        <v>272</v>
      </c>
      <c r="B134" s="129" t="s">
        <v>273</v>
      </c>
      <c r="C134" s="81" t="s">
        <v>12</v>
      </c>
      <c r="D134" s="81" t="s">
        <v>16</v>
      </c>
      <c r="E134" s="142">
        <v>977156</v>
      </c>
    </row>
    <row r="135" spans="1:5" ht="25" x14ac:dyDescent="0.25">
      <c r="A135" s="139" t="s">
        <v>274</v>
      </c>
      <c r="B135" s="129" t="s">
        <v>275</v>
      </c>
      <c r="C135" s="81" t="s">
        <v>12</v>
      </c>
      <c r="D135" s="81" t="s">
        <v>91</v>
      </c>
      <c r="E135" s="142">
        <v>1161492</v>
      </c>
    </row>
    <row r="136" spans="1:5" ht="25" x14ac:dyDescent="0.25">
      <c r="A136" s="139" t="s">
        <v>276</v>
      </c>
      <c r="B136" s="129" t="s">
        <v>277</v>
      </c>
      <c r="C136" s="81" t="s">
        <v>12</v>
      </c>
      <c r="D136" s="81" t="s">
        <v>91</v>
      </c>
      <c r="E136" s="142">
        <v>1508593</v>
      </c>
    </row>
    <row r="137" spans="1:5" ht="37.5" x14ac:dyDescent="0.25">
      <c r="A137" s="139" t="s">
        <v>278</v>
      </c>
      <c r="B137" s="129" t="s">
        <v>279</v>
      </c>
      <c r="C137" s="81" t="s">
        <v>12</v>
      </c>
      <c r="D137" s="81" t="s">
        <v>16</v>
      </c>
      <c r="E137" s="142">
        <v>12572</v>
      </c>
    </row>
    <row r="138" spans="1:5" x14ac:dyDescent="0.25">
      <c r="A138" s="139" t="s">
        <v>280</v>
      </c>
      <c r="B138" s="129" t="s">
        <v>281</v>
      </c>
      <c r="C138" s="81" t="s">
        <v>12</v>
      </c>
      <c r="D138" s="81" t="s">
        <v>16</v>
      </c>
      <c r="E138" s="142">
        <v>6011</v>
      </c>
    </row>
    <row r="139" spans="1:5" x14ac:dyDescent="0.25">
      <c r="A139" s="139" t="s">
        <v>282</v>
      </c>
      <c r="B139" s="129" t="s">
        <v>283</v>
      </c>
      <c r="C139" s="81" t="s">
        <v>12</v>
      </c>
      <c r="D139" s="81" t="s">
        <v>16</v>
      </c>
      <c r="E139" s="142">
        <v>6087</v>
      </c>
    </row>
    <row r="140" spans="1:5" x14ac:dyDescent="0.25">
      <c r="A140" s="139" t="s">
        <v>284</v>
      </c>
      <c r="B140" s="129" t="s">
        <v>285</v>
      </c>
      <c r="C140" s="81" t="s">
        <v>12</v>
      </c>
      <c r="D140" s="81" t="s">
        <v>13</v>
      </c>
      <c r="E140" s="142">
        <v>55</v>
      </c>
    </row>
    <row r="141" spans="1:5" ht="25" x14ac:dyDescent="0.25">
      <c r="A141" s="139" t="s">
        <v>286</v>
      </c>
      <c r="B141" s="129" t="s">
        <v>287</v>
      </c>
      <c r="C141" s="81" t="s">
        <v>12</v>
      </c>
      <c r="D141" s="81" t="s">
        <v>91</v>
      </c>
      <c r="E141" s="142">
        <v>3726</v>
      </c>
    </row>
    <row r="142" spans="1:5" x14ac:dyDescent="0.25">
      <c r="A142" s="139" t="s">
        <v>288</v>
      </c>
      <c r="B142" s="129" t="s">
        <v>289</v>
      </c>
      <c r="C142" s="81" t="s">
        <v>12</v>
      </c>
      <c r="D142" s="81" t="s">
        <v>16</v>
      </c>
      <c r="E142" s="142">
        <v>27162</v>
      </c>
    </row>
    <row r="143" spans="1:5" x14ac:dyDescent="0.25">
      <c r="A143" s="139" t="s">
        <v>290</v>
      </c>
      <c r="B143" s="129" t="s">
        <v>291</v>
      </c>
      <c r="C143" s="81" t="s">
        <v>12</v>
      </c>
      <c r="D143" s="81" t="s">
        <v>16</v>
      </c>
      <c r="E143" s="142">
        <v>31755</v>
      </c>
    </row>
    <row r="144" spans="1:5" x14ac:dyDescent="0.25">
      <c r="A144" s="139" t="s">
        <v>292</v>
      </c>
      <c r="B144" s="129" t="s">
        <v>293</v>
      </c>
      <c r="C144" s="81" t="s">
        <v>12</v>
      </c>
      <c r="D144" s="81" t="s">
        <v>16</v>
      </c>
      <c r="E144" s="142">
        <v>108706</v>
      </c>
    </row>
    <row r="145" spans="1:5" ht="25" x14ac:dyDescent="0.25">
      <c r="A145" s="138" t="s">
        <v>294</v>
      </c>
      <c r="B145" s="129" t="s">
        <v>295</v>
      </c>
      <c r="C145" s="81" t="s">
        <v>12</v>
      </c>
      <c r="D145" s="81" t="s">
        <v>296</v>
      </c>
      <c r="E145" s="142">
        <v>33299</v>
      </c>
    </row>
    <row r="146" spans="1:5" ht="25" x14ac:dyDescent="0.25">
      <c r="A146" s="138" t="s">
        <v>297</v>
      </c>
      <c r="B146" s="129" t="s">
        <v>298</v>
      </c>
      <c r="C146" s="90" t="s">
        <v>12</v>
      </c>
      <c r="D146" s="81" t="s">
        <v>296</v>
      </c>
      <c r="E146" s="142">
        <v>72018</v>
      </c>
    </row>
    <row r="147" spans="1:5" x14ac:dyDescent="0.25">
      <c r="A147" s="138" t="s">
        <v>299</v>
      </c>
      <c r="B147" s="129" t="s">
        <v>300</v>
      </c>
      <c r="C147" s="90" t="s">
        <v>12</v>
      </c>
      <c r="D147" s="81" t="s">
        <v>16</v>
      </c>
      <c r="E147" s="142">
        <v>249415</v>
      </c>
    </row>
    <row r="148" spans="1:5" ht="25" x14ac:dyDescent="0.25">
      <c r="A148" s="138" t="s">
        <v>301</v>
      </c>
      <c r="B148" s="128" t="s">
        <v>302</v>
      </c>
      <c r="C148" s="81" t="s">
        <v>12</v>
      </c>
      <c r="D148" s="81" t="s">
        <v>296</v>
      </c>
      <c r="E148" s="142">
        <v>40777</v>
      </c>
    </row>
    <row r="149" spans="1:5" ht="13" x14ac:dyDescent="0.25">
      <c r="A149" s="137" t="s">
        <v>303</v>
      </c>
      <c r="B149" s="127" t="s">
        <v>304</v>
      </c>
      <c r="C149" s="82" t="s">
        <v>8</v>
      </c>
      <c r="D149" s="82"/>
      <c r="E149" s="141" t="s">
        <v>9</v>
      </c>
    </row>
    <row r="150" spans="1:5" ht="25" x14ac:dyDescent="0.25">
      <c r="A150" s="139" t="s">
        <v>305</v>
      </c>
      <c r="B150" s="129" t="s">
        <v>306</v>
      </c>
      <c r="C150" s="81" t="s">
        <v>12</v>
      </c>
      <c r="D150" s="81" t="s">
        <v>16</v>
      </c>
      <c r="E150" s="142">
        <v>589251</v>
      </c>
    </row>
    <row r="151" spans="1:5" ht="25" x14ac:dyDescent="0.25">
      <c r="A151" s="139" t="s">
        <v>307</v>
      </c>
      <c r="B151" s="129" t="s">
        <v>308</v>
      </c>
      <c r="C151" s="81" t="s">
        <v>12</v>
      </c>
      <c r="D151" s="81" t="s">
        <v>65</v>
      </c>
      <c r="E151" s="142">
        <v>29514</v>
      </c>
    </row>
    <row r="152" spans="1:5" ht="25" x14ac:dyDescent="0.25">
      <c r="A152" s="139" t="s">
        <v>309</v>
      </c>
      <c r="B152" s="129" t="s">
        <v>310</v>
      </c>
      <c r="C152" s="81" t="s">
        <v>12</v>
      </c>
      <c r="D152" s="81" t="s">
        <v>16</v>
      </c>
      <c r="E152" s="142">
        <v>795827</v>
      </c>
    </row>
    <row r="153" spans="1:5" ht="25" x14ac:dyDescent="0.25">
      <c r="A153" s="139" t="s">
        <v>311</v>
      </c>
      <c r="B153" s="129" t="s">
        <v>312</v>
      </c>
      <c r="C153" s="81" t="s">
        <v>12</v>
      </c>
      <c r="D153" s="81" t="s">
        <v>16</v>
      </c>
      <c r="E153" s="142">
        <v>887182</v>
      </c>
    </row>
    <row r="154" spans="1:5" ht="25" x14ac:dyDescent="0.25">
      <c r="A154" s="138" t="s">
        <v>313</v>
      </c>
      <c r="B154" s="129" t="s">
        <v>314</v>
      </c>
      <c r="C154" s="81" t="s">
        <v>12</v>
      </c>
      <c r="D154" s="81" t="s">
        <v>16</v>
      </c>
      <c r="E154" s="142">
        <v>877853</v>
      </c>
    </row>
    <row r="155" spans="1:5" ht="37.5" x14ac:dyDescent="0.25">
      <c r="A155" s="139" t="s">
        <v>315</v>
      </c>
      <c r="B155" s="129" t="s">
        <v>316</v>
      </c>
      <c r="C155" s="81" t="s">
        <v>12</v>
      </c>
      <c r="D155" s="81" t="s">
        <v>16</v>
      </c>
      <c r="E155" s="142">
        <v>571562</v>
      </c>
    </row>
    <row r="156" spans="1:5" ht="25" x14ac:dyDescent="0.25">
      <c r="A156" s="139" t="s">
        <v>317</v>
      </c>
      <c r="B156" s="129" t="s">
        <v>318</v>
      </c>
      <c r="C156" s="81" t="s">
        <v>12</v>
      </c>
      <c r="D156" s="81" t="s">
        <v>16</v>
      </c>
      <c r="E156" s="142">
        <v>953381</v>
      </c>
    </row>
    <row r="157" spans="1:5" ht="25" x14ac:dyDescent="0.25">
      <c r="A157" s="138" t="s">
        <v>319</v>
      </c>
      <c r="B157" s="129" t="s">
        <v>320</v>
      </c>
      <c r="C157" s="81" t="s">
        <v>12</v>
      </c>
      <c r="D157" s="81" t="s">
        <v>16</v>
      </c>
      <c r="E157" s="142">
        <v>969208</v>
      </c>
    </row>
    <row r="158" spans="1:5" ht="25" x14ac:dyDescent="0.25">
      <c r="A158" s="139" t="s">
        <v>321</v>
      </c>
      <c r="B158" s="129" t="s">
        <v>322</v>
      </c>
      <c r="C158" s="81" t="s">
        <v>12</v>
      </c>
      <c r="D158" s="81" t="s">
        <v>16</v>
      </c>
      <c r="E158" s="142">
        <v>100090</v>
      </c>
    </row>
    <row r="159" spans="1:5" ht="25" x14ac:dyDescent="0.25">
      <c r="A159" s="139" t="s">
        <v>323</v>
      </c>
      <c r="B159" s="129" t="s">
        <v>324</v>
      </c>
      <c r="C159" s="81" t="s">
        <v>12</v>
      </c>
      <c r="D159" s="81" t="s">
        <v>16</v>
      </c>
      <c r="E159" s="142">
        <v>43978</v>
      </c>
    </row>
    <row r="160" spans="1:5" x14ac:dyDescent="0.25">
      <c r="A160" s="139" t="s">
        <v>325</v>
      </c>
      <c r="B160" s="128" t="s">
        <v>326</v>
      </c>
      <c r="C160" s="81" t="s">
        <v>12</v>
      </c>
      <c r="D160" s="81" t="s">
        <v>16</v>
      </c>
      <c r="E160" s="142">
        <v>137880</v>
      </c>
    </row>
    <row r="161" spans="1:5" x14ac:dyDescent="0.25">
      <c r="A161" s="139" t="s">
        <v>327</v>
      </c>
      <c r="B161" s="129" t="s">
        <v>328</v>
      </c>
      <c r="C161" s="81" t="s">
        <v>12</v>
      </c>
      <c r="D161" s="81" t="s">
        <v>16</v>
      </c>
      <c r="E161" s="142">
        <v>783241</v>
      </c>
    </row>
    <row r="162" spans="1:5" ht="25" x14ac:dyDescent="0.25">
      <c r="A162" s="139" t="s">
        <v>329</v>
      </c>
      <c r="B162" s="129" t="s">
        <v>330</v>
      </c>
      <c r="C162" s="81" t="s">
        <v>12</v>
      </c>
      <c r="D162" s="81" t="s">
        <v>16</v>
      </c>
      <c r="E162" s="142">
        <v>883264</v>
      </c>
    </row>
    <row r="163" spans="1:5" ht="25" x14ac:dyDescent="0.25">
      <c r="A163" s="139" t="s">
        <v>331</v>
      </c>
      <c r="B163" s="129" t="s">
        <v>332</v>
      </c>
      <c r="C163" s="81" t="s">
        <v>12</v>
      </c>
      <c r="D163" s="81" t="s">
        <v>16</v>
      </c>
      <c r="E163" s="142">
        <v>833552</v>
      </c>
    </row>
    <row r="164" spans="1:5" ht="25" x14ac:dyDescent="0.25">
      <c r="A164" s="139" t="s">
        <v>333</v>
      </c>
      <c r="B164" s="129" t="s">
        <v>334</v>
      </c>
      <c r="C164" s="81" t="s">
        <v>12</v>
      </c>
      <c r="D164" s="81" t="s">
        <v>65</v>
      </c>
      <c r="E164" s="142">
        <v>80856</v>
      </c>
    </row>
    <row r="165" spans="1:5" x14ac:dyDescent="0.25">
      <c r="A165" s="139" t="s">
        <v>335</v>
      </c>
      <c r="B165" s="129" t="s">
        <v>336</v>
      </c>
      <c r="C165" s="81" t="s">
        <v>12</v>
      </c>
      <c r="D165" s="81" t="s">
        <v>16</v>
      </c>
      <c r="E165" s="142">
        <v>126458</v>
      </c>
    </row>
    <row r="166" spans="1:5" ht="25" x14ac:dyDescent="0.25">
      <c r="A166" s="139" t="s">
        <v>337</v>
      </c>
      <c r="B166" s="129" t="s">
        <v>338</v>
      </c>
      <c r="C166" s="81" t="s">
        <v>12</v>
      </c>
      <c r="D166" s="81" t="s">
        <v>16</v>
      </c>
      <c r="E166" s="142">
        <v>970728</v>
      </c>
    </row>
    <row r="167" spans="1:5" ht="25" x14ac:dyDescent="0.25">
      <c r="A167" s="139" t="s">
        <v>339</v>
      </c>
      <c r="B167" s="129" t="s">
        <v>340</v>
      </c>
      <c r="C167" s="81" t="s">
        <v>12</v>
      </c>
      <c r="D167" s="81" t="s">
        <v>16</v>
      </c>
      <c r="E167" s="142">
        <v>899092</v>
      </c>
    </row>
    <row r="168" spans="1:5" ht="25" x14ac:dyDescent="0.25">
      <c r="A168" s="139" t="s">
        <v>341</v>
      </c>
      <c r="B168" s="129" t="s">
        <v>342</v>
      </c>
      <c r="C168" s="81" t="s">
        <v>12</v>
      </c>
      <c r="D168" s="81" t="s">
        <v>16</v>
      </c>
      <c r="E168" s="142">
        <v>537859</v>
      </c>
    </row>
    <row r="169" spans="1:5" x14ac:dyDescent="0.25">
      <c r="A169" s="139" t="s">
        <v>343</v>
      </c>
      <c r="B169" s="129" t="s">
        <v>344</v>
      </c>
      <c r="C169" s="81" t="s">
        <v>12</v>
      </c>
      <c r="D169" s="81" t="s">
        <v>91</v>
      </c>
      <c r="E169" s="142">
        <v>84452</v>
      </c>
    </row>
    <row r="170" spans="1:5" ht="13" x14ac:dyDescent="0.25">
      <c r="A170" s="137" t="s">
        <v>345</v>
      </c>
      <c r="B170" s="127" t="s">
        <v>346</v>
      </c>
      <c r="C170" s="82" t="s">
        <v>8</v>
      </c>
      <c r="D170" s="82"/>
      <c r="E170" s="141" t="s">
        <v>9</v>
      </c>
    </row>
    <row r="171" spans="1:5" ht="50" x14ac:dyDescent="0.25">
      <c r="A171" s="139" t="s">
        <v>347</v>
      </c>
      <c r="B171" s="129" t="s">
        <v>348</v>
      </c>
      <c r="C171" s="81" t="s">
        <v>12</v>
      </c>
      <c r="D171" s="81" t="s">
        <v>70</v>
      </c>
      <c r="E171" s="142">
        <v>339066</v>
      </c>
    </row>
    <row r="172" spans="1:5" ht="50" x14ac:dyDescent="0.25">
      <c r="A172" s="139" t="s">
        <v>349</v>
      </c>
      <c r="B172" s="129" t="s">
        <v>350</v>
      </c>
      <c r="C172" s="81" t="s">
        <v>12</v>
      </c>
      <c r="D172" s="81" t="s">
        <v>70</v>
      </c>
      <c r="E172" s="142">
        <v>419440</v>
      </c>
    </row>
    <row r="173" spans="1:5" ht="50" x14ac:dyDescent="0.25">
      <c r="A173" s="139" t="s">
        <v>351</v>
      </c>
      <c r="B173" s="129" t="s">
        <v>352</v>
      </c>
      <c r="C173" s="81" t="s">
        <v>12</v>
      </c>
      <c r="D173" s="81" t="s">
        <v>70</v>
      </c>
      <c r="E173" s="142">
        <v>1075755</v>
      </c>
    </row>
    <row r="174" spans="1:5" ht="50" x14ac:dyDescent="0.25">
      <c r="A174" s="139" t="s">
        <v>353</v>
      </c>
      <c r="B174" s="129" t="s">
        <v>354</v>
      </c>
      <c r="C174" s="81" t="s">
        <v>12</v>
      </c>
      <c r="D174" s="81" t="s">
        <v>70</v>
      </c>
      <c r="E174" s="142">
        <v>1406140</v>
      </c>
    </row>
    <row r="175" spans="1:5" ht="50" x14ac:dyDescent="0.25">
      <c r="A175" s="139" t="s">
        <v>355</v>
      </c>
      <c r="B175" s="129" t="s">
        <v>356</v>
      </c>
      <c r="C175" s="81" t="s">
        <v>12</v>
      </c>
      <c r="D175" s="81" t="s">
        <v>70</v>
      </c>
      <c r="E175" s="142">
        <v>1708196</v>
      </c>
    </row>
    <row r="176" spans="1:5" ht="50" x14ac:dyDescent="0.25">
      <c r="A176" s="139" t="s">
        <v>357</v>
      </c>
      <c r="B176" s="129" t="s">
        <v>358</v>
      </c>
      <c r="C176" s="81" t="s">
        <v>12</v>
      </c>
      <c r="D176" s="81" t="s">
        <v>70</v>
      </c>
      <c r="E176" s="142">
        <v>2089905</v>
      </c>
    </row>
    <row r="177" spans="1:5" ht="37.5" x14ac:dyDescent="0.25">
      <c r="A177" s="139" t="s">
        <v>359</v>
      </c>
      <c r="B177" s="129" t="s">
        <v>360</v>
      </c>
      <c r="C177" s="81" t="s">
        <v>12</v>
      </c>
      <c r="D177" s="81" t="s">
        <v>91</v>
      </c>
      <c r="E177" s="142">
        <v>33495</v>
      </c>
    </row>
    <row r="178" spans="1:5" ht="37.5" x14ac:dyDescent="0.25">
      <c r="A178" s="139" t="s">
        <v>361</v>
      </c>
      <c r="B178" s="129" t="s">
        <v>362</v>
      </c>
      <c r="C178" s="81" t="s">
        <v>12</v>
      </c>
      <c r="D178" s="81" t="s">
        <v>91</v>
      </c>
      <c r="E178" s="142">
        <v>46682</v>
      </c>
    </row>
    <row r="179" spans="1:5" ht="37.5" x14ac:dyDescent="0.25">
      <c r="A179" s="139" t="s">
        <v>363</v>
      </c>
      <c r="B179" s="129" t="s">
        <v>364</v>
      </c>
      <c r="C179" s="81" t="s">
        <v>12</v>
      </c>
      <c r="D179" s="81" t="s">
        <v>91</v>
      </c>
      <c r="E179" s="142">
        <v>73846</v>
      </c>
    </row>
    <row r="180" spans="1:5" ht="37.5" x14ac:dyDescent="0.25">
      <c r="A180" s="139" t="s">
        <v>365</v>
      </c>
      <c r="B180" s="129" t="s">
        <v>366</v>
      </c>
      <c r="C180" s="81" t="s">
        <v>12</v>
      </c>
      <c r="D180" s="81" t="s">
        <v>91</v>
      </c>
      <c r="E180" s="142">
        <v>34648</v>
      </c>
    </row>
    <row r="181" spans="1:5" ht="37.5" x14ac:dyDescent="0.25">
      <c r="A181" s="139" t="s">
        <v>367</v>
      </c>
      <c r="B181" s="129" t="s">
        <v>368</v>
      </c>
      <c r="C181" s="81" t="s">
        <v>12</v>
      </c>
      <c r="D181" s="81" t="s">
        <v>91</v>
      </c>
      <c r="E181" s="142">
        <v>42285</v>
      </c>
    </row>
    <row r="182" spans="1:5" ht="37.5" x14ac:dyDescent="0.25">
      <c r="A182" s="139" t="s">
        <v>369</v>
      </c>
      <c r="B182" s="129" t="s">
        <v>370</v>
      </c>
      <c r="C182" s="81" t="s">
        <v>12</v>
      </c>
      <c r="D182" s="81" t="s">
        <v>91</v>
      </c>
      <c r="E182" s="142">
        <v>79855</v>
      </c>
    </row>
    <row r="183" spans="1:5" ht="37.5" x14ac:dyDescent="0.25">
      <c r="A183" s="139" t="s">
        <v>371</v>
      </c>
      <c r="B183" s="129" t="s">
        <v>372</v>
      </c>
      <c r="C183" s="81" t="s">
        <v>12</v>
      </c>
      <c r="D183" s="81" t="s">
        <v>70</v>
      </c>
      <c r="E183" s="142">
        <v>106084</v>
      </c>
    </row>
    <row r="184" spans="1:5" ht="37.5" x14ac:dyDescent="0.25">
      <c r="A184" s="139" t="s">
        <v>373</v>
      </c>
      <c r="B184" s="129" t="s">
        <v>374</v>
      </c>
      <c r="C184" s="81" t="s">
        <v>12</v>
      </c>
      <c r="D184" s="81" t="s">
        <v>70</v>
      </c>
      <c r="E184" s="142">
        <v>128527</v>
      </c>
    </row>
    <row r="185" spans="1:5" ht="25" x14ac:dyDescent="0.25">
      <c r="A185" s="139" t="s">
        <v>375</v>
      </c>
      <c r="B185" s="129" t="s">
        <v>376</v>
      </c>
      <c r="C185" s="81" t="s">
        <v>12</v>
      </c>
      <c r="D185" s="81" t="s">
        <v>70</v>
      </c>
      <c r="E185" s="142">
        <v>161647</v>
      </c>
    </row>
    <row r="186" spans="1:5" ht="25" x14ac:dyDescent="0.25">
      <c r="A186" s="139" t="s">
        <v>377</v>
      </c>
      <c r="B186" s="129" t="s">
        <v>378</v>
      </c>
      <c r="C186" s="81" t="s">
        <v>12</v>
      </c>
      <c r="D186" s="81" t="s">
        <v>70</v>
      </c>
      <c r="E186" s="142">
        <v>128347</v>
      </c>
    </row>
    <row r="187" spans="1:5" ht="25" x14ac:dyDescent="0.25">
      <c r="A187" s="139" t="s">
        <v>379</v>
      </c>
      <c r="B187" s="129" t="s">
        <v>380</v>
      </c>
      <c r="C187" s="81" t="s">
        <v>12</v>
      </c>
      <c r="D187" s="81" t="s">
        <v>70</v>
      </c>
      <c r="E187" s="142">
        <v>163792</v>
      </c>
    </row>
    <row r="188" spans="1:5" ht="37.5" x14ac:dyDescent="0.25">
      <c r="A188" s="139" t="s">
        <v>381</v>
      </c>
      <c r="B188" s="129" t="s">
        <v>382</v>
      </c>
      <c r="C188" s="81" t="s">
        <v>12</v>
      </c>
      <c r="D188" s="81" t="s">
        <v>70</v>
      </c>
      <c r="E188" s="142">
        <v>110346</v>
      </c>
    </row>
    <row r="189" spans="1:5" ht="37.5" x14ac:dyDescent="0.25">
      <c r="A189" s="139" t="s">
        <v>383</v>
      </c>
      <c r="B189" s="129" t="s">
        <v>384</v>
      </c>
      <c r="C189" s="81" t="s">
        <v>12</v>
      </c>
      <c r="D189" s="81" t="s">
        <v>70</v>
      </c>
      <c r="E189" s="142">
        <v>134695</v>
      </c>
    </row>
    <row r="190" spans="1:5" ht="37.5" x14ac:dyDescent="0.25">
      <c r="A190" s="139" t="s">
        <v>385</v>
      </c>
      <c r="B190" s="129" t="s">
        <v>386</v>
      </c>
      <c r="C190" s="81" t="s">
        <v>12</v>
      </c>
      <c r="D190" s="81" t="s">
        <v>70</v>
      </c>
      <c r="E190" s="142">
        <v>173067</v>
      </c>
    </row>
    <row r="191" spans="1:5" ht="37.5" x14ac:dyDescent="0.25">
      <c r="A191" s="139" t="s">
        <v>387</v>
      </c>
      <c r="B191" s="129" t="s">
        <v>388</v>
      </c>
      <c r="C191" s="81" t="s">
        <v>12</v>
      </c>
      <c r="D191" s="81" t="s">
        <v>70</v>
      </c>
      <c r="E191" s="142">
        <v>495095</v>
      </c>
    </row>
    <row r="192" spans="1:5" ht="25" x14ac:dyDescent="0.25">
      <c r="A192" s="139" t="s">
        <v>389</v>
      </c>
      <c r="B192" s="129" t="s">
        <v>390</v>
      </c>
      <c r="C192" s="81" t="s">
        <v>12</v>
      </c>
      <c r="D192" s="81" t="s">
        <v>91</v>
      </c>
      <c r="E192" s="142">
        <v>26717</v>
      </c>
    </row>
    <row r="193" spans="1:5" ht="25" x14ac:dyDescent="0.25">
      <c r="A193" s="139" t="s">
        <v>391</v>
      </c>
      <c r="B193" s="129" t="s">
        <v>392</v>
      </c>
      <c r="C193" s="81" t="s">
        <v>12</v>
      </c>
      <c r="D193" s="81" t="s">
        <v>91</v>
      </c>
      <c r="E193" s="142">
        <v>26959</v>
      </c>
    </row>
    <row r="194" spans="1:5" ht="25" x14ac:dyDescent="0.25">
      <c r="A194" s="139" t="s">
        <v>393</v>
      </c>
      <c r="B194" s="129" t="s">
        <v>394</v>
      </c>
      <c r="C194" s="81" t="s">
        <v>12</v>
      </c>
      <c r="D194" s="81" t="s">
        <v>91</v>
      </c>
      <c r="E194" s="142">
        <v>32110</v>
      </c>
    </row>
    <row r="195" spans="1:5" ht="25" x14ac:dyDescent="0.25">
      <c r="A195" s="139" t="s">
        <v>395</v>
      </c>
      <c r="B195" s="129" t="s">
        <v>396</v>
      </c>
      <c r="C195" s="81" t="s">
        <v>12</v>
      </c>
      <c r="D195" s="81" t="s">
        <v>91</v>
      </c>
      <c r="E195" s="142">
        <v>39031</v>
      </c>
    </row>
    <row r="196" spans="1:5" ht="25" x14ac:dyDescent="0.25">
      <c r="A196" s="139" t="s">
        <v>397</v>
      </c>
      <c r="B196" s="129" t="s">
        <v>398</v>
      </c>
      <c r="C196" s="81" t="s">
        <v>12</v>
      </c>
      <c r="D196" s="81" t="s">
        <v>91</v>
      </c>
      <c r="E196" s="142">
        <v>62416</v>
      </c>
    </row>
    <row r="197" spans="1:5" ht="25" x14ac:dyDescent="0.25">
      <c r="A197" s="139" t="s">
        <v>399</v>
      </c>
      <c r="B197" s="129" t="s">
        <v>400</v>
      </c>
      <c r="C197" s="81" t="s">
        <v>12</v>
      </c>
      <c r="D197" s="81" t="s">
        <v>91</v>
      </c>
      <c r="E197" s="142">
        <v>20189</v>
      </c>
    </row>
    <row r="198" spans="1:5" ht="25" x14ac:dyDescent="0.25">
      <c r="A198" s="139" t="s">
        <v>401</v>
      </c>
      <c r="B198" s="129" t="s">
        <v>402</v>
      </c>
      <c r="C198" s="81" t="s">
        <v>12</v>
      </c>
      <c r="D198" s="81" t="s">
        <v>91</v>
      </c>
      <c r="E198" s="142">
        <v>24563</v>
      </c>
    </row>
    <row r="199" spans="1:5" ht="25" x14ac:dyDescent="0.25">
      <c r="A199" s="139" t="s">
        <v>403</v>
      </c>
      <c r="B199" s="129" t="s">
        <v>404</v>
      </c>
      <c r="C199" s="81" t="s">
        <v>12</v>
      </c>
      <c r="D199" s="81" t="s">
        <v>91</v>
      </c>
      <c r="E199" s="142">
        <v>29636</v>
      </c>
    </row>
    <row r="200" spans="1:5" ht="25" x14ac:dyDescent="0.25">
      <c r="A200" s="139" t="s">
        <v>405</v>
      </c>
      <c r="B200" s="129" t="s">
        <v>406</v>
      </c>
      <c r="C200" s="81" t="s">
        <v>12</v>
      </c>
      <c r="D200" s="81" t="s">
        <v>91</v>
      </c>
      <c r="E200" s="142">
        <v>57334</v>
      </c>
    </row>
    <row r="201" spans="1:5" ht="25" x14ac:dyDescent="0.25">
      <c r="A201" s="139" t="s">
        <v>407</v>
      </c>
      <c r="B201" s="129" t="s">
        <v>408</v>
      </c>
      <c r="C201" s="81" t="s">
        <v>12</v>
      </c>
      <c r="D201" s="81" t="s">
        <v>91</v>
      </c>
      <c r="E201" s="142">
        <v>37530</v>
      </c>
    </row>
    <row r="202" spans="1:5" ht="25" x14ac:dyDescent="0.25">
      <c r="A202" s="139" t="s">
        <v>409</v>
      </c>
      <c r="B202" s="129" t="s">
        <v>410</v>
      </c>
      <c r="C202" s="81" t="s">
        <v>12</v>
      </c>
      <c r="D202" s="81" t="s">
        <v>91</v>
      </c>
      <c r="E202" s="142">
        <v>32645</v>
      </c>
    </row>
    <row r="203" spans="1:5" ht="25" x14ac:dyDescent="0.25">
      <c r="A203" s="139" t="s">
        <v>411</v>
      </c>
      <c r="B203" s="129" t="s">
        <v>412</v>
      </c>
      <c r="C203" s="81" t="s">
        <v>12</v>
      </c>
      <c r="D203" s="81" t="s">
        <v>91</v>
      </c>
      <c r="E203" s="142">
        <v>39305</v>
      </c>
    </row>
    <row r="204" spans="1:5" ht="25" x14ac:dyDescent="0.25">
      <c r="A204" s="139" t="s">
        <v>413</v>
      </c>
      <c r="B204" s="129" t="s">
        <v>414</v>
      </c>
      <c r="C204" s="81" t="s">
        <v>12</v>
      </c>
      <c r="D204" s="81" t="s">
        <v>91</v>
      </c>
      <c r="E204" s="142">
        <v>64889</v>
      </c>
    </row>
    <row r="205" spans="1:5" ht="37.5" x14ac:dyDescent="0.25">
      <c r="A205" s="139" t="s">
        <v>415</v>
      </c>
      <c r="B205" s="129" t="s">
        <v>416</v>
      </c>
      <c r="C205" s="81" t="s">
        <v>12</v>
      </c>
      <c r="D205" s="81" t="s">
        <v>91</v>
      </c>
      <c r="E205" s="142">
        <v>39745</v>
      </c>
    </row>
    <row r="206" spans="1:5" ht="37.5" x14ac:dyDescent="0.25">
      <c r="A206" s="139" t="s">
        <v>417</v>
      </c>
      <c r="B206" s="129" t="s">
        <v>418</v>
      </c>
      <c r="C206" s="81" t="s">
        <v>12</v>
      </c>
      <c r="D206" s="81" t="s">
        <v>91</v>
      </c>
      <c r="E206" s="142">
        <v>54865</v>
      </c>
    </row>
    <row r="207" spans="1:5" ht="37.5" x14ac:dyDescent="0.25">
      <c r="A207" s="139" t="s">
        <v>419</v>
      </c>
      <c r="B207" s="129" t="s">
        <v>420</v>
      </c>
      <c r="C207" s="81" t="s">
        <v>12</v>
      </c>
      <c r="D207" s="81" t="s">
        <v>91</v>
      </c>
      <c r="E207" s="142">
        <v>70595</v>
      </c>
    </row>
    <row r="208" spans="1:5" ht="50" x14ac:dyDescent="0.25">
      <c r="A208" s="139" t="s">
        <v>421</v>
      </c>
      <c r="B208" s="129" t="s">
        <v>422</v>
      </c>
      <c r="C208" s="81" t="s">
        <v>12</v>
      </c>
      <c r="D208" s="81" t="s">
        <v>91</v>
      </c>
      <c r="E208" s="142">
        <v>99651</v>
      </c>
    </row>
    <row r="209" spans="1:5" ht="37.5" x14ac:dyDescent="0.25">
      <c r="A209" s="139" t="s">
        <v>423</v>
      </c>
      <c r="B209" s="129" t="s">
        <v>424</v>
      </c>
      <c r="C209" s="81" t="s">
        <v>12</v>
      </c>
      <c r="D209" s="81" t="s">
        <v>91</v>
      </c>
      <c r="E209" s="142">
        <v>140869</v>
      </c>
    </row>
    <row r="210" spans="1:5" ht="37.5" x14ac:dyDescent="0.25">
      <c r="A210" s="139" t="s">
        <v>425</v>
      </c>
      <c r="B210" s="129" t="s">
        <v>426</v>
      </c>
      <c r="C210" s="81" t="s">
        <v>12</v>
      </c>
      <c r="D210" s="81" t="s">
        <v>91</v>
      </c>
      <c r="E210" s="142">
        <v>174158</v>
      </c>
    </row>
    <row r="211" spans="1:5" ht="37.5" x14ac:dyDescent="0.25">
      <c r="A211" s="139" t="s">
        <v>427</v>
      </c>
      <c r="B211" s="129" t="s">
        <v>428</v>
      </c>
      <c r="C211" s="81" t="s">
        <v>12</v>
      </c>
      <c r="D211" s="81" t="s">
        <v>91</v>
      </c>
      <c r="E211" s="142">
        <v>40891</v>
      </c>
    </row>
    <row r="212" spans="1:5" ht="37.5" x14ac:dyDescent="0.25">
      <c r="A212" s="139" t="s">
        <v>429</v>
      </c>
      <c r="B212" s="129" t="s">
        <v>430</v>
      </c>
      <c r="C212" s="81" t="s">
        <v>12</v>
      </c>
      <c r="D212" s="81" t="s">
        <v>91</v>
      </c>
      <c r="E212" s="142">
        <v>56011</v>
      </c>
    </row>
    <row r="213" spans="1:5" ht="37.5" x14ac:dyDescent="0.25">
      <c r="A213" s="139" t="s">
        <v>431</v>
      </c>
      <c r="B213" s="129" t="s">
        <v>432</v>
      </c>
      <c r="C213" s="81" t="s">
        <v>12</v>
      </c>
      <c r="D213" s="81" t="s">
        <v>91</v>
      </c>
      <c r="E213" s="142">
        <v>69944</v>
      </c>
    </row>
    <row r="214" spans="1:5" ht="37.5" x14ac:dyDescent="0.25">
      <c r="A214" s="139" t="s">
        <v>433</v>
      </c>
      <c r="B214" s="129" t="s">
        <v>434</v>
      </c>
      <c r="C214" s="81" t="s">
        <v>12</v>
      </c>
      <c r="D214" s="81" t="s">
        <v>91</v>
      </c>
      <c r="E214" s="142">
        <v>100459</v>
      </c>
    </row>
    <row r="215" spans="1:5" ht="37.5" x14ac:dyDescent="0.25">
      <c r="A215" s="139" t="s">
        <v>435</v>
      </c>
      <c r="B215" s="129" t="s">
        <v>436</v>
      </c>
      <c r="C215" s="81" t="s">
        <v>12</v>
      </c>
      <c r="D215" s="81" t="s">
        <v>91</v>
      </c>
      <c r="E215" s="142">
        <v>138154</v>
      </c>
    </row>
    <row r="216" spans="1:5" ht="37.5" x14ac:dyDescent="0.25">
      <c r="A216" s="139" t="s">
        <v>437</v>
      </c>
      <c r="B216" s="129" t="s">
        <v>438</v>
      </c>
      <c r="C216" s="81" t="s">
        <v>12</v>
      </c>
      <c r="D216" s="81" t="s">
        <v>91</v>
      </c>
      <c r="E216" s="142">
        <v>172569</v>
      </c>
    </row>
    <row r="217" spans="1:5" ht="25" x14ac:dyDescent="0.25">
      <c r="A217" s="139" t="s">
        <v>439</v>
      </c>
      <c r="B217" s="129" t="s">
        <v>440</v>
      </c>
      <c r="C217" s="81" t="s">
        <v>12</v>
      </c>
      <c r="D217" s="81" t="s">
        <v>70</v>
      </c>
      <c r="E217" s="142">
        <v>114771</v>
      </c>
    </row>
    <row r="218" spans="1:5" ht="25" x14ac:dyDescent="0.25">
      <c r="A218" s="139" t="s">
        <v>441</v>
      </c>
      <c r="B218" s="129" t="s">
        <v>442</v>
      </c>
      <c r="C218" s="81" t="s">
        <v>12</v>
      </c>
      <c r="D218" s="81" t="s">
        <v>70</v>
      </c>
      <c r="E218" s="142">
        <v>158773</v>
      </c>
    </row>
    <row r="219" spans="1:5" ht="25" x14ac:dyDescent="0.25">
      <c r="A219" s="139" t="s">
        <v>443</v>
      </c>
      <c r="B219" s="129" t="s">
        <v>444</v>
      </c>
      <c r="C219" s="81" t="s">
        <v>12</v>
      </c>
      <c r="D219" s="81" t="s">
        <v>70</v>
      </c>
      <c r="E219" s="142">
        <v>131735</v>
      </c>
    </row>
    <row r="220" spans="1:5" ht="25" x14ac:dyDescent="0.25">
      <c r="A220" s="139" t="s">
        <v>445</v>
      </c>
      <c r="B220" s="129" t="s">
        <v>446</v>
      </c>
      <c r="C220" s="81" t="s">
        <v>12</v>
      </c>
      <c r="D220" s="81" t="s">
        <v>70</v>
      </c>
      <c r="E220" s="142">
        <v>237446</v>
      </c>
    </row>
    <row r="221" spans="1:5" ht="25" x14ac:dyDescent="0.25">
      <c r="A221" s="139" t="s">
        <v>447</v>
      </c>
      <c r="B221" s="129" t="s">
        <v>448</v>
      </c>
      <c r="C221" s="81" t="s">
        <v>12</v>
      </c>
      <c r="D221" s="81" t="s">
        <v>70</v>
      </c>
      <c r="E221" s="142">
        <v>724500</v>
      </c>
    </row>
    <row r="222" spans="1:5" ht="37.5" x14ac:dyDescent="0.25">
      <c r="A222" s="139" t="s">
        <v>449</v>
      </c>
      <c r="B222" s="129" t="s">
        <v>450</v>
      </c>
      <c r="C222" s="81" t="s">
        <v>12</v>
      </c>
      <c r="D222" s="81" t="s">
        <v>91</v>
      </c>
      <c r="E222" s="142">
        <v>70444</v>
      </c>
    </row>
    <row r="223" spans="1:5" ht="37.5" x14ac:dyDescent="0.25">
      <c r="A223" s="139" t="s">
        <v>451</v>
      </c>
      <c r="B223" s="129" t="s">
        <v>452</v>
      </c>
      <c r="C223" s="81" t="s">
        <v>12</v>
      </c>
      <c r="D223" s="81" t="s">
        <v>91</v>
      </c>
      <c r="E223" s="142">
        <v>130360</v>
      </c>
    </row>
    <row r="224" spans="1:5" ht="25" x14ac:dyDescent="0.25">
      <c r="A224" s="139" t="s">
        <v>453</v>
      </c>
      <c r="B224" s="129" t="s">
        <v>454</v>
      </c>
      <c r="C224" s="81" t="s">
        <v>12</v>
      </c>
      <c r="D224" s="81" t="s">
        <v>65</v>
      </c>
      <c r="E224" s="142">
        <v>82783</v>
      </c>
    </row>
    <row r="225" spans="1:5" ht="37.5" x14ac:dyDescent="0.25">
      <c r="A225" s="139" t="s">
        <v>455</v>
      </c>
      <c r="B225" s="129" t="s">
        <v>456</v>
      </c>
      <c r="C225" s="81" t="s">
        <v>12</v>
      </c>
      <c r="D225" s="81" t="s">
        <v>91</v>
      </c>
      <c r="E225" s="142">
        <v>82812</v>
      </c>
    </row>
    <row r="226" spans="1:5" ht="37.5" x14ac:dyDescent="0.25">
      <c r="A226" s="139" t="s">
        <v>457</v>
      </c>
      <c r="B226" s="129" t="s">
        <v>458</v>
      </c>
      <c r="C226" s="81" t="s">
        <v>12</v>
      </c>
      <c r="D226" s="81" t="s">
        <v>91</v>
      </c>
      <c r="E226" s="142">
        <v>110809</v>
      </c>
    </row>
    <row r="227" spans="1:5" ht="37.5" x14ac:dyDescent="0.25">
      <c r="A227" s="139" t="s">
        <v>459</v>
      </c>
      <c r="B227" s="129" t="s">
        <v>460</v>
      </c>
      <c r="C227" s="81" t="s">
        <v>12</v>
      </c>
      <c r="D227" s="81" t="s">
        <v>91</v>
      </c>
      <c r="E227" s="142">
        <v>145941</v>
      </c>
    </row>
    <row r="228" spans="1:5" ht="37.5" x14ac:dyDescent="0.25">
      <c r="A228" s="139" t="s">
        <v>461</v>
      </c>
      <c r="B228" s="129" t="s">
        <v>462</v>
      </c>
      <c r="C228" s="81" t="s">
        <v>12</v>
      </c>
      <c r="D228" s="81" t="s">
        <v>91</v>
      </c>
      <c r="E228" s="142">
        <v>107131</v>
      </c>
    </row>
    <row r="229" spans="1:5" ht="37.5" x14ac:dyDescent="0.25">
      <c r="A229" s="139" t="s">
        <v>463</v>
      </c>
      <c r="B229" s="129" t="s">
        <v>464</v>
      </c>
      <c r="C229" s="81" t="s">
        <v>12</v>
      </c>
      <c r="D229" s="81" t="s">
        <v>91</v>
      </c>
      <c r="E229" s="142">
        <v>99830</v>
      </c>
    </row>
    <row r="230" spans="1:5" ht="37.5" x14ac:dyDescent="0.25">
      <c r="A230" s="139" t="s">
        <v>465</v>
      </c>
      <c r="B230" s="129" t="s">
        <v>466</v>
      </c>
      <c r="C230" s="81" t="s">
        <v>12</v>
      </c>
      <c r="D230" s="81" t="s">
        <v>91</v>
      </c>
      <c r="E230" s="142">
        <v>175857</v>
      </c>
    </row>
    <row r="231" spans="1:5" ht="37.5" x14ac:dyDescent="0.25">
      <c r="A231" s="139" t="s">
        <v>467</v>
      </c>
      <c r="B231" s="129" t="s">
        <v>468</v>
      </c>
      <c r="C231" s="81" t="s">
        <v>12</v>
      </c>
      <c r="D231" s="81" t="s">
        <v>91</v>
      </c>
      <c r="E231" s="142">
        <v>857259</v>
      </c>
    </row>
    <row r="232" spans="1:5" ht="25" x14ac:dyDescent="0.25">
      <c r="A232" s="139" t="s">
        <v>469</v>
      </c>
      <c r="B232" s="129" t="s">
        <v>470</v>
      </c>
      <c r="C232" s="81" t="s">
        <v>12</v>
      </c>
      <c r="D232" s="81" t="s">
        <v>70</v>
      </c>
      <c r="E232" s="142">
        <v>11812</v>
      </c>
    </row>
    <row r="233" spans="1:5" ht="25" x14ac:dyDescent="0.25">
      <c r="A233" s="139" t="s">
        <v>471</v>
      </c>
      <c r="B233" s="129" t="s">
        <v>472</v>
      </c>
      <c r="C233" s="81" t="s">
        <v>12</v>
      </c>
      <c r="D233" s="81" t="s">
        <v>70</v>
      </c>
      <c r="E233" s="142">
        <v>12477</v>
      </c>
    </row>
    <row r="234" spans="1:5" ht="25" x14ac:dyDescent="0.25">
      <c r="A234" s="139" t="s">
        <v>473</v>
      </c>
      <c r="B234" s="129" t="s">
        <v>474</v>
      </c>
      <c r="C234" s="81" t="s">
        <v>12</v>
      </c>
      <c r="D234" s="81" t="s">
        <v>70</v>
      </c>
      <c r="E234" s="142">
        <v>16304</v>
      </c>
    </row>
    <row r="235" spans="1:5" ht="25" x14ac:dyDescent="0.25">
      <c r="A235" s="139" t="s">
        <v>475</v>
      </c>
      <c r="B235" s="129" t="s">
        <v>476</v>
      </c>
      <c r="C235" s="81" t="s">
        <v>12</v>
      </c>
      <c r="D235" s="81" t="s">
        <v>70</v>
      </c>
      <c r="E235" s="142">
        <v>16878</v>
      </c>
    </row>
    <row r="236" spans="1:5" ht="25" x14ac:dyDescent="0.25">
      <c r="A236" s="139" t="s">
        <v>477</v>
      </c>
      <c r="B236" s="129" t="s">
        <v>478</v>
      </c>
      <c r="C236" s="81" t="s">
        <v>12</v>
      </c>
      <c r="D236" s="81" t="s">
        <v>70</v>
      </c>
      <c r="E236" s="142">
        <v>33577</v>
      </c>
    </row>
    <row r="237" spans="1:5" ht="25" x14ac:dyDescent="0.25">
      <c r="A237" s="139" t="s">
        <v>479</v>
      </c>
      <c r="B237" s="129" t="s">
        <v>480</v>
      </c>
      <c r="C237" s="81" t="s">
        <v>12</v>
      </c>
      <c r="D237" s="81" t="s">
        <v>70</v>
      </c>
      <c r="E237" s="142">
        <v>32991</v>
      </c>
    </row>
    <row r="238" spans="1:5" ht="25" x14ac:dyDescent="0.25">
      <c r="A238" s="139" t="s">
        <v>481</v>
      </c>
      <c r="B238" s="129" t="s">
        <v>482</v>
      </c>
      <c r="C238" s="81" t="s">
        <v>12</v>
      </c>
      <c r="D238" s="81" t="s">
        <v>70</v>
      </c>
      <c r="E238" s="142">
        <v>380812</v>
      </c>
    </row>
    <row r="239" spans="1:5" ht="50" x14ac:dyDescent="0.25">
      <c r="A239" s="139" t="s">
        <v>483</v>
      </c>
      <c r="B239" s="129" t="s">
        <v>484</v>
      </c>
      <c r="C239" s="81" t="s">
        <v>12</v>
      </c>
      <c r="D239" s="81" t="s">
        <v>70</v>
      </c>
      <c r="E239" s="142">
        <v>4823837</v>
      </c>
    </row>
    <row r="240" spans="1:5" ht="37.5" x14ac:dyDescent="0.25">
      <c r="A240" s="139" t="s">
        <v>485</v>
      </c>
      <c r="B240" s="129" t="s">
        <v>486</v>
      </c>
      <c r="C240" s="81" t="s">
        <v>12</v>
      </c>
      <c r="D240" s="81" t="s">
        <v>70</v>
      </c>
      <c r="E240" s="142">
        <v>2366472</v>
      </c>
    </row>
    <row r="241" spans="1:5" ht="37.5" x14ac:dyDescent="0.25">
      <c r="A241" s="139" t="s">
        <v>487</v>
      </c>
      <c r="B241" s="129" t="s">
        <v>488</v>
      </c>
      <c r="C241" s="81" t="s">
        <v>12</v>
      </c>
      <c r="D241" s="81" t="s">
        <v>70</v>
      </c>
      <c r="E241" s="142">
        <v>1399803</v>
      </c>
    </row>
    <row r="242" spans="1:5" ht="37.5" x14ac:dyDescent="0.25">
      <c r="A242" s="139" t="s">
        <v>489</v>
      </c>
      <c r="B242" s="129" t="s">
        <v>490</v>
      </c>
      <c r="C242" s="81" t="s">
        <v>12</v>
      </c>
      <c r="D242" s="81" t="s">
        <v>70</v>
      </c>
      <c r="E242" s="142">
        <v>1877410</v>
      </c>
    </row>
    <row r="243" spans="1:5" ht="37.5" x14ac:dyDescent="0.25">
      <c r="A243" s="139" t="s">
        <v>491</v>
      </c>
      <c r="B243" s="129" t="s">
        <v>492</v>
      </c>
      <c r="C243" s="81" t="s">
        <v>12</v>
      </c>
      <c r="D243" s="81" t="s">
        <v>70</v>
      </c>
      <c r="E243" s="142">
        <v>2224987</v>
      </c>
    </row>
    <row r="244" spans="1:5" ht="37.5" x14ac:dyDescent="0.25">
      <c r="A244" s="139" t="s">
        <v>493</v>
      </c>
      <c r="B244" s="129" t="s">
        <v>494</v>
      </c>
      <c r="C244" s="81" t="s">
        <v>12</v>
      </c>
      <c r="D244" s="81" t="s">
        <v>70</v>
      </c>
      <c r="E244" s="142">
        <v>80305</v>
      </c>
    </row>
    <row r="245" spans="1:5" ht="37.5" x14ac:dyDescent="0.25">
      <c r="A245" s="139" t="s">
        <v>495</v>
      </c>
      <c r="B245" s="129" t="s">
        <v>496</v>
      </c>
      <c r="C245" s="81" t="s">
        <v>12</v>
      </c>
      <c r="D245" s="81" t="s">
        <v>70</v>
      </c>
      <c r="E245" s="142">
        <v>108111</v>
      </c>
    </row>
    <row r="246" spans="1:5" ht="37.5" x14ac:dyDescent="0.25">
      <c r="A246" s="139" t="s">
        <v>497</v>
      </c>
      <c r="B246" s="129" t="s">
        <v>498</v>
      </c>
      <c r="C246" s="81" t="s">
        <v>12</v>
      </c>
      <c r="D246" s="81" t="s">
        <v>70</v>
      </c>
      <c r="E246" s="142">
        <v>110228</v>
      </c>
    </row>
    <row r="247" spans="1:5" ht="37.5" x14ac:dyDescent="0.25">
      <c r="A247" s="139" t="s">
        <v>499</v>
      </c>
      <c r="B247" s="129" t="s">
        <v>500</v>
      </c>
      <c r="C247" s="81" t="s">
        <v>12</v>
      </c>
      <c r="D247" s="81" t="s">
        <v>91</v>
      </c>
      <c r="E247" s="142">
        <v>56772</v>
      </c>
    </row>
    <row r="248" spans="1:5" ht="37.5" x14ac:dyDescent="0.25">
      <c r="A248" s="139" t="s">
        <v>501</v>
      </c>
      <c r="B248" s="129" t="s">
        <v>502</v>
      </c>
      <c r="C248" s="81" t="s">
        <v>12</v>
      </c>
      <c r="D248" s="81" t="s">
        <v>91</v>
      </c>
      <c r="E248" s="142">
        <v>59776</v>
      </c>
    </row>
    <row r="249" spans="1:5" ht="25" x14ac:dyDescent="0.25">
      <c r="A249" s="139" t="s">
        <v>503</v>
      </c>
      <c r="B249" s="129" t="s">
        <v>504</v>
      </c>
      <c r="C249" s="81" t="s">
        <v>12</v>
      </c>
      <c r="D249" s="81" t="s">
        <v>70</v>
      </c>
      <c r="E249" s="142">
        <v>29663</v>
      </c>
    </row>
    <row r="250" spans="1:5" ht="37.5" x14ac:dyDescent="0.25">
      <c r="A250" s="139" t="s">
        <v>505</v>
      </c>
      <c r="B250" s="129" t="s">
        <v>506</v>
      </c>
      <c r="C250" s="81" t="s">
        <v>12</v>
      </c>
      <c r="D250" s="81" t="s">
        <v>91</v>
      </c>
      <c r="E250" s="142">
        <v>58994</v>
      </c>
    </row>
    <row r="251" spans="1:5" ht="37.5" x14ac:dyDescent="0.25">
      <c r="A251" s="139" t="s">
        <v>507</v>
      </c>
      <c r="B251" s="129" t="s">
        <v>508</v>
      </c>
      <c r="C251" s="81" t="s">
        <v>12</v>
      </c>
      <c r="D251" s="81" t="s">
        <v>70</v>
      </c>
      <c r="E251" s="142">
        <v>98574</v>
      </c>
    </row>
    <row r="252" spans="1:5" ht="37.5" x14ac:dyDescent="0.25">
      <c r="A252" s="139" t="s">
        <v>509</v>
      </c>
      <c r="B252" s="129" t="s">
        <v>510</v>
      </c>
      <c r="C252" s="81" t="s">
        <v>12</v>
      </c>
      <c r="D252" s="81" t="s">
        <v>70</v>
      </c>
      <c r="E252" s="142">
        <v>115512</v>
      </c>
    </row>
    <row r="253" spans="1:5" ht="25" x14ac:dyDescent="0.25">
      <c r="A253" s="139" t="s">
        <v>511</v>
      </c>
      <c r="B253" s="129" t="s">
        <v>512</v>
      </c>
      <c r="C253" s="81" t="s">
        <v>12</v>
      </c>
      <c r="D253" s="81" t="s">
        <v>91</v>
      </c>
      <c r="E253" s="142">
        <v>113547</v>
      </c>
    </row>
    <row r="254" spans="1:5" x14ac:dyDescent="0.25">
      <c r="A254" s="139" t="s">
        <v>513</v>
      </c>
      <c r="B254" s="129" t="s">
        <v>514</v>
      </c>
      <c r="C254" s="81" t="s">
        <v>12</v>
      </c>
      <c r="D254" s="81" t="s">
        <v>70</v>
      </c>
      <c r="E254" s="142">
        <v>93846</v>
      </c>
    </row>
    <row r="255" spans="1:5" ht="37.5" x14ac:dyDescent="0.25">
      <c r="A255" s="139" t="s">
        <v>515</v>
      </c>
      <c r="B255" s="129" t="s">
        <v>516</v>
      </c>
      <c r="C255" s="81" t="s">
        <v>12</v>
      </c>
      <c r="D255" s="81" t="s">
        <v>91</v>
      </c>
      <c r="E255" s="142">
        <v>0</v>
      </c>
    </row>
    <row r="256" spans="1:5" ht="50" x14ac:dyDescent="0.25">
      <c r="A256" s="139" t="s">
        <v>517</v>
      </c>
      <c r="B256" s="129" t="s">
        <v>518</v>
      </c>
      <c r="C256" s="81" t="s">
        <v>12</v>
      </c>
      <c r="D256" s="81" t="s">
        <v>70</v>
      </c>
      <c r="E256" s="142">
        <v>535026</v>
      </c>
    </row>
    <row r="257" spans="1:5" ht="62.5" x14ac:dyDescent="0.25">
      <c r="A257" s="139" t="s">
        <v>519</v>
      </c>
      <c r="B257" s="129" t="s">
        <v>520</v>
      </c>
      <c r="C257" s="81" t="s">
        <v>12</v>
      </c>
      <c r="D257" s="81" t="s">
        <v>70</v>
      </c>
      <c r="E257" s="142">
        <v>212010</v>
      </c>
    </row>
    <row r="258" spans="1:5" ht="62.5" x14ac:dyDescent="0.25">
      <c r="A258" s="139" t="s">
        <v>521</v>
      </c>
      <c r="B258" s="129" t="s">
        <v>522</v>
      </c>
      <c r="C258" s="81" t="s">
        <v>12</v>
      </c>
      <c r="D258" s="81" t="s">
        <v>70</v>
      </c>
      <c r="E258" s="142">
        <v>882320</v>
      </c>
    </row>
    <row r="259" spans="1:5" ht="75" x14ac:dyDescent="0.25">
      <c r="A259" s="139" t="s">
        <v>523</v>
      </c>
      <c r="B259" s="129" t="s">
        <v>524</v>
      </c>
      <c r="C259" s="81" t="s">
        <v>12</v>
      </c>
      <c r="D259" s="81" t="s">
        <v>70</v>
      </c>
      <c r="E259" s="142">
        <v>1838272</v>
      </c>
    </row>
    <row r="260" spans="1:5" ht="25" x14ac:dyDescent="0.25">
      <c r="A260" s="139" t="s">
        <v>525</v>
      </c>
      <c r="B260" s="129" t="s">
        <v>526</v>
      </c>
      <c r="C260" s="81" t="s">
        <v>12</v>
      </c>
      <c r="D260" s="81" t="s">
        <v>91</v>
      </c>
      <c r="E260" s="142">
        <v>28293</v>
      </c>
    </row>
    <row r="261" spans="1:5" ht="25" x14ac:dyDescent="0.25">
      <c r="A261" s="139" t="s">
        <v>527</v>
      </c>
      <c r="B261" s="129" t="s">
        <v>528</v>
      </c>
      <c r="C261" s="81" t="s">
        <v>12</v>
      </c>
      <c r="D261" s="81" t="s">
        <v>91</v>
      </c>
      <c r="E261" s="142">
        <v>37553</v>
      </c>
    </row>
    <row r="262" spans="1:5" ht="25" x14ac:dyDescent="0.25">
      <c r="A262" s="139" t="s">
        <v>529</v>
      </c>
      <c r="B262" s="129" t="s">
        <v>530</v>
      </c>
      <c r="C262" s="81" t="s">
        <v>12</v>
      </c>
      <c r="D262" s="81" t="s">
        <v>91</v>
      </c>
      <c r="E262" s="142">
        <v>87298</v>
      </c>
    </row>
    <row r="263" spans="1:5" ht="25" x14ac:dyDescent="0.25">
      <c r="A263" s="139" t="s">
        <v>531</v>
      </c>
      <c r="B263" s="129" t="s">
        <v>532</v>
      </c>
      <c r="C263" s="81" t="s">
        <v>12</v>
      </c>
      <c r="D263" s="81" t="s">
        <v>70</v>
      </c>
      <c r="E263" s="142">
        <v>18997</v>
      </c>
    </row>
    <row r="264" spans="1:5" ht="25" x14ac:dyDescent="0.25">
      <c r="A264" s="139" t="s">
        <v>533</v>
      </c>
      <c r="B264" s="129" t="s">
        <v>534</v>
      </c>
      <c r="C264" s="81" t="s">
        <v>12</v>
      </c>
      <c r="D264" s="81" t="s">
        <v>70</v>
      </c>
      <c r="E264" s="142">
        <v>26519</v>
      </c>
    </row>
    <row r="265" spans="1:5" ht="25" x14ac:dyDescent="0.25">
      <c r="A265" s="139" t="s">
        <v>535</v>
      </c>
      <c r="B265" s="129" t="s">
        <v>536</v>
      </c>
      <c r="C265" s="81" t="s">
        <v>12</v>
      </c>
      <c r="D265" s="81" t="s">
        <v>70</v>
      </c>
      <c r="E265" s="142">
        <v>29612</v>
      </c>
    </row>
    <row r="266" spans="1:5" ht="25" x14ac:dyDescent="0.25">
      <c r="A266" s="139" t="s">
        <v>537</v>
      </c>
      <c r="B266" s="129" t="s">
        <v>538</v>
      </c>
      <c r="C266" s="81" t="s">
        <v>12</v>
      </c>
      <c r="D266" s="81" t="s">
        <v>70</v>
      </c>
      <c r="E266" s="142">
        <v>36493</v>
      </c>
    </row>
    <row r="267" spans="1:5" ht="25" x14ac:dyDescent="0.25">
      <c r="A267" s="139" t="s">
        <v>539</v>
      </c>
      <c r="B267" s="129" t="s">
        <v>540</v>
      </c>
      <c r="C267" s="81" t="s">
        <v>12</v>
      </c>
      <c r="D267" s="81" t="s">
        <v>70</v>
      </c>
      <c r="E267" s="142">
        <v>77765</v>
      </c>
    </row>
    <row r="268" spans="1:5" ht="25" x14ac:dyDescent="0.25">
      <c r="A268" s="139" t="s">
        <v>541</v>
      </c>
      <c r="B268" s="129" t="s">
        <v>542</v>
      </c>
      <c r="C268" s="81" t="s">
        <v>12</v>
      </c>
      <c r="D268" s="81" t="s">
        <v>91</v>
      </c>
      <c r="E268" s="142">
        <v>28293</v>
      </c>
    </row>
    <row r="269" spans="1:5" ht="25" x14ac:dyDescent="0.25">
      <c r="A269" s="139" t="s">
        <v>543</v>
      </c>
      <c r="B269" s="129" t="s">
        <v>544</v>
      </c>
      <c r="C269" s="81" t="s">
        <v>12</v>
      </c>
      <c r="D269" s="81" t="s">
        <v>91</v>
      </c>
      <c r="E269" s="142">
        <v>37553</v>
      </c>
    </row>
    <row r="270" spans="1:5" ht="25" x14ac:dyDescent="0.25">
      <c r="A270" s="139" t="s">
        <v>545</v>
      </c>
      <c r="B270" s="129" t="s">
        <v>546</v>
      </c>
      <c r="C270" s="81" t="s">
        <v>12</v>
      </c>
      <c r="D270" s="81" t="s">
        <v>91</v>
      </c>
      <c r="E270" s="142">
        <v>87298</v>
      </c>
    </row>
    <row r="271" spans="1:5" ht="25" x14ac:dyDescent="0.25">
      <c r="A271" s="139" t="s">
        <v>547</v>
      </c>
      <c r="B271" s="129" t="s">
        <v>548</v>
      </c>
      <c r="C271" s="81" t="s">
        <v>12</v>
      </c>
      <c r="D271" s="81" t="s">
        <v>91</v>
      </c>
      <c r="E271" s="142">
        <v>182319</v>
      </c>
    </row>
    <row r="272" spans="1:5" ht="25" x14ac:dyDescent="0.25">
      <c r="A272" s="139" t="s">
        <v>549</v>
      </c>
      <c r="B272" s="129" t="s">
        <v>550</v>
      </c>
      <c r="C272" s="81" t="s">
        <v>12</v>
      </c>
      <c r="D272" s="81" t="s">
        <v>91</v>
      </c>
      <c r="E272" s="142">
        <v>48320</v>
      </c>
    </row>
    <row r="273" spans="1:5" ht="25" x14ac:dyDescent="0.25">
      <c r="A273" s="139" t="s">
        <v>551</v>
      </c>
      <c r="B273" s="129" t="s">
        <v>552</v>
      </c>
      <c r="C273" s="81" t="s">
        <v>12</v>
      </c>
      <c r="D273" s="81" t="s">
        <v>91</v>
      </c>
      <c r="E273" s="142">
        <v>72654</v>
      </c>
    </row>
    <row r="274" spans="1:5" ht="25" x14ac:dyDescent="0.25">
      <c r="A274" s="139" t="s">
        <v>553</v>
      </c>
      <c r="B274" s="129" t="s">
        <v>554</v>
      </c>
      <c r="C274" s="81" t="s">
        <v>12</v>
      </c>
      <c r="D274" s="81" t="s">
        <v>91</v>
      </c>
      <c r="E274" s="142">
        <v>28293</v>
      </c>
    </row>
    <row r="275" spans="1:5" ht="25" x14ac:dyDescent="0.25">
      <c r="A275" s="139" t="s">
        <v>555</v>
      </c>
      <c r="B275" s="129" t="s">
        <v>556</v>
      </c>
      <c r="C275" s="81" t="s">
        <v>12</v>
      </c>
      <c r="D275" s="81" t="s">
        <v>91</v>
      </c>
      <c r="E275" s="142">
        <v>106750</v>
      </c>
    </row>
    <row r="276" spans="1:5" ht="25" x14ac:dyDescent="0.25">
      <c r="A276" s="139" t="s">
        <v>557</v>
      </c>
      <c r="B276" s="129" t="s">
        <v>558</v>
      </c>
      <c r="C276" s="81" t="s">
        <v>12</v>
      </c>
      <c r="D276" s="81" t="s">
        <v>70</v>
      </c>
      <c r="E276" s="142">
        <v>1440691</v>
      </c>
    </row>
    <row r="277" spans="1:5" ht="25" x14ac:dyDescent="0.25">
      <c r="A277" s="139" t="s">
        <v>559</v>
      </c>
      <c r="B277" s="129" t="s">
        <v>560</v>
      </c>
      <c r="C277" s="81" t="s">
        <v>12</v>
      </c>
      <c r="D277" s="81" t="s">
        <v>91</v>
      </c>
      <c r="E277" s="142">
        <v>148676</v>
      </c>
    </row>
    <row r="278" spans="1:5" ht="25" x14ac:dyDescent="0.25">
      <c r="A278" s="139" t="s">
        <v>561</v>
      </c>
      <c r="B278" s="129" t="s">
        <v>562</v>
      </c>
      <c r="C278" s="81" t="s">
        <v>12</v>
      </c>
      <c r="D278" s="81" t="s">
        <v>91</v>
      </c>
      <c r="E278" s="142">
        <v>191228</v>
      </c>
    </row>
    <row r="279" spans="1:5" ht="25" x14ac:dyDescent="0.25">
      <c r="A279" s="139" t="s">
        <v>563</v>
      </c>
      <c r="B279" s="129" t="s">
        <v>564</v>
      </c>
      <c r="C279" s="81" t="s">
        <v>12</v>
      </c>
      <c r="D279" s="81" t="s">
        <v>91</v>
      </c>
      <c r="E279" s="142">
        <v>230455</v>
      </c>
    </row>
    <row r="280" spans="1:5" ht="25" x14ac:dyDescent="0.25">
      <c r="A280" s="139" t="s">
        <v>565</v>
      </c>
      <c r="B280" s="129" t="s">
        <v>566</v>
      </c>
      <c r="C280" s="81" t="s">
        <v>12</v>
      </c>
      <c r="D280" s="81" t="s">
        <v>91</v>
      </c>
      <c r="E280" s="142">
        <v>273989</v>
      </c>
    </row>
    <row r="281" spans="1:5" ht="25" x14ac:dyDescent="0.25">
      <c r="A281" s="139" t="s">
        <v>567</v>
      </c>
      <c r="B281" s="129" t="s">
        <v>568</v>
      </c>
      <c r="C281" s="81" t="s">
        <v>12</v>
      </c>
      <c r="D281" s="81" t="s">
        <v>91</v>
      </c>
      <c r="E281" s="142">
        <v>302834</v>
      </c>
    </row>
    <row r="282" spans="1:5" ht="25" x14ac:dyDescent="0.25">
      <c r="A282" s="139" t="s">
        <v>569</v>
      </c>
      <c r="B282" s="129" t="s">
        <v>570</v>
      </c>
      <c r="C282" s="81" t="s">
        <v>12</v>
      </c>
      <c r="D282" s="81" t="s">
        <v>91</v>
      </c>
      <c r="E282" s="142">
        <v>366399</v>
      </c>
    </row>
    <row r="283" spans="1:5" ht="25" x14ac:dyDescent="0.25">
      <c r="A283" s="139" t="s">
        <v>571</v>
      </c>
      <c r="B283" s="129" t="s">
        <v>572</v>
      </c>
      <c r="C283" s="81" t="s">
        <v>12</v>
      </c>
      <c r="D283" s="81" t="s">
        <v>70</v>
      </c>
      <c r="E283" s="142">
        <v>665419</v>
      </c>
    </row>
    <row r="284" spans="1:5" ht="25" x14ac:dyDescent="0.25">
      <c r="A284" s="139" t="s">
        <v>573</v>
      </c>
      <c r="B284" s="129" t="s">
        <v>574</v>
      </c>
      <c r="C284" s="81" t="s">
        <v>12</v>
      </c>
      <c r="D284" s="81" t="s">
        <v>70</v>
      </c>
      <c r="E284" s="142">
        <v>1532570</v>
      </c>
    </row>
    <row r="285" spans="1:5" ht="37.5" x14ac:dyDescent="0.25">
      <c r="A285" s="139" t="s">
        <v>575</v>
      </c>
      <c r="B285" s="129" t="s">
        <v>576</v>
      </c>
      <c r="C285" s="81" t="s">
        <v>12</v>
      </c>
      <c r="D285" s="81" t="s">
        <v>91</v>
      </c>
      <c r="E285" s="142">
        <v>125226</v>
      </c>
    </row>
    <row r="286" spans="1:5" ht="37.5" x14ac:dyDescent="0.25">
      <c r="A286" s="139" t="s">
        <v>577</v>
      </c>
      <c r="B286" s="129" t="s">
        <v>578</v>
      </c>
      <c r="C286" s="81" t="s">
        <v>12</v>
      </c>
      <c r="D286" s="81" t="s">
        <v>91</v>
      </c>
      <c r="E286" s="142">
        <v>144799</v>
      </c>
    </row>
    <row r="287" spans="1:5" ht="37.5" x14ac:dyDescent="0.25">
      <c r="A287" s="139" t="s">
        <v>579</v>
      </c>
      <c r="B287" s="129" t="s">
        <v>580</v>
      </c>
      <c r="C287" s="81" t="s">
        <v>12</v>
      </c>
      <c r="D287" s="81" t="s">
        <v>91</v>
      </c>
      <c r="E287" s="142">
        <v>164372</v>
      </c>
    </row>
    <row r="288" spans="1:5" ht="13" x14ac:dyDescent="0.25">
      <c r="A288" s="137" t="s">
        <v>581</v>
      </c>
      <c r="B288" s="127" t="s">
        <v>582</v>
      </c>
      <c r="C288" s="82" t="s">
        <v>8</v>
      </c>
      <c r="D288" s="82"/>
      <c r="E288" s="141" t="s">
        <v>9</v>
      </c>
    </row>
    <row r="289" spans="1:5" ht="25" x14ac:dyDescent="0.25">
      <c r="A289" s="139" t="s">
        <v>583</v>
      </c>
      <c r="B289" s="128" t="s">
        <v>584</v>
      </c>
      <c r="C289" s="81" t="s">
        <v>12</v>
      </c>
      <c r="D289" s="81" t="s">
        <v>16</v>
      </c>
      <c r="E289" s="142">
        <v>200128</v>
      </c>
    </row>
    <row r="290" spans="1:5" ht="25" x14ac:dyDescent="0.25">
      <c r="A290" s="139" t="s">
        <v>585</v>
      </c>
      <c r="B290" s="129" t="s">
        <v>586</v>
      </c>
      <c r="C290" s="81" t="s">
        <v>12</v>
      </c>
      <c r="D290" s="81" t="s">
        <v>65</v>
      </c>
      <c r="E290" s="142">
        <v>7207</v>
      </c>
    </row>
    <row r="291" spans="1:5" ht="25" x14ac:dyDescent="0.25">
      <c r="A291" s="139" t="s">
        <v>587</v>
      </c>
      <c r="B291" s="129" t="s">
        <v>588</v>
      </c>
      <c r="C291" s="81" t="s">
        <v>12</v>
      </c>
      <c r="D291" s="81" t="s">
        <v>16</v>
      </c>
      <c r="E291" s="142">
        <v>197034</v>
      </c>
    </row>
    <row r="292" spans="1:5" ht="25" x14ac:dyDescent="0.25">
      <c r="A292" s="139" t="s">
        <v>589</v>
      </c>
      <c r="B292" s="129" t="s">
        <v>590</v>
      </c>
      <c r="C292" s="81" t="s">
        <v>12</v>
      </c>
      <c r="D292" s="81" t="s">
        <v>65</v>
      </c>
      <c r="E292" s="142">
        <v>6094</v>
      </c>
    </row>
    <row r="293" spans="1:5" ht="25" x14ac:dyDescent="0.25">
      <c r="A293" s="139" t="s">
        <v>591</v>
      </c>
      <c r="B293" s="129" t="s">
        <v>592</v>
      </c>
      <c r="C293" s="81" t="s">
        <v>12</v>
      </c>
      <c r="D293" s="81" t="s">
        <v>65</v>
      </c>
      <c r="E293" s="142">
        <v>15790</v>
      </c>
    </row>
    <row r="294" spans="1:5" ht="37.5" x14ac:dyDescent="0.25">
      <c r="A294" s="139" t="s">
        <v>593</v>
      </c>
      <c r="B294" s="129" t="s">
        <v>594</v>
      </c>
      <c r="C294" s="81" t="s">
        <v>12</v>
      </c>
      <c r="D294" s="81" t="s">
        <v>16</v>
      </c>
      <c r="E294" s="142">
        <v>181480</v>
      </c>
    </row>
    <row r="295" spans="1:5" ht="25" x14ac:dyDescent="0.25">
      <c r="A295" s="139" t="s">
        <v>595</v>
      </c>
      <c r="B295" s="129" t="s">
        <v>596</v>
      </c>
      <c r="C295" s="81" t="s">
        <v>12</v>
      </c>
      <c r="D295" s="81" t="s">
        <v>65</v>
      </c>
      <c r="E295" s="142">
        <v>28693</v>
      </c>
    </row>
    <row r="296" spans="1:5" ht="37.5" x14ac:dyDescent="0.25">
      <c r="A296" s="139" t="s">
        <v>597</v>
      </c>
      <c r="B296" s="129" t="s">
        <v>598</v>
      </c>
      <c r="C296" s="81" t="s">
        <v>12</v>
      </c>
      <c r="D296" s="81" t="s">
        <v>91</v>
      </c>
      <c r="E296" s="142">
        <v>54754</v>
      </c>
    </row>
    <row r="297" spans="1:5" ht="25" x14ac:dyDescent="0.25">
      <c r="A297" s="139" t="s">
        <v>599</v>
      </c>
      <c r="B297" s="129" t="s">
        <v>600</v>
      </c>
      <c r="C297" s="81" t="s">
        <v>12</v>
      </c>
      <c r="D297" s="81" t="s">
        <v>16</v>
      </c>
      <c r="E297" s="142">
        <v>136601</v>
      </c>
    </row>
    <row r="298" spans="1:5" ht="25" x14ac:dyDescent="0.25">
      <c r="A298" s="139" t="s">
        <v>601</v>
      </c>
      <c r="B298" s="129" t="s">
        <v>602</v>
      </c>
      <c r="C298" s="81" t="s">
        <v>12</v>
      </c>
      <c r="D298" s="81" t="s">
        <v>65</v>
      </c>
      <c r="E298" s="142">
        <v>2399</v>
      </c>
    </row>
    <row r="299" spans="1:5" ht="13" x14ac:dyDescent="0.25">
      <c r="A299" s="137" t="s">
        <v>603</v>
      </c>
      <c r="B299" s="127" t="s">
        <v>604</v>
      </c>
      <c r="C299" s="82" t="s">
        <v>8</v>
      </c>
      <c r="D299" s="82"/>
      <c r="E299" s="141" t="s">
        <v>9</v>
      </c>
    </row>
    <row r="300" spans="1:5" ht="25" x14ac:dyDescent="0.25">
      <c r="A300" s="138" t="s">
        <v>605</v>
      </c>
      <c r="B300" s="128" t="s">
        <v>606</v>
      </c>
      <c r="C300" s="81" t="s">
        <v>12</v>
      </c>
      <c r="D300" s="81" t="s">
        <v>13</v>
      </c>
      <c r="E300" s="142">
        <v>8506</v>
      </c>
    </row>
    <row r="301" spans="1:5" ht="37.5" x14ac:dyDescent="0.25">
      <c r="A301" s="139" t="s">
        <v>607</v>
      </c>
      <c r="B301" s="129" t="s">
        <v>608</v>
      </c>
      <c r="C301" s="81" t="s">
        <v>12</v>
      </c>
      <c r="D301" s="81" t="s">
        <v>13</v>
      </c>
      <c r="E301" s="142">
        <v>7962</v>
      </c>
    </row>
    <row r="302" spans="1:5" ht="37.5" x14ac:dyDescent="0.25">
      <c r="A302" s="139" t="s">
        <v>609</v>
      </c>
      <c r="B302" s="129" t="s">
        <v>610</v>
      </c>
      <c r="C302" s="81" t="s">
        <v>12</v>
      </c>
      <c r="D302" s="81" t="s">
        <v>13</v>
      </c>
      <c r="E302" s="142">
        <v>7813</v>
      </c>
    </row>
    <row r="303" spans="1:5" ht="37.5" x14ac:dyDescent="0.25">
      <c r="A303" s="139" t="s">
        <v>611</v>
      </c>
      <c r="B303" s="129" t="s">
        <v>612</v>
      </c>
      <c r="C303" s="81" t="s">
        <v>12</v>
      </c>
      <c r="D303" s="81" t="s">
        <v>13</v>
      </c>
      <c r="E303" s="142">
        <v>7813</v>
      </c>
    </row>
    <row r="304" spans="1:5" ht="50" x14ac:dyDescent="0.25">
      <c r="A304" s="139" t="s">
        <v>613</v>
      </c>
      <c r="B304" s="129" t="s">
        <v>614</v>
      </c>
      <c r="C304" s="81" t="s">
        <v>12</v>
      </c>
      <c r="D304" s="81" t="s">
        <v>13</v>
      </c>
      <c r="E304" s="142">
        <v>7813</v>
      </c>
    </row>
    <row r="305" spans="1:7" ht="37.5" x14ac:dyDescent="0.25">
      <c r="A305" s="139" t="s">
        <v>615</v>
      </c>
      <c r="B305" s="129" t="s">
        <v>616</v>
      </c>
      <c r="C305" s="81" t="s">
        <v>12</v>
      </c>
      <c r="D305" s="81" t="s">
        <v>13</v>
      </c>
      <c r="E305" s="142">
        <v>7813</v>
      </c>
    </row>
    <row r="306" spans="1:7" ht="37.5" x14ac:dyDescent="0.25">
      <c r="A306" s="139" t="s">
        <v>617</v>
      </c>
      <c r="B306" s="129" t="s">
        <v>618</v>
      </c>
      <c r="C306" s="81" t="s">
        <v>12</v>
      </c>
      <c r="D306" s="81" t="s">
        <v>13</v>
      </c>
      <c r="E306" s="142">
        <v>7813</v>
      </c>
    </row>
    <row r="307" spans="1:7" ht="37.5" x14ac:dyDescent="0.25">
      <c r="A307" s="139" t="s">
        <v>619</v>
      </c>
      <c r="B307" s="129" t="s">
        <v>620</v>
      </c>
      <c r="C307" s="81" t="s">
        <v>12</v>
      </c>
      <c r="D307" s="81" t="s">
        <v>13</v>
      </c>
      <c r="E307" s="142">
        <v>7813</v>
      </c>
    </row>
    <row r="308" spans="1:7" ht="25" x14ac:dyDescent="0.25">
      <c r="A308" s="139" t="s">
        <v>621</v>
      </c>
      <c r="B308" s="129" t="s">
        <v>622</v>
      </c>
      <c r="C308" s="81" t="s">
        <v>12</v>
      </c>
      <c r="D308" s="81" t="s">
        <v>65</v>
      </c>
      <c r="E308" s="142">
        <v>80331</v>
      </c>
    </row>
    <row r="309" spans="1:7" ht="25" x14ac:dyDescent="0.25">
      <c r="A309" s="139" t="s">
        <v>623</v>
      </c>
      <c r="B309" s="129" t="s">
        <v>624</v>
      </c>
      <c r="C309" s="81" t="s">
        <v>12</v>
      </c>
      <c r="D309" s="81" t="s">
        <v>65</v>
      </c>
      <c r="E309" s="142">
        <v>108578</v>
      </c>
    </row>
    <row r="310" spans="1:7" ht="25" x14ac:dyDescent="0.25">
      <c r="A310" s="139" t="s">
        <v>625</v>
      </c>
      <c r="B310" s="129" t="s">
        <v>626</v>
      </c>
      <c r="C310" s="81" t="s">
        <v>12</v>
      </c>
      <c r="D310" s="81" t="s">
        <v>65</v>
      </c>
      <c r="E310" s="142">
        <v>146188</v>
      </c>
    </row>
    <row r="311" spans="1:7" ht="25" x14ac:dyDescent="0.25">
      <c r="A311" s="139" t="s">
        <v>627</v>
      </c>
      <c r="B311" s="129" t="s">
        <v>628</v>
      </c>
      <c r="C311" s="81" t="s">
        <v>12</v>
      </c>
      <c r="D311" s="81" t="s">
        <v>16</v>
      </c>
      <c r="E311" s="142">
        <v>1013490</v>
      </c>
    </row>
    <row r="312" spans="1:7" ht="25" x14ac:dyDescent="0.25">
      <c r="A312" s="139" t="s">
        <v>629</v>
      </c>
      <c r="B312" s="129" t="s">
        <v>630</v>
      </c>
      <c r="C312" s="81" t="s">
        <v>12</v>
      </c>
      <c r="D312" s="81" t="s">
        <v>16</v>
      </c>
      <c r="E312" s="142">
        <v>1503012</v>
      </c>
    </row>
    <row r="313" spans="1:7" ht="25" x14ac:dyDescent="0.25">
      <c r="A313" s="139" t="s">
        <v>631</v>
      </c>
      <c r="B313" s="129" t="s">
        <v>632</v>
      </c>
      <c r="C313" s="81" t="s">
        <v>12</v>
      </c>
      <c r="D313" s="81" t="s">
        <v>16</v>
      </c>
      <c r="E313" s="142">
        <v>1432033</v>
      </c>
    </row>
    <row r="314" spans="1:7" ht="25" x14ac:dyDescent="0.25">
      <c r="A314" s="138" t="s">
        <v>633</v>
      </c>
      <c r="B314" s="129" t="s">
        <v>634</v>
      </c>
      <c r="C314" s="81" t="s">
        <v>12</v>
      </c>
      <c r="D314" s="81" t="s">
        <v>65</v>
      </c>
      <c r="E314" s="142">
        <v>116624</v>
      </c>
      <c r="G314" s="87"/>
    </row>
    <row r="315" spans="1:7" ht="37.5" x14ac:dyDescent="0.25">
      <c r="A315" s="139" t="s">
        <v>635</v>
      </c>
      <c r="B315" s="129" t="s">
        <v>636</v>
      </c>
      <c r="C315" s="81" t="s">
        <v>12</v>
      </c>
      <c r="D315" s="81" t="s">
        <v>65</v>
      </c>
      <c r="E315" s="142">
        <v>260164</v>
      </c>
    </row>
    <row r="316" spans="1:7" ht="37.5" x14ac:dyDescent="0.25">
      <c r="A316" s="139" t="s">
        <v>637</v>
      </c>
      <c r="B316" s="129" t="s">
        <v>638</v>
      </c>
      <c r="C316" s="81" t="s">
        <v>12</v>
      </c>
      <c r="D316" s="81" t="s">
        <v>65</v>
      </c>
      <c r="E316" s="142">
        <v>281975</v>
      </c>
    </row>
    <row r="317" spans="1:7" ht="37.5" x14ac:dyDescent="0.25">
      <c r="A317" s="139" t="s">
        <v>639</v>
      </c>
      <c r="B317" s="129" t="s">
        <v>640</v>
      </c>
      <c r="C317" s="81" t="s">
        <v>12</v>
      </c>
      <c r="D317" s="81" t="s">
        <v>65</v>
      </c>
      <c r="E317" s="142">
        <v>306312</v>
      </c>
    </row>
    <row r="318" spans="1:7" ht="37.5" x14ac:dyDescent="0.25">
      <c r="A318" s="139" t="s">
        <v>641</v>
      </c>
      <c r="B318" s="129" t="s">
        <v>642</v>
      </c>
      <c r="C318" s="81" t="s">
        <v>12</v>
      </c>
      <c r="D318" s="81" t="s">
        <v>65</v>
      </c>
      <c r="E318" s="142">
        <v>325796</v>
      </c>
    </row>
    <row r="319" spans="1:7" ht="25" x14ac:dyDescent="0.25">
      <c r="A319" s="139" t="s">
        <v>643</v>
      </c>
      <c r="B319" s="129" t="s">
        <v>644</v>
      </c>
      <c r="C319" s="81" t="s">
        <v>12</v>
      </c>
      <c r="D319" s="81" t="s">
        <v>65</v>
      </c>
      <c r="E319" s="142">
        <v>197169</v>
      </c>
    </row>
    <row r="320" spans="1:7" ht="25" x14ac:dyDescent="0.25">
      <c r="A320" s="139" t="s">
        <v>645</v>
      </c>
      <c r="B320" s="129" t="s">
        <v>646</v>
      </c>
      <c r="C320" s="81" t="s">
        <v>12</v>
      </c>
      <c r="D320" s="81" t="s">
        <v>65</v>
      </c>
      <c r="E320" s="142">
        <v>212520</v>
      </c>
    </row>
    <row r="321" spans="1:5" ht="25" x14ac:dyDescent="0.25">
      <c r="A321" s="139" t="s">
        <v>647</v>
      </c>
      <c r="B321" s="129" t="s">
        <v>648</v>
      </c>
      <c r="C321" s="81" t="s">
        <v>12</v>
      </c>
      <c r="D321" s="81" t="s">
        <v>65</v>
      </c>
      <c r="E321" s="142">
        <v>219933</v>
      </c>
    </row>
    <row r="322" spans="1:5" ht="25" x14ac:dyDescent="0.25">
      <c r="A322" s="139" t="s">
        <v>649</v>
      </c>
      <c r="B322" s="129" t="s">
        <v>650</v>
      </c>
      <c r="C322" s="81" t="s">
        <v>12</v>
      </c>
      <c r="D322" s="81" t="s">
        <v>65</v>
      </c>
      <c r="E322" s="142">
        <v>234723</v>
      </c>
    </row>
    <row r="323" spans="1:5" ht="25" x14ac:dyDescent="0.25">
      <c r="A323" s="139" t="s">
        <v>651</v>
      </c>
      <c r="B323" s="129" t="s">
        <v>652</v>
      </c>
      <c r="C323" s="81" t="s">
        <v>12</v>
      </c>
      <c r="D323" s="81" t="s">
        <v>65</v>
      </c>
      <c r="E323" s="142">
        <v>145268</v>
      </c>
    </row>
    <row r="324" spans="1:5" ht="25" x14ac:dyDescent="0.25">
      <c r="A324" s="139" t="s">
        <v>653</v>
      </c>
      <c r="B324" s="129" t="s">
        <v>654</v>
      </c>
      <c r="C324" s="81" t="s">
        <v>12</v>
      </c>
      <c r="D324" s="81" t="s">
        <v>65</v>
      </c>
      <c r="E324" s="142">
        <v>191080</v>
      </c>
    </row>
    <row r="325" spans="1:5" ht="25" x14ac:dyDescent="0.25">
      <c r="A325" s="139" t="s">
        <v>655</v>
      </c>
      <c r="B325" s="129" t="s">
        <v>656</v>
      </c>
      <c r="C325" s="81" t="s">
        <v>12</v>
      </c>
      <c r="D325" s="81" t="s">
        <v>65</v>
      </c>
      <c r="E325" s="142">
        <v>249232</v>
      </c>
    </row>
    <row r="326" spans="1:5" ht="25" x14ac:dyDescent="0.25">
      <c r="A326" s="139" t="s">
        <v>657</v>
      </c>
      <c r="B326" s="129" t="s">
        <v>658</v>
      </c>
      <c r="C326" s="81" t="s">
        <v>12</v>
      </c>
      <c r="D326" s="81" t="s">
        <v>65</v>
      </c>
      <c r="E326" s="142">
        <v>307316</v>
      </c>
    </row>
    <row r="327" spans="1:5" ht="25" x14ac:dyDescent="0.25">
      <c r="A327" s="139" t="s">
        <v>659</v>
      </c>
      <c r="B327" s="129" t="s">
        <v>660</v>
      </c>
      <c r="C327" s="81" t="s">
        <v>12</v>
      </c>
      <c r="D327" s="81" t="s">
        <v>16</v>
      </c>
      <c r="E327" s="142">
        <v>1133534</v>
      </c>
    </row>
    <row r="328" spans="1:5" ht="25" x14ac:dyDescent="0.25">
      <c r="A328" s="139" t="s">
        <v>661</v>
      </c>
      <c r="B328" s="129" t="s">
        <v>662</v>
      </c>
      <c r="C328" s="81" t="s">
        <v>12</v>
      </c>
      <c r="D328" s="81" t="s">
        <v>16</v>
      </c>
      <c r="E328" s="142">
        <v>1510047</v>
      </c>
    </row>
    <row r="329" spans="1:5" ht="25" x14ac:dyDescent="0.25">
      <c r="A329" s="139" t="s">
        <v>663</v>
      </c>
      <c r="B329" s="129" t="s">
        <v>664</v>
      </c>
      <c r="C329" s="81" t="s">
        <v>12</v>
      </c>
      <c r="D329" s="81" t="s">
        <v>16</v>
      </c>
      <c r="E329" s="142">
        <v>1412492</v>
      </c>
    </row>
    <row r="330" spans="1:5" ht="25" x14ac:dyDescent="0.25">
      <c r="A330" s="139" t="s">
        <v>665</v>
      </c>
      <c r="B330" s="129" t="s">
        <v>666</v>
      </c>
      <c r="C330" s="81" t="s">
        <v>12</v>
      </c>
      <c r="D330" s="81" t="s">
        <v>91</v>
      </c>
      <c r="E330" s="142">
        <v>62120</v>
      </c>
    </row>
    <row r="331" spans="1:5" ht="25" x14ac:dyDescent="0.25">
      <c r="A331" s="139" t="s">
        <v>667</v>
      </c>
      <c r="B331" s="129" t="s">
        <v>668</v>
      </c>
      <c r="C331" s="81" t="s">
        <v>12</v>
      </c>
      <c r="D331" s="81" t="s">
        <v>16</v>
      </c>
      <c r="E331" s="142">
        <v>1516563</v>
      </c>
    </row>
    <row r="332" spans="1:5" ht="25" x14ac:dyDescent="0.25">
      <c r="A332" s="139" t="s">
        <v>669</v>
      </c>
      <c r="B332" s="129" t="s">
        <v>670</v>
      </c>
      <c r="C332" s="81" t="s">
        <v>12</v>
      </c>
      <c r="D332" s="81" t="s">
        <v>91</v>
      </c>
      <c r="E332" s="142">
        <v>89184</v>
      </c>
    </row>
    <row r="333" spans="1:5" ht="25" x14ac:dyDescent="0.25">
      <c r="A333" s="139" t="s">
        <v>671</v>
      </c>
      <c r="B333" s="129" t="s">
        <v>672</v>
      </c>
      <c r="C333" s="81" t="s">
        <v>12</v>
      </c>
      <c r="D333" s="81" t="s">
        <v>16</v>
      </c>
      <c r="E333" s="142">
        <v>1444428</v>
      </c>
    </row>
    <row r="334" spans="1:5" ht="25" x14ac:dyDescent="0.25">
      <c r="A334" s="139" t="s">
        <v>673</v>
      </c>
      <c r="B334" s="129" t="s">
        <v>674</v>
      </c>
      <c r="C334" s="81" t="s">
        <v>12</v>
      </c>
      <c r="D334" s="81" t="s">
        <v>91</v>
      </c>
      <c r="E334" s="142">
        <v>65596</v>
      </c>
    </row>
    <row r="335" spans="1:5" ht="37.5" x14ac:dyDescent="0.25">
      <c r="A335" s="139" t="s">
        <v>675</v>
      </c>
      <c r="B335" s="129" t="s">
        <v>676</v>
      </c>
      <c r="C335" s="81" t="s">
        <v>12</v>
      </c>
      <c r="D335" s="81" t="s">
        <v>16</v>
      </c>
      <c r="E335" s="142">
        <v>571562</v>
      </c>
    </row>
    <row r="336" spans="1:5" ht="25" x14ac:dyDescent="0.25">
      <c r="A336" s="139" t="s">
        <v>677</v>
      </c>
      <c r="B336" s="129" t="s">
        <v>678</v>
      </c>
      <c r="C336" s="81" t="s">
        <v>12</v>
      </c>
      <c r="D336" s="81" t="s">
        <v>91</v>
      </c>
      <c r="E336" s="142">
        <v>47276</v>
      </c>
    </row>
    <row r="337" spans="1:5" ht="25" x14ac:dyDescent="0.25">
      <c r="A337" s="139" t="s">
        <v>679</v>
      </c>
      <c r="B337" s="129" t="s">
        <v>680</v>
      </c>
      <c r="C337" s="81" t="s">
        <v>12</v>
      </c>
      <c r="D337" s="81" t="s">
        <v>91</v>
      </c>
      <c r="E337" s="142">
        <v>50004</v>
      </c>
    </row>
    <row r="338" spans="1:5" ht="25" x14ac:dyDescent="0.25">
      <c r="A338" s="139" t="s">
        <v>681</v>
      </c>
      <c r="B338" s="129" t="s">
        <v>682</v>
      </c>
      <c r="C338" s="81" t="s">
        <v>12</v>
      </c>
      <c r="D338" s="81" t="s">
        <v>91</v>
      </c>
      <c r="E338" s="142">
        <v>42120</v>
      </c>
    </row>
    <row r="339" spans="1:5" ht="25" x14ac:dyDescent="0.25">
      <c r="A339" s="139" t="s">
        <v>683</v>
      </c>
      <c r="B339" s="129" t="s">
        <v>684</v>
      </c>
      <c r="C339" s="81" t="s">
        <v>12</v>
      </c>
      <c r="D339" s="81" t="s">
        <v>91</v>
      </c>
      <c r="E339" s="142">
        <v>70087</v>
      </c>
    </row>
    <row r="340" spans="1:5" ht="25" x14ac:dyDescent="0.25">
      <c r="A340" s="139" t="s">
        <v>685</v>
      </c>
      <c r="B340" s="129" t="s">
        <v>686</v>
      </c>
      <c r="C340" s="81" t="s">
        <v>12</v>
      </c>
      <c r="D340" s="81" t="s">
        <v>91</v>
      </c>
      <c r="E340" s="142">
        <v>159211</v>
      </c>
    </row>
    <row r="341" spans="1:5" ht="50" x14ac:dyDescent="0.25">
      <c r="A341" s="139" t="s">
        <v>687</v>
      </c>
      <c r="B341" s="129" t="s">
        <v>688</v>
      </c>
      <c r="C341" s="81" t="s">
        <v>12</v>
      </c>
      <c r="D341" s="81" t="s">
        <v>91</v>
      </c>
      <c r="E341" s="142">
        <v>217609</v>
      </c>
    </row>
    <row r="342" spans="1:5" ht="37.5" x14ac:dyDescent="0.25">
      <c r="A342" s="139" t="s">
        <v>689</v>
      </c>
      <c r="B342" s="129" t="s">
        <v>690</v>
      </c>
      <c r="C342" s="81" t="s">
        <v>12</v>
      </c>
      <c r="D342" s="81" t="s">
        <v>16</v>
      </c>
      <c r="E342" s="142">
        <v>1174218</v>
      </c>
    </row>
    <row r="343" spans="1:5" ht="37.5" x14ac:dyDescent="0.25">
      <c r="A343" s="139" t="s">
        <v>691</v>
      </c>
      <c r="B343" s="129" t="s">
        <v>692</v>
      </c>
      <c r="C343" s="81" t="s">
        <v>12</v>
      </c>
      <c r="D343" s="81" t="s">
        <v>16</v>
      </c>
      <c r="E343" s="142">
        <v>1240233</v>
      </c>
    </row>
    <row r="344" spans="1:5" ht="25" x14ac:dyDescent="0.25">
      <c r="A344" s="139" t="s">
        <v>693</v>
      </c>
      <c r="B344" s="129" t="s">
        <v>694</v>
      </c>
      <c r="C344" s="81" t="s">
        <v>12</v>
      </c>
      <c r="D344" s="81" t="s">
        <v>91</v>
      </c>
      <c r="E344" s="142">
        <v>48289</v>
      </c>
    </row>
    <row r="345" spans="1:5" ht="25" x14ac:dyDescent="0.25">
      <c r="A345" s="139" t="s">
        <v>695</v>
      </c>
      <c r="B345" s="129" t="s">
        <v>696</v>
      </c>
      <c r="C345" s="81" t="s">
        <v>12</v>
      </c>
      <c r="D345" s="81" t="s">
        <v>91</v>
      </c>
      <c r="E345" s="142">
        <v>19050</v>
      </c>
    </row>
    <row r="346" spans="1:5" ht="25" x14ac:dyDescent="0.25">
      <c r="A346" s="139" t="s">
        <v>697</v>
      </c>
      <c r="B346" s="129" t="s">
        <v>698</v>
      </c>
      <c r="C346" s="81" t="s">
        <v>12</v>
      </c>
      <c r="D346" s="81" t="s">
        <v>70</v>
      </c>
      <c r="E346" s="142">
        <v>642022</v>
      </c>
    </row>
    <row r="347" spans="1:5" ht="37.5" x14ac:dyDescent="0.25">
      <c r="A347" s="139" t="s">
        <v>699</v>
      </c>
      <c r="B347" s="129" t="s">
        <v>700</v>
      </c>
      <c r="C347" s="81" t="s">
        <v>12</v>
      </c>
      <c r="D347" s="81" t="s">
        <v>13</v>
      </c>
      <c r="E347" s="142">
        <v>7813</v>
      </c>
    </row>
    <row r="348" spans="1:5" ht="25" x14ac:dyDescent="0.25">
      <c r="A348" s="139" t="s">
        <v>701</v>
      </c>
      <c r="B348" s="129" t="s">
        <v>702</v>
      </c>
      <c r="C348" s="81" t="s">
        <v>12</v>
      </c>
      <c r="D348" s="81" t="s">
        <v>65</v>
      </c>
      <c r="E348" s="142">
        <v>387414</v>
      </c>
    </row>
    <row r="349" spans="1:5" ht="25" x14ac:dyDescent="0.25">
      <c r="A349" s="139" t="s">
        <v>703</v>
      </c>
      <c r="B349" s="129" t="s">
        <v>704</v>
      </c>
      <c r="C349" s="81" t="s">
        <v>12</v>
      </c>
      <c r="D349" s="81" t="s">
        <v>65</v>
      </c>
      <c r="E349" s="142">
        <v>178923</v>
      </c>
    </row>
    <row r="350" spans="1:5" ht="25" x14ac:dyDescent="0.25">
      <c r="A350" s="139" t="s">
        <v>705</v>
      </c>
      <c r="B350" s="129" t="s">
        <v>706</v>
      </c>
      <c r="C350" s="81" t="s">
        <v>12</v>
      </c>
      <c r="D350" s="81" t="s">
        <v>16</v>
      </c>
      <c r="E350" s="142">
        <v>1474010</v>
      </c>
    </row>
    <row r="351" spans="1:5" ht="25" x14ac:dyDescent="0.25">
      <c r="A351" s="139" t="s">
        <v>707</v>
      </c>
      <c r="B351" s="129" t="s">
        <v>708</v>
      </c>
      <c r="C351" s="81" t="s">
        <v>12</v>
      </c>
      <c r="D351" s="81" t="s">
        <v>16</v>
      </c>
      <c r="E351" s="142">
        <v>1441108</v>
      </c>
    </row>
    <row r="352" spans="1:5" ht="25" x14ac:dyDescent="0.25">
      <c r="A352" s="139" t="s">
        <v>709</v>
      </c>
      <c r="B352" s="129" t="s">
        <v>710</v>
      </c>
      <c r="C352" s="81" t="s">
        <v>12</v>
      </c>
      <c r="D352" s="81" t="s">
        <v>16</v>
      </c>
      <c r="E352" s="142">
        <v>1728614</v>
      </c>
    </row>
    <row r="353" spans="1:5" ht="25" x14ac:dyDescent="0.25">
      <c r="A353" s="139" t="s">
        <v>711</v>
      </c>
      <c r="B353" s="129" t="s">
        <v>712</v>
      </c>
      <c r="C353" s="81" t="s">
        <v>12</v>
      </c>
      <c r="D353" s="81" t="s">
        <v>16</v>
      </c>
      <c r="E353" s="142">
        <v>1594392</v>
      </c>
    </row>
    <row r="354" spans="1:5" ht="25" x14ac:dyDescent="0.25">
      <c r="A354" s="139" t="s">
        <v>713</v>
      </c>
      <c r="B354" s="129" t="s">
        <v>714</v>
      </c>
      <c r="C354" s="81" t="s">
        <v>12</v>
      </c>
      <c r="D354" s="81" t="s">
        <v>16</v>
      </c>
      <c r="E354" s="142">
        <v>1775858</v>
      </c>
    </row>
    <row r="355" spans="1:5" ht="25" x14ac:dyDescent="0.25">
      <c r="A355" s="139" t="s">
        <v>715</v>
      </c>
      <c r="B355" s="129" t="s">
        <v>716</v>
      </c>
      <c r="C355" s="81" t="s">
        <v>12</v>
      </c>
      <c r="D355" s="81" t="s">
        <v>91</v>
      </c>
      <c r="E355" s="142">
        <v>49577</v>
      </c>
    </row>
    <row r="356" spans="1:5" ht="50" x14ac:dyDescent="0.25">
      <c r="A356" s="139" t="s">
        <v>717</v>
      </c>
      <c r="B356" s="129" t="s">
        <v>718</v>
      </c>
      <c r="C356" s="81" t="s">
        <v>12</v>
      </c>
      <c r="D356" s="81" t="s">
        <v>13</v>
      </c>
      <c r="E356" s="142">
        <v>19399</v>
      </c>
    </row>
    <row r="357" spans="1:5" ht="50" x14ac:dyDescent="0.25">
      <c r="A357" s="139" t="s">
        <v>719</v>
      </c>
      <c r="B357" s="129" t="s">
        <v>720</v>
      </c>
      <c r="C357" s="81" t="s">
        <v>12</v>
      </c>
      <c r="D357" s="81" t="s">
        <v>13</v>
      </c>
      <c r="E357" s="142">
        <v>20827</v>
      </c>
    </row>
    <row r="358" spans="1:5" ht="37.5" x14ac:dyDescent="0.25">
      <c r="A358" s="139" t="s">
        <v>721</v>
      </c>
      <c r="B358" s="129" t="s">
        <v>722</v>
      </c>
      <c r="C358" s="81" t="s">
        <v>12</v>
      </c>
      <c r="D358" s="81" t="s">
        <v>13</v>
      </c>
      <c r="E358" s="142">
        <v>19905</v>
      </c>
    </row>
    <row r="359" spans="1:5" ht="37.5" x14ac:dyDescent="0.25">
      <c r="A359" s="139" t="s">
        <v>723</v>
      </c>
      <c r="B359" s="129" t="s">
        <v>724</v>
      </c>
      <c r="C359" s="81" t="s">
        <v>12</v>
      </c>
      <c r="D359" s="81" t="s">
        <v>13</v>
      </c>
      <c r="E359" s="142">
        <v>18593</v>
      </c>
    </row>
    <row r="360" spans="1:5" ht="37.5" x14ac:dyDescent="0.25">
      <c r="A360" s="139" t="s">
        <v>725</v>
      </c>
      <c r="B360" s="128" t="s">
        <v>726</v>
      </c>
      <c r="C360" s="81" t="s">
        <v>12</v>
      </c>
      <c r="D360" s="81" t="s">
        <v>13</v>
      </c>
      <c r="E360" s="142">
        <v>13251</v>
      </c>
    </row>
    <row r="361" spans="1:5" ht="37.5" x14ac:dyDescent="0.25">
      <c r="A361" s="139" t="s">
        <v>727</v>
      </c>
      <c r="B361" s="128" t="s">
        <v>728</v>
      </c>
      <c r="C361" s="81" t="s">
        <v>12</v>
      </c>
      <c r="D361" s="81" t="s">
        <v>13</v>
      </c>
      <c r="E361" s="142">
        <v>15500</v>
      </c>
    </row>
    <row r="362" spans="1:5" ht="25" x14ac:dyDescent="0.25">
      <c r="A362" s="139" t="s">
        <v>729</v>
      </c>
      <c r="B362" s="129" t="s">
        <v>730</v>
      </c>
      <c r="C362" s="81" t="s">
        <v>12</v>
      </c>
      <c r="D362" s="81" t="s">
        <v>91</v>
      </c>
      <c r="E362" s="142">
        <v>32181</v>
      </c>
    </row>
    <row r="363" spans="1:5" ht="25" x14ac:dyDescent="0.25">
      <c r="A363" s="139" t="s">
        <v>731</v>
      </c>
      <c r="B363" s="129" t="s">
        <v>732</v>
      </c>
      <c r="C363" s="81" t="s">
        <v>12</v>
      </c>
      <c r="D363" s="81" t="s">
        <v>91</v>
      </c>
      <c r="E363" s="142">
        <v>74815</v>
      </c>
    </row>
    <row r="364" spans="1:5" ht="37.5" x14ac:dyDescent="0.25">
      <c r="A364" s="139" t="s">
        <v>733</v>
      </c>
      <c r="B364" s="129" t="s">
        <v>734</v>
      </c>
      <c r="C364" s="81" t="s">
        <v>12</v>
      </c>
      <c r="D364" s="81" t="s">
        <v>65</v>
      </c>
      <c r="E364" s="142">
        <v>176217</v>
      </c>
    </row>
    <row r="365" spans="1:5" ht="50" x14ac:dyDescent="0.25">
      <c r="A365" s="139" t="s">
        <v>735</v>
      </c>
      <c r="B365" s="129" t="s">
        <v>736</v>
      </c>
      <c r="C365" s="81" t="s">
        <v>12</v>
      </c>
      <c r="D365" s="81" t="s">
        <v>65</v>
      </c>
      <c r="E365" s="142">
        <v>159231</v>
      </c>
    </row>
    <row r="366" spans="1:5" ht="37.5" x14ac:dyDescent="0.25">
      <c r="A366" s="139" t="s">
        <v>737</v>
      </c>
      <c r="B366" s="129" t="s">
        <v>738</v>
      </c>
      <c r="C366" s="81" t="s">
        <v>12</v>
      </c>
      <c r="D366" s="81" t="s">
        <v>91</v>
      </c>
      <c r="E366" s="142">
        <v>98943</v>
      </c>
    </row>
    <row r="367" spans="1:5" ht="25" x14ac:dyDescent="0.25">
      <c r="A367" s="139" t="s">
        <v>739</v>
      </c>
      <c r="B367" s="129" t="s">
        <v>740</v>
      </c>
      <c r="C367" s="81" t="s">
        <v>12</v>
      </c>
      <c r="D367" s="81" t="s">
        <v>65</v>
      </c>
      <c r="E367" s="142">
        <v>182450</v>
      </c>
    </row>
    <row r="368" spans="1:5" ht="25" x14ac:dyDescent="0.25">
      <c r="A368" s="139" t="s">
        <v>741</v>
      </c>
      <c r="B368" s="129" t="s">
        <v>740</v>
      </c>
      <c r="C368" s="81" t="s">
        <v>12</v>
      </c>
      <c r="D368" s="81" t="s">
        <v>65</v>
      </c>
      <c r="E368" s="142">
        <v>60646</v>
      </c>
    </row>
    <row r="369" spans="1:5" ht="25" x14ac:dyDescent="0.25">
      <c r="A369" s="139" t="s">
        <v>742</v>
      </c>
      <c r="B369" s="129" t="s">
        <v>743</v>
      </c>
      <c r="C369" s="81" t="s">
        <v>12</v>
      </c>
      <c r="D369" s="81" t="s">
        <v>16</v>
      </c>
      <c r="E369" s="142">
        <v>822087</v>
      </c>
    </row>
    <row r="370" spans="1:5" ht="50" x14ac:dyDescent="0.25">
      <c r="A370" s="138" t="s">
        <v>744</v>
      </c>
      <c r="B370" s="129" t="s">
        <v>745</v>
      </c>
      <c r="C370" s="81" t="s">
        <v>12</v>
      </c>
      <c r="D370" s="81" t="s">
        <v>91</v>
      </c>
      <c r="E370" s="142">
        <v>329195</v>
      </c>
    </row>
    <row r="371" spans="1:5" ht="37.5" x14ac:dyDescent="0.25">
      <c r="A371" s="139" t="s">
        <v>746</v>
      </c>
      <c r="B371" s="129" t="s">
        <v>747</v>
      </c>
      <c r="C371" s="81" t="s">
        <v>12</v>
      </c>
      <c r="D371" s="81" t="s">
        <v>91</v>
      </c>
      <c r="E371" s="142">
        <v>186667</v>
      </c>
    </row>
    <row r="372" spans="1:5" ht="37.5" x14ac:dyDescent="0.25">
      <c r="A372" s="139" t="s">
        <v>748</v>
      </c>
      <c r="B372" s="129" t="s">
        <v>749</v>
      </c>
      <c r="C372" s="81" t="s">
        <v>12</v>
      </c>
      <c r="D372" s="81" t="s">
        <v>65</v>
      </c>
      <c r="E372" s="142">
        <v>191388</v>
      </c>
    </row>
    <row r="373" spans="1:5" ht="25" x14ac:dyDescent="0.25">
      <c r="A373" s="139" t="s">
        <v>750</v>
      </c>
      <c r="B373" s="129" t="s">
        <v>751</v>
      </c>
      <c r="C373" s="81" t="s">
        <v>12</v>
      </c>
      <c r="D373" s="81" t="s">
        <v>13</v>
      </c>
      <c r="E373" s="142">
        <v>7126</v>
      </c>
    </row>
    <row r="374" spans="1:5" ht="25" x14ac:dyDescent="0.25">
      <c r="A374" s="139" t="s">
        <v>752</v>
      </c>
      <c r="B374" s="129" t="s">
        <v>753</v>
      </c>
      <c r="C374" s="81" t="s">
        <v>12</v>
      </c>
      <c r="D374" s="81" t="s">
        <v>13</v>
      </c>
      <c r="E374" s="142">
        <v>20823</v>
      </c>
    </row>
    <row r="375" spans="1:5" ht="37.5" x14ac:dyDescent="0.25">
      <c r="A375" s="139" t="s">
        <v>754</v>
      </c>
      <c r="B375" s="129" t="s">
        <v>755</v>
      </c>
      <c r="C375" s="81" t="s">
        <v>12</v>
      </c>
      <c r="D375" s="81" t="s">
        <v>13</v>
      </c>
      <c r="E375" s="142">
        <v>14890</v>
      </c>
    </row>
    <row r="376" spans="1:5" ht="37.5" x14ac:dyDescent="0.25">
      <c r="A376" s="139" t="s">
        <v>756</v>
      </c>
      <c r="B376" s="129" t="s">
        <v>757</v>
      </c>
      <c r="C376" s="81" t="s">
        <v>12</v>
      </c>
      <c r="D376" s="81" t="s">
        <v>70</v>
      </c>
      <c r="E376" s="142">
        <v>707933</v>
      </c>
    </row>
    <row r="377" spans="1:5" ht="50" x14ac:dyDescent="0.25">
      <c r="A377" s="139" t="s">
        <v>758</v>
      </c>
      <c r="B377" s="129" t="s">
        <v>759</v>
      </c>
      <c r="C377" s="81" t="s">
        <v>12</v>
      </c>
      <c r="D377" s="81" t="s">
        <v>13</v>
      </c>
      <c r="E377" s="142">
        <v>21527</v>
      </c>
    </row>
    <row r="378" spans="1:5" ht="50" x14ac:dyDescent="0.25">
      <c r="A378" s="139" t="s">
        <v>760</v>
      </c>
      <c r="B378" s="129" t="s">
        <v>761</v>
      </c>
      <c r="C378" s="81" t="s">
        <v>12</v>
      </c>
      <c r="D378" s="81" t="s">
        <v>13</v>
      </c>
      <c r="E378" s="142">
        <v>0</v>
      </c>
    </row>
    <row r="379" spans="1:5" ht="25" x14ac:dyDescent="0.25">
      <c r="A379" s="139" t="s">
        <v>762</v>
      </c>
      <c r="B379" s="129" t="s">
        <v>763</v>
      </c>
      <c r="C379" s="81" t="s">
        <v>12</v>
      </c>
      <c r="D379" s="81" t="s">
        <v>13</v>
      </c>
      <c r="E379" s="142">
        <v>34341</v>
      </c>
    </row>
    <row r="380" spans="1:5" ht="25" x14ac:dyDescent="0.25">
      <c r="A380" s="139" t="s">
        <v>764</v>
      </c>
      <c r="B380" s="129" t="s">
        <v>765</v>
      </c>
      <c r="C380" s="81" t="s">
        <v>12</v>
      </c>
      <c r="D380" s="81" t="s">
        <v>65</v>
      </c>
      <c r="E380" s="142">
        <v>119511</v>
      </c>
    </row>
    <row r="381" spans="1:5" ht="25" x14ac:dyDescent="0.25">
      <c r="A381" s="139" t="s">
        <v>766</v>
      </c>
      <c r="B381" s="129" t="s">
        <v>767</v>
      </c>
      <c r="C381" s="81" t="s">
        <v>12</v>
      </c>
      <c r="D381" s="81" t="s">
        <v>91</v>
      </c>
      <c r="E381" s="142">
        <v>282564</v>
      </c>
    </row>
    <row r="382" spans="1:5" ht="50" x14ac:dyDescent="0.25">
      <c r="A382" s="139" t="s">
        <v>768</v>
      </c>
      <c r="B382" s="129" t="s">
        <v>769</v>
      </c>
      <c r="C382" s="81" t="s">
        <v>12</v>
      </c>
      <c r="D382" s="81" t="s">
        <v>770</v>
      </c>
      <c r="E382" s="142">
        <v>142990</v>
      </c>
    </row>
    <row r="383" spans="1:5" ht="37.5" x14ac:dyDescent="0.25">
      <c r="A383" s="139" t="s">
        <v>771</v>
      </c>
      <c r="B383" s="129" t="s">
        <v>772</v>
      </c>
      <c r="C383" s="81" t="s">
        <v>12</v>
      </c>
      <c r="D383" s="81" t="s">
        <v>91</v>
      </c>
      <c r="E383" s="142">
        <v>504723</v>
      </c>
    </row>
    <row r="384" spans="1:5" ht="50" x14ac:dyDescent="0.25">
      <c r="A384" s="139" t="s">
        <v>773</v>
      </c>
      <c r="B384" s="129" t="s">
        <v>774</v>
      </c>
      <c r="C384" s="81" t="s">
        <v>12</v>
      </c>
      <c r="D384" s="81" t="s">
        <v>91</v>
      </c>
      <c r="E384" s="142">
        <v>75622</v>
      </c>
    </row>
    <row r="385" spans="1:7" ht="62.5" x14ac:dyDescent="0.25">
      <c r="A385" s="139" t="s">
        <v>775</v>
      </c>
      <c r="B385" s="129" t="s">
        <v>776</v>
      </c>
      <c r="C385" s="81" t="s">
        <v>12</v>
      </c>
      <c r="D385" s="81" t="s">
        <v>91</v>
      </c>
      <c r="E385" s="142">
        <v>41074</v>
      </c>
    </row>
    <row r="386" spans="1:7" ht="50" x14ac:dyDescent="0.25">
      <c r="A386" s="139" t="s">
        <v>777</v>
      </c>
      <c r="B386" s="129" t="s">
        <v>778</v>
      </c>
      <c r="C386" s="81" t="s">
        <v>12</v>
      </c>
      <c r="D386" s="81" t="s">
        <v>91</v>
      </c>
      <c r="E386" s="142">
        <v>58065</v>
      </c>
    </row>
    <row r="387" spans="1:7" ht="25" x14ac:dyDescent="0.25">
      <c r="A387" s="139" t="s">
        <v>779</v>
      </c>
      <c r="B387" s="129" t="s">
        <v>780</v>
      </c>
      <c r="C387" s="81" t="s">
        <v>12</v>
      </c>
      <c r="D387" s="81" t="s">
        <v>16</v>
      </c>
      <c r="E387" s="142">
        <v>1371214</v>
      </c>
    </row>
    <row r="388" spans="1:7" ht="50" x14ac:dyDescent="0.25">
      <c r="A388" s="139" t="s">
        <v>781</v>
      </c>
      <c r="B388" s="129" t="s">
        <v>782</v>
      </c>
      <c r="C388" s="81" t="s">
        <v>12</v>
      </c>
      <c r="D388" s="81" t="s">
        <v>65</v>
      </c>
      <c r="E388" s="142">
        <v>41425</v>
      </c>
    </row>
    <row r="389" spans="1:7" ht="25" x14ac:dyDescent="0.25">
      <c r="A389" s="139" t="s">
        <v>783</v>
      </c>
      <c r="B389" s="129" t="s">
        <v>784</v>
      </c>
      <c r="C389" s="81" t="s">
        <v>12</v>
      </c>
      <c r="D389" s="81" t="s">
        <v>91</v>
      </c>
      <c r="E389" s="142">
        <v>57586</v>
      </c>
    </row>
    <row r="390" spans="1:7" ht="37.5" x14ac:dyDescent="0.25">
      <c r="A390" s="139" t="s">
        <v>785</v>
      </c>
      <c r="B390" s="129" t="s">
        <v>786</v>
      </c>
      <c r="C390" s="81" t="s">
        <v>12</v>
      </c>
      <c r="D390" s="81" t="s">
        <v>91</v>
      </c>
      <c r="E390" s="142">
        <v>29219</v>
      </c>
    </row>
    <row r="391" spans="1:7" ht="37.5" x14ac:dyDescent="0.25">
      <c r="A391" s="139" t="s">
        <v>787</v>
      </c>
      <c r="B391" s="129" t="s">
        <v>788</v>
      </c>
      <c r="C391" s="81" t="s">
        <v>12</v>
      </c>
      <c r="D391" s="81" t="s">
        <v>13</v>
      </c>
      <c r="E391" s="142">
        <v>8419</v>
      </c>
    </row>
    <row r="392" spans="1:7" ht="37.5" x14ac:dyDescent="0.25">
      <c r="A392" s="139" t="s">
        <v>789</v>
      </c>
      <c r="B392" s="129" t="s">
        <v>790</v>
      </c>
      <c r="C392" s="81" t="s">
        <v>12</v>
      </c>
      <c r="D392" s="81" t="s">
        <v>91</v>
      </c>
      <c r="E392" s="142">
        <v>55163</v>
      </c>
    </row>
    <row r="393" spans="1:7" ht="25" x14ac:dyDescent="0.25">
      <c r="A393" s="139" t="s">
        <v>791</v>
      </c>
      <c r="B393" s="129" t="s">
        <v>792</v>
      </c>
      <c r="C393" s="81" t="s">
        <v>12</v>
      </c>
      <c r="D393" s="81" t="s">
        <v>16</v>
      </c>
      <c r="E393" s="142">
        <v>1111480</v>
      </c>
    </row>
    <row r="394" spans="1:7" ht="37.5" x14ac:dyDescent="0.25">
      <c r="A394" s="139" t="s">
        <v>793</v>
      </c>
      <c r="B394" s="129" t="s">
        <v>794</v>
      </c>
      <c r="C394" s="81" t="s">
        <v>12</v>
      </c>
      <c r="D394" s="81" t="s">
        <v>13</v>
      </c>
      <c r="E394" s="142">
        <v>7271</v>
      </c>
    </row>
    <row r="395" spans="1:7" ht="37.5" x14ac:dyDescent="0.25">
      <c r="A395" s="139" t="s">
        <v>795</v>
      </c>
      <c r="B395" s="129" t="s">
        <v>796</v>
      </c>
      <c r="C395" s="81" t="s">
        <v>12</v>
      </c>
      <c r="D395" s="81" t="s">
        <v>13</v>
      </c>
      <c r="E395" s="142">
        <v>20833</v>
      </c>
    </row>
    <row r="396" spans="1:7" ht="37.5" x14ac:dyDescent="0.25">
      <c r="A396" s="139" t="s">
        <v>797</v>
      </c>
      <c r="B396" s="129" t="s">
        <v>798</v>
      </c>
      <c r="C396" s="81" t="s">
        <v>12</v>
      </c>
      <c r="D396" s="81" t="s">
        <v>65</v>
      </c>
      <c r="E396" s="142">
        <v>93458</v>
      </c>
    </row>
    <row r="397" spans="1:7" ht="25" x14ac:dyDescent="0.25">
      <c r="A397" s="138" t="s">
        <v>799</v>
      </c>
      <c r="B397" s="129" t="s">
        <v>800</v>
      </c>
      <c r="C397" s="81" t="s">
        <v>12</v>
      </c>
      <c r="D397" s="81" t="s">
        <v>16</v>
      </c>
      <c r="E397" s="142">
        <v>1428021</v>
      </c>
      <c r="G397" s="87"/>
    </row>
    <row r="398" spans="1:7" ht="25" x14ac:dyDescent="0.25">
      <c r="A398" s="138" t="s">
        <v>801</v>
      </c>
      <c r="B398" s="129" t="s">
        <v>802</v>
      </c>
      <c r="C398" s="81" t="s">
        <v>12</v>
      </c>
      <c r="D398" s="81" t="s">
        <v>65</v>
      </c>
      <c r="E398" s="142">
        <v>5682</v>
      </c>
      <c r="G398" s="87"/>
    </row>
    <row r="399" spans="1:7" ht="25" x14ac:dyDescent="0.25">
      <c r="A399" s="138" t="s">
        <v>803</v>
      </c>
      <c r="B399" s="128" t="s">
        <v>804</v>
      </c>
      <c r="C399" s="81" t="s">
        <v>12</v>
      </c>
      <c r="D399" s="90" t="s">
        <v>16</v>
      </c>
      <c r="E399" s="142">
        <v>1379836</v>
      </c>
      <c r="G399" s="87"/>
    </row>
    <row r="400" spans="1:7" ht="25" x14ac:dyDescent="0.25">
      <c r="A400" s="138" t="s">
        <v>805</v>
      </c>
      <c r="B400" s="128" t="s">
        <v>806</v>
      </c>
      <c r="C400" s="81" t="s">
        <v>12</v>
      </c>
      <c r="D400" s="90" t="s">
        <v>65</v>
      </c>
      <c r="E400" s="142">
        <v>316060</v>
      </c>
      <c r="G400" s="87"/>
    </row>
    <row r="401" spans="1:7" ht="37.5" x14ac:dyDescent="0.25">
      <c r="A401" s="138" t="s">
        <v>807</v>
      </c>
      <c r="B401" s="128" t="s">
        <v>808</v>
      </c>
      <c r="C401" s="81" t="s">
        <v>12</v>
      </c>
      <c r="D401" s="90" t="s">
        <v>65</v>
      </c>
      <c r="E401" s="142">
        <v>380764</v>
      </c>
      <c r="G401" s="87"/>
    </row>
    <row r="402" spans="1:7" ht="13" x14ac:dyDescent="0.25">
      <c r="A402" s="137" t="s">
        <v>809</v>
      </c>
      <c r="B402" s="127" t="s">
        <v>810</v>
      </c>
      <c r="C402" s="82" t="s">
        <v>8</v>
      </c>
      <c r="D402" s="82"/>
      <c r="E402" s="141" t="s">
        <v>9</v>
      </c>
    </row>
    <row r="403" spans="1:7" ht="25" x14ac:dyDescent="0.25">
      <c r="A403" s="139" t="s">
        <v>811</v>
      </c>
      <c r="B403" s="129" t="s">
        <v>812</v>
      </c>
      <c r="C403" s="81" t="s">
        <v>12</v>
      </c>
      <c r="D403" s="81" t="s">
        <v>65</v>
      </c>
      <c r="E403" s="142">
        <v>66405</v>
      </c>
    </row>
    <row r="404" spans="1:7" ht="25" x14ac:dyDescent="0.25">
      <c r="A404" s="139" t="s">
        <v>813</v>
      </c>
      <c r="B404" s="129" t="s">
        <v>814</v>
      </c>
      <c r="C404" s="81" t="s">
        <v>12</v>
      </c>
      <c r="D404" s="81" t="s">
        <v>65</v>
      </c>
      <c r="E404" s="142">
        <v>74460</v>
      </c>
    </row>
    <row r="405" spans="1:7" ht="37.5" x14ac:dyDescent="0.25">
      <c r="A405" s="139" t="s">
        <v>815</v>
      </c>
      <c r="B405" s="129" t="s">
        <v>816</v>
      </c>
      <c r="C405" s="81" t="s">
        <v>12</v>
      </c>
      <c r="D405" s="81" t="s">
        <v>65</v>
      </c>
      <c r="E405" s="142">
        <v>142921</v>
      </c>
    </row>
    <row r="406" spans="1:7" ht="25" x14ac:dyDescent="0.25">
      <c r="A406" s="139" t="s">
        <v>817</v>
      </c>
      <c r="B406" s="129" t="s">
        <v>818</v>
      </c>
      <c r="C406" s="81" t="s">
        <v>12</v>
      </c>
      <c r="D406" s="81" t="s">
        <v>65</v>
      </c>
      <c r="E406" s="142">
        <v>148827</v>
      </c>
    </row>
    <row r="407" spans="1:7" ht="37.5" x14ac:dyDescent="0.25">
      <c r="A407" s="139" t="s">
        <v>819</v>
      </c>
      <c r="B407" s="129" t="s">
        <v>820</v>
      </c>
      <c r="C407" s="81" t="s">
        <v>12</v>
      </c>
      <c r="D407" s="81" t="s">
        <v>65</v>
      </c>
      <c r="E407" s="142">
        <v>119798</v>
      </c>
    </row>
    <row r="408" spans="1:7" ht="25" x14ac:dyDescent="0.25">
      <c r="A408" s="139" t="s">
        <v>821</v>
      </c>
      <c r="B408" s="129" t="s">
        <v>822</v>
      </c>
      <c r="C408" s="81" t="s">
        <v>12</v>
      </c>
      <c r="D408" s="81" t="s">
        <v>65</v>
      </c>
      <c r="E408" s="142">
        <v>119834</v>
      </c>
    </row>
    <row r="409" spans="1:7" ht="37.5" x14ac:dyDescent="0.25">
      <c r="A409" s="139" t="s">
        <v>823</v>
      </c>
      <c r="B409" s="129" t="s">
        <v>824</v>
      </c>
      <c r="C409" s="81" t="s">
        <v>12</v>
      </c>
      <c r="D409" s="81" t="s">
        <v>65</v>
      </c>
      <c r="E409" s="142">
        <v>129843</v>
      </c>
    </row>
    <row r="410" spans="1:7" ht="62.5" x14ac:dyDescent="0.25">
      <c r="A410" s="139" t="s">
        <v>825</v>
      </c>
      <c r="B410" s="129" t="s">
        <v>826</v>
      </c>
      <c r="C410" s="81" t="s">
        <v>12</v>
      </c>
      <c r="D410" s="81" t="s">
        <v>65</v>
      </c>
      <c r="E410" s="142">
        <v>261777</v>
      </c>
    </row>
    <row r="411" spans="1:7" ht="37.5" x14ac:dyDescent="0.25">
      <c r="A411" s="139" t="s">
        <v>827</v>
      </c>
      <c r="B411" s="129" t="s">
        <v>828</v>
      </c>
      <c r="C411" s="81" t="s">
        <v>12</v>
      </c>
      <c r="D411" s="81" t="s">
        <v>91</v>
      </c>
      <c r="E411" s="142">
        <v>46046</v>
      </c>
    </row>
    <row r="412" spans="1:7" ht="37.5" x14ac:dyDescent="0.25">
      <c r="A412" s="139" t="s">
        <v>829</v>
      </c>
      <c r="B412" s="129" t="s">
        <v>830</v>
      </c>
      <c r="C412" s="81" t="s">
        <v>12</v>
      </c>
      <c r="D412" s="81" t="s">
        <v>91</v>
      </c>
      <c r="E412" s="142">
        <v>63834</v>
      </c>
    </row>
    <row r="413" spans="1:7" ht="50" x14ac:dyDescent="0.25">
      <c r="A413" s="139" t="s">
        <v>831</v>
      </c>
      <c r="B413" s="129" t="s">
        <v>832</v>
      </c>
      <c r="C413" s="81" t="s">
        <v>12</v>
      </c>
      <c r="D413" s="81" t="s">
        <v>65</v>
      </c>
      <c r="E413" s="142">
        <v>93385</v>
      </c>
    </row>
    <row r="414" spans="1:7" ht="50" x14ac:dyDescent="0.25">
      <c r="A414" s="139" t="s">
        <v>833</v>
      </c>
      <c r="B414" s="129" t="s">
        <v>834</v>
      </c>
      <c r="C414" s="81" t="s">
        <v>12</v>
      </c>
      <c r="D414" s="81" t="s">
        <v>65</v>
      </c>
      <c r="E414" s="142">
        <v>61369</v>
      </c>
    </row>
    <row r="415" spans="1:7" ht="25" x14ac:dyDescent="0.25">
      <c r="A415" s="139" t="s">
        <v>835</v>
      </c>
      <c r="B415" s="129" t="s">
        <v>836</v>
      </c>
      <c r="C415" s="81" t="s">
        <v>12</v>
      </c>
      <c r="D415" s="81" t="s">
        <v>91</v>
      </c>
      <c r="E415" s="142">
        <v>145023</v>
      </c>
    </row>
    <row r="416" spans="1:7" ht="50" x14ac:dyDescent="0.25">
      <c r="A416" s="139" t="s">
        <v>837</v>
      </c>
      <c r="B416" s="129" t="s">
        <v>838</v>
      </c>
      <c r="C416" s="81" t="s">
        <v>12</v>
      </c>
      <c r="D416" s="81" t="s">
        <v>65</v>
      </c>
      <c r="E416" s="142">
        <v>155644</v>
      </c>
    </row>
    <row r="417" spans="1:5" ht="37.5" x14ac:dyDescent="0.25">
      <c r="A417" s="139" t="s">
        <v>839</v>
      </c>
      <c r="B417" s="129" t="s">
        <v>840</v>
      </c>
      <c r="C417" s="81" t="s">
        <v>12</v>
      </c>
      <c r="D417" s="81" t="s">
        <v>91</v>
      </c>
      <c r="E417" s="142">
        <v>91925</v>
      </c>
    </row>
    <row r="418" spans="1:5" ht="25" x14ac:dyDescent="0.25">
      <c r="A418" s="139" t="s">
        <v>841</v>
      </c>
      <c r="B418" s="129" t="s">
        <v>842</v>
      </c>
      <c r="C418" s="81" t="s">
        <v>12</v>
      </c>
      <c r="D418" s="81" t="s">
        <v>65</v>
      </c>
      <c r="E418" s="142">
        <v>14413</v>
      </c>
    </row>
    <row r="419" spans="1:5" ht="25" x14ac:dyDescent="0.25">
      <c r="A419" s="139" t="s">
        <v>843</v>
      </c>
      <c r="B419" s="129" t="s">
        <v>844</v>
      </c>
      <c r="C419" s="81" t="s">
        <v>12</v>
      </c>
      <c r="D419" s="81" t="s">
        <v>65</v>
      </c>
      <c r="E419" s="142">
        <v>17588</v>
      </c>
    </row>
    <row r="420" spans="1:5" ht="25" x14ac:dyDescent="0.25">
      <c r="A420" s="139" t="s">
        <v>845</v>
      </c>
      <c r="B420" s="129" t="s">
        <v>846</v>
      </c>
      <c r="C420" s="81" t="s">
        <v>12</v>
      </c>
      <c r="D420" s="81" t="s">
        <v>65</v>
      </c>
      <c r="E420" s="142">
        <v>30610</v>
      </c>
    </row>
    <row r="421" spans="1:5" ht="37.5" x14ac:dyDescent="0.25">
      <c r="A421" s="139" t="s">
        <v>847</v>
      </c>
      <c r="B421" s="129" t="s">
        <v>848</v>
      </c>
      <c r="C421" s="81" t="s">
        <v>12</v>
      </c>
      <c r="D421" s="81" t="s">
        <v>65</v>
      </c>
      <c r="E421" s="142">
        <v>125019</v>
      </c>
    </row>
    <row r="422" spans="1:5" ht="37.5" x14ac:dyDescent="0.25">
      <c r="A422" s="139" t="s">
        <v>849</v>
      </c>
      <c r="B422" s="129" t="s">
        <v>850</v>
      </c>
      <c r="C422" s="81" t="s">
        <v>12</v>
      </c>
      <c r="D422" s="81" t="s">
        <v>91</v>
      </c>
      <c r="E422" s="142">
        <v>81759</v>
      </c>
    </row>
    <row r="423" spans="1:5" ht="25" x14ac:dyDescent="0.25">
      <c r="A423" s="139" t="s">
        <v>851</v>
      </c>
      <c r="B423" s="129" t="s">
        <v>852</v>
      </c>
      <c r="C423" s="81" t="s">
        <v>12</v>
      </c>
      <c r="D423" s="81" t="s">
        <v>70</v>
      </c>
      <c r="E423" s="142">
        <v>37458</v>
      </c>
    </row>
    <row r="424" spans="1:5" ht="25" x14ac:dyDescent="0.25">
      <c r="A424" s="139" t="s">
        <v>853</v>
      </c>
      <c r="B424" s="129" t="s">
        <v>854</v>
      </c>
      <c r="C424" s="81" t="s">
        <v>12</v>
      </c>
      <c r="D424" s="81" t="s">
        <v>70</v>
      </c>
      <c r="E424" s="142">
        <v>31685</v>
      </c>
    </row>
    <row r="425" spans="1:5" ht="25" x14ac:dyDescent="0.25">
      <c r="A425" s="139" t="s">
        <v>855</v>
      </c>
      <c r="B425" s="129" t="s">
        <v>856</v>
      </c>
      <c r="C425" s="81" t="s">
        <v>12</v>
      </c>
      <c r="D425" s="81" t="s">
        <v>70</v>
      </c>
      <c r="E425" s="142">
        <v>31813</v>
      </c>
    </row>
    <row r="426" spans="1:5" ht="25" x14ac:dyDescent="0.25">
      <c r="A426" s="139" t="s">
        <v>857</v>
      </c>
      <c r="B426" s="129" t="s">
        <v>858</v>
      </c>
      <c r="C426" s="81" t="s">
        <v>12</v>
      </c>
      <c r="D426" s="81" t="s">
        <v>70</v>
      </c>
      <c r="E426" s="142">
        <v>40443</v>
      </c>
    </row>
    <row r="427" spans="1:5" ht="25" x14ac:dyDescent="0.25">
      <c r="A427" s="139" t="s">
        <v>859</v>
      </c>
      <c r="B427" s="129" t="s">
        <v>860</v>
      </c>
      <c r="C427" s="81" t="s">
        <v>12</v>
      </c>
      <c r="D427" s="81" t="s">
        <v>70</v>
      </c>
      <c r="E427" s="142">
        <v>47643</v>
      </c>
    </row>
    <row r="428" spans="1:5" ht="25" x14ac:dyDescent="0.25">
      <c r="A428" s="139" t="s">
        <v>861</v>
      </c>
      <c r="B428" s="129" t="s">
        <v>862</v>
      </c>
      <c r="C428" s="81" t="s">
        <v>12</v>
      </c>
      <c r="D428" s="81" t="s">
        <v>70</v>
      </c>
      <c r="E428" s="142">
        <v>55569</v>
      </c>
    </row>
    <row r="429" spans="1:5" ht="25" x14ac:dyDescent="0.25">
      <c r="A429" s="139" t="s">
        <v>863</v>
      </c>
      <c r="B429" s="129" t="s">
        <v>864</v>
      </c>
      <c r="C429" s="81" t="s">
        <v>12</v>
      </c>
      <c r="D429" s="81" t="s">
        <v>70</v>
      </c>
      <c r="E429" s="142">
        <v>64207</v>
      </c>
    </row>
    <row r="430" spans="1:5" ht="25" x14ac:dyDescent="0.25">
      <c r="A430" s="138" t="s">
        <v>865</v>
      </c>
      <c r="B430" s="129" t="s">
        <v>866</v>
      </c>
      <c r="C430" s="81" t="s">
        <v>12</v>
      </c>
      <c r="D430" s="81" t="s">
        <v>70</v>
      </c>
      <c r="E430" s="142">
        <v>25303</v>
      </c>
    </row>
    <row r="431" spans="1:5" ht="37.5" x14ac:dyDescent="0.25">
      <c r="A431" s="139" t="s">
        <v>867</v>
      </c>
      <c r="B431" s="129" t="s">
        <v>868</v>
      </c>
      <c r="C431" s="81" t="s">
        <v>12</v>
      </c>
      <c r="D431" s="81" t="s">
        <v>65</v>
      </c>
      <c r="E431" s="142">
        <v>168410</v>
      </c>
    </row>
    <row r="432" spans="1:5" ht="25" x14ac:dyDescent="0.25">
      <c r="A432" s="139" t="s">
        <v>869</v>
      </c>
      <c r="B432" s="129" t="s">
        <v>870</v>
      </c>
      <c r="C432" s="81" t="s">
        <v>12</v>
      </c>
      <c r="D432" s="81" t="s">
        <v>65</v>
      </c>
      <c r="E432" s="142">
        <v>436047</v>
      </c>
    </row>
    <row r="433" spans="1:5" ht="37.5" x14ac:dyDescent="0.25">
      <c r="A433" s="139" t="s">
        <v>871</v>
      </c>
      <c r="B433" s="129" t="s">
        <v>872</v>
      </c>
      <c r="C433" s="81" t="s">
        <v>12</v>
      </c>
      <c r="D433" s="81" t="s">
        <v>65</v>
      </c>
      <c r="E433" s="142">
        <v>52274</v>
      </c>
    </row>
    <row r="434" spans="1:5" ht="25" x14ac:dyDescent="0.25">
      <c r="A434" s="139" t="s">
        <v>873</v>
      </c>
      <c r="B434" s="129" t="s">
        <v>874</v>
      </c>
      <c r="C434" s="81" t="s">
        <v>12</v>
      </c>
      <c r="D434" s="81" t="s">
        <v>91</v>
      </c>
      <c r="E434" s="142">
        <v>3215</v>
      </c>
    </row>
    <row r="435" spans="1:5" ht="37.5" x14ac:dyDescent="0.25">
      <c r="A435" s="139" t="s">
        <v>875</v>
      </c>
      <c r="B435" s="129" t="s">
        <v>876</v>
      </c>
      <c r="C435" s="81" t="s">
        <v>12</v>
      </c>
      <c r="D435" s="81" t="s">
        <v>13</v>
      </c>
      <c r="E435" s="142">
        <v>19364</v>
      </c>
    </row>
    <row r="436" spans="1:5" ht="150" x14ac:dyDescent="0.25">
      <c r="A436" s="139" t="s">
        <v>877</v>
      </c>
      <c r="B436" s="129" t="s">
        <v>878</v>
      </c>
      <c r="C436" s="81" t="s">
        <v>12</v>
      </c>
      <c r="D436" s="81" t="s">
        <v>65</v>
      </c>
      <c r="E436" s="142">
        <v>95694</v>
      </c>
    </row>
    <row r="437" spans="1:5" ht="50" x14ac:dyDescent="0.25">
      <c r="A437" s="139" t="s">
        <v>879</v>
      </c>
      <c r="B437" s="129" t="s">
        <v>880</v>
      </c>
      <c r="C437" s="81" t="s">
        <v>12</v>
      </c>
      <c r="D437" s="81" t="s">
        <v>65</v>
      </c>
      <c r="E437" s="142">
        <v>320541</v>
      </c>
    </row>
    <row r="438" spans="1:5" ht="50" x14ac:dyDescent="0.25">
      <c r="A438" s="139" t="s">
        <v>881</v>
      </c>
      <c r="B438" s="129" t="s">
        <v>882</v>
      </c>
      <c r="C438" s="81" t="s">
        <v>12</v>
      </c>
      <c r="D438" s="81" t="s">
        <v>65</v>
      </c>
      <c r="E438" s="142">
        <v>39136</v>
      </c>
    </row>
    <row r="439" spans="1:5" ht="50" x14ac:dyDescent="0.25">
      <c r="A439" s="139" t="s">
        <v>883</v>
      </c>
      <c r="B439" s="129" t="s">
        <v>884</v>
      </c>
      <c r="C439" s="81" t="s">
        <v>12</v>
      </c>
      <c r="D439" s="81" t="s">
        <v>65</v>
      </c>
      <c r="E439" s="142">
        <v>178767</v>
      </c>
    </row>
    <row r="440" spans="1:5" ht="50" x14ac:dyDescent="0.25">
      <c r="A440" s="139" t="s">
        <v>885</v>
      </c>
      <c r="B440" s="129" t="s">
        <v>886</v>
      </c>
      <c r="C440" s="81" t="s">
        <v>12</v>
      </c>
      <c r="D440" s="81" t="s">
        <v>65</v>
      </c>
      <c r="E440" s="142">
        <v>172280</v>
      </c>
    </row>
    <row r="441" spans="1:5" ht="25" x14ac:dyDescent="0.25">
      <c r="A441" s="139" t="s">
        <v>887</v>
      </c>
      <c r="B441" s="129" t="s">
        <v>888</v>
      </c>
      <c r="C441" s="81" t="s">
        <v>12</v>
      </c>
      <c r="D441" s="81" t="s">
        <v>70</v>
      </c>
      <c r="E441" s="142">
        <v>46111</v>
      </c>
    </row>
    <row r="442" spans="1:5" ht="25" x14ac:dyDescent="0.25">
      <c r="A442" s="139" t="s">
        <v>889</v>
      </c>
      <c r="B442" s="129" t="s">
        <v>890</v>
      </c>
      <c r="C442" s="81" t="s">
        <v>12</v>
      </c>
      <c r="D442" s="81" t="s">
        <v>70</v>
      </c>
      <c r="E442" s="142">
        <v>49699</v>
      </c>
    </row>
    <row r="443" spans="1:5" ht="50" x14ac:dyDescent="0.25">
      <c r="A443" s="139" t="s">
        <v>891</v>
      </c>
      <c r="B443" s="129" t="s">
        <v>892</v>
      </c>
      <c r="C443" s="81" t="s">
        <v>12</v>
      </c>
      <c r="D443" s="81" t="s">
        <v>91</v>
      </c>
      <c r="E443" s="142">
        <v>96011</v>
      </c>
    </row>
    <row r="444" spans="1:5" ht="50" x14ac:dyDescent="0.25">
      <c r="A444" s="139" t="s">
        <v>893</v>
      </c>
      <c r="B444" s="129" t="s">
        <v>894</v>
      </c>
      <c r="C444" s="81" t="s">
        <v>12</v>
      </c>
      <c r="D444" s="81" t="s">
        <v>91</v>
      </c>
      <c r="E444" s="142">
        <v>511809</v>
      </c>
    </row>
    <row r="445" spans="1:5" ht="50" x14ac:dyDescent="0.25">
      <c r="A445" s="139" t="s">
        <v>895</v>
      </c>
      <c r="B445" s="129" t="s">
        <v>896</v>
      </c>
      <c r="C445" s="81" t="s">
        <v>12</v>
      </c>
      <c r="D445" s="81" t="s">
        <v>65</v>
      </c>
      <c r="E445" s="142">
        <v>184821</v>
      </c>
    </row>
    <row r="446" spans="1:5" ht="25" x14ac:dyDescent="0.25">
      <c r="A446" s="139" t="s">
        <v>897</v>
      </c>
      <c r="B446" s="129" t="s">
        <v>898</v>
      </c>
      <c r="C446" s="81" t="s">
        <v>12</v>
      </c>
      <c r="D446" s="81" t="s">
        <v>65</v>
      </c>
      <c r="E446" s="142">
        <v>66027</v>
      </c>
    </row>
    <row r="447" spans="1:5" ht="62.5" x14ac:dyDescent="0.25">
      <c r="A447" s="139" t="s">
        <v>899</v>
      </c>
      <c r="B447" s="129" t="s">
        <v>900</v>
      </c>
      <c r="C447" s="81" t="s">
        <v>12</v>
      </c>
      <c r="D447" s="81" t="s">
        <v>65</v>
      </c>
      <c r="E447" s="142">
        <v>47139</v>
      </c>
    </row>
    <row r="448" spans="1:5" ht="25" x14ac:dyDescent="0.25">
      <c r="A448" s="139" t="s">
        <v>901</v>
      </c>
      <c r="B448" s="129" t="s">
        <v>902</v>
      </c>
      <c r="C448" s="81" t="s">
        <v>12</v>
      </c>
      <c r="D448" s="81" t="s">
        <v>70</v>
      </c>
      <c r="E448" s="142">
        <v>802836</v>
      </c>
    </row>
    <row r="449" spans="1:5" x14ac:dyDescent="0.25">
      <c r="A449" s="139" t="s">
        <v>903</v>
      </c>
      <c r="B449" s="129" t="s">
        <v>904</v>
      </c>
      <c r="C449" s="81" t="s">
        <v>12</v>
      </c>
      <c r="D449" s="81" t="s">
        <v>70</v>
      </c>
      <c r="E449" s="142">
        <v>530882</v>
      </c>
    </row>
    <row r="450" spans="1:5" ht="37.5" x14ac:dyDescent="0.25">
      <c r="A450" s="139" t="s">
        <v>905</v>
      </c>
      <c r="B450" s="129" t="s">
        <v>906</v>
      </c>
      <c r="C450" s="81" t="s">
        <v>12</v>
      </c>
      <c r="D450" s="81" t="s">
        <v>70</v>
      </c>
      <c r="E450" s="142">
        <v>22377</v>
      </c>
    </row>
    <row r="451" spans="1:5" ht="25" x14ac:dyDescent="0.25">
      <c r="A451" s="139" t="s">
        <v>907</v>
      </c>
      <c r="B451" s="129" t="s">
        <v>908</v>
      </c>
      <c r="C451" s="81" t="s">
        <v>12</v>
      </c>
      <c r="D451" s="81" t="s">
        <v>770</v>
      </c>
      <c r="E451" s="142">
        <v>95007</v>
      </c>
    </row>
    <row r="452" spans="1:5" ht="37.5" x14ac:dyDescent="0.25">
      <c r="A452" s="138" t="s">
        <v>909</v>
      </c>
      <c r="B452" s="128" t="s">
        <v>910</v>
      </c>
      <c r="C452" s="81" t="s">
        <v>12</v>
      </c>
      <c r="D452" s="81" t="s">
        <v>91</v>
      </c>
      <c r="E452" s="142">
        <v>42436</v>
      </c>
    </row>
    <row r="453" spans="1:5" ht="13" x14ac:dyDescent="0.25">
      <c r="A453" s="137" t="s">
        <v>911</v>
      </c>
      <c r="B453" s="127" t="s">
        <v>912</v>
      </c>
      <c r="C453" s="82" t="s">
        <v>8</v>
      </c>
      <c r="D453" s="82"/>
      <c r="E453" s="141" t="s">
        <v>9</v>
      </c>
    </row>
    <row r="454" spans="1:5" ht="25" x14ac:dyDescent="0.25">
      <c r="A454" s="139" t="s">
        <v>913</v>
      </c>
      <c r="B454" s="129" t="s">
        <v>914</v>
      </c>
      <c r="C454" s="81" t="s">
        <v>12</v>
      </c>
      <c r="D454" s="81" t="s">
        <v>70</v>
      </c>
      <c r="E454" s="142">
        <v>101482</v>
      </c>
    </row>
    <row r="455" spans="1:5" ht="25" x14ac:dyDescent="0.25">
      <c r="A455" s="139" t="s">
        <v>915</v>
      </c>
      <c r="B455" s="129" t="s">
        <v>916</v>
      </c>
      <c r="C455" s="81" t="s">
        <v>12</v>
      </c>
      <c r="D455" s="81" t="s">
        <v>70</v>
      </c>
      <c r="E455" s="142">
        <v>121426</v>
      </c>
    </row>
    <row r="456" spans="1:5" ht="25" x14ac:dyDescent="0.25">
      <c r="A456" s="139" t="s">
        <v>917</v>
      </c>
      <c r="B456" s="129" t="s">
        <v>918</v>
      </c>
      <c r="C456" s="81" t="s">
        <v>12</v>
      </c>
      <c r="D456" s="81" t="s">
        <v>70</v>
      </c>
      <c r="E456" s="142">
        <v>168012</v>
      </c>
    </row>
    <row r="457" spans="1:5" ht="25" x14ac:dyDescent="0.25">
      <c r="A457" s="139" t="s">
        <v>919</v>
      </c>
      <c r="B457" s="129" t="s">
        <v>920</v>
      </c>
      <c r="C457" s="81" t="s">
        <v>12</v>
      </c>
      <c r="D457" s="81" t="s">
        <v>70</v>
      </c>
      <c r="E457" s="142">
        <v>212939</v>
      </c>
    </row>
    <row r="458" spans="1:5" ht="25" x14ac:dyDescent="0.25">
      <c r="A458" s="139" t="s">
        <v>921</v>
      </c>
      <c r="B458" s="129" t="s">
        <v>922</v>
      </c>
      <c r="C458" s="81" t="s">
        <v>12</v>
      </c>
      <c r="D458" s="81" t="s">
        <v>70</v>
      </c>
      <c r="E458" s="142">
        <v>266616</v>
      </c>
    </row>
    <row r="459" spans="1:5" ht="25" x14ac:dyDescent="0.25">
      <c r="A459" s="139" t="s">
        <v>923</v>
      </c>
      <c r="B459" s="129" t="s">
        <v>924</v>
      </c>
      <c r="C459" s="81" t="s">
        <v>12</v>
      </c>
      <c r="D459" s="81" t="s">
        <v>70</v>
      </c>
      <c r="E459" s="142">
        <v>409554</v>
      </c>
    </row>
    <row r="460" spans="1:5" ht="25" x14ac:dyDescent="0.25">
      <c r="A460" s="139" t="s">
        <v>925</v>
      </c>
      <c r="B460" s="129" t="s">
        <v>926</v>
      </c>
      <c r="C460" s="81" t="s">
        <v>12</v>
      </c>
      <c r="D460" s="81" t="s">
        <v>70</v>
      </c>
      <c r="E460" s="142">
        <v>685484</v>
      </c>
    </row>
    <row r="461" spans="1:5" ht="25" x14ac:dyDescent="0.25">
      <c r="A461" s="139" t="s">
        <v>927</v>
      </c>
      <c r="B461" s="129" t="s">
        <v>928</v>
      </c>
      <c r="C461" s="81" t="s">
        <v>12</v>
      </c>
      <c r="D461" s="81" t="s">
        <v>70</v>
      </c>
      <c r="E461" s="142">
        <v>869585</v>
      </c>
    </row>
    <row r="462" spans="1:5" ht="25" x14ac:dyDescent="0.25">
      <c r="A462" s="139" t="s">
        <v>929</v>
      </c>
      <c r="B462" s="129" t="s">
        <v>930</v>
      </c>
      <c r="C462" s="81" t="s">
        <v>12</v>
      </c>
      <c r="D462" s="81" t="s">
        <v>70</v>
      </c>
      <c r="E462" s="142">
        <v>2084195</v>
      </c>
    </row>
    <row r="463" spans="1:5" ht="25" x14ac:dyDescent="0.25">
      <c r="A463" s="139" t="s">
        <v>931</v>
      </c>
      <c r="B463" s="129" t="s">
        <v>932</v>
      </c>
      <c r="C463" s="81" t="s">
        <v>12</v>
      </c>
      <c r="D463" s="81" t="s">
        <v>70</v>
      </c>
      <c r="E463" s="142">
        <v>170864</v>
      </c>
    </row>
    <row r="464" spans="1:5" ht="25" x14ac:dyDescent="0.25">
      <c r="A464" s="139" t="s">
        <v>933</v>
      </c>
      <c r="B464" s="129" t="s">
        <v>934</v>
      </c>
      <c r="C464" s="81" t="s">
        <v>12</v>
      </c>
      <c r="D464" s="81" t="s">
        <v>70</v>
      </c>
      <c r="E464" s="142">
        <v>205341</v>
      </c>
    </row>
    <row r="465" spans="1:5" ht="25" x14ac:dyDescent="0.25">
      <c r="A465" s="139" t="s">
        <v>935</v>
      </c>
      <c r="B465" s="129" t="s">
        <v>936</v>
      </c>
      <c r="C465" s="81" t="s">
        <v>12</v>
      </c>
      <c r="D465" s="81" t="s">
        <v>70</v>
      </c>
      <c r="E465" s="142">
        <v>316244</v>
      </c>
    </row>
    <row r="466" spans="1:5" ht="25" x14ac:dyDescent="0.25">
      <c r="A466" s="139" t="s">
        <v>937</v>
      </c>
      <c r="B466" s="129" t="s">
        <v>938</v>
      </c>
      <c r="C466" s="81" t="s">
        <v>12</v>
      </c>
      <c r="D466" s="81" t="s">
        <v>70</v>
      </c>
      <c r="E466" s="142">
        <v>460667</v>
      </c>
    </row>
    <row r="467" spans="1:5" ht="25" x14ac:dyDescent="0.25">
      <c r="A467" s="139" t="s">
        <v>939</v>
      </c>
      <c r="B467" s="129" t="s">
        <v>940</v>
      </c>
      <c r="C467" s="81" t="s">
        <v>12</v>
      </c>
      <c r="D467" s="81" t="s">
        <v>70</v>
      </c>
      <c r="E467" s="142">
        <v>711014</v>
      </c>
    </row>
    <row r="468" spans="1:5" ht="25" x14ac:dyDescent="0.25">
      <c r="A468" s="139" t="s">
        <v>941</v>
      </c>
      <c r="B468" s="129" t="s">
        <v>942</v>
      </c>
      <c r="C468" s="81" t="s">
        <v>12</v>
      </c>
      <c r="D468" s="81" t="s">
        <v>70</v>
      </c>
      <c r="E468" s="142">
        <v>1011973</v>
      </c>
    </row>
    <row r="469" spans="1:5" ht="25" x14ac:dyDescent="0.25">
      <c r="A469" s="139" t="s">
        <v>943</v>
      </c>
      <c r="B469" s="129" t="s">
        <v>944</v>
      </c>
      <c r="C469" s="81" t="s">
        <v>12</v>
      </c>
      <c r="D469" s="81" t="s">
        <v>70</v>
      </c>
      <c r="E469" s="142">
        <v>2417297</v>
      </c>
    </row>
    <row r="470" spans="1:5" ht="25" x14ac:dyDescent="0.25">
      <c r="A470" s="139" t="s">
        <v>945</v>
      </c>
      <c r="B470" s="129" t="s">
        <v>946</v>
      </c>
      <c r="C470" s="81" t="s">
        <v>12</v>
      </c>
      <c r="D470" s="81" t="s">
        <v>70</v>
      </c>
      <c r="E470" s="142">
        <v>100120</v>
      </c>
    </row>
    <row r="471" spans="1:5" ht="25" x14ac:dyDescent="0.25">
      <c r="A471" s="139" t="s">
        <v>947</v>
      </c>
      <c r="B471" s="129" t="s">
        <v>948</v>
      </c>
      <c r="C471" s="81" t="s">
        <v>12</v>
      </c>
      <c r="D471" s="81" t="s">
        <v>70</v>
      </c>
      <c r="E471" s="142">
        <v>103208</v>
      </c>
    </row>
    <row r="472" spans="1:5" ht="25" x14ac:dyDescent="0.25">
      <c r="A472" s="139" t="s">
        <v>949</v>
      </c>
      <c r="B472" s="129" t="s">
        <v>950</v>
      </c>
      <c r="C472" s="81" t="s">
        <v>12</v>
      </c>
      <c r="D472" s="81" t="s">
        <v>70</v>
      </c>
      <c r="E472" s="142">
        <v>121324</v>
      </c>
    </row>
    <row r="473" spans="1:5" ht="25" x14ac:dyDescent="0.25">
      <c r="A473" s="139" t="s">
        <v>951</v>
      </c>
      <c r="B473" s="129" t="s">
        <v>952</v>
      </c>
      <c r="C473" s="81" t="s">
        <v>12</v>
      </c>
      <c r="D473" s="81" t="s">
        <v>70</v>
      </c>
      <c r="E473" s="142">
        <v>177779</v>
      </c>
    </row>
    <row r="474" spans="1:5" ht="25" x14ac:dyDescent="0.25">
      <c r="A474" s="139" t="s">
        <v>953</v>
      </c>
      <c r="B474" s="129" t="s">
        <v>954</v>
      </c>
      <c r="C474" s="81" t="s">
        <v>12</v>
      </c>
      <c r="D474" s="81" t="s">
        <v>70</v>
      </c>
      <c r="E474" s="142">
        <v>115913</v>
      </c>
    </row>
    <row r="475" spans="1:5" ht="25" x14ac:dyDescent="0.25">
      <c r="A475" s="139" t="s">
        <v>955</v>
      </c>
      <c r="B475" s="129" t="s">
        <v>956</v>
      </c>
      <c r="C475" s="81" t="s">
        <v>12</v>
      </c>
      <c r="D475" s="81" t="s">
        <v>91</v>
      </c>
      <c r="E475" s="142">
        <v>19356</v>
      </c>
    </row>
    <row r="476" spans="1:5" ht="25" x14ac:dyDescent="0.25">
      <c r="A476" s="139" t="s">
        <v>957</v>
      </c>
      <c r="B476" s="129" t="s">
        <v>958</v>
      </c>
      <c r="C476" s="81" t="s">
        <v>12</v>
      </c>
      <c r="D476" s="81" t="s">
        <v>91</v>
      </c>
      <c r="E476" s="142">
        <v>18726</v>
      </c>
    </row>
    <row r="477" spans="1:5" ht="25" x14ac:dyDescent="0.25">
      <c r="A477" s="139" t="s">
        <v>959</v>
      </c>
      <c r="B477" s="129" t="s">
        <v>960</v>
      </c>
      <c r="C477" s="81" t="s">
        <v>12</v>
      </c>
      <c r="D477" s="81" t="s">
        <v>91</v>
      </c>
      <c r="E477" s="142">
        <v>23703</v>
      </c>
    </row>
    <row r="478" spans="1:5" ht="25" x14ac:dyDescent="0.25">
      <c r="A478" s="139" t="s">
        <v>961</v>
      </c>
      <c r="B478" s="129" t="s">
        <v>962</v>
      </c>
      <c r="C478" s="81" t="s">
        <v>12</v>
      </c>
      <c r="D478" s="81" t="s">
        <v>91</v>
      </c>
      <c r="E478" s="142">
        <v>28683</v>
      </c>
    </row>
    <row r="479" spans="1:5" ht="25" x14ac:dyDescent="0.25">
      <c r="A479" s="139" t="s">
        <v>963</v>
      </c>
      <c r="B479" s="129" t="s">
        <v>964</v>
      </c>
      <c r="C479" s="81" t="s">
        <v>12</v>
      </c>
      <c r="D479" s="81" t="s">
        <v>91</v>
      </c>
      <c r="E479" s="142">
        <v>31565</v>
      </c>
    </row>
    <row r="480" spans="1:5" ht="25" x14ac:dyDescent="0.25">
      <c r="A480" s="139" t="s">
        <v>965</v>
      </c>
      <c r="B480" s="129" t="s">
        <v>966</v>
      </c>
      <c r="C480" s="81" t="s">
        <v>12</v>
      </c>
      <c r="D480" s="81" t="s">
        <v>91</v>
      </c>
      <c r="E480" s="142">
        <v>40140</v>
      </c>
    </row>
    <row r="481" spans="1:5" ht="25" x14ac:dyDescent="0.25">
      <c r="A481" s="139" t="s">
        <v>967</v>
      </c>
      <c r="B481" s="129" t="s">
        <v>968</v>
      </c>
      <c r="C481" s="81" t="s">
        <v>12</v>
      </c>
      <c r="D481" s="81" t="s">
        <v>91</v>
      </c>
      <c r="E481" s="142">
        <v>70861</v>
      </c>
    </row>
    <row r="482" spans="1:5" ht="25" x14ac:dyDescent="0.25">
      <c r="A482" s="139" t="s">
        <v>969</v>
      </c>
      <c r="B482" s="129" t="s">
        <v>970</v>
      </c>
      <c r="C482" s="81" t="s">
        <v>12</v>
      </c>
      <c r="D482" s="81" t="s">
        <v>91</v>
      </c>
      <c r="E482" s="142">
        <v>85425</v>
      </c>
    </row>
    <row r="483" spans="1:5" ht="25" x14ac:dyDescent="0.25">
      <c r="A483" s="139" t="s">
        <v>971</v>
      </c>
      <c r="B483" s="129" t="s">
        <v>972</v>
      </c>
      <c r="C483" s="81" t="s">
        <v>12</v>
      </c>
      <c r="D483" s="81" t="s">
        <v>91</v>
      </c>
      <c r="E483" s="142">
        <v>138187</v>
      </c>
    </row>
    <row r="484" spans="1:5" ht="37.5" x14ac:dyDescent="0.25">
      <c r="A484" s="139" t="s">
        <v>973</v>
      </c>
      <c r="B484" s="129" t="s">
        <v>974</v>
      </c>
      <c r="C484" s="81" t="s">
        <v>12</v>
      </c>
      <c r="D484" s="81" t="s">
        <v>91</v>
      </c>
      <c r="E484" s="142">
        <v>26554</v>
      </c>
    </row>
    <row r="485" spans="1:5" ht="37.5" x14ac:dyDescent="0.25">
      <c r="A485" s="139" t="s">
        <v>975</v>
      </c>
      <c r="B485" s="129" t="s">
        <v>976</v>
      </c>
      <c r="C485" s="81" t="s">
        <v>12</v>
      </c>
      <c r="D485" s="81" t="s">
        <v>91</v>
      </c>
      <c r="E485" s="142">
        <v>31514</v>
      </c>
    </row>
    <row r="486" spans="1:5" ht="37.5" x14ac:dyDescent="0.25">
      <c r="A486" s="139" t="s">
        <v>977</v>
      </c>
      <c r="B486" s="129" t="s">
        <v>978</v>
      </c>
      <c r="C486" s="81" t="s">
        <v>12</v>
      </c>
      <c r="D486" s="81" t="s">
        <v>91</v>
      </c>
      <c r="E486" s="142">
        <v>36998</v>
      </c>
    </row>
    <row r="487" spans="1:5" ht="37.5" x14ac:dyDescent="0.25">
      <c r="A487" s="139" t="s">
        <v>979</v>
      </c>
      <c r="B487" s="129" t="s">
        <v>980</v>
      </c>
      <c r="C487" s="81" t="s">
        <v>12</v>
      </c>
      <c r="D487" s="81" t="s">
        <v>91</v>
      </c>
      <c r="E487" s="142">
        <v>42121</v>
      </c>
    </row>
    <row r="488" spans="1:5" ht="37.5" x14ac:dyDescent="0.25">
      <c r="A488" s="139" t="s">
        <v>981</v>
      </c>
      <c r="B488" s="129" t="s">
        <v>982</v>
      </c>
      <c r="C488" s="81" t="s">
        <v>12</v>
      </c>
      <c r="D488" s="81" t="s">
        <v>91</v>
      </c>
      <c r="E488" s="142">
        <v>50695</v>
      </c>
    </row>
    <row r="489" spans="1:5" ht="37.5" x14ac:dyDescent="0.25">
      <c r="A489" s="139" t="s">
        <v>983</v>
      </c>
      <c r="B489" s="129" t="s">
        <v>984</v>
      </c>
      <c r="C489" s="81" t="s">
        <v>12</v>
      </c>
      <c r="D489" s="81" t="s">
        <v>91</v>
      </c>
      <c r="E489" s="142">
        <v>82592</v>
      </c>
    </row>
    <row r="490" spans="1:5" ht="37.5" x14ac:dyDescent="0.25">
      <c r="A490" s="139" t="s">
        <v>985</v>
      </c>
      <c r="B490" s="129" t="s">
        <v>986</v>
      </c>
      <c r="C490" s="81" t="s">
        <v>12</v>
      </c>
      <c r="D490" s="81" t="s">
        <v>91</v>
      </c>
      <c r="E490" s="142">
        <v>95769</v>
      </c>
    </row>
    <row r="491" spans="1:5" ht="37.5" x14ac:dyDescent="0.25">
      <c r="A491" s="139" t="s">
        <v>987</v>
      </c>
      <c r="B491" s="129" t="s">
        <v>988</v>
      </c>
      <c r="C491" s="81" t="s">
        <v>12</v>
      </c>
      <c r="D491" s="81" t="s">
        <v>91</v>
      </c>
      <c r="E491" s="142">
        <v>150053</v>
      </c>
    </row>
    <row r="492" spans="1:5" ht="25" x14ac:dyDescent="0.25">
      <c r="A492" s="139" t="s">
        <v>989</v>
      </c>
      <c r="B492" s="129" t="s">
        <v>990</v>
      </c>
      <c r="C492" s="81" t="s">
        <v>12</v>
      </c>
      <c r="D492" s="81" t="s">
        <v>91</v>
      </c>
      <c r="E492" s="142">
        <v>77816</v>
      </c>
    </row>
    <row r="493" spans="1:5" ht="25" x14ac:dyDescent="0.25">
      <c r="A493" s="139" t="s">
        <v>991</v>
      </c>
      <c r="B493" s="129" t="s">
        <v>992</v>
      </c>
      <c r="C493" s="81" t="s">
        <v>12</v>
      </c>
      <c r="D493" s="81" t="s">
        <v>91</v>
      </c>
      <c r="E493" s="142">
        <v>142675</v>
      </c>
    </row>
    <row r="494" spans="1:5" ht="25" x14ac:dyDescent="0.25">
      <c r="A494" s="139" t="s">
        <v>993</v>
      </c>
      <c r="B494" s="129" t="s">
        <v>994</v>
      </c>
      <c r="C494" s="81" t="s">
        <v>12</v>
      </c>
      <c r="D494" s="81" t="s">
        <v>91</v>
      </c>
      <c r="E494" s="142">
        <v>345593</v>
      </c>
    </row>
    <row r="495" spans="1:5" ht="37.5" x14ac:dyDescent="0.25">
      <c r="A495" s="139" t="s">
        <v>995</v>
      </c>
      <c r="B495" s="129" t="s">
        <v>996</v>
      </c>
      <c r="C495" s="81" t="s">
        <v>12</v>
      </c>
      <c r="D495" s="81" t="s">
        <v>70</v>
      </c>
      <c r="E495" s="142">
        <v>494874</v>
      </c>
    </row>
    <row r="496" spans="1:5" ht="37.5" x14ac:dyDescent="0.25">
      <c r="A496" s="139" t="s">
        <v>997</v>
      </c>
      <c r="B496" s="129" t="s">
        <v>998</v>
      </c>
      <c r="C496" s="81" t="s">
        <v>12</v>
      </c>
      <c r="D496" s="81" t="s">
        <v>70</v>
      </c>
      <c r="E496" s="142">
        <v>847557</v>
      </c>
    </row>
    <row r="497" spans="1:5" ht="37.5" x14ac:dyDescent="0.25">
      <c r="A497" s="139" t="s">
        <v>999</v>
      </c>
      <c r="B497" s="129" t="s">
        <v>1000</v>
      </c>
      <c r="C497" s="81" t="s">
        <v>12</v>
      </c>
      <c r="D497" s="81" t="s">
        <v>70</v>
      </c>
      <c r="E497" s="142">
        <v>2489222</v>
      </c>
    </row>
    <row r="498" spans="1:5" ht="37.5" x14ac:dyDescent="0.25">
      <c r="A498" s="139" t="s">
        <v>1001</v>
      </c>
      <c r="B498" s="129" t="s">
        <v>1002</v>
      </c>
      <c r="C498" s="81" t="s">
        <v>12</v>
      </c>
      <c r="D498" s="81" t="s">
        <v>70</v>
      </c>
      <c r="E498" s="142">
        <v>346606</v>
      </c>
    </row>
    <row r="499" spans="1:5" ht="37.5" x14ac:dyDescent="0.25">
      <c r="A499" s="139" t="s">
        <v>1003</v>
      </c>
      <c r="B499" s="129" t="s">
        <v>1004</v>
      </c>
      <c r="C499" s="81" t="s">
        <v>12</v>
      </c>
      <c r="D499" s="81" t="s">
        <v>70</v>
      </c>
      <c r="E499" s="142">
        <v>594036</v>
      </c>
    </row>
    <row r="500" spans="1:5" ht="37.5" x14ac:dyDescent="0.25">
      <c r="A500" s="139" t="s">
        <v>1005</v>
      </c>
      <c r="B500" s="129" t="s">
        <v>1006</v>
      </c>
      <c r="C500" s="81" t="s">
        <v>12</v>
      </c>
      <c r="D500" s="81" t="s">
        <v>70</v>
      </c>
      <c r="E500" s="142">
        <v>1750913</v>
      </c>
    </row>
    <row r="501" spans="1:5" ht="37.5" x14ac:dyDescent="0.25">
      <c r="A501" s="139" t="s">
        <v>1007</v>
      </c>
      <c r="B501" s="129" t="s">
        <v>1008</v>
      </c>
      <c r="C501" s="81" t="s">
        <v>12</v>
      </c>
      <c r="D501" s="81" t="s">
        <v>70</v>
      </c>
      <c r="E501" s="142">
        <v>334708</v>
      </c>
    </row>
    <row r="502" spans="1:5" ht="37.5" x14ac:dyDescent="0.25">
      <c r="A502" s="139" t="s">
        <v>1009</v>
      </c>
      <c r="B502" s="129" t="s">
        <v>1010</v>
      </c>
      <c r="C502" s="81" t="s">
        <v>12</v>
      </c>
      <c r="D502" s="81" t="s">
        <v>70</v>
      </c>
      <c r="E502" s="142">
        <v>541578</v>
      </c>
    </row>
    <row r="503" spans="1:5" ht="37.5" x14ac:dyDescent="0.25">
      <c r="A503" s="139" t="s">
        <v>1011</v>
      </c>
      <c r="B503" s="129" t="s">
        <v>1012</v>
      </c>
      <c r="C503" s="81" t="s">
        <v>12</v>
      </c>
      <c r="D503" s="81" t="s">
        <v>70</v>
      </c>
      <c r="E503" s="142">
        <v>1491453</v>
      </c>
    </row>
    <row r="504" spans="1:5" ht="37.5" x14ac:dyDescent="0.25">
      <c r="A504" s="139" t="s">
        <v>1013</v>
      </c>
      <c r="B504" s="129" t="s">
        <v>1014</v>
      </c>
      <c r="C504" s="81" t="s">
        <v>12</v>
      </c>
      <c r="D504" s="81" t="s">
        <v>70</v>
      </c>
      <c r="E504" s="142">
        <v>329839</v>
      </c>
    </row>
    <row r="505" spans="1:5" ht="37.5" x14ac:dyDescent="0.25">
      <c r="A505" s="139" t="s">
        <v>1015</v>
      </c>
      <c r="B505" s="129" t="s">
        <v>1016</v>
      </c>
      <c r="C505" s="81" t="s">
        <v>12</v>
      </c>
      <c r="D505" s="81" t="s">
        <v>70</v>
      </c>
      <c r="E505" s="142">
        <v>508164</v>
      </c>
    </row>
    <row r="506" spans="1:5" ht="37.5" x14ac:dyDescent="0.25">
      <c r="A506" s="139" t="s">
        <v>1017</v>
      </c>
      <c r="B506" s="129" t="s">
        <v>1018</v>
      </c>
      <c r="C506" s="81" t="s">
        <v>12</v>
      </c>
      <c r="D506" s="81" t="s">
        <v>70</v>
      </c>
      <c r="E506" s="142">
        <v>1284574</v>
      </c>
    </row>
    <row r="507" spans="1:5" ht="50" x14ac:dyDescent="0.25">
      <c r="A507" s="139" t="s">
        <v>1019</v>
      </c>
      <c r="B507" s="129" t="s">
        <v>1020</v>
      </c>
      <c r="C507" s="81" t="s">
        <v>12</v>
      </c>
      <c r="D507" s="81" t="s">
        <v>91</v>
      </c>
      <c r="E507" s="142">
        <v>25299</v>
      </c>
    </row>
    <row r="508" spans="1:5" ht="50" x14ac:dyDescent="0.25">
      <c r="A508" s="139" t="s">
        <v>1021</v>
      </c>
      <c r="B508" s="129" t="s">
        <v>1022</v>
      </c>
      <c r="C508" s="81" t="s">
        <v>12</v>
      </c>
      <c r="D508" s="81" t="s">
        <v>91</v>
      </c>
      <c r="E508" s="142">
        <v>39054</v>
      </c>
    </row>
    <row r="509" spans="1:5" ht="50" x14ac:dyDescent="0.25">
      <c r="A509" s="139" t="s">
        <v>1023</v>
      </c>
      <c r="B509" s="129" t="s">
        <v>1024</v>
      </c>
      <c r="C509" s="81" t="s">
        <v>12</v>
      </c>
      <c r="D509" s="81" t="s">
        <v>91</v>
      </c>
      <c r="E509" s="142">
        <v>53814</v>
      </c>
    </row>
    <row r="510" spans="1:5" ht="50" x14ac:dyDescent="0.25">
      <c r="A510" s="139" t="s">
        <v>1025</v>
      </c>
      <c r="B510" s="129" t="s">
        <v>1026</v>
      </c>
      <c r="C510" s="81" t="s">
        <v>12</v>
      </c>
      <c r="D510" s="81" t="s">
        <v>91</v>
      </c>
      <c r="E510" s="142">
        <v>602965</v>
      </c>
    </row>
    <row r="511" spans="1:5" ht="50" x14ac:dyDescent="0.25">
      <c r="A511" s="139" t="s">
        <v>1027</v>
      </c>
      <c r="B511" s="129" t="s">
        <v>1028</v>
      </c>
      <c r="C511" s="81" t="s">
        <v>12</v>
      </c>
      <c r="D511" s="81" t="s">
        <v>91</v>
      </c>
      <c r="E511" s="142">
        <v>937961</v>
      </c>
    </row>
    <row r="512" spans="1:5" ht="25" x14ac:dyDescent="0.25">
      <c r="A512" s="139" t="s">
        <v>1029</v>
      </c>
      <c r="B512" s="129" t="s">
        <v>1030</v>
      </c>
      <c r="C512" s="81" t="s">
        <v>12</v>
      </c>
      <c r="D512" s="81" t="s">
        <v>91</v>
      </c>
      <c r="E512" s="142">
        <v>22407</v>
      </c>
    </row>
    <row r="513" spans="1:5" ht="25" x14ac:dyDescent="0.25">
      <c r="A513" s="139" t="s">
        <v>1031</v>
      </c>
      <c r="B513" s="129" t="s">
        <v>1032</v>
      </c>
      <c r="C513" s="81" t="s">
        <v>12</v>
      </c>
      <c r="D513" s="81" t="s">
        <v>91</v>
      </c>
      <c r="E513" s="142">
        <v>36813</v>
      </c>
    </row>
    <row r="514" spans="1:5" ht="37.5" x14ac:dyDescent="0.25">
      <c r="A514" s="139" t="s">
        <v>1033</v>
      </c>
      <c r="B514" s="129" t="s">
        <v>1034</v>
      </c>
      <c r="C514" s="81" t="s">
        <v>12</v>
      </c>
      <c r="D514" s="81" t="s">
        <v>91</v>
      </c>
      <c r="E514" s="142">
        <v>34168</v>
      </c>
    </row>
    <row r="515" spans="1:5" ht="37.5" x14ac:dyDescent="0.25">
      <c r="A515" s="139" t="s">
        <v>1035</v>
      </c>
      <c r="B515" s="129" t="s">
        <v>1036</v>
      </c>
      <c r="C515" s="81" t="s">
        <v>12</v>
      </c>
      <c r="D515" s="81" t="s">
        <v>91</v>
      </c>
      <c r="E515" s="142">
        <v>43756</v>
      </c>
    </row>
    <row r="516" spans="1:5" ht="37.5" x14ac:dyDescent="0.25">
      <c r="A516" s="139" t="s">
        <v>1037</v>
      </c>
      <c r="B516" s="129" t="s">
        <v>1038</v>
      </c>
      <c r="C516" s="81" t="s">
        <v>12</v>
      </c>
      <c r="D516" s="81" t="s">
        <v>91</v>
      </c>
      <c r="E516" s="142">
        <v>59819</v>
      </c>
    </row>
    <row r="517" spans="1:5" ht="37.5" x14ac:dyDescent="0.25">
      <c r="A517" s="139" t="s">
        <v>1039</v>
      </c>
      <c r="B517" s="129" t="s">
        <v>1040</v>
      </c>
      <c r="C517" s="81" t="s">
        <v>12</v>
      </c>
      <c r="D517" s="81" t="s">
        <v>91</v>
      </c>
      <c r="E517" s="142">
        <v>73397</v>
      </c>
    </row>
    <row r="518" spans="1:5" ht="37.5" x14ac:dyDescent="0.25">
      <c r="A518" s="139" t="s">
        <v>1041</v>
      </c>
      <c r="B518" s="129" t="s">
        <v>1042</v>
      </c>
      <c r="C518" s="81" t="s">
        <v>12</v>
      </c>
      <c r="D518" s="81" t="s">
        <v>91</v>
      </c>
      <c r="E518" s="142">
        <v>95691</v>
      </c>
    </row>
    <row r="519" spans="1:5" ht="37.5" x14ac:dyDescent="0.25">
      <c r="A519" s="139" t="s">
        <v>1043</v>
      </c>
      <c r="B519" s="129" t="s">
        <v>1044</v>
      </c>
      <c r="C519" s="81" t="s">
        <v>12</v>
      </c>
      <c r="D519" s="81" t="s">
        <v>91</v>
      </c>
      <c r="E519" s="142">
        <v>113611</v>
      </c>
    </row>
    <row r="520" spans="1:5" ht="37.5" x14ac:dyDescent="0.25">
      <c r="A520" s="139" t="s">
        <v>1045</v>
      </c>
      <c r="B520" s="129" t="s">
        <v>1046</v>
      </c>
      <c r="C520" s="81" t="s">
        <v>12</v>
      </c>
      <c r="D520" s="81" t="s">
        <v>91</v>
      </c>
      <c r="E520" s="142">
        <v>322464</v>
      </c>
    </row>
    <row r="521" spans="1:5" ht="37.5" x14ac:dyDescent="0.25">
      <c r="A521" s="139" t="s">
        <v>1047</v>
      </c>
      <c r="B521" s="129" t="s">
        <v>1048</v>
      </c>
      <c r="C521" s="81" t="s">
        <v>12</v>
      </c>
      <c r="D521" s="81" t="s">
        <v>91</v>
      </c>
      <c r="E521" s="142">
        <v>74160</v>
      </c>
    </row>
    <row r="522" spans="1:5" ht="37.5" x14ac:dyDescent="0.25">
      <c r="A522" s="139" t="s">
        <v>1049</v>
      </c>
      <c r="B522" s="129" t="s">
        <v>1050</v>
      </c>
      <c r="C522" s="81" t="s">
        <v>12</v>
      </c>
      <c r="D522" s="81" t="s">
        <v>91</v>
      </c>
      <c r="E522" s="142">
        <v>109714</v>
      </c>
    </row>
    <row r="523" spans="1:5" ht="25" x14ac:dyDescent="0.25">
      <c r="A523" s="139" t="s">
        <v>1051</v>
      </c>
      <c r="B523" s="129" t="s">
        <v>1052</v>
      </c>
      <c r="C523" s="81" t="s">
        <v>12</v>
      </c>
      <c r="D523" s="81" t="s">
        <v>70</v>
      </c>
      <c r="E523" s="142">
        <v>587336</v>
      </c>
    </row>
    <row r="524" spans="1:5" ht="25" x14ac:dyDescent="0.25">
      <c r="A524" s="139" t="s">
        <v>1053</v>
      </c>
      <c r="B524" s="129" t="s">
        <v>1054</v>
      </c>
      <c r="C524" s="81" t="s">
        <v>12</v>
      </c>
      <c r="D524" s="81" t="s">
        <v>70</v>
      </c>
      <c r="E524" s="142">
        <v>322083</v>
      </c>
    </row>
    <row r="525" spans="1:5" ht="25" x14ac:dyDescent="0.25">
      <c r="A525" s="139" t="s">
        <v>1055</v>
      </c>
      <c r="B525" s="129" t="s">
        <v>1056</v>
      </c>
      <c r="C525" s="81" t="s">
        <v>12</v>
      </c>
      <c r="D525" s="81" t="s">
        <v>70</v>
      </c>
      <c r="E525" s="142">
        <v>483650</v>
      </c>
    </row>
    <row r="526" spans="1:5" ht="25" x14ac:dyDescent="0.25">
      <c r="A526" s="139" t="s">
        <v>1057</v>
      </c>
      <c r="B526" s="129" t="s">
        <v>1058</v>
      </c>
      <c r="C526" s="81" t="s">
        <v>12</v>
      </c>
      <c r="D526" s="81" t="s">
        <v>70</v>
      </c>
      <c r="E526" s="142">
        <v>794491</v>
      </c>
    </row>
    <row r="527" spans="1:5" ht="25" x14ac:dyDescent="0.25">
      <c r="A527" s="139" t="s">
        <v>1059</v>
      </c>
      <c r="B527" s="129" t="s">
        <v>1060</v>
      </c>
      <c r="C527" s="81" t="s">
        <v>12</v>
      </c>
      <c r="D527" s="81" t="s">
        <v>70</v>
      </c>
      <c r="E527" s="142">
        <v>722578</v>
      </c>
    </row>
    <row r="528" spans="1:5" ht="25" x14ac:dyDescent="0.25">
      <c r="A528" s="139" t="s">
        <v>1061</v>
      </c>
      <c r="B528" s="129" t="s">
        <v>1062</v>
      </c>
      <c r="C528" s="81" t="s">
        <v>12</v>
      </c>
      <c r="D528" s="81" t="s">
        <v>70</v>
      </c>
      <c r="E528" s="142">
        <v>984996</v>
      </c>
    </row>
    <row r="529" spans="1:5" ht="25" x14ac:dyDescent="0.25">
      <c r="A529" s="139" t="s">
        <v>1063</v>
      </c>
      <c r="B529" s="129" t="s">
        <v>1064</v>
      </c>
      <c r="C529" s="81" t="s">
        <v>12</v>
      </c>
      <c r="D529" s="81" t="s">
        <v>70</v>
      </c>
      <c r="E529" s="142">
        <v>1185755</v>
      </c>
    </row>
    <row r="530" spans="1:5" ht="25" x14ac:dyDescent="0.25">
      <c r="A530" s="139" t="s">
        <v>1065</v>
      </c>
      <c r="B530" s="129" t="s">
        <v>1066</v>
      </c>
      <c r="C530" s="81" t="s">
        <v>12</v>
      </c>
      <c r="D530" s="81" t="s">
        <v>70</v>
      </c>
      <c r="E530" s="142">
        <v>1151270</v>
      </c>
    </row>
    <row r="531" spans="1:5" ht="25" x14ac:dyDescent="0.25">
      <c r="A531" s="139" t="s">
        <v>1067</v>
      </c>
      <c r="B531" s="129" t="s">
        <v>1068</v>
      </c>
      <c r="C531" s="81" t="s">
        <v>12</v>
      </c>
      <c r="D531" s="81" t="s">
        <v>91</v>
      </c>
      <c r="E531" s="142">
        <v>45953</v>
      </c>
    </row>
    <row r="532" spans="1:5" ht="25" x14ac:dyDescent="0.25">
      <c r="A532" s="139" t="s">
        <v>1069</v>
      </c>
      <c r="B532" s="129" t="s">
        <v>1070</v>
      </c>
      <c r="C532" s="81" t="s">
        <v>12</v>
      </c>
      <c r="D532" s="81" t="s">
        <v>91</v>
      </c>
      <c r="E532" s="142">
        <v>66311</v>
      </c>
    </row>
    <row r="533" spans="1:5" ht="50" x14ac:dyDescent="0.25">
      <c r="A533" s="138" t="s">
        <v>1071</v>
      </c>
      <c r="B533" s="129" t="s">
        <v>1020</v>
      </c>
      <c r="C533" s="81" t="s">
        <v>12</v>
      </c>
      <c r="D533" s="81" t="s">
        <v>91</v>
      </c>
      <c r="E533" s="142">
        <v>17763</v>
      </c>
    </row>
    <row r="534" spans="1:5" ht="37.5" x14ac:dyDescent="0.25">
      <c r="A534" s="139" t="s">
        <v>1072</v>
      </c>
      <c r="B534" s="129" t="s">
        <v>1073</v>
      </c>
      <c r="C534" s="81" t="s">
        <v>12</v>
      </c>
      <c r="D534" s="81" t="s">
        <v>70</v>
      </c>
      <c r="E534" s="142">
        <v>4718755</v>
      </c>
    </row>
    <row r="535" spans="1:5" ht="37.5" x14ac:dyDescent="0.25">
      <c r="A535" s="139" t="s">
        <v>1074</v>
      </c>
      <c r="B535" s="129" t="s">
        <v>1075</v>
      </c>
      <c r="C535" s="81" t="s">
        <v>12</v>
      </c>
      <c r="D535" s="81" t="s">
        <v>70</v>
      </c>
      <c r="E535" s="142">
        <v>6318924</v>
      </c>
    </row>
    <row r="536" spans="1:5" ht="37.5" x14ac:dyDescent="0.25">
      <c r="A536" s="139" t="s">
        <v>1076</v>
      </c>
      <c r="B536" s="129" t="s">
        <v>1077</v>
      </c>
      <c r="C536" s="81" t="s">
        <v>12</v>
      </c>
      <c r="D536" s="81" t="s">
        <v>70</v>
      </c>
      <c r="E536" s="142">
        <v>1076122</v>
      </c>
    </row>
    <row r="537" spans="1:5" ht="37.5" x14ac:dyDescent="0.25">
      <c r="A537" s="139" t="s">
        <v>1078</v>
      </c>
      <c r="B537" s="129" t="s">
        <v>1079</v>
      </c>
      <c r="C537" s="81" t="s">
        <v>12</v>
      </c>
      <c r="D537" s="81" t="s">
        <v>70</v>
      </c>
      <c r="E537" s="142">
        <v>1385522</v>
      </c>
    </row>
    <row r="538" spans="1:5" ht="37.5" x14ac:dyDescent="0.25">
      <c r="A538" s="139" t="s">
        <v>1080</v>
      </c>
      <c r="B538" s="129" t="s">
        <v>1081</v>
      </c>
      <c r="C538" s="81" t="s">
        <v>12</v>
      </c>
      <c r="D538" s="81" t="s">
        <v>70</v>
      </c>
      <c r="E538" s="142">
        <v>1653430</v>
      </c>
    </row>
    <row r="539" spans="1:5" ht="37.5" x14ac:dyDescent="0.25">
      <c r="A539" s="139" t="s">
        <v>1082</v>
      </c>
      <c r="B539" s="129" t="s">
        <v>1083</v>
      </c>
      <c r="C539" s="81" t="s">
        <v>12</v>
      </c>
      <c r="D539" s="81" t="s">
        <v>70</v>
      </c>
      <c r="E539" s="142">
        <v>2601582</v>
      </c>
    </row>
    <row r="540" spans="1:5" ht="37.5" x14ac:dyDescent="0.25">
      <c r="A540" s="139" t="s">
        <v>1084</v>
      </c>
      <c r="B540" s="129" t="s">
        <v>1085</v>
      </c>
      <c r="C540" s="81" t="s">
        <v>12</v>
      </c>
      <c r="D540" s="81" t="s">
        <v>70</v>
      </c>
      <c r="E540" s="142">
        <v>6454242</v>
      </c>
    </row>
    <row r="541" spans="1:5" ht="25" x14ac:dyDescent="0.25">
      <c r="A541" s="139" t="s">
        <v>1086</v>
      </c>
      <c r="B541" s="129" t="s">
        <v>1087</v>
      </c>
      <c r="C541" s="81" t="s">
        <v>12</v>
      </c>
      <c r="D541" s="81" t="s">
        <v>70</v>
      </c>
      <c r="E541" s="142">
        <v>2010670</v>
      </c>
    </row>
    <row r="542" spans="1:5" ht="37.5" x14ac:dyDescent="0.25">
      <c r="A542" s="139" t="s">
        <v>1088</v>
      </c>
      <c r="B542" s="129" t="s">
        <v>1089</v>
      </c>
      <c r="C542" s="81" t="s">
        <v>12</v>
      </c>
      <c r="D542" s="81" t="s">
        <v>70</v>
      </c>
      <c r="E542" s="142">
        <v>1336366</v>
      </c>
    </row>
    <row r="543" spans="1:5" ht="37.5" x14ac:dyDescent="0.25">
      <c r="A543" s="139" t="s">
        <v>1090</v>
      </c>
      <c r="B543" s="129" t="s">
        <v>1091</v>
      </c>
      <c r="C543" s="81" t="s">
        <v>12</v>
      </c>
      <c r="D543" s="81" t="s">
        <v>70</v>
      </c>
      <c r="E543" s="142">
        <v>18899554</v>
      </c>
    </row>
    <row r="544" spans="1:5" ht="37.5" x14ac:dyDescent="0.25">
      <c r="A544" s="139" t="s">
        <v>1092</v>
      </c>
      <c r="B544" s="129" t="s">
        <v>1093</v>
      </c>
      <c r="C544" s="81" t="s">
        <v>12</v>
      </c>
      <c r="D544" s="81" t="s">
        <v>70</v>
      </c>
      <c r="E544" s="142">
        <v>9690236</v>
      </c>
    </row>
    <row r="545" spans="1:5" ht="25" x14ac:dyDescent="0.25">
      <c r="A545" s="139" t="s">
        <v>1094</v>
      </c>
      <c r="B545" s="129" t="s">
        <v>1095</v>
      </c>
      <c r="C545" s="81" t="s">
        <v>12</v>
      </c>
      <c r="D545" s="81" t="s">
        <v>70</v>
      </c>
      <c r="E545" s="142">
        <v>258751</v>
      </c>
    </row>
    <row r="546" spans="1:5" ht="25" x14ac:dyDescent="0.25">
      <c r="A546" s="139" t="s">
        <v>1096</v>
      </c>
      <c r="B546" s="129" t="s">
        <v>1097</v>
      </c>
      <c r="C546" s="81" t="s">
        <v>12</v>
      </c>
      <c r="D546" s="81" t="s">
        <v>70</v>
      </c>
      <c r="E546" s="142">
        <v>153187</v>
      </c>
    </row>
    <row r="547" spans="1:5" ht="25" x14ac:dyDescent="0.25">
      <c r="A547" s="139" t="s">
        <v>1098</v>
      </c>
      <c r="B547" s="129" t="s">
        <v>1099</v>
      </c>
      <c r="C547" s="81" t="s">
        <v>12</v>
      </c>
      <c r="D547" s="81" t="s">
        <v>70</v>
      </c>
      <c r="E547" s="142">
        <v>138319</v>
      </c>
    </row>
    <row r="548" spans="1:5" ht="25" x14ac:dyDescent="0.25">
      <c r="A548" s="139" t="s">
        <v>1100</v>
      </c>
      <c r="B548" s="129" t="s">
        <v>1101</v>
      </c>
      <c r="C548" s="81" t="s">
        <v>12</v>
      </c>
      <c r="D548" s="81" t="s">
        <v>70</v>
      </c>
      <c r="E548" s="142">
        <v>27646</v>
      </c>
    </row>
    <row r="549" spans="1:5" ht="25" x14ac:dyDescent="0.25">
      <c r="A549" s="139" t="s">
        <v>1102</v>
      </c>
      <c r="B549" s="129" t="s">
        <v>1103</v>
      </c>
      <c r="C549" s="81" t="s">
        <v>12</v>
      </c>
      <c r="D549" s="81" t="s">
        <v>70</v>
      </c>
      <c r="E549" s="142">
        <v>2763097</v>
      </c>
    </row>
    <row r="550" spans="1:5" ht="37.5" x14ac:dyDescent="0.25">
      <c r="A550" s="139" t="s">
        <v>1104</v>
      </c>
      <c r="B550" s="129" t="s">
        <v>1105</v>
      </c>
      <c r="C550" s="81" t="s">
        <v>12</v>
      </c>
      <c r="D550" s="81" t="s">
        <v>70</v>
      </c>
      <c r="E550" s="142">
        <v>54335</v>
      </c>
    </row>
    <row r="551" spans="1:5" ht="25" x14ac:dyDescent="0.25">
      <c r="A551" s="139" t="s">
        <v>1106</v>
      </c>
      <c r="B551" s="129" t="s">
        <v>1107</v>
      </c>
      <c r="C551" s="81" t="s">
        <v>12</v>
      </c>
      <c r="D551" s="81" t="s">
        <v>70</v>
      </c>
      <c r="E551" s="142">
        <v>44328</v>
      </c>
    </row>
    <row r="552" spans="1:5" x14ac:dyDescent="0.25">
      <c r="A552" s="139" t="s">
        <v>1108</v>
      </c>
      <c r="B552" s="129" t="s">
        <v>1109</v>
      </c>
      <c r="C552" s="81" t="s">
        <v>12</v>
      </c>
      <c r="D552" s="81" t="s">
        <v>770</v>
      </c>
      <c r="E552" s="142">
        <v>26360</v>
      </c>
    </row>
    <row r="553" spans="1:5" ht="37.5" x14ac:dyDescent="0.25">
      <c r="A553" s="139" t="s">
        <v>1110</v>
      </c>
      <c r="B553" s="129" t="s">
        <v>1111</v>
      </c>
      <c r="C553" s="81" t="s">
        <v>12</v>
      </c>
      <c r="D553" s="81" t="s">
        <v>91</v>
      </c>
      <c r="E553" s="142">
        <v>171627</v>
      </c>
    </row>
    <row r="554" spans="1:5" ht="25" x14ac:dyDescent="0.25">
      <c r="A554" s="139" t="s">
        <v>1112</v>
      </c>
      <c r="B554" s="129" t="s">
        <v>1113</v>
      </c>
      <c r="C554" s="81" t="s">
        <v>12</v>
      </c>
      <c r="D554" s="81" t="s">
        <v>70</v>
      </c>
      <c r="E554" s="142">
        <v>2352304</v>
      </c>
    </row>
    <row r="555" spans="1:5" ht="25" x14ac:dyDescent="0.25">
      <c r="A555" s="139" t="s">
        <v>1114</v>
      </c>
      <c r="B555" s="129" t="s">
        <v>1115</v>
      </c>
      <c r="C555" s="81" t="s">
        <v>12</v>
      </c>
      <c r="D555" s="81" t="s">
        <v>70</v>
      </c>
      <c r="E555" s="142">
        <v>546832</v>
      </c>
    </row>
    <row r="556" spans="1:5" ht="50" x14ac:dyDescent="0.25">
      <c r="A556" s="139" t="s">
        <v>1116</v>
      </c>
      <c r="B556" s="129" t="s">
        <v>1117</v>
      </c>
      <c r="C556" s="81" t="s">
        <v>12</v>
      </c>
      <c r="D556" s="81" t="s">
        <v>70</v>
      </c>
      <c r="E556" s="142">
        <v>496058</v>
      </c>
    </row>
    <row r="557" spans="1:5" ht="25" x14ac:dyDescent="0.25">
      <c r="A557" s="139" t="s">
        <v>1118</v>
      </c>
      <c r="B557" s="129" t="s">
        <v>1119</v>
      </c>
      <c r="C557" s="81" t="s">
        <v>12</v>
      </c>
      <c r="D557" s="81" t="s">
        <v>70</v>
      </c>
      <c r="E557" s="142">
        <v>206657</v>
      </c>
    </row>
    <row r="558" spans="1:5" ht="25" x14ac:dyDescent="0.25">
      <c r="A558" s="139" t="s">
        <v>1120</v>
      </c>
      <c r="B558" s="129" t="s">
        <v>1121</v>
      </c>
      <c r="C558" s="81" t="s">
        <v>12</v>
      </c>
      <c r="D558" s="81" t="s">
        <v>91</v>
      </c>
      <c r="E558" s="142">
        <v>52281</v>
      </c>
    </row>
    <row r="559" spans="1:5" ht="137.5" x14ac:dyDescent="0.25">
      <c r="A559" s="139" t="s">
        <v>1122</v>
      </c>
      <c r="B559" s="129" t="s">
        <v>1123</v>
      </c>
      <c r="C559" s="81" t="s">
        <v>12</v>
      </c>
      <c r="D559" s="81" t="s">
        <v>70</v>
      </c>
      <c r="E559" s="142">
        <v>7822510</v>
      </c>
    </row>
    <row r="560" spans="1:5" x14ac:dyDescent="0.25">
      <c r="A560" s="139" t="s">
        <v>1124</v>
      </c>
      <c r="B560" s="129" t="s">
        <v>1125</v>
      </c>
      <c r="C560" s="81" t="s">
        <v>12</v>
      </c>
      <c r="D560" s="81" t="s">
        <v>91</v>
      </c>
      <c r="E560" s="142">
        <v>8551</v>
      </c>
    </row>
    <row r="561" spans="1:5" ht="25" x14ac:dyDescent="0.25">
      <c r="A561" s="139" t="s">
        <v>1126</v>
      </c>
      <c r="B561" s="129" t="s">
        <v>1127</v>
      </c>
      <c r="C561" s="81" t="s">
        <v>12</v>
      </c>
      <c r="D561" s="81" t="s">
        <v>70</v>
      </c>
      <c r="E561" s="142">
        <v>89688</v>
      </c>
    </row>
    <row r="562" spans="1:5" ht="50" x14ac:dyDescent="0.25">
      <c r="A562" s="139" t="s">
        <v>1128</v>
      </c>
      <c r="B562" s="129" t="s">
        <v>1129</v>
      </c>
      <c r="C562" s="81" t="s">
        <v>12</v>
      </c>
      <c r="D562" s="81" t="s">
        <v>91</v>
      </c>
      <c r="E562" s="142">
        <v>150400</v>
      </c>
    </row>
    <row r="563" spans="1:5" ht="62.5" x14ac:dyDescent="0.25">
      <c r="A563" s="139" t="s">
        <v>1130</v>
      </c>
      <c r="B563" s="129" t="s">
        <v>1131</v>
      </c>
      <c r="C563" s="81" t="s">
        <v>12</v>
      </c>
      <c r="D563" s="81" t="s">
        <v>70</v>
      </c>
      <c r="E563" s="142">
        <v>52652932</v>
      </c>
    </row>
    <row r="564" spans="1:5" ht="50" x14ac:dyDescent="0.25">
      <c r="A564" s="139" t="s">
        <v>1132</v>
      </c>
      <c r="B564" s="129" t="s">
        <v>1133</v>
      </c>
      <c r="C564" s="81" t="s">
        <v>12</v>
      </c>
      <c r="D564" s="81" t="s">
        <v>70</v>
      </c>
      <c r="E564" s="142">
        <v>767806</v>
      </c>
    </row>
    <row r="565" spans="1:5" ht="37.5" x14ac:dyDescent="0.25">
      <c r="A565" s="139" t="s">
        <v>1134</v>
      </c>
      <c r="B565" s="129" t="s">
        <v>1135</v>
      </c>
      <c r="C565" s="81" t="s">
        <v>12</v>
      </c>
      <c r="D565" s="81" t="s">
        <v>91</v>
      </c>
      <c r="E565" s="142">
        <v>447407</v>
      </c>
    </row>
    <row r="566" spans="1:5" ht="25" x14ac:dyDescent="0.25">
      <c r="A566" s="139" t="s">
        <v>1136</v>
      </c>
      <c r="B566" s="129" t="s">
        <v>1137</v>
      </c>
      <c r="C566" s="81" t="s">
        <v>12</v>
      </c>
      <c r="D566" s="81" t="s">
        <v>70</v>
      </c>
      <c r="E566" s="142">
        <v>76189</v>
      </c>
    </row>
    <row r="567" spans="1:5" ht="25" x14ac:dyDescent="0.25">
      <c r="A567" s="139" t="s">
        <v>1138</v>
      </c>
      <c r="B567" s="129" t="s">
        <v>1139</v>
      </c>
      <c r="C567" s="81" t="s">
        <v>12</v>
      </c>
      <c r="D567" s="81" t="s">
        <v>70</v>
      </c>
      <c r="E567" s="142">
        <v>630251</v>
      </c>
    </row>
    <row r="568" spans="1:5" ht="25" x14ac:dyDescent="0.25">
      <c r="A568" s="139" t="s">
        <v>1140</v>
      </c>
      <c r="B568" s="129" t="s">
        <v>1141</v>
      </c>
      <c r="C568" s="81" t="s">
        <v>12</v>
      </c>
      <c r="D568" s="81" t="s">
        <v>70</v>
      </c>
      <c r="E568" s="142">
        <v>58732</v>
      </c>
    </row>
    <row r="569" spans="1:5" ht="25" x14ac:dyDescent="0.25">
      <c r="A569" s="139" t="s">
        <v>1142</v>
      </c>
      <c r="B569" s="129" t="s">
        <v>1143</v>
      </c>
      <c r="C569" s="81" t="s">
        <v>12</v>
      </c>
      <c r="D569" s="81" t="s">
        <v>70</v>
      </c>
      <c r="E569" s="142">
        <v>16936</v>
      </c>
    </row>
    <row r="570" spans="1:5" ht="25" x14ac:dyDescent="0.25">
      <c r="A570" s="139" t="s">
        <v>1144</v>
      </c>
      <c r="B570" s="129" t="s">
        <v>1145</v>
      </c>
      <c r="C570" s="81" t="s">
        <v>12</v>
      </c>
      <c r="D570" s="81" t="s">
        <v>91</v>
      </c>
      <c r="E570" s="142">
        <v>17911</v>
      </c>
    </row>
    <row r="571" spans="1:5" ht="25" x14ac:dyDescent="0.25">
      <c r="A571" s="139" t="s">
        <v>1146</v>
      </c>
      <c r="B571" s="129" t="s">
        <v>1147</v>
      </c>
      <c r="C571" s="81" t="s">
        <v>12</v>
      </c>
      <c r="D571" s="81" t="s">
        <v>70</v>
      </c>
      <c r="E571" s="142">
        <v>18257</v>
      </c>
    </row>
    <row r="572" spans="1:5" ht="25" x14ac:dyDescent="0.25">
      <c r="A572" s="139" t="s">
        <v>1148</v>
      </c>
      <c r="B572" s="129" t="s">
        <v>1149</v>
      </c>
      <c r="C572" s="81" t="s">
        <v>12</v>
      </c>
      <c r="D572" s="81" t="s">
        <v>70</v>
      </c>
      <c r="E572" s="142">
        <v>20117</v>
      </c>
    </row>
    <row r="573" spans="1:5" ht="25" x14ac:dyDescent="0.25">
      <c r="A573" s="139" t="s">
        <v>1150</v>
      </c>
      <c r="B573" s="129" t="s">
        <v>1151</v>
      </c>
      <c r="C573" s="81" t="s">
        <v>12</v>
      </c>
      <c r="D573" s="81" t="s">
        <v>91</v>
      </c>
      <c r="E573" s="142">
        <v>16468</v>
      </c>
    </row>
    <row r="574" spans="1:5" ht="25" x14ac:dyDescent="0.25">
      <c r="A574" s="139" t="s">
        <v>1152</v>
      </c>
      <c r="B574" s="129" t="s">
        <v>1153</v>
      </c>
      <c r="C574" s="81" t="s">
        <v>12</v>
      </c>
      <c r="D574" s="81" t="s">
        <v>91</v>
      </c>
      <c r="E574" s="142">
        <v>19939</v>
      </c>
    </row>
    <row r="575" spans="1:5" ht="25" x14ac:dyDescent="0.25">
      <c r="A575" s="139" t="s">
        <v>1154</v>
      </c>
      <c r="B575" s="129" t="s">
        <v>1155</v>
      </c>
      <c r="C575" s="81" t="s">
        <v>12</v>
      </c>
      <c r="D575" s="81" t="s">
        <v>91</v>
      </c>
      <c r="E575" s="142">
        <v>23207</v>
      </c>
    </row>
    <row r="576" spans="1:5" ht="25" x14ac:dyDescent="0.25">
      <c r="A576" s="139" t="s">
        <v>1156</v>
      </c>
      <c r="B576" s="129" t="s">
        <v>1157</v>
      </c>
      <c r="C576" s="81" t="s">
        <v>12</v>
      </c>
      <c r="D576" s="81" t="s">
        <v>91</v>
      </c>
      <c r="E576" s="142">
        <v>28651</v>
      </c>
    </row>
    <row r="577" spans="1:5" ht="25" x14ac:dyDescent="0.25">
      <c r="A577" s="139" t="s">
        <v>1158</v>
      </c>
      <c r="B577" s="129" t="s">
        <v>1159</v>
      </c>
      <c r="C577" s="81" t="s">
        <v>12</v>
      </c>
      <c r="D577" s="81" t="s">
        <v>91</v>
      </c>
      <c r="E577" s="142">
        <v>38313</v>
      </c>
    </row>
    <row r="578" spans="1:5" ht="25" x14ac:dyDescent="0.25">
      <c r="A578" s="139" t="s">
        <v>1160</v>
      </c>
      <c r="B578" s="129" t="s">
        <v>1161</v>
      </c>
      <c r="C578" s="81" t="s">
        <v>12</v>
      </c>
      <c r="D578" s="81" t="s">
        <v>91</v>
      </c>
      <c r="E578" s="142">
        <v>17717</v>
      </c>
    </row>
    <row r="579" spans="1:5" ht="25" x14ac:dyDescent="0.25">
      <c r="A579" s="139" t="s">
        <v>1162</v>
      </c>
      <c r="B579" s="129" t="s">
        <v>1163</v>
      </c>
      <c r="C579" s="81" t="s">
        <v>12</v>
      </c>
      <c r="D579" s="81" t="s">
        <v>91</v>
      </c>
      <c r="E579" s="142">
        <v>21294</v>
      </c>
    </row>
    <row r="580" spans="1:5" ht="25" x14ac:dyDescent="0.25">
      <c r="A580" s="139" t="s">
        <v>1164</v>
      </c>
      <c r="B580" s="129" t="s">
        <v>1165</v>
      </c>
      <c r="C580" s="81" t="s">
        <v>12</v>
      </c>
      <c r="D580" s="81" t="s">
        <v>91</v>
      </c>
      <c r="E580" s="142">
        <v>40006</v>
      </c>
    </row>
    <row r="581" spans="1:5" ht="25" x14ac:dyDescent="0.25">
      <c r="A581" s="139" t="s">
        <v>1166</v>
      </c>
      <c r="B581" s="129" t="s">
        <v>1167</v>
      </c>
      <c r="C581" s="81" t="s">
        <v>12</v>
      </c>
      <c r="D581" s="81" t="s">
        <v>70</v>
      </c>
      <c r="E581" s="142">
        <v>177236</v>
      </c>
    </row>
    <row r="582" spans="1:5" ht="25" x14ac:dyDescent="0.25">
      <c r="A582" s="139" t="s">
        <v>1168</v>
      </c>
      <c r="B582" s="129" t="s">
        <v>1169</v>
      </c>
      <c r="C582" s="81" t="s">
        <v>12</v>
      </c>
      <c r="D582" s="81" t="s">
        <v>70</v>
      </c>
      <c r="E582" s="142">
        <v>247323</v>
      </c>
    </row>
    <row r="583" spans="1:5" ht="25" x14ac:dyDescent="0.25">
      <c r="A583" s="139" t="s">
        <v>1170</v>
      </c>
      <c r="B583" s="129" t="s">
        <v>1171</v>
      </c>
      <c r="C583" s="81" t="s">
        <v>12</v>
      </c>
      <c r="D583" s="81" t="s">
        <v>70</v>
      </c>
      <c r="E583" s="142">
        <v>296743</v>
      </c>
    </row>
    <row r="584" spans="1:5" ht="25" x14ac:dyDescent="0.25">
      <c r="A584" s="139" t="s">
        <v>1172</v>
      </c>
      <c r="B584" s="129" t="s">
        <v>1173</v>
      </c>
      <c r="C584" s="81" t="s">
        <v>12</v>
      </c>
      <c r="D584" s="81" t="s">
        <v>70</v>
      </c>
      <c r="E584" s="142">
        <v>59313</v>
      </c>
    </row>
    <row r="585" spans="1:5" ht="25" x14ac:dyDescent="0.25">
      <c r="A585" s="139" t="s">
        <v>1174</v>
      </c>
      <c r="B585" s="129" t="s">
        <v>1175</v>
      </c>
      <c r="C585" s="81" t="s">
        <v>12</v>
      </c>
      <c r="D585" s="81" t="s">
        <v>70</v>
      </c>
      <c r="E585" s="142">
        <v>33952</v>
      </c>
    </row>
    <row r="586" spans="1:5" ht="25" x14ac:dyDescent="0.25">
      <c r="A586" s="139" t="s">
        <v>1176</v>
      </c>
      <c r="B586" s="129" t="s">
        <v>1177</v>
      </c>
      <c r="C586" s="81" t="s">
        <v>12</v>
      </c>
      <c r="D586" s="81" t="s">
        <v>70</v>
      </c>
      <c r="E586" s="142">
        <v>48588</v>
      </c>
    </row>
    <row r="587" spans="1:5" ht="25" x14ac:dyDescent="0.25">
      <c r="A587" s="139" t="s">
        <v>1178</v>
      </c>
      <c r="B587" s="129" t="s">
        <v>1179</v>
      </c>
      <c r="C587" s="81" t="s">
        <v>12</v>
      </c>
      <c r="D587" s="81" t="s">
        <v>91</v>
      </c>
      <c r="E587" s="142">
        <v>132970</v>
      </c>
    </row>
    <row r="588" spans="1:5" ht="25" x14ac:dyDescent="0.25">
      <c r="A588" s="139" t="s">
        <v>1180</v>
      </c>
      <c r="B588" s="129" t="s">
        <v>1181</v>
      </c>
      <c r="C588" s="81" t="s">
        <v>12</v>
      </c>
      <c r="D588" s="81" t="s">
        <v>91</v>
      </c>
      <c r="E588" s="142">
        <v>173658</v>
      </c>
    </row>
    <row r="589" spans="1:5" ht="25" x14ac:dyDescent="0.25">
      <c r="A589" s="139" t="s">
        <v>1182</v>
      </c>
      <c r="B589" s="129" t="s">
        <v>1183</v>
      </c>
      <c r="C589" s="81" t="s">
        <v>12</v>
      </c>
      <c r="D589" s="81" t="s">
        <v>91</v>
      </c>
      <c r="E589" s="142">
        <v>247642</v>
      </c>
    </row>
    <row r="590" spans="1:5" ht="25" x14ac:dyDescent="0.25">
      <c r="A590" s="139" t="s">
        <v>1184</v>
      </c>
      <c r="B590" s="129" t="s">
        <v>1185</v>
      </c>
      <c r="C590" s="81" t="s">
        <v>12</v>
      </c>
      <c r="D590" s="81" t="s">
        <v>91</v>
      </c>
      <c r="E590" s="142">
        <v>224348</v>
      </c>
    </row>
    <row r="591" spans="1:5" ht="25" x14ac:dyDescent="0.25">
      <c r="A591" s="139" t="s">
        <v>1186</v>
      </c>
      <c r="B591" s="129" t="s">
        <v>1187</v>
      </c>
      <c r="C591" s="81" t="s">
        <v>12</v>
      </c>
      <c r="D591" s="81" t="s">
        <v>70</v>
      </c>
      <c r="E591" s="142">
        <v>1436613</v>
      </c>
    </row>
    <row r="592" spans="1:5" ht="25" x14ac:dyDescent="0.25">
      <c r="A592" s="139" t="s">
        <v>1188</v>
      </c>
      <c r="B592" s="129" t="s">
        <v>1189</v>
      </c>
      <c r="C592" s="81" t="s">
        <v>12</v>
      </c>
      <c r="D592" s="81" t="s">
        <v>70</v>
      </c>
      <c r="E592" s="142">
        <v>19697</v>
      </c>
    </row>
    <row r="593" spans="1:5" ht="25" x14ac:dyDescent="0.25">
      <c r="A593" s="139" t="s">
        <v>1190</v>
      </c>
      <c r="B593" s="129" t="s">
        <v>1191</v>
      </c>
      <c r="C593" s="81" t="s">
        <v>12</v>
      </c>
      <c r="D593" s="81" t="s">
        <v>91</v>
      </c>
      <c r="E593" s="142">
        <v>47375</v>
      </c>
    </row>
    <row r="594" spans="1:5" ht="25" x14ac:dyDescent="0.25">
      <c r="A594" s="139" t="s">
        <v>1192</v>
      </c>
      <c r="B594" s="129" t="s">
        <v>1193</v>
      </c>
      <c r="C594" s="81" t="s">
        <v>12</v>
      </c>
      <c r="D594" s="81" t="s">
        <v>91</v>
      </c>
      <c r="E594" s="142">
        <v>84503</v>
      </c>
    </row>
    <row r="595" spans="1:5" ht="25" x14ac:dyDescent="0.25">
      <c r="A595" s="139" t="s">
        <v>1194</v>
      </c>
      <c r="B595" s="129" t="s">
        <v>1195</v>
      </c>
      <c r="C595" s="81" t="s">
        <v>12</v>
      </c>
      <c r="D595" s="81" t="s">
        <v>91</v>
      </c>
      <c r="E595" s="142">
        <v>30344</v>
      </c>
    </row>
    <row r="596" spans="1:5" ht="25" x14ac:dyDescent="0.25">
      <c r="A596" s="139" t="s">
        <v>1196</v>
      </c>
      <c r="B596" s="129" t="s">
        <v>1197</v>
      </c>
      <c r="C596" s="81" t="s">
        <v>12</v>
      </c>
      <c r="D596" s="81" t="s">
        <v>70</v>
      </c>
      <c r="E596" s="142">
        <v>453913</v>
      </c>
    </row>
    <row r="597" spans="1:5" ht="25" x14ac:dyDescent="0.25">
      <c r="A597" s="139" t="s">
        <v>1198</v>
      </c>
      <c r="B597" s="129" t="s">
        <v>1199</v>
      </c>
      <c r="C597" s="81" t="s">
        <v>12</v>
      </c>
      <c r="D597" s="81" t="s">
        <v>70</v>
      </c>
      <c r="E597" s="142">
        <v>892471</v>
      </c>
    </row>
    <row r="598" spans="1:5" ht="25" x14ac:dyDescent="0.25">
      <c r="A598" s="139" t="s">
        <v>1200</v>
      </c>
      <c r="B598" s="129" t="s">
        <v>1201</v>
      </c>
      <c r="C598" s="81" t="s">
        <v>12</v>
      </c>
      <c r="D598" s="81" t="s">
        <v>70</v>
      </c>
      <c r="E598" s="142">
        <v>108724</v>
      </c>
    </row>
    <row r="599" spans="1:5" ht="25" x14ac:dyDescent="0.25">
      <c r="A599" s="139" t="s">
        <v>1202</v>
      </c>
      <c r="B599" s="129" t="s">
        <v>1203</v>
      </c>
      <c r="C599" s="81" t="s">
        <v>12</v>
      </c>
      <c r="D599" s="81" t="s">
        <v>91</v>
      </c>
      <c r="E599" s="142">
        <v>18696</v>
      </c>
    </row>
    <row r="600" spans="1:5" ht="25" x14ac:dyDescent="0.25">
      <c r="A600" s="139" t="s">
        <v>1204</v>
      </c>
      <c r="B600" s="129" t="s">
        <v>1205</v>
      </c>
      <c r="C600" s="81" t="s">
        <v>12</v>
      </c>
      <c r="D600" s="81" t="s">
        <v>91</v>
      </c>
      <c r="E600" s="142">
        <v>49072</v>
      </c>
    </row>
    <row r="601" spans="1:5" ht="25" x14ac:dyDescent="0.25">
      <c r="A601" s="139" t="s">
        <v>1206</v>
      </c>
      <c r="B601" s="129" t="s">
        <v>1207</v>
      </c>
      <c r="C601" s="81" t="s">
        <v>12</v>
      </c>
      <c r="D601" s="81" t="s">
        <v>70</v>
      </c>
      <c r="E601" s="142">
        <v>670450</v>
      </c>
    </row>
    <row r="602" spans="1:5" ht="25" x14ac:dyDescent="0.25">
      <c r="A602" s="139" t="s">
        <v>1208</v>
      </c>
      <c r="B602" s="129" t="s">
        <v>1209</v>
      </c>
      <c r="C602" s="81" t="s">
        <v>12</v>
      </c>
      <c r="D602" s="81" t="s">
        <v>91</v>
      </c>
      <c r="E602" s="142">
        <v>85525</v>
      </c>
    </row>
    <row r="603" spans="1:5" ht="25" x14ac:dyDescent="0.25">
      <c r="A603" s="139" t="s">
        <v>1210</v>
      </c>
      <c r="B603" s="129" t="s">
        <v>1211</v>
      </c>
      <c r="C603" s="81" t="s">
        <v>12</v>
      </c>
      <c r="D603" s="81" t="s">
        <v>70</v>
      </c>
      <c r="E603" s="142">
        <v>908560</v>
      </c>
    </row>
    <row r="604" spans="1:5" x14ac:dyDescent="0.25">
      <c r="A604" s="139" t="s">
        <v>1212</v>
      </c>
      <c r="B604" s="129" t="s">
        <v>1213</v>
      </c>
      <c r="C604" s="81" t="s">
        <v>12</v>
      </c>
      <c r="D604" s="81" t="s">
        <v>70</v>
      </c>
      <c r="E604" s="142">
        <v>1602216</v>
      </c>
    </row>
    <row r="605" spans="1:5" ht="25" x14ac:dyDescent="0.25">
      <c r="A605" s="139" t="s">
        <v>1214</v>
      </c>
      <c r="B605" s="129" t="s">
        <v>1215</v>
      </c>
      <c r="C605" s="81" t="s">
        <v>12</v>
      </c>
      <c r="D605" s="81" t="s">
        <v>1216</v>
      </c>
      <c r="E605" s="142">
        <v>785111</v>
      </c>
    </row>
    <row r="606" spans="1:5" ht="37.5" x14ac:dyDescent="0.25">
      <c r="A606" s="139" t="s">
        <v>1217</v>
      </c>
      <c r="B606" s="129" t="s">
        <v>1218</v>
      </c>
      <c r="C606" s="81" t="s">
        <v>12</v>
      </c>
      <c r="D606" s="81" t="s">
        <v>70</v>
      </c>
      <c r="E606" s="142">
        <v>20154541</v>
      </c>
    </row>
    <row r="607" spans="1:5" x14ac:dyDescent="0.25">
      <c r="A607" s="139" t="s">
        <v>1219</v>
      </c>
      <c r="B607" s="129" t="s">
        <v>1220</v>
      </c>
      <c r="C607" s="81" t="s">
        <v>12</v>
      </c>
      <c r="D607" s="81" t="s">
        <v>70</v>
      </c>
      <c r="E607" s="142">
        <v>888805</v>
      </c>
    </row>
    <row r="608" spans="1:5" ht="25" x14ac:dyDescent="0.25">
      <c r="A608" s="139" t="s">
        <v>1221</v>
      </c>
      <c r="B608" s="129" t="s">
        <v>1222</v>
      </c>
      <c r="C608" s="81" t="s">
        <v>12</v>
      </c>
      <c r="D608" s="81" t="s">
        <v>1216</v>
      </c>
      <c r="E608" s="142">
        <v>3227827</v>
      </c>
    </row>
    <row r="609" spans="1:5" ht="25" x14ac:dyDescent="0.25">
      <c r="A609" s="139" t="s">
        <v>1223</v>
      </c>
      <c r="B609" s="129" t="s">
        <v>1224</v>
      </c>
      <c r="C609" s="81" t="s">
        <v>12</v>
      </c>
      <c r="D609" s="81" t="s">
        <v>70</v>
      </c>
      <c r="E609" s="142">
        <v>1312272</v>
      </c>
    </row>
    <row r="610" spans="1:5" ht="37.5" x14ac:dyDescent="0.25">
      <c r="A610" s="139" t="s">
        <v>1225</v>
      </c>
      <c r="B610" s="129" t="s">
        <v>1226</v>
      </c>
      <c r="C610" s="81" t="s">
        <v>12</v>
      </c>
      <c r="D610" s="81" t="s">
        <v>70</v>
      </c>
      <c r="E610" s="142">
        <v>136626238</v>
      </c>
    </row>
    <row r="611" spans="1:5" ht="25" x14ac:dyDescent="0.25">
      <c r="A611" s="139" t="s">
        <v>1227</v>
      </c>
      <c r="B611" s="129" t="s">
        <v>1228</v>
      </c>
      <c r="C611" s="81" t="s">
        <v>12</v>
      </c>
      <c r="D611" s="81" t="s">
        <v>70</v>
      </c>
      <c r="E611" s="142">
        <v>1788639</v>
      </c>
    </row>
    <row r="612" spans="1:5" ht="25" x14ac:dyDescent="0.25">
      <c r="A612" s="139" t="s">
        <v>1229</v>
      </c>
      <c r="B612" s="129" t="s">
        <v>1230</v>
      </c>
      <c r="C612" s="81" t="s">
        <v>12</v>
      </c>
      <c r="D612" s="81" t="s">
        <v>70</v>
      </c>
      <c r="E612" s="142">
        <v>1047729</v>
      </c>
    </row>
    <row r="613" spans="1:5" ht="13" x14ac:dyDescent="0.25">
      <c r="A613" s="137" t="s">
        <v>1231</v>
      </c>
      <c r="B613" s="127" t="s">
        <v>1232</v>
      </c>
      <c r="C613" s="82" t="s">
        <v>8</v>
      </c>
      <c r="D613" s="82"/>
      <c r="E613" s="141" t="s">
        <v>9</v>
      </c>
    </row>
    <row r="614" spans="1:5" ht="37.5" x14ac:dyDescent="0.25">
      <c r="A614" s="139" t="s">
        <v>1233</v>
      </c>
      <c r="B614" s="129" t="s">
        <v>1234</v>
      </c>
      <c r="C614" s="81" t="s">
        <v>12</v>
      </c>
      <c r="D614" s="81" t="s">
        <v>91</v>
      </c>
      <c r="E614" s="142">
        <v>448229</v>
      </c>
    </row>
    <row r="615" spans="1:5" ht="37.5" x14ac:dyDescent="0.25">
      <c r="A615" s="139" t="s">
        <v>1235</v>
      </c>
      <c r="B615" s="129" t="s">
        <v>1236</v>
      </c>
      <c r="C615" s="81" t="s">
        <v>12</v>
      </c>
      <c r="D615" s="81" t="s">
        <v>91</v>
      </c>
      <c r="E615" s="142">
        <v>297931</v>
      </c>
    </row>
    <row r="616" spans="1:5" ht="37.5" x14ac:dyDescent="0.25">
      <c r="A616" s="139" t="s">
        <v>1237</v>
      </c>
      <c r="B616" s="129" t="s">
        <v>1238</v>
      </c>
      <c r="C616" s="81" t="s">
        <v>12</v>
      </c>
      <c r="D616" s="81" t="s">
        <v>91</v>
      </c>
      <c r="E616" s="142">
        <v>170764</v>
      </c>
    </row>
    <row r="617" spans="1:5" ht="37.5" x14ac:dyDescent="0.25">
      <c r="A617" s="139" t="s">
        <v>1239</v>
      </c>
      <c r="B617" s="129" t="s">
        <v>1240</v>
      </c>
      <c r="C617" s="81" t="s">
        <v>12</v>
      </c>
      <c r="D617" s="81" t="s">
        <v>91</v>
      </c>
      <c r="E617" s="142">
        <v>151256</v>
      </c>
    </row>
    <row r="618" spans="1:5" ht="37.5" x14ac:dyDescent="0.25">
      <c r="A618" s="139" t="s">
        <v>1241</v>
      </c>
      <c r="B618" s="129" t="s">
        <v>1242</v>
      </c>
      <c r="C618" s="81" t="s">
        <v>12</v>
      </c>
      <c r="D618" s="81" t="s">
        <v>91</v>
      </c>
      <c r="E618" s="142">
        <v>86731</v>
      </c>
    </row>
    <row r="619" spans="1:5" ht="37.5" x14ac:dyDescent="0.25">
      <c r="A619" s="139" t="s">
        <v>1243</v>
      </c>
      <c r="B619" s="129" t="s">
        <v>1244</v>
      </c>
      <c r="C619" s="81" t="s">
        <v>12</v>
      </c>
      <c r="D619" s="81" t="s">
        <v>91</v>
      </c>
      <c r="E619" s="142">
        <v>56455</v>
      </c>
    </row>
    <row r="620" spans="1:5" ht="37.5" x14ac:dyDescent="0.25">
      <c r="A620" s="139" t="s">
        <v>1245</v>
      </c>
      <c r="B620" s="129" t="s">
        <v>1246</v>
      </c>
      <c r="C620" s="81" t="s">
        <v>12</v>
      </c>
      <c r="D620" s="81" t="s">
        <v>91</v>
      </c>
      <c r="E620" s="142">
        <v>44042</v>
      </c>
    </row>
    <row r="621" spans="1:5" ht="37.5" x14ac:dyDescent="0.25">
      <c r="A621" s="139" t="s">
        <v>1247</v>
      </c>
      <c r="B621" s="129" t="s">
        <v>1248</v>
      </c>
      <c r="C621" s="81" t="s">
        <v>12</v>
      </c>
      <c r="D621" s="81" t="s">
        <v>91</v>
      </c>
      <c r="E621" s="142">
        <v>32731</v>
      </c>
    </row>
    <row r="622" spans="1:5" ht="37.5" x14ac:dyDescent="0.25">
      <c r="A622" s="139" t="s">
        <v>1249</v>
      </c>
      <c r="B622" s="129" t="s">
        <v>1250</v>
      </c>
      <c r="C622" s="81" t="s">
        <v>12</v>
      </c>
      <c r="D622" s="81" t="s">
        <v>91</v>
      </c>
      <c r="E622" s="142">
        <v>896870</v>
      </c>
    </row>
    <row r="623" spans="1:5" ht="37.5" x14ac:dyDescent="0.25">
      <c r="A623" s="139" t="s">
        <v>1251</v>
      </c>
      <c r="B623" s="129" t="s">
        <v>1252</v>
      </c>
      <c r="C623" s="81" t="s">
        <v>12</v>
      </c>
      <c r="D623" s="81" t="s">
        <v>91</v>
      </c>
      <c r="E623" s="142">
        <v>595977</v>
      </c>
    </row>
    <row r="624" spans="1:5" ht="37.5" x14ac:dyDescent="0.25">
      <c r="A624" s="139" t="s">
        <v>1253</v>
      </c>
      <c r="B624" s="129" t="s">
        <v>1254</v>
      </c>
      <c r="C624" s="81" t="s">
        <v>12</v>
      </c>
      <c r="D624" s="81" t="s">
        <v>91</v>
      </c>
      <c r="E624" s="142">
        <v>341362</v>
      </c>
    </row>
    <row r="625" spans="1:5" ht="37.5" x14ac:dyDescent="0.25">
      <c r="A625" s="139" t="s">
        <v>1255</v>
      </c>
      <c r="B625" s="129" t="s">
        <v>1256</v>
      </c>
      <c r="C625" s="81" t="s">
        <v>12</v>
      </c>
      <c r="D625" s="81" t="s">
        <v>91</v>
      </c>
      <c r="E625" s="142">
        <v>301267</v>
      </c>
    </row>
    <row r="626" spans="1:5" ht="37.5" x14ac:dyDescent="0.25">
      <c r="A626" s="139" t="s">
        <v>1257</v>
      </c>
      <c r="B626" s="129" t="s">
        <v>1258</v>
      </c>
      <c r="C626" s="81" t="s">
        <v>12</v>
      </c>
      <c r="D626" s="81" t="s">
        <v>91</v>
      </c>
      <c r="E626" s="142">
        <v>340533</v>
      </c>
    </row>
    <row r="627" spans="1:5" ht="37.5" x14ac:dyDescent="0.25">
      <c r="A627" s="139" t="s">
        <v>1259</v>
      </c>
      <c r="B627" s="129" t="s">
        <v>1260</v>
      </c>
      <c r="C627" s="81" t="s">
        <v>12</v>
      </c>
      <c r="D627" s="81" t="s">
        <v>91</v>
      </c>
      <c r="E627" s="142">
        <v>203138</v>
      </c>
    </row>
    <row r="628" spans="1:5" ht="37.5" x14ac:dyDescent="0.25">
      <c r="A628" s="139" t="s">
        <v>1261</v>
      </c>
      <c r="B628" s="129" t="s">
        <v>1262</v>
      </c>
      <c r="C628" s="81" t="s">
        <v>12</v>
      </c>
      <c r="D628" s="81" t="s">
        <v>91</v>
      </c>
      <c r="E628" s="142">
        <v>169756</v>
      </c>
    </row>
    <row r="629" spans="1:5" ht="37.5" x14ac:dyDescent="0.25">
      <c r="A629" s="139" t="s">
        <v>1263</v>
      </c>
      <c r="B629" s="129" t="s">
        <v>1264</v>
      </c>
      <c r="C629" s="81" t="s">
        <v>12</v>
      </c>
      <c r="D629" s="81" t="s">
        <v>91</v>
      </c>
      <c r="E629" s="142">
        <v>102192</v>
      </c>
    </row>
    <row r="630" spans="1:5" ht="37.5" x14ac:dyDescent="0.25">
      <c r="A630" s="139" t="s">
        <v>1265</v>
      </c>
      <c r="B630" s="129" t="s">
        <v>1266</v>
      </c>
      <c r="C630" s="81" t="s">
        <v>12</v>
      </c>
      <c r="D630" s="81" t="s">
        <v>91</v>
      </c>
      <c r="E630" s="142">
        <v>65404</v>
      </c>
    </row>
    <row r="631" spans="1:5" ht="37.5" x14ac:dyDescent="0.25">
      <c r="A631" s="139" t="s">
        <v>1267</v>
      </c>
      <c r="B631" s="129" t="s">
        <v>1268</v>
      </c>
      <c r="C631" s="81" t="s">
        <v>12</v>
      </c>
      <c r="D631" s="81" t="s">
        <v>91</v>
      </c>
      <c r="E631" s="142">
        <v>47169</v>
      </c>
    </row>
    <row r="632" spans="1:5" ht="37.5" x14ac:dyDescent="0.25">
      <c r="A632" s="139" t="s">
        <v>1269</v>
      </c>
      <c r="B632" s="129" t="s">
        <v>1270</v>
      </c>
      <c r="C632" s="81" t="s">
        <v>12</v>
      </c>
      <c r="D632" s="81" t="s">
        <v>91</v>
      </c>
      <c r="E632" s="142">
        <v>36206</v>
      </c>
    </row>
    <row r="633" spans="1:5" ht="37.5" x14ac:dyDescent="0.25">
      <c r="A633" s="139" t="s">
        <v>1271</v>
      </c>
      <c r="B633" s="129" t="s">
        <v>1272</v>
      </c>
      <c r="C633" s="81" t="s">
        <v>12</v>
      </c>
      <c r="D633" s="81" t="s">
        <v>91</v>
      </c>
      <c r="E633" s="142">
        <v>22962</v>
      </c>
    </row>
    <row r="634" spans="1:5" ht="37.5" x14ac:dyDescent="0.25">
      <c r="A634" s="139" t="s">
        <v>1273</v>
      </c>
      <c r="B634" s="129" t="s">
        <v>1274</v>
      </c>
      <c r="C634" s="81" t="s">
        <v>12</v>
      </c>
      <c r="D634" s="81" t="s">
        <v>91</v>
      </c>
      <c r="E634" s="142">
        <v>115007</v>
      </c>
    </row>
    <row r="635" spans="1:5" ht="37.5" x14ac:dyDescent="0.25">
      <c r="A635" s="139" t="s">
        <v>1275</v>
      </c>
      <c r="B635" s="129" t="s">
        <v>1276</v>
      </c>
      <c r="C635" s="81" t="s">
        <v>12</v>
      </c>
      <c r="D635" s="81" t="s">
        <v>91</v>
      </c>
      <c r="E635" s="142">
        <v>66495</v>
      </c>
    </row>
    <row r="636" spans="1:5" ht="37.5" x14ac:dyDescent="0.25">
      <c r="A636" s="139" t="s">
        <v>1277</v>
      </c>
      <c r="B636" s="129" t="s">
        <v>1278</v>
      </c>
      <c r="C636" s="81" t="s">
        <v>12</v>
      </c>
      <c r="D636" s="81" t="s">
        <v>91</v>
      </c>
      <c r="E636" s="142">
        <v>43374</v>
      </c>
    </row>
    <row r="637" spans="1:5" ht="37.5" x14ac:dyDescent="0.25">
      <c r="A637" s="139" t="s">
        <v>1279</v>
      </c>
      <c r="B637" s="129" t="s">
        <v>1280</v>
      </c>
      <c r="C637" s="81" t="s">
        <v>12</v>
      </c>
      <c r="D637" s="81" t="s">
        <v>91</v>
      </c>
      <c r="E637" s="142">
        <v>31461</v>
      </c>
    </row>
    <row r="638" spans="1:5" ht="37.5" x14ac:dyDescent="0.25">
      <c r="A638" s="139" t="s">
        <v>1281</v>
      </c>
      <c r="B638" s="129" t="s">
        <v>1282</v>
      </c>
      <c r="C638" s="81" t="s">
        <v>12</v>
      </c>
      <c r="D638" s="81" t="s">
        <v>91</v>
      </c>
      <c r="E638" s="142">
        <v>24280</v>
      </c>
    </row>
    <row r="639" spans="1:5" ht="37.5" x14ac:dyDescent="0.25">
      <c r="A639" s="139" t="s">
        <v>1283</v>
      </c>
      <c r="B639" s="129" t="s">
        <v>1284</v>
      </c>
      <c r="C639" s="81" t="s">
        <v>12</v>
      </c>
      <c r="D639" s="81" t="s">
        <v>91</v>
      </c>
      <c r="E639" s="142">
        <v>14772</v>
      </c>
    </row>
    <row r="640" spans="1:5" ht="37.5" x14ac:dyDescent="0.25">
      <c r="A640" s="139" t="s">
        <v>1285</v>
      </c>
      <c r="B640" s="129" t="s">
        <v>1286</v>
      </c>
      <c r="C640" s="81" t="s">
        <v>12</v>
      </c>
      <c r="D640" s="81" t="s">
        <v>91</v>
      </c>
      <c r="E640" s="142">
        <v>126890</v>
      </c>
    </row>
    <row r="641" spans="1:5" ht="37.5" x14ac:dyDescent="0.25">
      <c r="A641" s="139" t="s">
        <v>1287</v>
      </c>
      <c r="B641" s="129" t="s">
        <v>1288</v>
      </c>
      <c r="C641" s="81" t="s">
        <v>12</v>
      </c>
      <c r="D641" s="81" t="s">
        <v>91</v>
      </c>
      <c r="E641" s="142">
        <v>82007</v>
      </c>
    </row>
    <row r="642" spans="1:5" ht="37.5" x14ac:dyDescent="0.25">
      <c r="A642" s="139" t="s">
        <v>1289</v>
      </c>
      <c r="B642" s="129" t="s">
        <v>1290</v>
      </c>
      <c r="C642" s="81" t="s">
        <v>12</v>
      </c>
      <c r="D642" s="81" t="s">
        <v>91</v>
      </c>
      <c r="E642" s="142">
        <v>52505</v>
      </c>
    </row>
    <row r="643" spans="1:5" ht="37.5" x14ac:dyDescent="0.25">
      <c r="A643" s="139" t="s">
        <v>1291</v>
      </c>
      <c r="B643" s="129" t="s">
        <v>1292</v>
      </c>
      <c r="C643" s="81" t="s">
        <v>12</v>
      </c>
      <c r="D643" s="81" t="s">
        <v>91</v>
      </c>
      <c r="E643" s="142">
        <v>37580</v>
      </c>
    </row>
    <row r="644" spans="1:5" ht="37.5" x14ac:dyDescent="0.25">
      <c r="A644" s="139" t="s">
        <v>1293</v>
      </c>
      <c r="B644" s="129" t="s">
        <v>1294</v>
      </c>
      <c r="C644" s="81" t="s">
        <v>12</v>
      </c>
      <c r="D644" s="81" t="s">
        <v>91</v>
      </c>
      <c r="E644" s="142">
        <v>30399</v>
      </c>
    </row>
    <row r="645" spans="1:5" ht="37.5" x14ac:dyDescent="0.25">
      <c r="A645" s="139" t="s">
        <v>1295</v>
      </c>
      <c r="B645" s="129" t="s">
        <v>1296</v>
      </c>
      <c r="C645" s="81" t="s">
        <v>12</v>
      </c>
      <c r="D645" s="81" t="s">
        <v>91</v>
      </c>
      <c r="E645" s="142">
        <v>19823</v>
      </c>
    </row>
    <row r="646" spans="1:5" ht="37.5" x14ac:dyDescent="0.25">
      <c r="A646" s="139" t="s">
        <v>1297</v>
      </c>
      <c r="B646" s="129" t="s">
        <v>1298</v>
      </c>
      <c r="C646" s="81" t="s">
        <v>12</v>
      </c>
      <c r="D646" s="81" t="s">
        <v>91</v>
      </c>
      <c r="E646" s="142">
        <v>39442</v>
      </c>
    </row>
    <row r="647" spans="1:5" ht="37.5" x14ac:dyDescent="0.25">
      <c r="A647" s="139" t="s">
        <v>1299</v>
      </c>
      <c r="B647" s="129" t="s">
        <v>1300</v>
      </c>
      <c r="C647" s="81" t="s">
        <v>12</v>
      </c>
      <c r="D647" s="81" t="s">
        <v>91</v>
      </c>
      <c r="E647" s="142">
        <v>28117</v>
      </c>
    </row>
    <row r="648" spans="1:5" ht="37.5" x14ac:dyDescent="0.25">
      <c r="A648" s="139" t="s">
        <v>1301</v>
      </c>
      <c r="B648" s="129" t="s">
        <v>1302</v>
      </c>
      <c r="C648" s="81" t="s">
        <v>12</v>
      </c>
      <c r="D648" s="81" t="s">
        <v>91</v>
      </c>
      <c r="E648" s="142">
        <v>23313</v>
      </c>
    </row>
    <row r="649" spans="1:5" ht="37.5" x14ac:dyDescent="0.25">
      <c r="A649" s="139" t="s">
        <v>1303</v>
      </c>
      <c r="B649" s="129" t="s">
        <v>1304</v>
      </c>
      <c r="C649" s="81" t="s">
        <v>12</v>
      </c>
      <c r="D649" s="81" t="s">
        <v>91</v>
      </c>
      <c r="E649" s="142">
        <v>15532</v>
      </c>
    </row>
    <row r="650" spans="1:5" ht="25" x14ac:dyDescent="0.25">
      <c r="A650" s="139" t="s">
        <v>1305</v>
      </c>
      <c r="B650" s="129" t="s">
        <v>1306</v>
      </c>
      <c r="C650" s="81" t="s">
        <v>12</v>
      </c>
      <c r="D650" s="81" t="s">
        <v>91</v>
      </c>
      <c r="E650" s="142">
        <v>8430</v>
      </c>
    </row>
    <row r="651" spans="1:5" ht="25" x14ac:dyDescent="0.25">
      <c r="A651" s="139" t="s">
        <v>1307</v>
      </c>
      <c r="B651" s="129" t="s">
        <v>1308</v>
      </c>
      <c r="C651" s="81" t="s">
        <v>12</v>
      </c>
      <c r="D651" s="81" t="s">
        <v>91</v>
      </c>
      <c r="E651" s="142">
        <v>8857</v>
      </c>
    </row>
    <row r="652" spans="1:5" ht="25" x14ac:dyDescent="0.25">
      <c r="A652" s="139" t="s">
        <v>1309</v>
      </c>
      <c r="B652" s="129" t="s">
        <v>1310</v>
      </c>
      <c r="C652" s="81" t="s">
        <v>12</v>
      </c>
      <c r="D652" s="81" t="s">
        <v>91</v>
      </c>
      <c r="E652" s="142">
        <v>10842</v>
      </c>
    </row>
    <row r="653" spans="1:5" ht="25" x14ac:dyDescent="0.25">
      <c r="A653" s="139" t="s">
        <v>1311</v>
      </c>
      <c r="B653" s="129" t="s">
        <v>1312</v>
      </c>
      <c r="C653" s="81" t="s">
        <v>12</v>
      </c>
      <c r="D653" s="81" t="s">
        <v>91</v>
      </c>
      <c r="E653" s="142">
        <v>11977</v>
      </c>
    </row>
    <row r="654" spans="1:5" ht="25" x14ac:dyDescent="0.25">
      <c r="A654" s="139" t="s">
        <v>1313</v>
      </c>
      <c r="B654" s="129" t="s">
        <v>1314</v>
      </c>
      <c r="C654" s="81" t="s">
        <v>12</v>
      </c>
      <c r="D654" s="81" t="s">
        <v>91</v>
      </c>
      <c r="E654" s="142">
        <v>14785</v>
      </c>
    </row>
    <row r="655" spans="1:5" ht="25" x14ac:dyDescent="0.25">
      <c r="A655" s="139" t="s">
        <v>1315</v>
      </c>
      <c r="B655" s="129" t="s">
        <v>1316</v>
      </c>
      <c r="C655" s="81" t="s">
        <v>12</v>
      </c>
      <c r="D655" s="81" t="s">
        <v>91</v>
      </c>
      <c r="E655" s="142">
        <v>22206</v>
      </c>
    </row>
    <row r="656" spans="1:5" ht="25" x14ac:dyDescent="0.25">
      <c r="A656" s="139" t="s">
        <v>1317</v>
      </c>
      <c r="B656" s="129" t="s">
        <v>1318</v>
      </c>
      <c r="C656" s="81" t="s">
        <v>12</v>
      </c>
      <c r="D656" s="81" t="s">
        <v>91</v>
      </c>
      <c r="E656" s="142">
        <v>25912</v>
      </c>
    </row>
    <row r="657" spans="1:5" x14ac:dyDescent="0.25">
      <c r="A657" s="139" t="s">
        <v>1319</v>
      </c>
      <c r="B657" s="129" t="s">
        <v>1320</v>
      </c>
      <c r="C657" s="81" t="s">
        <v>12</v>
      </c>
      <c r="D657" s="81" t="s">
        <v>91</v>
      </c>
      <c r="E657" s="142">
        <v>27689</v>
      </c>
    </row>
    <row r="658" spans="1:5" x14ac:dyDescent="0.25">
      <c r="A658" s="139" t="s">
        <v>1321</v>
      </c>
      <c r="B658" s="129" t="s">
        <v>1322</v>
      </c>
      <c r="C658" s="81" t="s">
        <v>12</v>
      </c>
      <c r="D658" s="81" t="s">
        <v>91</v>
      </c>
      <c r="E658" s="142">
        <v>40721</v>
      </c>
    </row>
    <row r="659" spans="1:5" x14ac:dyDescent="0.25">
      <c r="A659" s="139" t="s">
        <v>1323</v>
      </c>
      <c r="B659" s="129" t="s">
        <v>1324</v>
      </c>
      <c r="C659" s="81" t="s">
        <v>12</v>
      </c>
      <c r="D659" s="81" t="s">
        <v>91</v>
      </c>
      <c r="E659" s="142">
        <v>63321</v>
      </c>
    </row>
    <row r="660" spans="1:5" x14ac:dyDescent="0.25">
      <c r="A660" s="139" t="s">
        <v>1325</v>
      </c>
      <c r="B660" s="129" t="s">
        <v>1326</v>
      </c>
      <c r="C660" s="81" t="s">
        <v>12</v>
      </c>
      <c r="D660" s="81" t="s">
        <v>91</v>
      </c>
      <c r="E660" s="142">
        <v>88996</v>
      </c>
    </row>
    <row r="661" spans="1:5" x14ac:dyDescent="0.25">
      <c r="A661" s="139" t="s">
        <v>1327</v>
      </c>
      <c r="B661" s="129" t="s">
        <v>1328</v>
      </c>
      <c r="C661" s="81" t="s">
        <v>12</v>
      </c>
      <c r="D661" s="81" t="s">
        <v>91</v>
      </c>
      <c r="E661" s="142">
        <v>264565</v>
      </c>
    </row>
    <row r="662" spans="1:5" ht="25" x14ac:dyDescent="0.25">
      <c r="A662" s="139" t="s">
        <v>1329</v>
      </c>
      <c r="B662" s="129" t="s">
        <v>1330</v>
      </c>
      <c r="C662" s="81" t="s">
        <v>12</v>
      </c>
      <c r="D662" s="81" t="s">
        <v>91</v>
      </c>
      <c r="E662" s="142">
        <v>42471</v>
      </c>
    </row>
    <row r="663" spans="1:5" ht="25" x14ac:dyDescent="0.25">
      <c r="A663" s="139" t="s">
        <v>1331</v>
      </c>
      <c r="B663" s="129" t="s">
        <v>1332</v>
      </c>
      <c r="C663" s="81" t="s">
        <v>12</v>
      </c>
      <c r="D663" s="81" t="s">
        <v>91</v>
      </c>
      <c r="E663" s="142">
        <v>50116</v>
      </c>
    </row>
    <row r="664" spans="1:5" ht="25" x14ac:dyDescent="0.25">
      <c r="A664" s="139" t="s">
        <v>1333</v>
      </c>
      <c r="B664" s="129" t="s">
        <v>1334</v>
      </c>
      <c r="C664" s="81" t="s">
        <v>12</v>
      </c>
      <c r="D664" s="81" t="s">
        <v>91</v>
      </c>
      <c r="E664" s="142">
        <v>65371</v>
      </c>
    </row>
    <row r="665" spans="1:5" ht="25" x14ac:dyDescent="0.25">
      <c r="A665" s="139" t="s">
        <v>1335</v>
      </c>
      <c r="B665" s="129" t="s">
        <v>1336</v>
      </c>
      <c r="C665" s="81" t="s">
        <v>12</v>
      </c>
      <c r="D665" s="81" t="s">
        <v>91</v>
      </c>
      <c r="E665" s="142">
        <v>106423</v>
      </c>
    </row>
    <row r="666" spans="1:5" ht="25" x14ac:dyDescent="0.25">
      <c r="A666" s="139" t="s">
        <v>1337</v>
      </c>
      <c r="B666" s="129" t="s">
        <v>1338</v>
      </c>
      <c r="C666" s="81" t="s">
        <v>12</v>
      </c>
      <c r="D666" s="81" t="s">
        <v>91</v>
      </c>
      <c r="E666" s="142">
        <v>144025</v>
      </c>
    </row>
    <row r="667" spans="1:5" ht="25" x14ac:dyDescent="0.25">
      <c r="A667" s="139" t="s">
        <v>1339</v>
      </c>
      <c r="B667" s="129" t="s">
        <v>1340</v>
      </c>
      <c r="C667" s="81" t="s">
        <v>12</v>
      </c>
      <c r="D667" s="81" t="s">
        <v>91</v>
      </c>
      <c r="E667" s="142">
        <v>394470</v>
      </c>
    </row>
    <row r="668" spans="1:5" ht="25" x14ac:dyDescent="0.25">
      <c r="A668" s="139" t="s">
        <v>1341</v>
      </c>
      <c r="B668" s="129" t="s">
        <v>1342</v>
      </c>
      <c r="C668" s="81" t="s">
        <v>12</v>
      </c>
      <c r="D668" s="81" t="s">
        <v>91</v>
      </c>
      <c r="E668" s="142">
        <v>580625</v>
      </c>
    </row>
    <row r="669" spans="1:5" ht="25" x14ac:dyDescent="0.25">
      <c r="A669" s="139" t="s">
        <v>1343</v>
      </c>
      <c r="B669" s="129" t="s">
        <v>1344</v>
      </c>
      <c r="C669" s="81" t="s">
        <v>12</v>
      </c>
      <c r="D669" s="81" t="s">
        <v>91</v>
      </c>
      <c r="E669" s="142">
        <v>85135</v>
      </c>
    </row>
    <row r="670" spans="1:5" ht="25" x14ac:dyDescent="0.25">
      <c r="A670" s="139" t="s">
        <v>1345</v>
      </c>
      <c r="B670" s="129" t="s">
        <v>1346</v>
      </c>
      <c r="C670" s="81" t="s">
        <v>12</v>
      </c>
      <c r="D670" s="81" t="s">
        <v>91</v>
      </c>
      <c r="E670" s="142">
        <v>90741</v>
      </c>
    </row>
    <row r="671" spans="1:5" ht="25" x14ac:dyDescent="0.25">
      <c r="A671" s="139" t="s">
        <v>1347</v>
      </c>
      <c r="B671" s="129" t="s">
        <v>1348</v>
      </c>
      <c r="C671" s="81" t="s">
        <v>12</v>
      </c>
      <c r="D671" s="81" t="s">
        <v>91</v>
      </c>
      <c r="E671" s="142">
        <v>100403</v>
      </c>
    </row>
    <row r="672" spans="1:5" ht="25" x14ac:dyDescent="0.25">
      <c r="A672" s="139" t="s">
        <v>1349</v>
      </c>
      <c r="B672" s="129" t="s">
        <v>1350</v>
      </c>
      <c r="C672" s="81" t="s">
        <v>12</v>
      </c>
      <c r="D672" s="81" t="s">
        <v>91</v>
      </c>
      <c r="E672" s="142">
        <v>107226</v>
      </c>
    </row>
    <row r="673" spans="1:5" ht="25" x14ac:dyDescent="0.25">
      <c r="A673" s="139" t="s">
        <v>1351</v>
      </c>
      <c r="B673" s="129" t="s">
        <v>1352</v>
      </c>
      <c r="C673" s="81" t="s">
        <v>12</v>
      </c>
      <c r="D673" s="81" t="s">
        <v>91</v>
      </c>
      <c r="E673" s="142">
        <v>116770</v>
      </c>
    </row>
    <row r="674" spans="1:5" ht="25" x14ac:dyDescent="0.25">
      <c r="A674" s="139" t="s">
        <v>1353</v>
      </c>
      <c r="B674" s="129" t="s">
        <v>1354</v>
      </c>
      <c r="C674" s="81" t="s">
        <v>12</v>
      </c>
      <c r="D674" s="81" t="s">
        <v>91</v>
      </c>
      <c r="E674" s="142">
        <v>123167</v>
      </c>
    </row>
    <row r="675" spans="1:5" ht="37.5" x14ac:dyDescent="0.25">
      <c r="A675" s="139" t="s">
        <v>1355</v>
      </c>
      <c r="B675" s="129" t="s">
        <v>1356</v>
      </c>
      <c r="C675" s="81" t="s">
        <v>12</v>
      </c>
      <c r="D675" s="81" t="s">
        <v>70</v>
      </c>
      <c r="E675" s="142">
        <v>60630</v>
      </c>
    </row>
    <row r="676" spans="1:5" ht="37.5" x14ac:dyDescent="0.25">
      <c r="A676" s="139" t="s">
        <v>1357</v>
      </c>
      <c r="B676" s="129" t="s">
        <v>1358</v>
      </c>
      <c r="C676" s="81" t="s">
        <v>12</v>
      </c>
      <c r="D676" s="81" t="s">
        <v>70</v>
      </c>
      <c r="E676" s="142">
        <v>65951</v>
      </c>
    </row>
    <row r="677" spans="1:5" ht="37.5" x14ac:dyDescent="0.25">
      <c r="A677" s="139" t="s">
        <v>1359</v>
      </c>
      <c r="B677" s="129" t="s">
        <v>1360</v>
      </c>
      <c r="C677" s="81" t="s">
        <v>12</v>
      </c>
      <c r="D677" s="81" t="s">
        <v>70</v>
      </c>
      <c r="E677" s="142">
        <v>71167</v>
      </c>
    </row>
    <row r="678" spans="1:5" ht="37.5" x14ac:dyDescent="0.25">
      <c r="A678" s="139" t="s">
        <v>1361</v>
      </c>
      <c r="B678" s="129" t="s">
        <v>1362</v>
      </c>
      <c r="C678" s="81" t="s">
        <v>12</v>
      </c>
      <c r="D678" s="81" t="s">
        <v>70</v>
      </c>
      <c r="E678" s="142">
        <v>76642</v>
      </c>
    </row>
    <row r="679" spans="1:5" ht="37.5" x14ac:dyDescent="0.25">
      <c r="A679" s="139" t="s">
        <v>1363</v>
      </c>
      <c r="B679" s="129" t="s">
        <v>1364</v>
      </c>
      <c r="C679" s="81" t="s">
        <v>12</v>
      </c>
      <c r="D679" s="81" t="s">
        <v>70</v>
      </c>
      <c r="E679" s="142">
        <v>82159</v>
      </c>
    </row>
    <row r="680" spans="1:5" ht="37.5" x14ac:dyDescent="0.25">
      <c r="A680" s="139" t="s">
        <v>1365</v>
      </c>
      <c r="B680" s="129" t="s">
        <v>1366</v>
      </c>
      <c r="C680" s="81" t="s">
        <v>12</v>
      </c>
      <c r="D680" s="81" t="s">
        <v>70</v>
      </c>
      <c r="E680" s="142">
        <v>86663</v>
      </c>
    </row>
    <row r="681" spans="1:5" ht="37.5" x14ac:dyDescent="0.25">
      <c r="A681" s="139" t="s">
        <v>1367</v>
      </c>
      <c r="B681" s="129" t="s">
        <v>1368</v>
      </c>
      <c r="C681" s="81" t="s">
        <v>12</v>
      </c>
      <c r="D681" s="81" t="s">
        <v>70</v>
      </c>
      <c r="E681" s="142">
        <v>77796</v>
      </c>
    </row>
    <row r="682" spans="1:5" ht="37.5" x14ac:dyDescent="0.25">
      <c r="A682" s="139" t="s">
        <v>1369</v>
      </c>
      <c r="B682" s="129" t="s">
        <v>1370</v>
      </c>
      <c r="C682" s="81" t="s">
        <v>12</v>
      </c>
      <c r="D682" s="81" t="s">
        <v>70</v>
      </c>
      <c r="E682" s="142">
        <v>83289</v>
      </c>
    </row>
    <row r="683" spans="1:5" ht="37.5" x14ac:dyDescent="0.25">
      <c r="A683" s="139" t="s">
        <v>1371</v>
      </c>
      <c r="B683" s="129" t="s">
        <v>1372</v>
      </c>
      <c r="C683" s="81" t="s">
        <v>12</v>
      </c>
      <c r="D683" s="81" t="s">
        <v>70</v>
      </c>
      <c r="E683" s="142">
        <v>88781</v>
      </c>
    </row>
    <row r="684" spans="1:5" ht="37.5" x14ac:dyDescent="0.25">
      <c r="A684" s="139" t="s">
        <v>1373</v>
      </c>
      <c r="B684" s="129" t="s">
        <v>1374</v>
      </c>
      <c r="C684" s="81" t="s">
        <v>12</v>
      </c>
      <c r="D684" s="81" t="s">
        <v>70</v>
      </c>
      <c r="E684" s="142">
        <v>94256</v>
      </c>
    </row>
    <row r="685" spans="1:5" ht="37.5" x14ac:dyDescent="0.25">
      <c r="A685" s="139" t="s">
        <v>1375</v>
      </c>
      <c r="B685" s="129" t="s">
        <v>1376</v>
      </c>
      <c r="C685" s="81" t="s">
        <v>12</v>
      </c>
      <c r="D685" s="81" t="s">
        <v>70</v>
      </c>
      <c r="E685" s="142">
        <v>99749</v>
      </c>
    </row>
    <row r="686" spans="1:5" ht="37.5" x14ac:dyDescent="0.25">
      <c r="A686" s="139" t="s">
        <v>1377</v>
      </c>
      <c r="B686" s="129" t="s">
        <v>1378</v>
      </c>
      <c r="C686" s="81" t="s">
        <v>12</v>
      </c>
      <c r="D686" s="81" t="s">
        <v>70</v>
      </c>
      <c r="E686" s="142">
        <v>105242</v>
      </c>
    </row>
    <row r="687" spans="1:5" ht="37.5" x14ac:dyDescent="0.25">
      <c r="A687" s="139" t="s">
        <v>1379</v>
      </c>
      <c r="B687" s="129" t="s">
        <v>1380</v>
      </c>
      <c r="C687" s="81" t="s">
        <v>12</v>
      </c>
      <c r="D687" s="81" t="s">
        <v>70</v>
      </c>
      <c r="E687" s="142">
        <v>82867</v>
      </c>
    </row>
    <row r="688" spans="1:5" ht="37.5" x14ac:dyDescent="0.25">
      <c r="A688" s="139" t="s">
        <v>1381</v>
      </c>
      <c r="B688" s="129" t="s">
        <v>1382</v>
      </c>
      <c r="C688" s="81" t="s">
        <v>12</v>
      </c>
      <c r="D688" s="81" t="s">
        <v>70</v>
      </c>
      <c r="E688" s="142">
        <v>93087</v>
      </c>
    </row>
    <row r="689" spans="1:5" ht="37.5" x14ac:dyDescent="0.25">
      <c r="A689" s="139" t="s">
        <v>1383</v>
      </c>
      <c r="B689" s="129" t="s">
        <v>1384</v>
      </c>
      <c r="C689" s="81" t="s">
        <v>12</v>
      </c>
      <c r="D689" s="81" t="s">
        <v>70</v>
      </c>
      <c r="E689" s="142">
        <v>103702</v>
      </c>
    </row>
    <row r="690" spans="1:5" ht="37.5" x14ac:dyDescent="0.25">
      <c r="A690" s="139" t="s">
        <v>1385</v>
      </c>
      <c r="B690" s="129" t="s">
        <v>1386</v>
      </c>
      <c r="C690" s="81" t="s">
        <v>12</v>
      </c>
      <c r="D690" s="81" t="s">
        <v>70</v>
      </c>
      <c r="E690" s="142">
        <v>115845</v>
      </c>
    </row>
    <row r="691" spans="1:5" ht="37.5" x14ac:dyDescent="0.25">
      <c r="A691" s="139" t="s">
        <v>1387</v>
      </c>
      <c r="B691" s="129" t="s">
        <v>1388</v>
      </c>
      <c r="C691" s="81" t="s">
        <v>12</v>
      </c>
      <c r="D691" s="81" t="s">
        <v>70</v>
      </c>
      <c r="E691" s="142">
        <v>132426</v>
      </c>
    </row>
    <row r="692" spans="1:5" ht="37.5" x14ac:dyDescent="0.25">
      <c r="A692" s="139" t="s">
        <v>1389</v>
      </c>
      <c r="B692" s="129" t="s">
        <v>1390</v>
      </c>
      <c r="C692" s="81" t="s">
        <v>12</v>
      </c>
      <c r="D692" s="81" t="s">
        <v>70</v>
      </c>
      <c r="E692" s="142">
        <v>152305</v>
      </c>
    </row>
    <row r="693" spans="1:5" x14ac:dyDescent="0.25">
      <c r="A693" s="139" t="s">
        <v>1391</v>
      </c>
      <c r="B693" s="129" t="s">
        <v>1392</v>
      </c>
      <c r="C693" s="81" t="s">
        <v>12</v>
      </c>
      <c r="D693" s="81" t="s">
        <v>70</v>
      </c>
      <c r="E693" s="142">
        <v>734999</v>
      </c>
    </row>
    <row r="694" spans="1:5" ht="25" x14ac:dyDescent="0.25">
      <c r="A694" s="139" t="s">
        <v>1393</v>
      </c>
      <c r="B694" s="129" t="s">
        <v>1394</v>
      </c>
      <c r="C694" s="81" t="s">
        <v>12</v>
      </c>
      <c r="D694" s="81" t="s">
        <v>70</v>
      </c>
      <c r="E694" s="142">
        <v>152207</v>
      </c>
    </row>
    <row r="695" spans="1:5" ht="25" x14ac:dyDescent="0.25">
      <c r="A695" s="139" t="s">
        <v>1395</v>
      </c>
      <c r="B695" s="129" t="s">
        <v>1396</v>
      </c>
      <c r="C695" s="81" t="s">
        <v>12</v>
      </c>
      <c r="D695" s="81" t="s">
        <v>70</v>
      </c>
      <c r="E695" s="142">
        <v>161045</v>
      </c>
    </row>
    <row r="696" spans="1:5" ht="25" x14ac:dyDescent="0.25">
      <c r="A696" s="139" t="s">
        <v>1397</v>
      </c>
      <c r="B696" s="129" t="s">
        <v>1398</v>
      </c>
      <c r="C696" s="81" t="s">
        <v>12</v>
      </c>
      <c r="D696" s="81" t="s">
        <v>70</v>
      </c>
      <c r="E696" s="142">
        <v>174379</v>
      </c>
    </row>
    <row r="697" spans="1:5" ht="25" x14ac:dyDescent="0.25">
      <c r="A697" s="139" t="s">
        <v>1399</v>
      </c>
      <c r="B697" s="129" t="s">
        <v>1400</v>
      </c>
      <c r="C697" s="81" t="s">
        <v>12</v>
      </c>
      <c r="D697" s="81" t="s">
        <v>70</v>
      </c>
      <c r="E697" s="142">
        <v>191127</v>
      </c>
    </row>
    <row r="698" spans="1:5" ht="25" x14ac:dyDescent="0.25">
      <c r="A698" s="139" t="s">
        <v>1401</v>
      </c>
      <c r="B698" s="129" t="s">
        <v>1402</v>
      </c>
      <c r="C698" s="81" t="s">
        <v>12</v>
      </c>
      <c r="D698" s="81" t="s">
        <v>70</v>
      </c>
      <c r="E698" s="142">
        <v>205445</v>
      </c>
    </row>
    <row r="699" spans="1:5" ht="25" x14ac:dyDescent="0.25">
      <c r="A699" s="139" t="s">
        <v>1403</v>
      </c>
      <c r="B699" s="129" t="s">
        <v>1404</v>
      </c>
      <c r="C699" s="81" t="s">
        <v>12</v>
      </c>
      <c r="D699" s="81" t="s">
        <v>70</v>
      </c>
      <c r="E699" s="142">
        <v>223263</v>
      </c>
    </row>
    <row r="700" spans="1:5" ht="25" x14ac:dyDescent="0.25">
      <c r="A700" s="139" t="s">
        <v>1405</v>
      </c>
      <c r="B700" s="129" t="s">
        <v>1406</v>
      </c>
      <c r="C700" s="81" t="s">
        <v>12</v>
      </c>
      <c r="D700" s="81" t="s">
        <v>70</v>
      </c>
      <c r="E700" s="142">
        <v>109488</v>
      </c>
    </row>
    <row r="701" spans="1:5" ht="25" x14ac:dyDescent="0.25">
      <c r="A701" s="139" t="s">
        <v>1407</v>
      </c>
      <c r="B701" s="129" t="s">
        <v>1408</v>
      </c>
      <c r="C701" s="81" t="s">
        <v>12</v>
      </c>
      <c r="D701" s="81" t="s">
        <v>70</v>
      </c>
      <c r="E701" s="142">
        <v>119813</v>
      </c>
    </row>
    <row r="702" spans="1:5" ht="25" x14ac:dyDescent="0.25">
      <c r="A702" s="139" t="s">
        <v>1409</v>
      </c>
      <c r="B702" s="129" t="s">
        <v>1410</v>
      </c>
      <c r="C702" s="81" t="s">
        <v>12</v>
      </c>
      <c r="D702" s="81" t="s">
        <v>70</v>
      </c>
      <c r="E702" s="142">
        <v>129548</v>
      </c>
    </row>
    <row r="703" spans="1:5" ht="25" x14ac:dyDescent="0.25">
      <c r="A703" s="139" t="s">
        <v>1411</v>
      </c>
      <c r="B703" s="129" t="s">
        <v>1412</v>
      </c>
      <c r="C703" s="81" t="s">
        <v>12</v>
      </c>
      <c r="D703" s="81" t="s">
        <v>70</v>
      </c>
      <c r="E703" s="142">
        <v>144703</v>
      </c>
    </row>
    <row r="704" spans="1:5" ht="25" x14ac:dyDescent="0.25">
      <c r="A704" s="139" t="s">
        <v>1413</v>
      </c>
      <c r="B704" s="129" t="s">
        <v>1414</v>
      </c>
      <c r="C704" s="81" t="s">
        <v>12</v>
      </c>
      <c r="D704" s="81" t="s">
        <v>70</v>
      </c>
      <c r="E704" s="142">
        <v>157911</v>
      </c>
    </row>
    <row r="705" spans="1:5" ht="25" x14ac:dyDescent="0.25">
      <c r="A705" s="139" t="s">
        <v>1415</v>
      </c>
      <c r="B705" s="129" t="s">
        <v>1416</v>
      </c>
      <c r="C705" s="81" t="s">
        <v>12</v>
      </c>
      <c r="D705" s="81" t="s">
        <v>70</v>
      </c>
      <c r="E705" s="142">
        <v>177659</v>
      </c>
    </row>
    <row r="706" spans="1:5" ht="37.5" x14ac:dyDescent="0.25">
      <c r="A706" s="139" t="s">
        <v>1417</v>
      </c>
      <c r="B706" s="129" t="s">
        <v>1418</v>
      </c>
      <c r="C706" s="81" t="s">
        <v>12</v>
      </c>
      <c r="D706" s="81" t="s">
        <v>70</v>
      </c>
      <c r="E706" s="142">
        <v>40604</v>
      </c>
    </row>
    <row r="707" spans="1:5" ht="37.5" x14ac:dyDescent="0.25">
      <c r="A707" s="139" t="s">
        <v>1419</v>
      </c>
      <c r="B707" s="129" t="s">
        <v>1420</v>
      </c>
      <c r="C707" s="81" t="s">
        <v>12</v>
      </c>
      <c r="D707" s="81" t="s">
        <v>91</v>
      </c>
      <c r="E707" s="142">
        <v>51432</v>
      </c>
    </row>
    <row r="708" spans="1:5" ht="37.5" x14ac:dyDescent="0.25">
      <c r="A708" s="139" t="s">
        <v>1421</v>
      </c>
      <c r="B708" s="129" t="s">
        <v>1422</v>
      </c>
      <c r="C708" s="81" t="s">
        <v>12</v>
      </c>
      <c r="D708" s="81" t="s">
        <v>91</v>
      </c>
      <c r="E708" s="142">
        <v>65448</v>
      </c>
    </row>
    <row r="709" spans="1:5" ht="37.5" x14ac:dyDescent="0.25">
      <c r="A709" s="139" t="s">
        <v>1423</v>
      </c>
      <c r="B709" s="129" t="s">
        <v>1424</v>
      </c>
      <c r="C709" s="81" t="s">
        <v>12</v>
      </c>
      <c r="D709" s="81" t="s">
        <v>91</v>
      </c>
      <c r="E709" s="142">
        <v>79245</v>
      </c>
    </row>
    <row r="710" spans="1:5" ht="37.5" x14ac:dyDescent="0.25">
      <c r="A710" s="139" t="s">
        <v>1425</v>
      </c>
      <c r="B710" s="129" t="s">
        <v>1426</v>
      </c>
      <c r="C710" s="81" t="s">
        <v>12</v>
      </c>
      <c r="D710" s="81" t="s">
        <v>91</v>
      </c>
      <c r="E710" s="142">
        <v>93031</v>
      </c>
    </row>
    <row r="711" spans="1:5" ht="37.5" x14ac:dyDescent="0.25">
      <c r="A711" s="139" t="s">
        <v>1427</v>
      </c>
      <c r="B711" s="129" t="s">
        <v>1428</v>
      </c>
      <c r="C711" s="81" t="s">
        <v>12</v>
      </c>
      <c r="D711" s="81" t="s">
        <v>91</v>
      </c>
      <c r="E711" s="142">
        <v>106790</v>
      </c>
    </row>
    <row r="712" spans="1:5" ht="62.5" x14ac:dyDescent="0.25">
      <c r="A712" s="139" t="s">
        <v>1429</v>
      </c>
      <c r="B712" s="129" t="s">
        <v>1430</v>
      </c>
      <c r="C712" s="81" t="s">
        <v>12</v>
      </c>
      <c r="D712" s="81" t="s">
        <v>70</v>
      </c>
      <c r="E712" s="142">
        <v>1412230</v>
      </c>
    </row>
    <row r="713" spans="1:5" ht="62.5" x14ac:dyDescent="0.25">
      <c r="A713" s="139" t="s">
        <v>1431</v>
      </c>
      <c r="B713" s="129" t="s">
        <v>1432</v>
      </c>
      <c r="C713" s="81" t="s">
        <v>12</v>
      </c>
      <c r="D713" s="81" t="s">
        <v>70</v>
      </c>
      <c r="E713" s="142">
        <v>1339106</v>
      </c>
    </row>
    <row r="714" spans="1:5" ht="62.5" x14ac:dyDescent="0.25">
      <c r="A714" s="139" t="s">
        <v>1433</v>
      </c>
      <c r="B714" s="129" t="s">
        <v>1434</v>
      </c>
      <c r="C714" s="81" t="s">
        <v>12</v>
      </c>
      <c r="D714" s="81" t="s">
        <v>70</v>
      </c>
      <c r="E714" s="142">
        <v>1310786</v>
      </c>
    </row>
    <row r="715" spans="1:5" ht="62.5" x14ac:dyDescent="0.25">
      <c r="A715" s="139" t="s">
        <v>1435</v>
      </c>
      <c r="B715" s="129" t="s">
        <v>1436</v>
      </c>
      <c r="C715" s="81" t="s">
        <v>12</v>
      </c>
      <c r="D715" s="81" t="s">
        <v>70</v>
      </c>
      <c r="E715" s="142">
        <v>1050802</v>
      </c>
    </row>
    <row r="716" spans="1:5" ht="62.5" x14ac:dyDescent="0.25">
      <c r="A716" s="139" t="s">
        <v>1437</v>
      </c>
      <c r="B716" s="129" t="s">
        <v>1438</v>
      </c>
      <c r="C716" s="81" t="s">
        <v>12</v>
      </c>
      <c r="D716" s="81" t="s">
        <v>70</v>
      </c>
      <c r="E716" s="142">
        <v>868057</v>
      </c>
    </row>
    <row r="717" spans="1:5" ht="62.5" x14ac:dyDescent="0.25">
      <c r="A717" s="139" t="s">
        <v>1439</v>
      </c>
      <c r="B717" s="129" t="s">
        <v>1440</v>
      </c>
      <c r="C717" s="81" t="s">
        <v>12</v>
      </c>
      <c r="D717" s="81" t="s">
        <v>70</v>
      </c>
      <c r="E717" s="142">
        <v>739811</v>
      </c>
    </row>
    <row r="718" spans="1:5" ht="50" x14ac:dyDescent="0.25">
      <c r="A718" s="139" t="s">
        <v>1441</v>
      </c>
      <c r="B718" s="129" t="s">
        <v>1442</v>
      </c>
      <c r="C718" s="81" t="s">
        <v>12</v>
      </c>
      <c r="D718" s="81" t="s">
        <v>70</v>
      </c>
      <c r="E718" s="142">
        <v>1055048</v>
      </c>
    </row>
    <row r="719" spans="1:5" ht="50" x14ac:dyDescent="0.25">
      <c r="A719" s="139" t="s">
        <v>1443</v>
      </c>
      <c r="B719" s="129" t="s">
        <v>1444</v>
      </c>
      <c r="C719" s="81" t="s">
        <v>12</v>
      </c>
      <c r="D719" s="81" t="s">
        <v>70</v>
      </c>
      <c r="E719" s="142">
        <v>965571</v>
      </c>
    </row>
    <row r="720" spans="1:5" ht="50" x14ac:dyDescent="0.25">
      <c r="A720" s="139" t="s">
        <v>1445</v>
      </c>
      <c r="B720" s="129" t="s">
        <v>1446</v>
      </c>
      <c r="C720" s="81" t="s">
        <v>12</v>
      </c>
      <c r="D720" s="81" t="s">
        <v>70</v>
      </c>
      <c r="E720" s="142">
        <v>935485</v>
      </c>
    </row>
    <row r="721" spans="1:5" ht="50" x14ac:dyDescent="0.25">
      <c r="A721" s="139" t="s">
        <v>1447</v>
      </c>
      <c r="B721" s="129" t="s">
        <v>1448</v>
      </c>
      <c r="C721" s="81" t="s">
        <v>12</v>
      </c>
      <c r="D721" s="81" t="s">
        <v>70</v>
      </c>
      <c r="E721" s="142">
        <v>733730</v>
      </c>
    </row>
    <row r="722" spans="1:5" ht="50" x14ac:dyDescent="0.25">
      <c r="A722" s="139" t="s">
        <v>1449</v>
      </c>
      <c r="B722" s="129" t="s">
        <v>1450</v>
      </c>
      <c r="C722" s="81" t="s">
        <v>12</v>
      </c>
      <c r="D722" s="81" t="s">
        <v>70</v>
      </c>
      <c r="E722" s="142">
        <v>573721</v>
      </c>
    </row>
    <row r="723" spans="1:5" ht="50" x14ac:dyDescent="0.25">
      <c r="A723" s="139" t="s">
        <v>1451</v>
      </c>
      <c r="B723" s="129" t="s">
        <v>1452</v>
      </c>
      <c r="C723" s="81" t="s">
        <v>12</v>
      </c>
      <c r="D723" s="81" t="s">
        <v>70</v>
      </c>
      <c r="E723" s="142">
        <v>483593</v>
      </c>
    </row>
    <row r="724" spans="1:5" ht="50" x14ac:dyDescent="0.25">
      <c r="A724" s="139" t="s">
        <v>1453</v>
      </c>
      <c r="B724" s="129" t="s">
        <v>1454</v>
      </c>
      <c r="C724" s="81" t="s">
        <v>12</v>
      </c>
      <c r="D724" s="81" t="s">
        <v>70</v>
      </c>
      <c r="E724" s="142">
        <v>503764</v>
      </c>
    </row>
    <row r="725" spans="1:5" ht="62.5" x14ac:dyDescent="0.25">
      <c r="A725" s="139" t="s">
        <v>1455</v>
      </c>
      <c r="B725" s="129" t="s">
        <v>1456</v>
      </c>
      <c r="C725" s="81" t="s">
        <v>12</v>
      </c>
      <c r="D725" s="81" t="s">
        <v>70</v>
      </c>
      <c r="E725" s="142">
        <v>581212</v>
      </c>
    </row>
    <row r="726" spans="1:5" ht="50" x14ac:dyDescent="0.25">
      <c r="A726" s="139" t="s">
        <v>1457</v>
      </c>
      <c r="B726" s="129" t="s">
        <v>1458</v>
      </c>
      <c r="C726" s="81" t="s">
        <v>12</v>
      </c>
      <c r="D726" s="81" t="s">
        <v>70</v>
      </c>
      <c r="E726" s="142">
        <v>448810</v>
      </c>
    </row>
    <row r="727" spans="1:5" ht="50" x14ac:dyDescent="0.25">
      <c r="A727" s="139" t="s">
        <v>1459</v>
      </c>
      <c r="B727" s="129" t="s">
        <v>1460</v>
      </c>
      <c r="C727" s="81" t="s">
        <v>12</v>
      </c>
      <c r="D727" s="81" t="s">
        <v>70</v>
      </c>
      <c r="E727" s="142">
        <v>333742</v>
      </c>
    </row>
    <row r="728" spans="1:5" ht="50" x14ac:dyDescent="0.25">
      <c r="A728" s="139" t="s">
        <v>1461</v>
      </c>
      <c r="B728" s="129" t="s">
        <v>1462</v>
      </c>
      <c r="C728" s="81" t="s">
        <v>12</v>
      </c>
      <c r="D728" s="81" t="s">
        <v>70</v>
      </c>
      <c r="E728" s="142">
        <v>246754</v>
      </c>
    </row>
    <row r="729" spans="1:5" ht="50" x14ac:dyDescent="0.25">
      <c r="A729" s="139" t="s">
        <v>1463</v>
      </c>
      <c r="B729" s="129" t="s">
        <v>1464</v>
      </c>
      <c r="C729" s="81" t="s">
        <v>12</v>
      </c>
      <c r="D729" s="81" t="s">
        <v>70</v>
      </c>
      <c r="E729" s="142">
        <v>227195</v>
      </c>
    </row>
    <row r="730" spans="1:5" ht="37.5" x14ac:dyDescent="0.25">
      <c r="A730" s="139" t="s">
        <v>1465</v>
      </c>
      <c r="B730" s="129" t="s">
        <v>1466</v>
      </c>
      <c r="C730" s="81" t="s">
        <v>12</v>
      </c>
      <c r="D730" s="81" t="s">
        <v>70</v>
      </c>
      <c r="E730" s="142">
        <v>20359</v>
      </c>
    </row>
    <row r="731" spans="1:5" ht="37.5" x14ac:dyDescent="0.25">
      <c r="A731" s="139" t="s">
        <v>1467</v>
      </c>
      <c r="B731" s="129" t="s">
        <v>1468</v>
      </c>
      <c r="C731" s="81" t="s">
        <v>12</v>
      </c>
      <c r="D731" s="81" t="s">
        <v>70</v>
      </c>
      <c r="E731" s="142">
        <v>31865</v>
      </c>
    </row>
    <row r="732" spans="1:5" ht="37.5" x14ac:dyDescent="0.25">
      <c r="A732" s="139" t="s">
        <v>1469</v>
      </c>
      <c r="B732" s="129" t="s">
        <v>1470</v>
      </c>
      <c r="C732" s="81" t="s">
        <v>12</v>
      </c>
      <c r="D732" s="81" t="s">
        <v>70</v>
      </c>
      <c r="E732" s="142">
        <v>17724</v>
      </c>
    </row>
    <row r="733" spans="1:5" ht="37.5" x14ac:dyDescent="0.25">
      <c r="A733" s="139" t="s">
        <v>1471</v>
      </c>
      <c r="B733" s="129" t="s">
        <v>1472</v>
      </c>
      <c r="C733" s="81" t="s">
        <v>12</v>
      </c>
      <c r="D733" s="81" t="s">
        <v>70</v>
      </c>
      <c r="E733" s="142">
        <v>31865</v>
      </c>
    </row>
    <row r="734" spans="1:5" ht="37.5" x14ac:dyDescent="0.25">
      <c r="A734" s="139" t="s">
        <v>1473</v>
      </c>
      <c r="B734" s="129" t="s">
        <v>1474</v>
      </c>
      <c r="C734" s="81" t="s">
        <v>12</v>
      </c>
      <c r="D734" s="81" t="s">
        <v>70</v>
      </c>
      <c r="E734" s="142">
        <v>17724</v>
      </c>
    </row>
    <row r="735" spans="1:5" ht="37.5" x14ac:dyDescent="0.25">
      <c r="A735" s="139" t="s">
        <v>1475</v>
      </c>
      <c r="B735" s="129" t="s">
        <v>1476</v>
      </c>
      <c r="C735" s="81" t="s">
        <v>12</v>
      </c>
      <c r="D735" s="81" t="s">
        <v>70</v>
      </c>
      <c r="E735" s="142">
        <v>39393</v>
      </c>
    </row>
    <row r="736" spans="1:5" ht="37.5" x14ac:dyDescent="0.25">
      <c r="A736" s="139" t="s">
        <v>1477</v>
      </c>
      <c r="B736" s="129" t="s">
        <v>1478</v>
      </c>
      <c r="C736" s="81" t="s">
        <v>12</v>
      </c>
      <c r="D736" s="81" t="s">
        <v>70</v>
      </c>
      <c r="E736" s="142">
        <v>24381</v>
      </c>
    </row>
    <row r="737" spans="1:5" ht="37.5" x14ac:dyDescent="0.25">
      <c r="A737" s="139" t="s">
        <v>1479</v>
      </c>
      <c r="B737" s="129" t="s">
        <v>1480</v>
      </c>
      <c r="C737" s="81" t="s">
        <v>12</v>
      </c>
      <c r="D737" s="81" t="s">
        <v>70</v>
      </c>
      <c r="E737" s="142">
        <v>39393</v>
      </c>
    </row>
    <row r="738" spans="1:5" ht="37.5" x14ac:dyDescent="0.25">
      <c r="A738" s="139" t="s">
        <v>1481</v>
      </c>
      <c r="B738" s="129" t="s">
        <v>1482</v>
      </c>
      <c r="C738" s="81" t="s">
        <v>12</v>
      </c>
      <c r="D738" s="81" t="s">
        <v>91</v>
      </c>
      <c r="E738" s="142">
        <v>21545</v>
      </c>
    </row>
    <row r="739" spans="1:5" ht="37.5" x14ac:dyDescent="0.25">
      <c r="A739" s="139" t="s">
        <v>1483</v>
      </c>
      <c r="B739" s="129" t="s">
        <v>1484</v>
      </c>
      <c r="C739" s="81" t="s">
        <v>12</v>
      </c>
      <c r="D739" s="81" t="s">
        <v>70</v>
      </c>
      <c r="E739" s="142">
        <v>42548</v>
      </c>
    </row>
    <row r="740" spans="1:5" ht="37.5" x14ac:dyDescent="0.25">
      <c r="A740" s="139" t="s">
        <v>1485</v>
      </c>
      <c r="B740" s="129" t="s">
        <v>1486</v>
      </c>
      <c r="C740" s="81" t="s">
        <v>12</v>
      </c>
      <c r="D740" s="81" t="s">
        <v>70</v>
      </c>
      <c r="E740" s="142">
        <v>36219</v>
      </c>
    </row>
    <row r="741" spans="1:5" ht="37.5" x14ac:dyDescent="0.25">
      <c r="A741" s="139" t="s">
        <v>1487</v>
      </c>
      <c r="B741" s="129" t="s">
        <v>1488</v>
      </c>
      <c r="C741" s="81" t="s">
        <v>12</v>
      </c>
      <c r="D741" s="81" t="s">
        <v>70</v>
      </c>
      <c r="E741" s="142">
        <v>65091</v>
      </c>
    </row>
    <row r="742" spans="1:5" ht="37.5" x14ac:dyDescent="0.25">
      <c r="A742" s="139" t="s">
        <v>1489</v>
      </c>
      <c r="B742" s="129" t="s">
        <v>1490</v>
      </c>
      <c r="C742" s="81" t="s">
        <v>12</v>
      </c>
      <c r="D742" s="81" t="s">
        <v>70</v>
      </c>
      <c r="E742" s="142">
        <v>36248</v>
      </c>
    </row>
    <row r="743" spans="1:5" ht="37.5" x14ac:dyDescent="0.25">
      <c r="A743" s="139" t="s">
        <v>1491</v>
      </c>
      <c r="B743" s="129" t="s">
        <v>1492</v>
      </c>
      <c r="C743" s="81" t="s">
        <v>12</v>
      </c>
      <c r="D743" s="81" t="s">
        <v>70</v>
      </c>
      <c r="E743" s="142">
        <v>65091</v>
      </c>
    </row>
    <row r="744" spans="1:5" ht="37.5" x14ac:dyDescent="0.25">
      <c r="A744" s="139" t="s">
        <v>1493</v>
      </c>
      <c r="B744" s="129" t="s">
        <v>1494</v>
      </c>
      <c r="C744" s="81" t="s">
        <v>12</v>
      </c>
      <c r="D744" s="81" t="s">
        <v>70</v>
      </c>
      <c r="E744" s="142">
        <v>41548</v>
      </c>
    </row>
    <row r="745" spans="1:5" ht="37.5" x14ac:dyDescent="0.25">
      <c r="A745" s="139" t="s">
        <v>1495</v>
      </c>
      <c r="B745" s="129" t="s">
        <v>1496</v>
      </c>
      <c r="C745" s="81" t="s">
        <v>12</v>
      </c>
      <c r="D745" s="81" t="s">
        <v>70</v>
      </c>
      <c r="E745" s="142">
        <v>77904</v>
      </c>
    </row>
    <row r="746" spans="1:5" ht="37.5" x14ac:dyDescent="0.25">
      <c r="A746" s="139" t="s">
        <v>1497</v>
      </c>
      <c r="B746" s="129" t="s">
        <v>1498</v>
      </c>
      <c r="C746" s="81" t="s">
        <v>12</v>
      </c>
      <c r="D746" s="81" t="s">
        <v>70</v>
      </c>
      <c r="E746" s="142">
        <v>41584</v>
      </c>
    </row>
    <row r="747" spans="1:5" ht="37.5" x14ac:dyDescent="0.25">
      <c r="A747" s="139" t="s">
        <v>1499</v>
      </c>
      <c r="B747" s="129" t="s">
        <v>1500</v>
      </c>
      <c r="C747" s="81" t="s">
        <v>12</v>
      </c>
      <c r="D747" s="81" t="s">
        <v>70</v>
      </c>
      <c r="E747" s="142">
        <v>80385</v>
      </c>
    </row>
    <row r="748" spans="1:5" ht="37.5" x14ac:dyDescent="0.25">
      <c r="A748" s="139" t="s">
        <v>1501</v>
      </c>
      <c r="B748" s="129" t="s">
        <v>1502</v>
      </c>
      <c r="C748" s="81" t="s">
        <v>12</v>
      </c>
      <c r="D748" s="81" t="s">
        <v>70</v>
      </c>
      <c r="E748" s="142">
        <v>41584</v>
      </c>
    </row>
    <row r="749" spans="1:5" ht="37.5" x14ac:dyDescent="0.25">
      <c r="A749" s="139" t="s">
        <v>1503</v>
      </c>
      <c r="B749" s="129" t="s">
        <v>1504</v>
      </c>
      <c r="C749" s="81" t="s">
        <v>12</v>
      </c>
      <c r="D749" s="81" t="s">
        <v>70</v>
      </c>
      <c r="E749" s="142">
        <v>87387</v>
      </c>
    </row>
    <row r="750" spans="1:5" ht="37.5" x14ac:dyDescent="0.25">
      <c r="A750" s="139" t="s">
        <v>1505</v>
      </c>
      <c r="B750" s="129" t="s">
        <v>1506</v>
      </c>
      <c r="C750" s="81" t="s">
        <v>12</v>
      </c>
      <c r="D750" s="81" t="s">
        <v>70</v>
      </c>
      <c r="E750" s="142">
        <v>82419</v>
      </c>
    </row>
    <row r="751" spans="1:5" ht="37.5" x14ac:dyDescent="0.25">
      <c r="A751" s="139" t="s">
        <v>1507</v>
      </c>
      <c r="B751" s="129" t="s">
        <v>1508</v>
      </c>
      <c r="C751" s="81" t="s">
        <v>12</v>
      </c>
      <c r="D751" s="81" t="s">
        <v>70</v>
      </c>
      <c r="E751" s="142">
        <v>131501</v>
      </c>
    </row>
    <row r="752" spans="1:5" ht="37.5" x14ac:dyDescent="0.25">
      <c r="A752" s="139" t="s">
        <v>1509</v>
      </c>
      <c r="B752" s="129" t="s">
        <v>1510</v>
      </c>
      <c r="C752" s="81" t="s">
        <v>12</v>
      </c>
      <c r="D752" s="81" t="s">
        <v>70</v>
      </c>
      <c r="E752" s="142">
        <v>82461</v>
      </c>
    </row>
    <row r="753" spans="1:5" ht="37.5" x14ac:dyDescent="0.25">
      <c r="A753" s="139" t="s">
        <v>1511</v>
      </c>
      <c r="B753" s="129" t="s">
        <v>1512</v>
      </c>
      <c r="C753" s="81" t="s">
        <v>12</v>
      </c>
      <c r="D753" s="81" t="s">
        <v>70</v>
      </c>
      <c r="E753" s="142">
        <v>90176</v>
      </c>
    </row>
    <row r="754" spans="1:5" ht="37.5" x14ac:dyDescent="0.25">
      <c r="A754" s="139" t="s">
        <v>1513</v>
      </c>
      <c r="B754" s="129" t="s">
        <v>1514</v>
      </c>
      <c r="C754" s="81" t="s">
        <v>12</v>
      </c>
      <c r="D754" s="81" t="s">
        <v>70</v>
      </c>
      <c r="E754" s="142">
        <v>85847</v>
      </c>
    </row>
    <row r="755" spans="1:5" ht="37.5" x14ac:dyDescent="0.25">
      <c r="A755" s="139" t="s">
        <v>1515</v>
      </c>
      <c r="B755" s="129" t="s">
        <v>1516</v>
      </c>
      <c r="C755" s="81" t="s">
        <v>12</v>
      </c>
      <c r="D755" s="81" t="s">
        <v>70</v>
      </c>
      <c r="E755" s="142">
        <v>90176</v>
      </c>
    </row>
    <row r="756" spans="1:5" ht="37.5" x14ac:dyDescent="0.25">
      <c r="A756" s="139" t="s">
        <v>1517</v>
      </c>
      <c r="B756" s="129" t="s">
        <v>1518</v>
      </c>
      <c r="C756" s="81" t="s">
        <v>12</v>
      </c>
      <c r="D756" s="81" t="s">
        <v>70</v>
      </c>
      <c r="E756" s="142">
        <v>85847</v>
      </c>
    </row>
    <row r="757" spans="1:5" ht="37.5" x14ac:dyDescent="0.25">
      <c r="A757" s="139" t="s">
        <v>1519</v>
      </c>
      <c r="B757" s="129" t="s">
        <v>1520</v>
      </c>
      <c r="C757" s="81" t="s">
        <v>12</v>
      </c>
      <c r="D757" s="81" t="s">
        <v>70</v>
      </c>
      <c r="E757" s="142">
        <v>87355</v>
      </c>
    </row>
    <row r="758" spans="1:5" ht="37.5" x14ac:dyDescent="0.25">
      <c r="A758" s="139" t="s">
        <v>1521</v>
      </c>
      <c r="B758" s="129" t="s">
        <v>1522</v>
      </c>
      <c r="C758" s="81" t="s">
        <v>12</v>
      </c>
      <c r="D758" s="81" t="s">
        <v>70</v>
      </c>
      <c r="E758" s="142">
        <v>97627</v>
      </c>
    </row>
    <row r="759" spans="1:5" ht="37.5" x14ac:dyDescent="0.25">
      <c r="A759" s="139" t="s">
        <v>1523</v>
      </c>
      <c r="B759" s="129" t="s">
        <v>1524</v>
      </c>
      <c r="C759" s="81" t="s">
        <v>12</v>
      </c>
      <c r="D759" s="81" t="s">
        <v>70</v>
      </c>
      <c r="E759" s="142">
        <v>87355</v>
      </c>
    </row>
    <row r="760" spans="1:5" ht="50" x14ac:dyDescent="0.25">
      <c r="A760" s="139" t="s">
        <v>1525</v>
      </c>
      <c r="B760" s="129" t="s">
        <v>1526</v>
      </c>
      <c r="C760" s="81" t="s">
        <v>12</v>
      </c>
      <c r="D760" s="81" t="s">
        <v>70</v>
      </c>
      <c r="E760" s="142">
        <v>211149</v>
      </c>
    </row>
    <row r="761" spans="1:5" ht="50" x14ac:dyDescent="0.25">
      <c r="A761" s="139" t="s">
        <v>1527</v>
      </c>
      <c r="B761" s="129" t="s">
        <v>1528</v>
      </c>
      <c r="C761" s="81" t="s">
        <v>12</v>
      </c>
      <c r="D761" s="81" t="s">
        <v>70</v>
      </c>
      <c r="E761" s="142">
        <v>213705</v>
      </c>
    </row>
    <row r="762" spans="1:5" ht="50" x14ac:dyDescent="0.25">
      <c r="A762" s="139" t="s">
        <v>1529</v>
      </c>
      <c r="B762" s="129" t="s">
        <v>1530</v>
      </c>
      <c r="C762" s="81" t="s">
        <v>12</v>
      </c>
      <c r="D762" s="81" t="s">
        <v>70</v>
      </c>
      <c r="E762" s="142">
        <v>211149</v>
      </c>
    </row>
    <row r="763" spans="1:5" ht="50" x14ac:dyDescent="0.25">
      <c r="A763" s="139" t="s">
        <v>1531</v>
      </c>
      <c r="B763" s="129" t="s">
        <v>1532</v>
      </c>
      <c r="C763" s="81" t="s">
        <v>12</v>
      </c>
      <c r="D763" s="81" t="s">
        <v>70</v>
      </c>
      <c r="E763" s="142">
        <v>211149</v>
      </c>
    </row>
    <row r="764" spans="1:5" ht="50" x14ac:dyDescent="0.25">
      <c r="A764" s="139" t="s">
        <v>1533</v>
      </c>
      <c r="B764" s="129" t="s">
        <v>1534</v>
      </c>
      <c r="C764" s="81" t="s">
        <v>12</v>
      </c>
      <c r="D764" s="81" t="s">
        <v>70</v>
      </c>
      <c r="E764" s="142">
        <v>211149</v>
      </c>
    </row>
    <row r="765" spans="1:5" ht="50" x14ac:dyDescent="0.25">
      <c r="A765" s="139" t="s">
        <v>1535</v>
      </c>
      <c r="B765" s="129" t="s">
        <v>1536</v>
      </c>
      <c r="C765" s="81" t="s">
        <v>12</v>
      </c>
      <c r="D765" s="81" t="s">
        <v>70</v>
      </c>
      <c r="E765" s="142">
        <v>211149</v>
      </c>
    </row>
    <row r="766" spans="1:5" ht="50" x14ac:dyDescent="0.25">
      <c r="A766" s="139" t="s">
        <v>1537</v>
      </c>
      <c r="B766" s="129" t="s">
        <v>1538</v>
      </c>
      <c r="C766" s="81" t="s">
        <v>12</v>
      </c>
      <c r="D766" s="81" t="s">
        <v>70</v>
      </c>
      <c r="E766" s="142">
        <v>410778</v>
      </c>
    </row>
    <row r="767" spans="1:5" ht="50" x14ac:dyDescent="0.25">
      <c r="A767" s="139" t="s">
        <v>1539</v>
      </c>
      <c r="B767" s="129" t="s">
        <v>1540</v>
      </c>
      <c r="C767" s="81" t="s">
        <v>12</v>
      </c>
      <c r="D767" s="81" t="s">
        <v>70</v>
      </c>
      <c r="E767" s="142">
        <v>510487</v>
      </c>
    </row>
    <row r="768" spans="1:5" ht="50" x14ac:dyDescent="0.25">
      <c r="A768" s="139" t="s">
        <v>1541</v>
      </c>
      <c r="B768" s="129" t="s">
        <v>1542</v>
      </c>
      <c r="C768" s="81" t="s">
        <v>12</v>
      </c>
      <c r="D768" s="81" t="s">
        <v>70</v>
      </c>
      <c r="E768" s="142">
        <v>612075</v>
      </c>
    </row>
    <row r="769" spans="1:5" ht="50" x14ac:dyDescent="0.25">
      <c r="A769" s="139" t="s">
        <v>1543</v>
      </c>
      <c r="B769" s="129" t="s">
        <v>1544</v>
      </c>
      <c r="C769" s="81" t="s">
        <v>12</v>
      </c>
      <c r="D769" s="81" t="s">
        <v>70</v>
      </c>
      <c r="E769" s="142">
        <v>730694</v>
      </c>
    </row>
    <row r="770" spans="1:5" ht="50" x14ac:dyDescent="0.25">
      <c r="A770" s="139" t="s">
        <v>1545</v>
      </c>
      <c r="B770" s="129" t="s">
        <v>1546</v>
      </c>
      <c r="C770" s="81" t="s">
        <v>12</v>
      </c>
      <c r="D770" s="81" t="s">
        <v>70</v>
      </c>
      <c r="E770" s="142">
        <v>626796</v>
      </c>
    </row>
    <row r="771" spans="1:5" ht="50" x14ac:dyDescent="0.25">
      <c r="A771" s="139" t="s">
        <v>1547</v>
      </c>
      <c r="B771" s="129" t="s">
        <v>1548</v>
      </c>
      <c r="C771" s="81" t="s">
        <v>12</v>
      </c>
      <c r="D771" s="81" t="s">
        <v>70</v>
      </c>
      <c r="E771" s="142">
        <v>935514</v>
      </c>
    </row>
    <row r="772" spans="1:5" ht="50" x14ac:dyDescent="0.25">
      <c r="A772" s="139" t="s">
        <v>1549</v>
      </c>
      <c r="B772" s="129" t="s">
        <v>1550</v>
      </c>
      <c r="C772" s="81" t="s">
        <v>12</v>
      </c>
      <c r="D772" s="81" t="s">
        <v>70</v>
      </c>
      <c r="E772" s="142">
        <v>1841157</v>
      </c>
    </row>
    <row r="773" spans="1:5" ht="50" x14ac:dyDescent="0.25">
      <c r="A773" s="139" t="s">
        <v>1551</v>
      </c>
      <c r="B773" s="129" t="s">
        <v>1552</v>
      </c>
      <c r="C773" s="81" t="s">
        <v>12</v>
      </c>
      <c r="D773" s="81" t="s">
        <v>70</v>
      </c>
      <c r="E773" s="142">
        <v>1298933</v>
      </c>
    </row>
    <row r="774" spans="1:5" ht="50" x14ac:dyDescent="0.25">
      <c r="A774" s="139" t="s">
        <v>1553</v>
      </c>
      <c r="B774" s="129" t="s">
        <v>1554</v>
      </c>
      <c r="C774" s="81" t="s">
        <v>12</v>
      </c>
      <c r="D774" s="81" t="s">
        <v>70</v>
      </c>
      <c r="E774" s="142">
        <v>1186429</v>
      </c>
    </row>
    <row r="775" spans="1:5" ht="50" x14ac:dyDescent="0.25">
      <c r="A775" s="139" t="s">
        <v>1555</v>
      </c>
      <c r="B775" s="129" t="s">
        <v>1556</v>
      </c>
      <c r="C775" s="81" t="s">
        <v>12</v>
      </c>
      <c r="D775" s="81" t="s">
        <v>70</v>
      </c>
      <c r="E775" s="142">
        <v>1609652</v>
      </c>
    </row>
    <row r="776" spans="1:5" ht="50" x14ac:dyDescent="0.25">
      <c r="A776" s="139" t="s">
        <v>1557</v>
      </c>
      <c r="B776" s="129" t="s">
        <v>1558</v>
      </c>
      <c r="C776" s="81" t="s">
        <v>12</v>
      </c>
      <c r="D776" s="81" t="s">
        <v>70</v>
      </c>
      <c r="E776" s="142">
        <v>3042218</v>
      </c>
    </row>
    <row r="777" spans="1:5" ht="50" x14ac:dyDescent="0.25">
      <c r="A777" s="139" t="s">
        <v>1559</v>
      </c>
      <c r="B777" s="129" t="s">
        <v>1560</v>
      </c>
      <c r="C777" s="81" t="s">
        <v>12</v>
      </c>
      <c r="D777" s="81" t="s">
        <v>70</v>
      </c>
      <c r="E777" s="142">
        <v>5246953</v>
      </c>
    </row>
    <row r="778" spans="1:5" ht="50" x14ac:dyDescent="0.25">
      <c r="A778" s="139" t="s">
        <v>1561</v>
      </c>
      <c r="B778" s="129" t="s">
        <v>1562</v>
      </c>
      <c r="C778" s="81" t="s">
        <v>12</v>
      </c>
      <c r="D778" s="81" t="s">
        <v>70</v>
      </c>
      <c r="E778" s="142">
        <v>373959</v>
      </c>
    </row>
    <row r="779" spans="1:5" ht="50" x14ac:dyDescent="0.25">
      <c r="A779" s="139" t="s">
        <v>1563</v>
      </c>
      <c r="B779" s="129" t="s">
        <v>1564</v>
      </c>
      <c r="C779" s="81" t="s">
        <v>12</v>
      </c>
      <c r="D779" s="81" t="s">
        <v>70</v>
      </c>
      <c r="E779" s="142">
        <v>415386</v>
      </c>
    </row>
    <row r="780" spans="1:5" ht="50" x14ac:dyDescent="0.25">
      <c r="A780" s="139" t="s">
        <v>1565</v>
      </c>
      <c r="B780" s="129" t="s">
        <v>1566</v>
      </c>
      <c r="C780" s="81" t="s">
        <v>12</v>
      </c>
      <c r="D780" s="81" t="s">
        <v>70</v>
      </c>
      <c r="E780" s="142">
        <v>911173</v>
      </c>
    </row>
    <row r="781" spans="1:5" ht="50" x14ac:dyDescent="0.25">
      <c r="A781" s="139" t="s">
        <v>1567</v>
      </c>
      <c r="B781" s="129" t="s">
        <v>1568</v>
      </c>
      <c r="C781" s="81" t="s">
        <v>12</v>
      </c>
      <c r="D781" s="81" t="s">
        <v>70</v>
      </c>
      <c r="E781" s="142">
        <v>377021</v>
      </c>
    </row>
    <row r="782" spans="1:5" ht="50" x14ac:dyDescent="0.25">
      <c r="A782" s="139" t="s">
        <v>1569</v>
      </c>
      <c r="B782" s="129" t="s">
        <v>1570</v>
      </c>
      <c r="C782" s="81" t="s">
        <v>12</v>
      </c>
      <c r="D782" s="81" t="s">
        <v>70</v>
      </c>
      <c r="E782" s="142">
        <v>19618179</v>
      </c>
    </row>
    <row r="783" spans="1:5" ht="50" x14ac:dyDescent="0.25">
      <c r="A783" s="139" t="s">
        <v>1571</v>
      </c>
      <c r="B783" s="129" t="s">
        <v>1572</v>
      </c>
      <c r="C783" s="81" t="s">
        <v>12</v>
      </c>
      <c r="D783" s="81" t="s">
        <v>70</v>
      </c>
      <c r="E783" s="142">
        <v>58496998</v>
      </c>
    </row>
    <row r="784" spans="1:5" ht="50" x14ac:dyDescent="0.25">
      <c r="A784" s="139" t="s">
        <v>1573</v>
      </c>
      <c r="B784" s="129" t="s">
        <v>1574</v>
      </c>
      <c r="C784" s="81" t="s">
        <v>12</v>
      </c>
      <c r="D784" s="81" t="s">
        <v>70</v>
      </c>
      <c r="E784" s="142">
        <v>31523666</v>
      </c>
    </row>
    <row r="785" spans="1:5" ht="50" x14ac:dyDescent="0.25">
      <c r="A785" s="139" t="s">
        <v>1575</v>
      </c>
      <c r="B785" s="129" t="s">
        <v>1576</v>
      </c>
      <c r="C785" s="81" t="s">
        <v>12</v>
      </c>
      <c r="D785" s="81" t="s">
        <v>70</v>
      </c>
      <c r="E785" s="142">
        <v>92701958</v>
      </c>
    </row>
    <row r="786" spans="1:5" ht="25" x14ac:dyDescent="0.25">
      <c r="A786" s="139" t="s">
        <v>1577</v>
      </c>
      <c r="B786" s="129" t="s">
        <v>1578</v>
      </c>
      <c r="C786" s="81" t="s">
        <v>12</v>
      </c>
      <c r="D786" s="81" t="s">
        <v>70</v>
      </c>
      <c r="E786" s="142">
        <v>138325</v>
      </c>
    </row>
    <row r="787" spans="1:5" ht="25" x14ac:dyDescent="0.25">
      <c r="A787" s="139" t="s">
        <v>1579</v>
      </c>
      <c r="B787" s="129" t="s">
        <v>1580</v>
      </c>
      <c r="C787" s="81" t="s">
        <v>12</v>
      </c>
      <c r="D787" s="81" t="s">
        <v>70</v>
      </c>
      <c r="E787" s="142">
        <v>157929</v>
      </c>
    </row>
    <row r="788" spans="1:5" ht="25" x14ac:dyDescent="0.25">
      <c r="A788" s="139" t="s">
        <v>1581</v>
      </c>
      <c r="B788" s="129" t="s">
        <v>1582</v>
      </c>
      <c r="C788" s="81" t="s">
        <v>12</v>
      </c>
      <c r="D788" s="81" t="s">
        <v>70</v>
      </c>
      <c r="E788" s="142">
        <v>205637</v>
      </c>
    </row>
    <row r="789" spans="1:5" ht="37.5" x14ac:dyDescent="0.25">
      <c r="A789" s="139" t="s">
        <v>1583</v>
      </c>
      <c r="B789" s="129" t="s">
        <v>1584</v>
      </c>
      <c r="C789" s="81" t="s">
        <v>12</v>
      </c>
      <c r="D789" s="81" t="s">
        <v>70</v>
      </c>
      <c r="E789" s="142">
        <v>149152</v>
      </c>
    </row>
    <row r="790" spans="1:5" ht="37.5" x14ac:dyDescent="0.25">
      <c r="A790" s="139" t="s">
        <v>1585</v>
      </c>
      <c r="B790" s="129" t="s">
        <v>1586</v>
      </c>
      <c r="C790" s="81" t="s">
        <v>12</v>
      </c>
      <c r="D790" s="81" t="s">
        <v>70</v>
      </c>
      <c r="E790" s="142">
        <v>171181</v>
      </c>
    </row>
    <row r="791" spans="1:5" ht="37.5" x14ac:dyDescent="0.25">
      <c r="A791" s="139" t="s">
        <v>1587</v>
      </c>
      <c r="B791" s="129" t="s">
        <v>1588</v>
      </c>
      <c r="C791" s="81" t="s">
        <v>12</v>
      </c>
      <c r="D791" s="81" t="s">
        <v>70</v>
      </c>
      <c r="E791" s="142">
        <v>193698</v>
      </c>
    </row>
    <row r="792" spans="1:5" ht="37.5" x14ac:dyDescent="0.25">
      <c r="A792" s="139" t="s">
        <v>1589</v>
      </c>
      <c r="B792" s="129" t="s">
        <v>1590</v>
      </c>
      <c r="C792" s="81" t="s">
        <v>12</v>
      </c>
      <c r="D792" s="81" t="s">
        <v>70</v>
      </c>
      <c r="E792" s="142">
        <v>190632</v>
      </c>
    </row>
    <row r="793" spans="1:5" ht="37.5" x14ac:dyDescent="0.25">
      <c r="A793" s="139" t="s">
        <v>1591</v>
      </c>
      <c r="B793" s="129" t="s">
        <v>1592</v>
      </c>
      <c r="C793" s="81" t="s">
        <v>12</v>
      </c>
      <c r="D793" s="81" t="s">
        <v>70</v>
      </c>
      <c r="E793" s="142">
        <v>186676</v>
      </c>
    </row>
    <row r="794" spans="1:5" ht="37.5" x14ac:dyDescent="0.25">
      <c r="A794" s="139" t="s">
        <v>1593</v>
      </c>
      <c r="B794" s="129" t="s">
        <v>1594</v>
      </c>
      <c r="C794" s="81" t="s">
        <v>12</v>
      </c>
      <c r="D794" s="81" t="s">
        <v>70</v>
      </c>
      <c r="E794" s="142">
        <v>235448</v>
      </c>
    </row>
    <row r="795" spans="1:5" ht="25" x14ac:dyDescent="0.25">
      <c r="A795" s="139" t="s">
        <v>1595</v>
      </c>
      <c r="B795" s="129" t="s">
        <v>1596</v>
      </c>
      <c r="C795" s="81" t="s">
        <v>12</v>
      </c>
      <c r="D795" s="81" t="s">
        <v>70</v>
      </c>
      <c r="E795" s="142">
        <v>147968</v>
      </c>
    </row>
    <row r="796" spans="1:5" ht="25" x14ac:dyDescent="0.25">
      <c r="A796" s="139" t="s">
        <v>1597</v>
      </c>
      <c r="B796" s="129" t="s">
        <v>1598</v>
      </c>
      <c r="C796" s="81" t="s">
        <v>12</v>
      </c>
      <c r="D796" s="81" t="s">
        <v>70</v>
      </c>
      <c r="E796" s="142">
        <v>146278</v>
      </c>
    </row>
    <row r="797" spans="1:5" ht="25" x14ac:dyDescent="0.25">
      <c r="A797" s="139" t="s">
        <v>1599</v>
      </c>
      <c r="B797" s="129" t="s">
        <v>1600</v>
      </c>
      <c r="C797" s="81" t="s">
        <v>12</v>
      </c>
      <c r="D797" s="81" t="s">
        <v>70</v>
      </c>
      <c r="E797" s="142">
        <v>193986</v>
      </c>
    </row>
    <row r="798" spans="1:5" ht="25" x14ac:dyDescent="0.25">
      <c r="A798" s="139" t="s">
        <v>1601</v>
      </c>
      <c r="B798" s="129" t="s">
        <v>1602</v>
      </c>
      <c r="C798" s="81" t="s">
        <v>12</v>
      </c>
      <c r="D798" s="81" t="s">
        <v>70</v>
      </c>
      <c r="E798" s="142">
        <v>146574</v>
      </c>
    </row>
    <row r="799" spans="1:5" ht="25" x14ac:dyDescent="0.25">
      <c r="A799" s="139" t="s">
        <v>1603</v>
      </c>
      <c r="B799" s="129" t="s">
        <v>1604</v>
      </c>
      <c r="C799" s="81" t="s">
        <v>12</v>
      </c>
      <c r="D799" s="81" t="s">
        <v>70</v>
      </c>
      <c r="E799" s="142">
        <v>146460</v>
      </c>
    </row>
    <row r="800" spans="1:5" ht="25" x14ac:dyDescent="0.25">
      <c r="A800" s="139" t="s">
        <v>1605</v>
      </c>
      <c r="B800" s="129" t="s">
        <v>1606</v>
      </c>
      <c r="C800" s="81" t="s">
        <v>12</v>
      </c>
      <c r="D800" s="81" t="s">
        <v>70</v>
      </c>
      <c r="E800" s="142">
        <v>194168</v>
      </c>
    </row>
    <row r="801" spans="1:5" ht="37.5" x14ac:dyDescent="0.25">
      <c r="A801" s="139" t="s">
        <v>1607</v>
      </c>
      <c r="B801" s="129" t="s">
        <v>1608</v>
      </c>
      <c r="C801" s="81" t="s">
        <v>12</v>
      </c>
      <c r="D801" s="81" t="s">
        <v>70</v>
      </c>
      <c r="E801" s="142">
        <v>168818</v>
      </c>
    </row>
    <row r="802" spans="1:5" ht="37.5" x14ac:dyDescent="0.25">
      <c r="A802" s="139" t="s">
        <v>1609</v>
      </c>
      <c r="B802" s="129" t="s">
        <v>1610</v>
      </c>
      <c r="C802" s="81" t="s">
        <v>12</v>
      </c>
      <c r="D802" s="81" t="s">
        <v>70</v>
      </c>
      <c r="E802" s="142">
        <v>167309</v>
      </c>
    </row>
    <row r="803" spans="1:5" ht="37.5" x14ac:dyDescent="0.25">
      <c r="A803" s="139" t="s">
        <v>1611</v>
      </c>
      <c r="B803" s="129" t="s">
        <v>1612</v>
      </c>
      <c r="C803" s="81" t="s">
        <v>12</v>
      </c>
      <c r="D803" s="81" t="s">
        <v>70</v>
      </c>
      <c r="E803" s="142">
        <v>215017</v>
      </c>
    </row>
    <row r="804" spans="1:5" ht="37.5" x14ac:dyDescent="0.25">
      <c r="A804" s="139" t="s">
        <v>1613</v>
      </c>
      <c r="B804" s="129" t="s">
        <v>1614</v>
      </c>
      <c r="C804" s="81" t="s">
        <v>12</v>
      </c>
      <c r="D804" s="81" t="s">
        <v>70</v>
      </c>
      <c r="E804" s="142">
        <v>228723</v>
      </c>
    </row>
    <row r="805" spans="1:5" ht="37.5" x14ac:dyDescent="0.25">
      <c r="A805" s="139" t="s">
        <v>1615</v>
      </c>
      <c r="B805" s="129" t="s">
        <v>1616</v>
      </c>
      <c r="C805" s="81" t="s">
        <v>12</v>
      </c>
      <c r="D805" s="81" t="s">
        <v>70</v>
      </c>
      <c r="E805" s="142">
        <v>227215</v>
      </c>
    </row>
    <row r="806" spans="1:5" ht="37.5" x14ac:dyDescent="0.25">
      <c r="A806" s="139" t="s">
        <v>1617</v>
      </c>
      <c r="B806" s="129" t="s">
        <v>1618</v>
      </c>
      <c r="C806" s="81" t="s">
        <v>12</v>
      </c>
      <c r="D806" s="81" t="s">
        <v>70</v>
      </c>
      <c r="E806" s="142">
        <v>274923</v>
      </c>
    </row>
    <row r="807" spans="1:5" ht="37.5" x14ac:dyDescent="0.25">
      <c r="A807" s="139" t="s">
        <v>1619</v>
      </c>
      <c r="B807" s="129" t="s">
        <v>1620</v>
      </c>
      <c r="C807" s="81" t="s">
        <v>12</v>
      </c>
      <c r="D807" s="81" t="s">
        <v>70</v>
      </c>
      <c r="E807" s="142">
        <v>256578</v>
      </c>
    </row>
    <row r="808" spans="1:5" ht="37.5" x14ac:dyDescent="0.25">
      <c r="A808" s="139" t="s">
        <v>1621</v>
      </c>
      <c r="B808" s="129" t="s">
        <v>1622</v>
      </c>
      <c r="C808" s="81" t="s">
        <v>12</v>
      </c>
      <c r="D808" s="81" t="s">
        <v>70</v>
      </c>
      <c r="E808" s="142">
        <v>256445</v>
      </c>
    </row>
    <row r="809" spans="1:5" ht="37.5" x14ac:dyDescent="0.25">
      <c r="A809" s="139" t="s">
        <v>1623</v>
      </c>
      <c r="B809" s="129" t="s">
        <v>1624</v>
      </c>
      <c r="C809" s="81" t="s">
        <v>12</v>
      </c>
      <c r="D809" s="81" t="s">
        <v>70</v>
      </c>
      <c r="E809" s="142">
        <v>305895</v>
      </c>
    </row>
    <row r="810" spans="1:5" ht="37.5" x14ac:dyDescent="0.25">
      <c r="A810" s="139" t="s">
        <v>1625</v>
      </c>
      <c r="B810" s="129" t="s">
        <v>1626</v>
      </c>
      <c r="C810" s="81" t="s">
        <v>12</v>
      </c>
      <c r="D810" s="81" t="s">
        <v>70</v>
      </c>
      <c r="E810" s="142">
        <v>150314</v>
      </c>
    </row>
    <row r="811" spans="1:5" ht="37.5" x14ac:dyDescent="0.25">
      <c r="A811" s="139" t="s">
        <v>1627</v>
      </c>
      <c r="B811" s="129" t="s">
        <v>1628</v>
      </c>
      <c r="C811" s="81" t="s">
        <v>12</v>
      </c>
      <c r="D811" s="81" t="s">
        <v>70</v>
      </c>
      <c r="E811" s="142">
        <v>164604</v>
      </c>
    </row>
    <row r="812" spans="1:5" ht="37.5" x14ac:dyDescent="0.25">
      <c r="A812" s="139" t="s">
        <v>1629</v>
      </c>
      <c r="B812" s="129" t="s">
        <v>1630</v>
      </c>
      <c r="C812" s="81" t="s">
        <v>12</v>
      </c>
      <c r="D812" s="81" t="s">
        <v>70</v>
      </c>
      <c r="E812" s="142">
        <v>235995</v>
      </c>
    </row>
    <row r="813" spans="1:5" ht="37.5" x14ac:dyDescent="0.25">
      <c r="A813" s="139" t="s">
        <v>1631</v>
      </c>
      <c r="B813" s="129" t="s">
        <v>1632</v>
      </c>
      <c r="C813" s="81" t="s">
        <v>12</v>
      </c>
      <c r="D813" s="81" t="s">
        <v>70</v>
      </c>
      <c r="E813" s="142">
        <v>161294</v>
      </c>
    </row>
    <row r="814" spans="1:5" ht="37.5" x14ac:dyDescent="0.25">
      <c r="A814" s="139" t="s">
        <v>1633</v>
      </c>
      <c r="B814" s="129" t="s">
        <v>1634</v>
      </c>
      <c r="C814" s="81" t="s">
        <v>12</v>
      </c>
      <c r="D814" s="81" t="s">
        <v>70</v>
      </c>
      <c r="E814" s="142">
        <v>174190</v>
      </c>
    </row>
    <row r="815" spans="1:5" ht="37.5" x14ac:dyDescent="0.25">
      <c r="A815" s="139" t="s">
        <v>1635</v>
      </c>
      <c r="B815" s="129" t="s">
        <v>1636</v>
      </c>
      <c r="C815" s="81" t="s">
        <v>12</v>
      </c>
      <c r="D815" s="81" t="s">
        <v>70</v>
      </c>
      <c r="E815" s="142">
        <v>245581</v>
      </c>
    </row>
    <row r="816" spans="1:5" ht="37.5" x14ac:dyDescent="0.25">
      <c r="A816" s="139" t="s">
        <v>1637</v>
      </c>
      <c r="B816" s="129" t="s">
        <v>1638</v>
      </c>
      <c r="C816" s="81" t="s">
        <v>12</v>
      </c>
      <c r="D816" s="81" t="s">
        <v>70</v>
      </c>
      <c r="E816" s="142">
        <v>161478</v>
      </c>
    </row>
    <row r="817" spans="1:5" ht="37.5" x14ac:dyDescent="0.25">
      <c r="A817" s="139" t="s">
        <v>1639</v>
      </c>
      <c r="B817" s="129" t="s">
        <v>1640</v>
      </c>
      <c r="C817" s="81" t="s">
        <v>12</v>
      </c>
      <c r="D817" s="81" t="s">
        <v>70</v>
      </c>
      <c r="E817" s="142">
        <v>175750</v>
      </c>
    </row>
    <row r="818" spans="1:5" ht="37.5" x14ac:dyDescent="0.25">
      <c r="A818" s="139" t="s">
        <v>1641</v>
      </c>
      <c r="B818" s="129" t="s">
        <v>1642</v>
      </c>
      <c r="C818" s="81" t="s">
        <v>12</v>
      </c>
      <c r="D818" s="81" t="s">
        <v>70</v>
      </c>
      <c r="E818" s="142">
        <v>247159</v>
      </c>
    </row>
    <row r="819" spans="1:5" ht="37.5" x14ac:dyDescent="0.25">
      <c r="A819" s="139" t="s">
        <v>1643</v>
      </c>
      <c r="B819" s="129" t="s">
        <v>1644</v>
      </c>
      <c r="C819" s="81" t="s">
        <v>12</v>
      </c>
      <c r="D819" s="81" t="s">
        <v>70</v>
      </c>
      <c r="E819" s="142">
        <v>178014</v>
      </c>
    </row>
    <row r="820" spans="1:5" ht="37.5" x14ac:dyDescent="0.25">
      <c r="A820" s="139" t="s">
        <v>1645</v>
      </c>
      <c r="B820" s="129" t="s">
        <v>1646</v>
      </c>
      <c r="C820" s="81" t="s">
        <v>12</v>
      </c>
      <c r="D820" s="81" t="s">
        <v>70</v>
      </c>
      <c r="E820" s="142">
        <v>194803</v>
      </c>
    </row>
    <row r="821" spans="1:5" ht="37.5" x14ac:dyDescent="0.25">
      <c r="A821" s="139" t="s">
        <v>1647</v>
      </c>
      <c r="B821" s="129" t="s">
        <v>1648</v>
      </c>
      <c r="C821" s="81" t="s">
        <v>12</v>
      </c>
      <c r="D821" s="81" t="s">
        <v>70</v>
      </c>
      <c r="E821" s="142">
        <v>264470</v>
      </c>
    </row>
    <row r="822" spans="1:5" ht="37.5" x14ac:dyDescent="0.25">
      <c r="A822" s="139" t="s">
        <v>1649</v>
      </c>
      <c r="B822" s="129" t="s">
        <v>1650</v>
      </c>
      <c r="C822" s="81" t="s">
        <v>12</v>
      </c>
      <c r="D822" s="81" t="s">
        <v>70</v>
      </c>
      <c r="E822" s="142">
        <v>172494</v>
      </c>
    </row>
    <row r="823" spans="1:5" ht="37.5" x14ac:dyDescent="0.25">
      <c r="A823" s="139" t="s">
        <v>1651</v>
      </c>
      <c r="B823" s="129" t="s">
        <v>1652</v>
      </c>
      <c r="C823" s="81" t="s">
        <v>12</v>
      </c>
      <c r="D823" s="81" t="s">
        <v>70</v>
      </c>
      <c r="E823" s="142">
        <v>187889</v>
      </c>
    </row>
    <row r="824" spans="1:5" ht="37.5" x14ac:dyDescent="0.25">
      <c r="A824" s="139" t="s">
        <v>1653</v>
      </c>
      <c r="B824" s="129" t="s">
        <v>1654</v>
      </c>
      <c r="C824" s="81" t="s">
        <v>12</v>
      </c>
      <c r="D824" s="81" t="s">
        <v>70</v>
      </c>
      <c r="E824" s="142">
        <v>257537</v>
      </c>
    </row>
    <row r="825" spans="1:5" ht="37.5" x14ac:dyDescent="0.25">
      <c r="A825" s="139" t="s">
        <v>1655</v>
      </c>
      <c r="B825" s="129" t="s">
        <v>1656</v>
      </c>
      <c r="C825" s="81" t="s">
        <v>12</v>
      </c>
      <c r="D825" s="81" t="s">
        <v>70</v>
      </c>
      <c r="E825" s="142">
        <v>200390</v>
      </c>
    </row>
    <row r="826" spans="1:5" ht="37.5" x14ac:dyDescent="0.25">
      <c r="A826" s="139" t="s">
        <v>1657</v>
      </c>
      <c r="B826" s="129" t="s">
        <v>1658</v>
      </c>
      <c r="C826" s="81" t="s">
        <v>12</v>
      </c>
      <c r="D826" s="81" t="s">
        <v>70</v>
      </c>
      <c r="E826" s="142">
        <v>215785</v>
      </c>
    </row>
    <row r="827" spans="1:5" ht="37.5" x14ac:dyDescent="0.25">
      <c r="A827" s="139" t="s">
        <v>1659</v>
      </c>
      <c r="B827" s="129" t="s">
        <v>1660</v>
      </c>
      <c r="C827" s="81" t="s">
        <v>12</v>
      </c>
      <c r="D827" s="81" t="s">
        <v>70</v>
      </c>
      <c r="E827" s="142">
        <v>287194</v>
      </c>
    </row>
    <row r="828" spans="1:5" ht="37.5" x14ac:dyDescent="0.25">
      <c r="A828" s="139" t="s">
        <v>1661</v>
      </c>
      <c r="B828" s="129" t="s">
        <v>1662</v>
      </c>
      <c r="C828" s="81" t="s">
        <v>12</v>
      </c>
      <c r="D828" s="81" t="s">
        <v>70</v>
      </c>
      <c r="E828" s="142">
        <v>152370</v>
      </c>
    </row>
    <row r="829" spans="1:5" ht="37.5" x14ac:dyDescent="0.25">
      <c r="A829" s="139" t="s">
        <v>1663</v>
      </c>
      <c r="B829" s="129" t="s">
        <v>1664</v>
      </c>
      <c r="C829" s="81" t="s">
        <v>12</v>
      </c>
      <c r="D829" s="81" t="s">
        <v>70</v>
      </c>
      <c r="E829" s="142">
        <v>167765</v>
      </c>
    </row>
    <row r="830" spans="1:5" ht="37.5" x14ac:dyDescent="0.25">
      <c r="A830" s="139" t="s">
        <v>1665</v>
      </c>
      <c r="B830" s="129" t="s">
        <v>1666</v>
      </c>
      <c r="C830" s="81" t="s">
        <v>12</v>
      </c>
      <c r="D830" s="81" t="s">
        <v>70</v>
      </c>
      <c r="E830" s="142">
        <v>237414</v>
      </c>
    </row>
    <row r="831" spans="1:5" ht="37.5" x14ac:dyDescent="0.25">
      <c r="A831" s="139" t="s">
        <v>1667</v>
      </c>
      <c r="B831" s="129" t="s">
        <v>1668</v>
      </c>
      <c r="C831" s="81" t="s">
        <v>12</v>
      </c>
      <c r="D831" s="81" t="s">
        <v>70</v>
      </c>
      <c r="E831" s="142">
        <v>199826</v>
      </c>
    </row>
    <row r="832" spans="1:5" ht="37.5" x14ac:dyDescent="0.25">
      <c r="A832" s="139" t="s">
        <v>1669</v>
      </c>
      <c r="B832" s="129" t="s">
        <v>1670</v>
      </c>
      <c r="C832" s="81" t="s">
        <v>12</v>
      </c>
      <c r="D832" s="81" t="s">
        <v>70</v>
      </c>
      <c r="E832" s="142">
        <v>249921</v>
      </c>
    </row>
    <row r="833" spans="1:5" ht="37.5" x14ac:dyDescent="0.25">
      <c r="A833" s="139" t="s">
        <v>1671</v>
      </c>
      <c r="B833" s="129" t="s">
        <v>1672</v>
      </c>
      <c r="C833" s="81" t="s">
        <v>12</v>
      </c>
      <c r="D833" s="81" t="s">
        <v>70</v>
      </c>
      <c r="E833" s="142">
        <v>248283</v>
      </c>
    </row>
    <row r="834" spans="1:5" ht="37.5" x14ac:dyDescent="0.25">
      <c r="A834" s="139" t="s">
        <v>1673</v>
      </c>
      <c r="B834" s="129" t="s">
        <v>1674</v>
      </c>
      <c r="C834" s="81" t="s">
        <v>12</v>
      </c>
      <c r="D834" s="81" t="s">
        <v>70</v>
      </c>
      <c r="E834" s="142">
        <v>775247</v>
      </c>
    </row>
    <row r="835" spans="1:5" ht="37.5" x14ac:dyDescent="0.25">
      <c r="A835" s="139" t="s">
        <v>1675</v>
      </c>
      <c r="B835" s="129" t="s">
        <v>1676</v>
      </c>
      <c r="C835" s="81" t="s">
        <v>12</v>
      </c>
      <c r="D835" s="81" t="s">
        <v>70</v>
      </c>
      <c r="E835" s="142">
        <v>467974</v>
      </c>
    </row>
    <row r="836" spans="1:5" ht="37.5" x14ac:dyDescent="0.25">
      <c r="A836" s="139" t="s">
        <v>1677</v>
      </c>
      <c r="B836" s="129" t="s">
        <v>1678</v>
      </c>
      <c r="C836" s="81" t="s">
        <v>12</v>
      </c>
      <c r="D836" s="81" t="s">
        <v>70</v>
      </c>
      <c r="E836" s="142">
        <v>514341</v>
      </c>
    </row>
    <row r="837" spans="1:5" ht="37.5" x14ac:dyDescent="0.25">
      <c r="A837" s="139" t="s">
        <v>1679</v>
      </c>
      <c r="B837" s="129" t="s">
        <v>1680</v>
      </c>
      <c r="C837" s="81" t="s">
        <v>12</v>
      </c>
      <c r="D837" s="81" t="s">
        <v>70</v>
      </c>
      <c r="E837" s="142">
        <v>516882</v>
      </c>
    </row>
    <row r="838" spans="1:5" ht="37.5" x14ac:dyDescent="0.25">
      <c r="A838" s="139" t="s">
        <v>1681</v>
      </c>
      <c r="B838" s="129" t="s">
        <v>1682</v>
      </c>
      <c r="C838" s="81" t="s">
        <v>12</v>
      </c>
      <c r="D838" s="81" t="s">
        <v>70</v>
      </c>
      <c r="E838" s="142">
        <v>564658</v>
      </c>
    </row>
    <row r="839" spans="1:5" ht="37.5" x14ac:dyDescent="0.25">
      <c r="A839" s="139" t="s">
        <v>1683</v>
      </c>
      <c r="B839" s="129" t="s">
        <v>1684</v>
      </c>
      <c r="C839" s="81" t="s">
        <v>12</v>
      </c>
      <c r="D839" s="81" t="s">
        <v>70</v>
      </c>
      <c r="E839" s="142">
        <v>1114897</v>
      </c>
    </row>
    <row r="840" spans="1:5" ht="37.5" x14ac:dyDescent="0.25">
      <c r="A840" s="139" t="s">
        <v>1685</v>
      </c>
      <c r="B840" s="129" t="s">
        <v>1686</v>
      </c>
      <c r="C840" s="81" t="s">
        <v>12</v>
      </c>
      <c r="D840" s="81" t="s">
        <v>70</v>
      </c>
      <c r="E840" s="142">
        <v>1177565</v>
      </c>
    </row>
    <row r="841" spans="1:5" ht="37.5" x14ac:dyDescent="0.25">
      <c r="A841" s="139" t="s">
        <v>1687</v>
      </c>
      <c r="B841" s="129" t="s">
        <v>1688</v>
      </c>
      <c r="C841" s="81" t="s">
        <v>12</v>
      </c>
      <c r="D841" s="81" t="s">
        <v>70</v>
      </c>
      <c r="E841" s="142">
        <v>210789</v>
      </c>
    </row>
    <row r="842" spans="1:5" ht="37.5" x14ac:dyDescent="0.25">
      <c r="A842" s="139" t="s">
        <v>1689</v>
      </c>
      <c r="B842" s="129" t="s">
        <v>1688</v>
      </c>
      <c r="C842" s="81" t="s">
        <v>12</v>
      </c>
      <c r="D842" s="81" t="s">
        <v>70</v>
      </c>
      <c r="E842" s="142">
        <v>254813</v>
      </c>
    </row>
    <row r="843" spans="1:5" ht="25" x14ac:dyDescent="0.25">
      <c r="A843" s="139" t="s">
        <v>1690</v>
      </c>
      <c r="B843" s="129" t="s">
        <v>1691</v>
      </c>
      <c r="C843" s="81" t="s">
        <v>12</v>
      </c>
      <c r="D843" s="81" t="s">
        <v>70</v>
      </c>
      <c r="E843" s="142">
        <v>409256</v>
      </c>
    </row>
    <row r="844" spans="1:5" ht="25" x14ac:dyDescent="0.25">
      <c r="A844" s="139" t="s">
        <v>1692</v>
      </c>
      <c r="B844" s="129" t="s">
        <v>1693</v>
      </c>
      <c r="C844" s="81" t="s">
        <v>12</v>
      </c>
      <c r="D844" s="81" t="s">
        <v>70</v>
      </c>
      <c r="E844" s="142">
        <v>195586</v>
      </c>
    </row>
    <row r="845" spans="1:5" ht="37.5" x14ac:dyDescent="0.25">
      <c r="A845" s="139" t="s">
        <v>1694</v>
      </c>
      <c r="B845" s="129" t="s">
        <v>1695</v>
      </c>
      <c r="C845" s="81" t="s">
        <v>12</v>
      </c>
      <c r="D845" s="81" t="s">
        <v>70</v>
      </c>
      <c r="E845" s="142">
        <v>274175</v>
      </c>
    </row>
    <row r="846" spans="1:5" ht="37.5" x14ac:dyDescent="0.25">
      <c r="A846" s="139" t="s">
        <v>1696</v>
      </c>
      <c r="B846" s="129" t="s">
        <v>1697</v>
      </c>
      <c r="C846" s="81" t="s">
        <v>12</v>
      </c>
      <c r="D846" s="81" t="s">
        <v>70</v>
      </c>
      <c r="E846" s="142">
        <v>317270</v>
      </c>
    </row>
    <row r="847" spans="1:5" ht="50" x14ac:dyDescent="0.25">
      <c r="A847" s="139" t="s">
        <v>1698</v>
      </c>
      <c r="B847" s="129" t="s">
        <v>1699</v>
      </c>
      <c r="C847" s="81" t="s">
        <v>12</v>
      </c>
      <c r="D847" s="81" t="s">
        <v>70</v>
      </c>
      <c r="E847" s="142">
        <v>259032</v>
      </c>
    </row>
    <row r="848" spans="1:5" ht="50" x14ac:dyDescent="0.25">
      <c r="A848" s="139" t="s">
        <v>1700</v>
      </c>
      <c r="B848" s="129" t="s">
        <v>1701</v>
      </c>
      <c r="C848" s="81" t="s">
        <v>12</v>
      </c>
      <c r="D848" s="81" t="s">
        <v>70</v>
      </c>
      <c r="E848" s="142">
        <v>539791</v>
      </c>
    </row>
    <row r="849" spans="1:5" ht="37.5" x14ac:dyDescent="0.25">
      <c r="A849" s="139" t="s">
        <v>1702</v>
      </c>
      <c r="B849" s="129" t="s">
        <v>1703</v>
      </c>
      <c r="C849" s="81" t="s">
        <v>12</v>
      </c>
      <c r="D849" s="81" t="s">
        <v>70</v>
      </c>
      <c r="E849" s="142">
        <v>1192679</v>
      </c>
    </row>
    <row r="850" spans="1:5" ht="37.5" x14ac:dyDescent="0.25">
      <c r="A850" s="139" t="s">
        <v>1704</v>
      </c>
      <c r="B850" s="129" t="s">
        <v>1705</v>
      </c>
      <c r="C850" s="81" t="s">
        <v>12</v>
      </c>
      <c r="D850" s="81" t="s">
        <v>70</v>
      </c>
      <c r="E850" s="142">
        <v>484985</v>
      </c>
    </row>
    <row r="851" spans="1:5" ht="37.5" x14ac:dyDescent="0.25">
      <c r="A851" s="139" t="s">
        <v>1706</v>
      </c>
      <c r="B851" s="129" t="s">
        <v>1707</v>
      </c>
      <c r="C851" s="81" t="s">
        <v>12</v>
      </c>
      <c r="D851" s="81" t="s">
        <v>70</v>
      </c>
      <c r="E851" s="142">
        <v>123065</v>
      </c>
    </row>
    <row r="852" spans="1:5" ht="50" x14ac:dyDescent="0.25">
      <c r="A852" s="139" t="s">
        <v>1708</v>
      </c>
      <c r="B852" s="129" t="s">
        <v>1709</v>
      </c>
      <c r="C852" s="81" t="s">
        <v>12</v>
      </c>
      <c r="D852" s="81" t="s">
        <v>70</v>
      </c>
      <c r="E852" s="142">
        <v>274511</v>
      </c>
    </row>
    <row r="853" spans="1:5" ht="37.5" x14ac:dyDescent="0.25">
      <c r="A853" s="139" t="s">
        <v>1710</v>
      </c>
      <c r="B853" s="129" t="s">
        <v>1711</v>
      </c>
      <c r="C853" s="81" t="s">
        <v>12</v>
      </c>
      <c r="D853" s="81" t="s">
        <v>70</v>
      </c>
      <c r="E853" s="142">
        <v>107763</v>
      </c>
    </row>
    <row r="854" spans="1:5" ht="37.5" x14ac:dyDescent="0.25">
      <c r="A854" s="139" t="s">
        <v>1712</v>
      </c>
      <c r="B854" s="129" t="s">
        <v>1713</v>
      </c>
      <c r="C854" s="81" t="s">
        <v>12</v>
      </c>
      <c r="D854" s="81" t="s">
        <v>70</v>
      </c>
      <c r="E854" s="142">
        <v>283737</v>
      </c>
    </row>
    <row r="855" spans="1:5" ht="37.5" x14ac:dyDescent="0.25">
      <c r="A855" s="139" t="s">
        <v>1714</v>
      </c>
      <c r="B855" s="129" t="s">
        <v>1715</v>
      </c>
      <c r="C855" s="81" t="s">
        <v>12</v>
      </c>
      <c r="D855" s="81" t="s">
        <v>70</v>
      </c>
      <c r="E855" s="142">
        <v>120566</v>
      </c>
    </row>
    <row r="856" spans="1:5" ht="25" x14ac:dyDescent="0.25">
      <c r="A856" s="139" t="s">
        <v>1716</v>
      </c>
      <c r="B856" s="129" t="s">
        <v>1717</v>
      </c>
      <c r="C856" s="81" t="s">
        <v>12</v>
      </c>
      <c r="D856" s="81" t="s">
        <v>70</v>
      </c>
      <c r="E856" s="142">
        <v>768884</v>
      </c>
    </row>
    <row r="857" spans="1:5" ht="37.5" x14ac:dyDescent="0.25">
      <c r="A857" s="139" t="s">
        <v>1718</v>
      </c>
      <c r="B857" s="129" t="s">
        <v>1719</v>
      </c>
      <c r="C857" s="81" t="s">
        <v>12</v>
      </c>
      <c r="D857" s="81" t="s">
        <v>70</v>
      </c>
      <c r="E857" s="142">
        <v>2922334</v>
      </c>
    </row>
    <row r="858" spans="1:5" ht="25" x14ac:dyDescent="0.25">
      <c r="A858" s="139" t="s">
        <v>1720</v>
      </c>
      <c r="B858" s="129" t="s">
        <v>1721</v>
      </c>
      <c r="C858" s="81" t="s">
        <v>12</v>
      </c>
      <c r="D858" s="81" t="s">
        <v>70</v>
      </c>
      <c r="E858" s="142">
        <v>423503</v>
      </c>
    </row>
    <row r="859" spans="1:5" ht="25" x14ac:dyDescent="0.25">
      <c r="A859" s="139" t="s">
        <v>1722</v>
      </c>
      <c r="B859" s="129" t="s">
        <v>1723</v>
      </c>
      <c r="C859" s="81" t="s">
        <v>12</v>
      </c>
      <c r="D859" s="81" t="s">
        <v>70</v>
      </c>
      <c r="E859" s="142">
        <v>307028</v>
      </c>
    </row>
    <row r="860" spans="1:5" ht="25" x14ac:dyDescent="0.25">
      <c r="A860" s="139" t="s">
        <v>1724</v>
      </c>
      <c r="B860" s="129" t="s">
        <v>1725</v>
      </c>
      <c r="C860" s="81" t="s">
        <v>12</v>
      </c>
      <c r="D860" s="81" t="s">
        <v>70</v>
      </c>
      <c r="E860" s="142">
        <v>179648</v>
      </c>
    </row>
    <row r="861" spans="1:5" ht="37.5" x14ac:dyDescent="0.25">
      <c r="A861" s="139" t="s">
        <v>1726</v>
      </c>
      <c r="B861" s="129" t="s">
        <v>1727</v>
      </c>
      <c r="C861" s="81" t="s">
        <v>12</v>
      </c>
      <c r="D861" s="81" t="s">
        <v>70</v>
      </c>
      <c r="E861" s="142">
        <v>313047</v>
      </c>
    </row>
    <row r="862" spans="1:5" ht="62.5" x14ac:dyDescent="0.25">
      <c r="A862" s="139" t="s">
        <v>1728</v>
      </c>
      <c r="B862" s="129" t="s">
        <v>1729</v>
      </c>
      <c r="C862" s="81" t="s">
        <v>12</v>
      </c>
      <c r="D862" s="81" t="s">
        <v>70</v>
      </c>
      <c r="E862" s="142">
        <v>436338</v>
      </c>
    </row>
    <row r="863" spans="1:5" ht="25" x14ac:dyDescent="0.25">
      <c r="A863" s="139" t="s">
        <v>1730</v>
      </c>
      <c r="B863" s="129" t="s">
        <v>1731</v>
      </c>
      <c r="C863" s="81" t="s">
        <v>12</v>
      </c>
      <c r="D863" s="81" t="s">
        <v>70</v>
      </c>
      <c r="E863" s="142">
        <v>133782</v>
      </c>
    </row>
    <row r="864" spans="1:5" ht="25" x14ac:dyDescent="0.25">
      <c r="A864" s="139" t="s">
        <v>1732</v>
      </c>
      <c r="B864" s="129" t="s">
        <v>1733</v>
      </c>
      <c r="C864" s="81" t="s">
        <v>12</v>
      </c>
      <c r="D864" s="81" t="s">
        <v>70</v>
      </c>
      <c r="E864" s="142">
        <v>271483</v>
      </c>
    </row>
    <row r="865" spans="1:5" ht="25" x14ac:dyDescent="0.25">
      <c r="A865" s="139" t="s">
        <v>1734</v>
      </c>
      <c r="B865" s="129" t="s">
        <v>1735</v>
      </c>
      <c r="C865" s="81" t="s">
        <v>12</v>
      </c>
      <c r="D865" s="81" t="s">
        <v>70</v>
      </c>
      <c r="E865" s="142">
        <v>72010</v>
      </c>
    </row>
    <row r="866" spans="1:5" ht="37.5" x14ac:dyDescent="0.25">
      <c r="A866" s="139" t="s">
        <v>1736</v>
      </c>
      <c r="B866" s="129" t="s">
        <v>1737</v>
      </c>
      <c r="C866" s="81" t="s">
        <v>12</v>
      </c>
      <c r="D866" s="81" t="s">
        <v>70</v>
      </c>
      <c r="E866" s="142">
        <v>118335</v>
      </c>
    </row>
    <row r="867" spans="1:5" ht="25" x14ac:dyDescent="0.25">
      <c r="A867" s="139" t="s">
        <v>1738</v>
      </c>
      <c r="B867" s="129" t="s">
        <v>1739</v>
      </c>
      <c r="C867" s="81" t="s">
        <v>12</v>
      </c>
      <c r="D867" s="81" t="s">
        <v>70</v>
      </c>
      <c r="E867" s="142">
        <v>209269</v>
      </c>
    </row>
    <row r="868" spans="1:5" ht="50" x14ac:dyDescent="0.25">
      <c r="A868" s="139" t="s">
        <v>1740</v>
      </c>
      <c r="B868" s="129" t="s">
        <v>1741</v>
      </c>
      <c r="C868" s="81" t="s">
        <v>12</v>
      </c>
      <c r="D868" s="81" t="s">
        <v>70</v>
      </c>
      <c r="E868" s="142">
        <v>470306</v>
      </c>
    </row>
    <row r="869" spans="1:5" ht="25" x14ac:dyDescent="0.25">
      <c r="A869" s="139" t="s">
        <v>1742</v>
      </c>
      <c r="B869" s="129" t="s">
        <v>1735</v>
      </c>
      <c r="C869" s="81" t="s">
        <v>12</v>
      </c>
      <c r="D869" s="81" t="s">
        <v>70</v>
      </c>
      <c r="E869" s="142">
        <v>78135</v>
      </c>
    </row>
    <row r="870" spans="1:5" ht="37.5" x14ac:dyDescent="0.25">
      <c r="A870" s="139" t="s">
        <v>1743</v>
      </c>
      <c r="B870" s="129" t="s">
        <v>1744</v>
      </c>
      <c r="C870" s="81" t="s">
        <v>12</v>
      </c>
      <c r="D870" s="81" t="s">
        <v>70</v>
      </c>
      <c r="E870" s="142">
        <v>205098</v>
      </c>
    </row>
    <row r="871" spans="1:5" ht="37.5" x14ac:dyDescent="0.25">
      <c r="A871" s="139" t="s">
        <v>1745</v>
      </c>
      <c r="B871" s="129" t="s">
        <v>1746</v>
      </c>
      <c r="C871" s="81" t="s">
        <v>12</v>
      </c>
      <c r="D871" s="81" t="s">
        <v>70</v>
      </c>
      <c r="E871" s="142">
        <v>92501</v>
      </c>
    </row>
    <row r="872" spans="1:5" ht="25" x14ac:dyDescent="0.25">
      <c r="A872" s="139" t="s">
        <v>1747</v>
      </c>
      <c r="B872" s="129" t="s">
        <v>1748</v>
      </c>
      <c r="C872" s="81" t="s">
        <v>12</v>
      </c>
      <c r="D872" s="81" t="s">
        <v>70</v>
      </c>
      <c r="E872" s="142">
        <v>120402</v>
      </c>
    </row>
    <row r="873" spans="1:5" ht="37.5" x14ac:dyDescent="0.25">
      <c r="A873" s="139" t="s">
        <v>1749</v>
      </c>
      <c r="B873" s="129" t="s">
        <v>1719</v>
      </c>
      <c r="C873" s="81" t="s">
        <v>12</v>
      </c>
      <c r="D873" s="81" t="s">
        <v>70</v>
      </c>
      <c r="E873" s="142">
        <v>1410733</v>
      </c>
    </row>
    <row r="874" spans="1:5" ht="25" x14ac:dyDescent="0.25">
      <c r="A874" s="139" t="s">
        <v>1750</v>
      </c>
      <c r="B874" s="129" t="s">
        <v>1751</v>
      </c>
      <c r="C874" s="81" t="s">
        <v>12</v>
      </c>
      <c r="D874" s="81" t="s">
        <v>70</v>
      </c>
      <c r="E874" s="142">
        <v>67703</v>
      </c>
    </row>
    <row r="875" spans="1:5" ht="25" x14ac:dyDescent="0.25">
      <c r="A875" s="139" t="s">
        <v>1752</v>
      </c>
      <c r="B875" s="129" t="s">
        <v>1753</v>
      </c>
      <c r="C875" s="81" t="s">
        <v>12</v>
      </c>
      <c r="D875" s="81" t="s">
        <v>70</v>
      </c>
      <c r="E875" s="142">
        <v>810912</v>
      </c>
    </row>
    <row r="876" spans="1:5" ht="37.5" x14ac:dyDescent="0.25">
      <c r="A876" s="139" t="s">
        <v>1754</v>
      </c>
      <c r="B876" s="129" t="s">
        <v>1755</v>
      </c>
      <c r="C876" s="81" t="s">
        <v>12</v>
      </c>
      <c r="D876" s="81" t="s">
        <v>70</v>
      </c>
      <c r="E876" s="142">
        <v>573753</v>
      </c>
    </row>
    <row r="877" spans="1:5" ht="37.5" x14ac:dyDescent="0.25">
      <c r="A877" s="139" t="s">
        <v>1756</v>
      </c>
      <c r="B877" s="129" t="s">
        <v>1757</v>
      </c>
      <c r="C877" s="81" t="s">
        <v>12</v>
      </c>
      <c r="D877" s="81" t="s">
        <v>70</v>
      </c>
      <c r="E877" s="142">
        <v>927067</v>
      </c>
    </row>
    <row r="878" spans="1:5" x14ac:dyDescent="0.25">
      <c r="A878" s="139" t="s">
        <v>1758</v>
      </c>
      <c r="B878" s="129" t="s">
        <v>1759</v>
      </c>
      <c r="C878" s="81" t="s">
        <v>12</v>
      </c>
      <c r="D878" s="81" t="s">
        <v>65</v>
      </c>
      <c r="E878" s="142">
        <v>6503</v>
      </c>
    </row>
    <row r="879" spans="1:5" x14ac:dyDescent="0.25">
      <c r="A879" s="139" t="s">
        <v>1760</v>
      </c>
      <c r="B879" s="129" t="s">
        <v>1761</v>
      </c>
      <c r="C879" s="81" t="s">
        <v>12</v>
      </c>
      <c r="D879" s="81" t="s">
        <v>70</v>
      </c>
      <c r="E879" s="142">
        <v>151345</v>
      </c>
    </row>
    <row r="880" spans="1:5" ht="25" x14ac:dyDescent="0.25">
      <c r="A880" s="139" t="s">
        <v>1762</v>
      </c>
      <c r="B880" s="129" t="s">
        <v>1763</v>
      </c>
      <c r="C880" s="81" t="s">
        <v>12</v>
      </c>
      <c r="D880" s="81" t="s">
        <v>70</v>
      </c>
      <c r="E880" s="142">
        <v>160161</v>
      </c>
    </row>
    <row r="881" spans="1:5" ht="37.5" x14ac:dyDescent="0.25">
      <c r="A881" s="139" t="s">
        <v>1764</v>
      </c>
      <c r="B881" s="129" t="s">
        <v>1765</v>
      </c>
      <c r="C881" s="81" t="s">
        <v>12</v>
      </c>
      <c r="D881" s="81" t="s">
        <v>70</v>
      </c>
      <c r="E881" s="142">
        <v>140499</v>
      </c>
    </row>
    <row r="882" spans="1:5" ht="25" x14ac:dyDescent="0.25">
      <c r="A882" s="139" t="s">
        <v>1766</v>
      </c>
      <c r="B882" s="129" t="s">
        <v>1767</v>
      </c>
      <c r="C882" s="81" t="s">
        <v>12</v>
      </c>
      <c r="D882" s="81" t="s">
        <v>70</v>
      </c>
      <c r="E882" s="142">
        <v>0</v>
      </c>
    </row>
    <row r="883" spans="1:5" ht="25" x14ac:dyDescent="0.25">
      <c r="A883" s="139" t="s">
        <v>1768</v>
      </c>
      <c r="B883" s="129" t="s">
        <v>1769</v>
      </c>
      <c r="C883" s="81" t="s">
        <v>12</v>
      </c>
      <c r="D883" s="81" t="s">
        <v>70</v>
      </c>
      <c r="E883" s="142">
        <v>557765</v>
      </c>
    </row>
    <row r="884" spans="1:5" ht="75" x14ac:dyDescent="0.25">
      <c r="A884" s="139" t="s">
        <v>1770</v>
      </c>
      <c r="B884" s="129" t="s">
        <v>1771</v>
      </c>
      <c r="C884" s="81" t="s">
        <v>12</v>
      </c>
      <c r="D884" s="81" t="s">
        <v>70</v>
      </c>
      <c r="E884" s="142">
        <v>196027</v>
      </c>
    </row>
    <row r="885" spans="1:5" ht="62.5" x14ac:dyDescent="0.25">
      <c r="A885" s="139" t="s">
        <v>1772</v>
      </c>
      <c r="B885" s="129" t="s">
        <v>1773</v>
      </c>
      <c r="C885" s="81" t="s">
        <v>12</v>
      </c>
      <c r="D885" s="81" t="s">
        <v>70</v>
      </c>
      <c r="E885" s="142">
        <v>848892</v>
      </c>
    </row>
    <row r="886" spans="1:5" x14ac:dyDescent="0.25">
      <c r="A886" s="139" t="s">
        <v>1774</v>
      </c>
      <c r="B886" s="129" t="s">
        <v>1775</v>
      </c>
      <c r="C886" s="81" t="s">
        <v>12</v>
      </c>
      <c r="D886" s="81" t="s">
        <v>70</v>
      </c>
      <c r="E886" s="142">
        <v>3047025</v>
      </c>
    </row>
    <row r="887" spans="1:5" x14ac:dyDescent="0.25">
      <c r="A887" s="139" t="s">
        <v>1776</v>
      </c>
      <c r="B887" s="129" t="s">
        <v>1777</v>
      </c>
      <c r="C887" s="81" t="s">
        <v>12</v>
      </c>
      <c r="D887" s="81" t="s">
        <v>70</v>
      </c>
      <c r="E887" s="142">
        <v>1675090</v>
      </c>
    </row>
    <row r="888" spans="1:5" ht="25" x14ac:dyDescent="0.25">
      <c r="A888" s="139" t="s">
        <v>1778</v>
      </c>
      <c r="B888" s="129" t="s">
        <v>1779</v>
      </c>
      <c r="C888" s="81" t="s">
        <v>12</v>
      </c>
      <c r="D888" s="81" t="s">
        <v>91</v>
      </c>
      <c r="E888" s="142">
        <v>61912</v>
      </c>
    </row>
    <row r="889" spans="1:5" ht="25" x14ac:dyDescent="0.25">
      <c r="A889" s="139" t="s">
        <v>1780</v>
      </c>
      <c r="B889" s="129" t="s">
        <v>1781</v>
      </c>
      <c r="C889" s="81" t="s">
        <v>12</v>
      </c>
      <c r="D889" s="81" t="s">
        <v>70</v>
      </c>
      <c r="E889" s="142">
        <v>563626</v>
      </c>
    </row>
    <row r="890" spans="1:5" x14ac:dyDescent="0.25">
      <c r="A890" s="139" t="s">
        <v>1782</v>
      </c>
      <c r="B890" s="129" t="s">
        <v>1783</v>
      </c>
      <c r="C890" s="81" t="s">
        <v>12</v>
      </c>
      <c r="D890" s="81" t="s">
        <v>70</v>
      </c>
      <c r="E890" s="142">
        <v>773126</v>
      </c>
    </row>
    <row r="891" spans="1:5" x14ac:dyDescent="0.25">
      <c r="A891" s="139" t="s">
        <v>1784</v>
      </c>
      <c r="B891" s="129" t="s">
        <v>1785</v>
      </c>
      <c r="C891" s="81" t="s">
        <v>12</v>
      </c>
      <c r="D891" s="81" t="s">
        <v>70</v>
      </c>
      <c r="E891" s="142">
        <v>80835</v>
      </c>
    </row>
    <row r="892" spans="1:5" ht="25" x14ac:dyDescent="0.25">
      <c r="A892" s="139" t="s">
        <v>1786</v>
      </c>
      <c r="B892" s="129" t="s">
        <v>1787</v>
      </c>
      <c r="C892" s="81" t="s">
        <v>12</v>
      </c>
      <c r="D892" s="81" t="s">
        <v>70</v>
      </c>
      <c r="E892" s="142">
        <v>68394</v>
      </c>
    </row>
    <row r="893" spans="1:5" ht="37.5" x14ac:dyDescent="0.25">
      <c r="A893" s="139" t="s">
        <v>1788</v>
      </c>
      <c r="B893" s="129" t="s">
        <v>1789</v>
      </c>
      <c r="C893" s="81" t="s">
        <v>12</v>
      </c>
      <c r="D893" s="81" t="s">
        <v>70</v>
      </c>
      <c r="E893" s="142">
        <v>400647</v>
      </c>
    </row>
    <row r="894" spans="1:5" ht="37.5" x14ac:dyDescent="0.25">
      <c r="A894" s="139" t="s">
        <v>1790</v>
      </c>
      <c r="B894" s="129" t="s">
        <v>1791</v>
      </c>
      <c r="C894" s="81" t="s">
        <v>12</v>
      </c>
      <c r="D894" s="81" t="s">
        <v>70</v>
      </c>
      <c r="E894" s="142">
        <v>445180</v>
      </c>
    </row>
    <row r="895" spans="1:5" ht="25" x14ac:dyDescent="0.25">
      <c r="A895" s="139" t="s">
        <v>1792</v>
      </c>
      <c r="B895" s="129" t="s">
        <v>1793</v>
      </c>
      <c r="C895" s="81" t="s">
        <v>12</v>
      </c>
      <c r="D895" s="81" t="s">
        <v>70</v>
      </c>
      <c r="E895" s="142">
        <v>139756</v>
      </c>
    </row>
    <row r="896" spans="1:5" x14ac:dyDescent="0.25">
      <c r="A896" s="139" t="s">
        <v>1794</v>
      </c>
      <c r="B896" s="129" t="s">
        <v>1795</v>
      </c>
      <c r="C896" s="81" t="s">
        <v>12</v>
      </c>
      <c r="D896" s="81" t="s">
        <v>70</v>
      </c>
      <c r="E896" s="142">
        <v>153659</v>
      </c>
    </row>
    <row r="897" spans="1:5" x14ac:dyDescent="0.25">
      <c r="A897" s="139" t="s">
        <v>1796</v>
      </c>
      <c r="B897" s="129" t="s">
        <v>1797</v>
      </c>
      <c r="C897" s="81" t="s">
        <v>12</v>
      </c>
      <c r="D897" s="81" t="s">
        <v>70</v>
      </c>
      <c r="E897" s="142">
        <v>164569</v>
      </c>
    </row>
    <row r="898" spans="1:5" ht="25" x14ac:dyDescent="0.25">
      <c r="A898" s="139" t="s">
        <v>1798</v>
      </c>
      <c r="B898" s="129" t="s">
        <v>1799</v>
      </c>
      <c r="C898" s="81" t="s">
        <v>12</v>
      </c>
      <c r="D898" s="81" t="s">
        <v>70</v>
      </c>
      <c r="E898" s="142">
        <v>140969</v>
      </c>
    </row>
    <row r="899" spans="1:5" ht="25" x14ac:dyDescent="0.25">
      <c r="A899" s="139" t="s">
        <v>1800</v>
      </c>
      <c r="B899" s="129" t="s">
        <v>1801</v>
      </c>
      <c r="C899" s="81" t="s">
        <v>12</v>
      </c>
      <c r="D899" s="81" t="s">
        <v>70</v>
      </c>
      <c r="E899" s="142">
        <v>103641</v>
      </c>
    </row>
    <row r="900" spans="1:5" ht="25" x14ac:dyDescent="0.25">
      <c r="A900" s="139" t="s">
        <v>1802</v>
      </c>
      <c r="B900" s="129" t="s">
        <v>1803</v>
      </c>
      <c r="C900" s="81" t="s">
        <v>12</v>
      </c>
      <c r="D900" s="81" t="s">
        <v>70</v>
      </c>
      <c r="E900" s="142">
        <v>103641</v>
      </c>
    </row>
    <row r="901" spans="1:5" ht="25" x14ac:dyDescent="0.25">
      <c r="A901" s="139" t="s">
        <v>1804</v>
      </c>
      <c r="B901" s="129" t="s">
        <v>1805</v>
      </c>
      <c r="C901" s="81" t="s">
        <v>12</v>
      </c>
      <c r="D901" s="81" t="s">
        <v>70</v>
      </c>
      <c r="E901" s="142">
        <v>206547</v>
      </c>
    </row>
    <row r="902" spans="1:5" x14ac:dyDescent="0.25">
      <c r="A902" s="139" t="s">
        <v>1806</v>
      </c>
      <c r="B902" s="129" t="s">
        <v>1807</v>
      </c>
      <c r="C902" s="81" t="s">
        <v>12</v>
      </c>
      <c r="D902" s="81" t="s">
        <v>70</v>
      </c>
      <c r="E902" s="142">
        <v>153655</v>
      </c>
    </row>
    <row r="903" spans="1:5" ht="37.5" x14ac:dyDescent="0.25">
      <c r="A903" s="139" t="s">
        <v>1808</v>
      </c>
      <c r="B903" s="129" t="s">
        <v>1809</v>
      </c>
      <c r="C903" s="81" t="s">
        <v>12</v>
      </c>
      <c r="D903" s="81" t="s">
        <v>70</v>
      </c>
      <c r="E903" s="142">
        <v>98695</v>
      </c>
    </row>
    <row r="904" spans="1:5" ht="25" x14ac:dyDescent="0.25">
      <c r="A904" s="139" t="s">
        <v>1810</v>
      </c>
      <c r="B904" s="129" t="s">
        <v>1811</v>
      </c>
      <c r="C904" s="81" t="s">
        <v>12</v>
      </c>
      <c r="D904" s="81" t="s">
        <v>70</v>
      </c>
      <c r="E904" s="142">
        <v>162565</v>
      </c>
    </row>
    <row r="905" spans="1:5" ht="25" x14ac:dyDescent="0.25">
      <c r="A905" s="139" t="s">
        <v>1812</v>
      </c>
      <c r="B905" s="129" t="s">
        <v>1813</v>
      </c>
      <c r="C905" s="81" t="s">
        <v>12</v>
      </c>
      <c r="D905" s="81" t="s">
        <v>70</v>
      </c>
      <c r="E905" s="142">
        <v>210837</v>
      </c>
    </row>
    <row r="906" spans="1:5" ht="25" x14ac:dyDescent="0.25">
      <c r="A906" s="139" t="s">
        <v>1814</v>
      </c>
      <c r="B906" s="129" t="s">
        <v>1815</v>
      </c>
      <c r="C906" s="81" t="s">
        <v>12</v>
      </c>
      <c r="D906" s="81" t="s">
        <v>70</v>
      </c>
      <c r="E906" s="142">
        <v>450198</v>
      </c>
    </row>
    <row r="907" spans="1:5" x14ac:dyDescent="0.25">
      <c r="A907" s="139" t="s">
        <v>1816</v>
      </c>
      <c r="B907" s="129" t="s">
        <v>1817</v>
      </c>
      <c r="C907" s="81" t="s">
        <v>12</v>
      </c>
      <c r="D907" s="81" t="s">
        <v>70</v>
      </c>
      <c r="E907" s="142">
        <v>220236</v>
      </c>
    </row>
    <row r="908" spans="1:5" x14ac:dyDescent="0.25">
      <c r="A908" s="139" t="s">
        <v>1818</v>
      </c>
      <c r="B908" s="129" t="s">
        <v>1819</v>
      </c>
      <c r="C908" s="81" t="s">
        <v>12</v>
      </c>
      <c r="D908" s="81" t="s">
        <v>70</v>
      </c>
      <c r="E908" s="142">
        <v>509965</v>
      </c>
    </row>
    <row r="909" spans="1:5" ht="25" x14ac:dyDescent="0.25">
      <c r="A909" s="139" t="s">
        <v>1820</v>
      </c>
      <c r="B909" s="129" t="s">
        <v>1821</v>
      </c>
      <c r="C909" s="81" t="s">
        <v>12</v>
      </c>
      <c r="D909" s="81" t="s">
        <v>70</v>
      </c>
      <c r="E909" s="142">
        <v>137027</v>
      </c>
    </row>
    <row r="910" spans="1:5" ht="25" x14ac:dyDescent="0.25">
      <c r="A910" s="139" t="s">
        <v>1822</v>
      </c>
      <c r="B910" s="129" t="s">
        <v>1823</v>
      </c>
      <c r="C910" s="81" t="s">
        <v>12</v>
      </c>
      <c r="D910" s="81" t="s">
        <v>70</v>
      </c>
      <c r="E910" s="142">
        <v>6238047</v>
      </c>
    </row>
    <row r="911" spans="1:5" x14ac:dyDescent="0.25">
      <c r="A911" s="139" t="s">
        <v>1824</v>
      </c>
      <c r="B911" s="129" t="s">
        <v>1825</v>
      </c>
      <c r="C911" s="81" t="s">
        <v>12</v>
      </c>
      <c r="D911" s="81" t="s">
        <v>70</v>
      </c>
      <c r="E911" s="142">
        <v>1860627</v>
      </c>
    </row>
    <row r="912" spans="1:5" x14ac:dyDescent="0.25">
      <c r="A912" s="139" t="s">
        <v>1826</v>
      </c>
      <c r="B912" s="129" t="s">
        <v>1827</v>
      </c>
      <c r="C912" s="81" t="s">
        <v>12</v>
      </c>
      <c r="D912" s="81" t="s">
        <v>70</v>
      </c>
      <c r="E912" s="142">
        <v>4667683</v>
      </c>
    </row>
    <row r="913" spans="1:5" x14ac:dyDescent="0.25">
      <c r="A913" s="139" t="s">
        <v>1828</v>
      </c>
      <c r="B913" s="129" t="s">
        <v>1829</v>
      </c>
      <c r="C913" s="81" t="s">
        <v>12</v>
      </c>
      <c r="D913" s="81" t="s">
        <v>70</v>
      </c>
      <c r="E913" s="142">
        <v>113140</v>
      </c>
    </row>
    <row r="914" spans="1:5" ht="25" x14ac:dyDescent="0.25">
      <c r="A914" s="139" t="s">
        <v>1830</v>
      </c>
      <c r="B914" s="129" t="s">
        <v>1831</v>
      </c>
      <c r="C914" s="81" t="s">
        <v>12</v>
      </c>
      <c r="D914" s="81" t="s">
        <v>70</v>
      </c>
      <c r="E914" s="142">
        <v>517969</v>
      </c>
    </row>
    <row r="915" spans="1:5" ht="37.5" x14ac:dyDescent="0.25">
      <c r="A915" s="139" t="s">
        <v>1832</v>
      </c>
      <c r="B915" s="129" t="s">
        <v>1833</v>
      </c>
      <c r="C915" s="81" t="s">
        <v>12</v>
      </c>
      <c r="D915" s="81" t="s">
        <v>70</v>
      </c>
      <c r="E915" s="142">
        <v>67984</v>
      </c>
    </row>
    <row r="916" spans="1:5" ht="37.5" x14ac:dyDescent="0.25">
      <c r="A916" s="139" t="s">
        <v>1834</v>
      </c>
      <c r="B916" s="129" t="s">
        <v>1835</v>
      </c>
      <c r="C916" s="81" t="s">
        <v>12</v>
      </c>
      <c r="D916" s="81" t="s">
        <v>70</v>
      </c>
      <c r="E916" s="142">
        <v>26116</v>
      </c>
    </row>
    <row r="917" spans="1:5" ht="50" x14ac:dyDescent="0.25">
      <c r="A917" s="139" t="s">
        <v>1836</v>
      </c>
      <c r="B917" s="129" t="s">
        <v>1837</v>
      </c>
      <c r="C917" s="81" t="s">
        <v>12</v>
      </c>
      <c r="D917" s="81" t="s">
        <v>70</v>
      </c>
      <c r="E917" s="142">
        <v>35968</v>
      </c>
    </row>
    <row r="918" spans="1:5" ht="37.5" x14ac:dyDescent="0.25">
      <c r="A918" s="139" t="s">
        <v>1838</v>
      </c>
      <c r="B918" s="129" t="s">
        <v>1839</v>
      </c>
      <c r="C918" s="81" t="s">
        <v>12</v>
      </c>
      <c r="D918" s="81" t="s">
        <v>70</v>
      </c>
      <c r="E918" s="142">
        <v>26458</v>
      </c>
    </row>
    <row r="919" spans="1:5" ht="37.5" x14ac:dyDescent="0.25">
      <c r="A919" s="139" t="s">
        <v>1840</v>
      </c>
      <c r="B919" s="129" t="s">
        <v>1841</v>
      </c>
      <c r="C919" s="81" t="s">
        <v>12</v>
      </c>
      <c r="D919" s="81" t="s">
        <v>70</v>
      </c>
      <c r="E919" s="142">
        <v>9772</v>
      </c>
    </row>
    <row r="920" spans="1:5" ht="25" x14ac:dyDescent="0.25">
      <c r="A920" s="139" t="s">
        <v>1842</v>
      </c>
      <c r="B920" s="129" t="s">
        <v>1843</v>
      </c>
      <c r="C920" s="81" t="s">
        <v>12</v>
      </c>
      <c r="D920" s="81" t="s">
        <v>70</v>
      </c>
      <c r="E920" s="142">
        <v>19036</v>
      </c>
    </row>
    <row r="921" spans="1:5" ht="37.5" x14ac:dyDescent="0.25">
      <c r="A921" s="139" t="s">
        <v>1844</v>
      </c>
      <c r="B921" s="129" t="s">
        <v>1845</v>
      </c>
      <c r="C921" s="81" t="s">
        <v>12</v>
      </c>
      <c r="D921" s="81" t="s">
        <v>70</v>
      </c>
      <c r="E921" s="142">
        <v>169707</v>
      </c>
    </row>
    <row r="922" spans="1:5" ht="50" x14ac:dyDescent="0.25">
      <c r="A922" s="139" t="s">
        <v>1846</v>
      </c>
      <c r="B922" s="129" t="s">
        <v>1847</v>
      </c>
      <c r="C922" s="81" t="s">
        <v>12</v>
      </c>
      <c r="D922" s="81" t="s">
        <v>70</v>
      </c>
      <c r="E922" s="142">
        <v>136059</v>
      </c>
    </row>
    <row r="923" spans="1:5" ht="25" x14ac:dyDescent="0.25">
      <c r="A923" s="139" t="s">
        <v>1848</v>
      </c>
      <c r="B923" s="129" t="s">
        <v>1849</v>
      </c>
      <c r="C923" s="81" t="s">
        <v>12</v>
      </c>
      <c r="D923" s="81" t="s">
        <v>91</v>
      </c>
      <c r="E923" s="142">
        <v>8966</v>
      </c>
    </row>
    <row r="924" spans="1:5" ht="37.5" x14ac:dyDescent="0.25">
      <c r="A924" s="139" t="s">
        <v>1850</v>
      </c>
      <c r="B924" s="129" t="s">
        <v>1851</v>
      </c>
      <c r="C924" s="81" t="s">
        <v>12</v>
      </c>
      <c r="D924" s="81" t="s">
        <v>70</v>
      </c>
      <c r="E924" s="142">
        <v>40059</v>
      </c>
    </row>
    <row r="925" spans="1:5" ht="37.5" x14ac:dyDescent="0.25">
      <c r="A925" s="139" t="s">
        <v>1852</v>
      </c>
      <c r="B925" s="129" t="s">
        <v>1853</v>
      </c>
      <c r="C925" s="81" t="s">
        <v>12</v>
      </c>
      <c r="D925" s="81" t="s">
        <v>70</v>
      </c>
      <c r="E925" s="142">
        <v>6726419</v>
      </c>
    </row>
    <row r="926" spans="1:5" ht="25" x14ac:dyDescent="0.25">
      <c r="A926" s="139" t="s">
        <v>1854</v>
      </c>
      <c r="B926" s="129" t="s">
        <v>1855</v>
      </c>
      <c r="C926" s="81" t="s">
        <v>12</v>
      </c>
      <c r="D926" s="81" t="s">
        <v>70</v>
      </c>
      <c r="E926" s="142">
        <v>224214</v>
      </c>
    </row>
    <row r="927" spans="1:5" ht="37.5" x14ac:dyDescent="0.25">
      <c r="A927" s="139" t="s">
        <v>1856</v>
      </c>
      <c r="B927" s="129" t="s">
        <v>1857</v>
      </c>
      <c r="C927" s="81" t="s">
        <v>12</v>
      </c>
      <c r="D927" s="81" t="s">
        <v>91</v>
      </c>
      <c r="E927" s="142">
        <v>17937</v>
      </c>
    </row>
    <row r="928" spans="1:5" ht="37.5" x14ac:dyDescent="0.25">
      <c r="A928" s="139" t="s">
        <v>1858</v>
      </c>
      <c r="B928" s="129" t="s">
        <v>1859</v>
      </c>
      <c r="C928" s="81" t="s">
        <v>12</v>
      </c>
      <c r="D928" s="81" t="s">
        <v>91</v>
      </c>
      <c r="E928" s="142">
        <v>22422</v>
      </c>
    </row>
    <row r="929" spans="1:5" ht="62.5" x14ac:dyDescent="0.25">
      <c r="A929" s="139" t="s">
        <v>1860</v>
      </c>
      <c r="B929" s="129" t="s">
        <v>1861</v>
      </c>
      <c r="C929" s="81" t="s">
        <v>12</v>
      </c>
      <c r="D929" s="81" t="s">
        <v>70</v>
      </c>
      <c r="E929" s="142">
        <v>7473798</v>
      </c>
    </row>
    <row r="930" spans="1:5" ht="75" x14ac:dyDescent="0.25">
      <c r="A930" s="139" t="s">
        <v>1862</v>
      </c>
      <c r="B930" s="129" t="s">
        <v>1863</v>
      </c>
      <c r="C930" s="81" t="s">
        <v>12</v>
      </c>
      <c r="D930" s="81" t="s">
        <v>70</v>
      </c>
      <c r="E930" s="142">
        <v>607070</v>
      </c>
    </row>
    <row r="931" spans="1:5" x14ac:dyDescent="0.25">
      <c r="A931" s="139" t="s">
        <v>1864</v>
      </c>
      <c r="B931" s="129" t="s">
        <v>1865</v>
      </c>
      <c r="C931" s="81" t="s">
        <v>12</v>
      </c>
      <c r="D931" s="81" t="s">
        <v>70</v>
      </c>
      <c r="E931" s="142">
        <v>42199</v>
      </c>
    </row>
    <row r="932" spans="1:5" ht="25" x14ac:dyDescent="0.25">
      <c r="A932" s="139" t="s">
        <v>1866</v>
      </c>
      <c r="B932" s="129" t="s">
        <v>1867</v>
      </c>
      <c r="C932" s="81" t="s">
        <v>12</v>
      </c>
      <c r="D932" s="81" t="s">
        <v>70</v>
      </c>
      <c r="E932" s="142">
        <v>348213</v>
      </c>
    </row>
    <row r="933" spans="1:5" ht="25" x14ac:dyDescent="0.25">
      <c r="A933" s="139" t="s">
        <v>1868</v>
      </c>
      <c r="B933" s="129" t="s">
        <v>1869</v>
      </c>
      <c r="C933" s="81" t="s">
        <v>12</v>
      </c>
      <c r="D933" s="81" t="s">
        <v>70</v>
      </c>
      <c r="E933" s="142">
        <v>426440</v>
      </c>
    </row>
    <row r="934" spans="1:5" ht="25" x14ac:dyDescent="0.25">
      <c r="A934" s="139" t="s">
        <v>1870</v>
      </c>
      <c r="B934" s="129" t="s">
        <v>1871</v>
      </c>
      <c r="C934" s="81" t="s">
        <v>12</v>
      </c>
      <c r="D934" s="81" t="s">
        <v>70</v>
      </c>
      <c r="E934" s="142">
        <v>147968</v>
      </c>
    </row>
    <row r="935" spans="1:5" ht="25" x14ac:dyDescent="0.25">
      <c r="A935" s="139" t="s">
        <v>1872</v>
      </c>
      <c r="B935" s="129" t="s">
        <v>1873</v>
      </c>
      <c r="C935" s="81" t="s">
        <v>12</v>
      </c>
      <c r="D935" s="81" t="s">
        <v>91</v>
      </c>
      <c r="E935" s="142">
        <v>66878</v>
      </c>
    </row>
    <row r="936" spans="1:5" ht="37.5" x14ac:dyDescent="0.25">
      <c r="A936" s="139" t="s">
        <v>1874</v>
      </c>
      <c r="B936" s="129" t="s">
        <v>1875</v>
      </c>
      <c r="C936" s="81" t="s">
        <v>12</v>
      </c>
      <c r="D936" s="81" t="s">
        <v>70</v>
      </c>
      <c r="E936" s="142">
        <v>30689</v>
      </c>
    </row>
    <row r="937" spans="1:5" ht="37.5" x14ac:dyDescent="0.25">
      <c r="A937" s="139" t="s">
        <v>1876</v>
      </c>
      <c r="B937" s="129" t="s">
        <v>1877</v>
      </c>
      <c r="C937" s="81" t="s">
        <v>12</v>
      </c>
      <c r="D937" s="81" t="s">
        <v>70</v>
      </c>
      <c r="E937" s="142">
        <v>85816</v>
      </c>
    </row>
    <row r="938" spans="1:5" x14ac:dyDescent="0.25">
      <c r="A938" s="139" t="s">
        <v>1878</v>
      </c>
      <c r="B938" s="129" t="s">
        <v>1879</v>
      </c>
      <c r="C938" s="81" t="s">
        <v>12</v>
      </c>
      <c r="D938" s="81" t="s">
        <v>70</v>
      </c>
      <c r="E938" s="142">
        <v>87679</v>
      </c>
    </row>
    <row r="939" spans="1:5" x14ac:dyDescent="0.25">
      <c r="A939" s="139" t="s">
        <v>1880</v>
      </c>
      <c r="B939" s="129" t="s">
        <v>1881</v>
      </c>
      <c r="C939" s="81" t="s">
        <v>12</v>
      </c>
      <c r="D939" s="81" t="s">
        <v>70</v>
      </c>
      <c r="E939" s="142">
        <v>69673</v>
      </c>
    </row>
    <row r="940" spans="1:5" x14ac:dyDescent="0.25">
      <c r="A940" s="139" t="s">
        <v>1882</v>
      </c>
      <c r="B940" s="129" t="s">
        <v>1883</v>
      </c>
      <c r="C940" s="81" t="s">
        <v>12</v>
      </c>
      <c r="D940" s="81" t="s">
        <v>70</v>
      </c>
      <c r="E940" s="142">
        <v>69387</v>
      </c>
    </row>
    <row r="941" spans="1:5" ht="50" x14ac:dyDescent="0.25">
      <c r="A941" s="139" t="s">
        <v>1884</v>
      </c>
      <c r="B941" s="129" t="s">
        <v>1885</v>
      </c>
      <c r="C941" s="81" t="s">
        <v>12</v>
      </c>
      <c r="D941" s="81" t="s">
        <v>70</v>
      </c>
      <c r="E941" s="142">
        <v>1452049</v>
      </c>
    </row>
    <row r="942" spans="1:5" ht="50" x14ac:dyDescent="0.25">
      <c r="A942" s="139" t="s">
        <v>1886</v>
      </c>
      <c r="B942" s="129" t="s">
        <v>1887</v>
      </c>
      <c r="C942" s="81" t="s">
        <v>12</v>
      </c>
      <c r="D942" s="81" t="s">
        <v>70</v>
      </c>
      <c r="E942" s="142">
        <v>304844</v>
      </c>
    </row>
    <row r="943" spans="1:5" x14ac:dyDescent="0.25">
      <c r="A943" s="139" t="s">
        <v>1888</v>
      </c>
      <c r="B943" s="129" t="s">
        <v>1889</v>
      </c>
      <c r="C943" s="81" t="s">
        <v>12</v>
      </c>
      <c r="D943" s="81" t="s">
        <v>770</v>
      </c>
      <c r="E943" s="142">
        <v>326187</v>
      </c>
    </row>
    <row r="944" spans="1:5" ht="25" x14ac:dyDescent="0.25">
      <c r="A944" s="139" t="s">
        <v>1890</v>
      </c>
      <c r="B944" s="129" t="s">
        <v>1891</v>
      </c>
      <c r="C944" s="81" t="s">
        <v>12</v>
      </c>
      <c r="D944" s="81" t="s">
        <v>770</v>
      </c>
      <c r="E944" s="142">
        <v>100261</v>
      </c>
    </row>
    <row r="945" spans="1:5" ht="37.5" x14ac:dyDescent="0.25">
      <c r="A945" s="139" t="s">
        <v>1892</v>
      </c>
      <c r="B945" s="129" t="s">
        <v>1893</v>
      </c>
      <c r="C945" s="81" t="s">
        <v>12</v>
      </c>
      <c r="D945" s="81" t="s">
        <v>70</v>
      </c>
      <c r="E945" s="142">
        <v>2803594</v>
      </c>
    </row>
    <row r="946" spans="1:5" ht="37.5" x14ac:dyDescent="0.25">
      <c r="A946" s="139" t="s">
        <v>1894</v>
      </c>
      <c r="B946" s="129" t="s">
        <v>1895</v>
      </c>
      <c r="C946" s="81" t="s">
        <v>12</v>
      </c>
      <c r="D946" s="81" t="s">
        <v>70</v>
      </c>
      <c r="E946" s="142">
        <v>6483545</v>
      </c>
    </row>
    <row r="947" spans="1:5" ht="25" x14ac:dyDescent="0.25">
      <c r="A947" s="139" t="s">
        <v>1896</v>
      </c>
      <c r="B947" s="129" t="s">
        <v>1897</v>
      </c>
      <c r="C947" s="81" t="s">
        <v>12</v>
      </c>
      <c r="D947" s="81" t="s">
        <v>70</v>
      </c>
      <c r="E947" s="142">
        <v>71445</v>
      </c>
    </row>
    <row r="948" spans="1:5" ht="25" x14ac:dyDescent="0.25">
      <c r="A948" s="139" t="s">
        <v>1898</v>
      </c>
      <c r="B948" s="129" t="s">
        <v>1899</v>
      </c>
      <c r="C948" s="81" t="s">
        <v>12</v>
      </c>
      <c r="D948" s="81" t="s">
        <v>70</v>
      </c>
      <c r="E948" s="142">
        <v>1725869</v>
      </c>
    </row>
    <row r="949" spans="1:5" ht="25" x14ac:dyDescent="0.25">
      <c r="A949" s="139" t="s">
        <v>1900</v>
      </c>
      <c r="B949" s="129" t="s">
        <v>1901</v>
      </c>
      <c r="C949" s="81" t="s">
        <v>12</v>
      </c>
      <c r="D949" s="81" t="s">
        <v>770</v>
      </c>
      <c r="E949" s="142">
        <v>68337</v>
      </c>
    </row>
    <row r="950" spans="1:5" ht="25" x14ac:dyDescent="0.25">
      <c r="A950" s="139" t="s">
        <v>1902</v>
      </c>
      <c r="B950" s="129" t="s">
        <v>1903</v>
      </c>
      <c r="C950" s="81" t="s">
        <v>12</v>
      </c>
      <c r="D950" s="81" t="s">
        <v>770</v>
      </c>
      <c r="E950" s="142">
        <v>83204</v>
      </c>
    </row>
    <row r="951" spans="1:5" ht="25" x14ac:dyDescent="0.25">
      <c r="A951" s="139" t="s">
        <v>1904</v>
      </c>
      <c r="B951" s="129" t="s">
        <v>1905</v>
      </c>
      <c r="C951" s="81" t="s">
        <v>12</v>
      </c>
      <c r="D951" s="81" t="s">
        <v>70</v>
      </c>
      <c r="E951" s="142">
        <v>44732</v>
      </c>
    </row>
    <row r="952" spans="1:5" ht="25" x14ac:dyDescent="0.25">
      <c r="A952" s="139" t="s">
        <v>1906</v>
      </c>
      <c r="B952" s="129" t="s">
        <v>1907</v>
      </c>
      <c r="C952" s="81" t="s">
        <v>12</v>
      </c>
      <c r="D952" s="81" t="s">
        <v>70</v>
      </c>
      <c r="E952" s="142">
        <v>252903</v>
      </c>
    </row>
    <row r="953" spans="1:5" ht="25" x14ac:dyDescent="0.25">
      <c r="A953" s="139" t="s">
        <v>1908</v>
      </c>
      <c r="B953" s="129" t="s">
        <v>1909</v>
      </c>
      <c r="C953" s="81" t="s">
        <v>12</v>
      </c>
      <c r="D953" s="81" t="s">
        <v>70</v>
      </c>
      <c r="E953" s="142">
        <v>33891</v>
      </c>
    </row>
    <row r="954" spans="1:5" ht="25" x14ac:dyDescent="0.25">
      <c r="A954" s="139" t="s">
        <v>1910</v>
      </c>
      <c r="B954" s="129" t="s">
        <v>1911</v>
      </c>
      <c r="C954" s="81" t="s">
        <v>12</v>
      </c>
      <c r="D954" s="81" t="s">
        <v>70</v>
      </c>
      <c r="E954" s="142">
        <v>166645</v>
      </c>
    </row>
    <row r="955" spans="1:5" ht="25" x14ac:dyDescent="0.25">
      <c r="A955" s="139" t="s">
        <v>1912</v>
      </c>
      <c r="B955" s="129" t="s">
        <v>1913</v>
      </c>
      <c r="C955" s="81" t="s">
        <v>12</v>
      </c>
      <c r="D955" s="81" t="s">
        <v>70</v>
      </c>
      <c r="E955" s="142">
        <v>355939</v>
      </c>
    </row>
    <row r="956" spans="1:5" ht="25" x14ac:dyDescent="0.25">
      <c r="A956" s="139" t="s">
        <v>1914</v>
      </c>
      <c r="B956" s="129" t="s">
        <v>1915</v>
      </c>
      <c r="C956" s="81" t="s">
        <v>12</v>
      </c>
      <c r="D956" s="81" t="s">
        <v>770</v>
      </c>
      <c r="E956" s="142">
        <v>54039</v>
      </c>
    </row>
    <row r="957" spans="1:5" x14ac:dyDescent="0.25">
      <c r="A957" s="139" t="s">
        <v>1916</v>
      </c>
      <c r="B957" s="129" t="s">
        <v>1917</v>
      </c>
      <c r="C957" s="81" t="s">
        <v>12</v>
      </c>
      <c r="D957" s="81" t="s">
        <v>770</v>
      </c>
      <c r="E957" s="142">
        <v>147499</v>
      </c>
    </row>
    <row r="958" spans="1:5" ht="50" x14ac:dyDescent="0.25">
      <c r="A958" s="139" t="s">
        <v>1918</v>
      </c>
      <c r="B958" s="129" t="s">
        <v>1919</v>
      </c>
      <c r="C958" s="81" t="s">
        <v>12</v>
      </c>
      <c r="D958" s="81" t="s">
        <v>70</v>
      </c>
      <c r="E958" s="142">
        <v>252925</v>
      </c>
    </row>
    <row r="959" spans="1:5" ht="37.5" x14ac:dyDescent="0.25">
      <c r="A959" s="139" t="s">
        <v>1920</v>
      </c>
      <c r="B959" s="129" t="s">
        <v>1921</v>
      </c>
      <c r="C959" s="81" t="s">
        <v>12</v>
      </c>
      <c r="D959" s="81" t="s">
        <v>70</v>
      </c>
      <c r="E959" s="142">
        <v>17059</v>
      </c>
    </row>
    <row r="960" spans="1:5" ht="37.5" x14ac:dyDescent="0.25">
      <c r="A960" s="139" t="s">
        <v>1922</v>
      </c>
      <c r="B960" s="129" t="s">
        <v>1923</v>
      </c>
      <c r="C960" s="81" t="s">
        <v>12</v>
      </c>
      <c r="D960" s="81" t="s">
        <v>70</v>
      </c>
      <c r="E960" s="142">
        <v>140999</v>
      </c>
    </row>
    <row r="961" spans="1:5" ht="25" x14ac:dyDescent="0.25">
      <c r="A961" s="139" t="s">
        <v>1924</v>
      </c>
      <c r="B961" s="129" t="s">
        <v>1925</v>
      </c>
      <c r="C961" s="81" t="s">
        <v>12</v>
      </c>
      <c r="D961" s="81" t="s">
        <v>70</v>
      </c>
      <c r="E961" s="142">
        <v>149306</v>
      </c>
    </row>
    <row r="962" spans="1:5" ht="25" x14ac:dyDescent="0.25">
      <c r="A962" s="139" t="s">
        <v>1926</v>
      </c>
      <c r="B962" s="129" t="s">
        <v>1927</v>
      </c>
      <c r="C962" s="81" t="s">
        <v>12</v>
      </c>
      <c r="D962" s="81" t="s">
        <v>70</v>
      </c>
      <c r="E962" s="142">
        <v>104417</v>
      </c>
    </row>
    <row r="963" spans="1:5" ht="25" x14ac:dyDescent="0.25">
      <c r="A963" s="139" t="s">
        <v>1928</v>
      </c>
      <c r="B963" s="129" t="s">
        <v>1929</v>
      </c>
      <c r="C963" s="81" t="s">
        <v>12</v>
      </c>
      <c r="D963" s="81" t="s">
        <v>70</v>
      </c>
      <c r="E963" s="142">
        <v>167375</v>
      </c>
    </row>
    <row r="964" spans="1:5" ht="25" x14ac:dyDescent="0.25">
      <c r="A964" s="139" t="s">
        <v>1930</v>
      </c>
      <c r="B964" s="129" t="s">
        <v>1931</v>
      </c>
      <c r="C964" s="81" t="s">
        <v>12</v>
      </c>
      <c r="D964" s="81" t="s">
        <v>70</v>
      </c>
      <c r="E964" s="142">
        <v>206952</v>
      </c>
    </row>
    <row r="965" spans="1:5" ht="25" x14ac:dyDescent="0.25">
      <c r="A965" s="139" t="s">
        <v>1932</v>
      </c>
      <c r="B965" s="129" t="s">
        <v>1933</v>
      </c>
      <c r="C965" s="81" t="s">
        <v>12</v>
      </c>
      <c r="D965" s="81" t="s">
        <v>70</v>
      </c>
      <c r="E965" s="142">
        <v>338152</v>
      </c>
    </row>
    <row r="966" spans="1:5" ht="25" x14ac:dyDescent="0.25">
      <c r="A966" s="139" t="s">
        <v>1934</v>
      </c>
      <c r="B966" s="129" t="s">
        <v>1935</v>
      </c>
      <c r="C966" s="81" t="s">
        <v>12</v>
      </c>
      <c r="D966" s="81" t="s">
        <v>70</v>
      </c>
      <c r="E966" s="142">
        <v>250995</v>
      </c>
    </row>
    <row r="967" spans="1:5" ht="25" x14ac:dyDescent="0.25">
      <c r="A967" s="139" t="s">
        <v>1936</v>
      </c>
      <c r="B967" s="129" t="s">
        <v>1937</v>
      </c>
      <c r="C967" s="81" t="s">
        <v>12</v>
      </c>
      <c r="D967" s="81" t="s">
        <v>70</v>
      </c>
      <c r="E967" s="142">
        <v>163890</v>
      </c>
    </row>
    <row r="968" spans="1:5" ht="37.5" x14ac:dyDescent="0.25">
      <c r="A968" s="139" t="s">
        <v>1938</v>
      </c>
      <c r="B968" s="129" t="s">
        <v>1939</v>
      </c>
      <c r="C968" s="81" t="s">
        <v>12</v>
      </c>
      <c r="D968" s="81" t="s">
        <v>70</v>
      </c>
      <c r="E968" s="142">
        <v>187452</v>
      </c>
    </row>
    <row r="969" spans="1:5" ht="37.5" x14ac:dyDescent="0.25">
      <c r="A969" s="139" t="s">
        <v>1940</v>
      </c>
      <c r="B969" s="129" t="s">
        <v>1941</v>
      </c>
      <c r="C969" s="81" t="s">
        <v>12</v>
      </c>
      <c r="D969" s="81" t="s">
        <v>70</v>
      </c>
      <c r="E969" s="142">
        <v>160089</v>
      </c>
    </row>
    <row r="970" spans="1:5" ht="37.5" x14ac:dyDescent="0.25">
      <c r="A970" s="139" t="s">
        <v>1942</v>
      </c>
      <c r="B970" s="129" t="s">
        <v>1943</v>
      </c>
      <c r="C970" s="81" t="s">
        <v>12</v>
      </c>
      <c r="D970" s="81" t="s">
        <v>70</v>
      </c>
      <c r="E970" s="142">
        <v>151270</v>
      </c>
    </row>
    <row r="971" spans="1:5" ht="25" x14ac:dyDescent="0.25">
      <c r="A971" s="139" t="s">
        <v>1944</v>
      </c>
      <c r="B971" s="129" t="s">
        <v>1945</v>
      </c>
      <c r="C971" s="81" t="s">
        <v>12</v>
      </c>
      <c r="D971" s="81" t="s">
        <v>70</v>
      </c>
      <c r="E971" s="142">
        <v>73527</v>
      </c>
    </row>
    <row r="972" spans="1:5" ht="25" x14ac:dyDescent="0.25">
      <c r="A972" s="139" t="s">
        <v>1946</v>
      </c>
      <c r="B972" s="129" t="s">
        <v>1947</v>
      </c>
      <c r="C972" s="81" t="s">
        <v>12</v>
      </c>
      <c r="D972" s="81" t="s">
        <v>70</v>
      </c>
      <c r="E972" s="142">
        <v>135471</v>
      </c>
    </row>
    <row r="973" spans="1:5" ht="25" x14ac:dyDescent="0.25">
      <c r="A973" s="139" t="s">
        <v>1948</v>
      </c>
      <c r="B973" s="129" t="s">
        <v>1949</v>
      </c>
      <c r="C973" s="81" t="s">
        <v>12</v>
      </c>
      <c r="D973" s="81" t="s">
        <v>70</v>
      </c>
      <c r="E973" s="142">
        <v>1305764</v>
      </c>
    </row>
    <row r="974" spans="1:5" ht="37.5" x14ac:dyDescent="0.25">
      <c r="A974" s="139" t="s">
        <v>1950</v>
      </c>
      <c r="B974" s="129" t="s">
        <v>1951</v>
      </c>
      <c r="C974" s="81" t="s">
        <v>12</v>
      </c>
      <c r="D974" s="81" t="s">
        <v>70</v>
      </c>
      <c r="E974" s="142">
        <v>155362</v>
      </c>
    </row>
    <row r="975" spans="1:5" ht="25" x14ac:dyDescent="0.25">
      <c r="A975" s="139" t="s">
        <v>1952</v>
      </c>
      <c r="B975" s="129" t="s">
        <v>1953</v>
      </c>
      <c r="C975" s="81" t="s">
        <v>12</v>
      </c>
      <c r="D975" s="81" t="s">
        <v>70</v>
      </c>
      <c r="E975" s="142">
        <v>234469</v>
      </c>
    </row>
    <row r="976" spans="1:5" ht="25" x14ac:dyDescent="0.25">
      <c r="A976" s="139" t="s">
        <v>1954</v>
      </c>
      <c r="B976" s="129" t="s">
        <v>1955</v>
      </c>
      <c r="C976" s="81" t="s">
        <v>12</v>
      </c>
      <c r="D976" s="81" t="s">
        <v>70</v>
      </c>
      <c r="E976" s="142">
        <v>243288</v>
      </c>
    </row>
    <row r="977" spans="1:5" ht="37.5" x14ac:dyDescent="0.25">
      <c r="A977" s="139" t="s">
        <v>1956</v>
      </c>
      <c r="B977" s="129" t="s">
        <v>1957</v>
      </c>
      <c r="C977" s="81" t="s">
        <v>12</v>
      </c>
      <c r="D977" s="81" t="s">
        <v>70</v>
      </c>
      <c r="E977" s="142">
        <v>160627</v>
      </c>
    </row>
    <row r="978" spans="1:5" ht="37.5" x14ac:dyDescent="0.25">
      <c r="A978" s="139" t="s">
        <v>1958</v>
      </c>
      <c r="B978" s="129" t="s">
        <v>1959</v>
      </c>
      <c r="C978" s="81" t="s">
        <v>12</v>
      </c>
      <c r="D978" s="81" t="s">
        <v>70</v>
      </c>
      <c r="E978" s="142">
        <v>159443</v>
      </c>
    </row>
    <row r="979" spans="1:5" x14ac:dyDescent="0.25">
      <c r="A979" s="139" t="s">
        <v>1960</v>
      </c>
      <c r="B979" s="129" t="s">
        <v>1961</v>
      </c>
      <c r="C979" s="81" t="s">
        <v>12</v>
      </c>
      <c r="D979" s="81" t="s">
        <v>70</v>
      </c>
      <c r="E979" s="142">
        <v>50944</v>
      </c>
    </row>
    <row r="980" spans="1:5" ht="25" x14ac:dyDescent="0.25">
      <c r="A980" s="139" t="s">
        <v>1962</v>
      </c>
      <c r="B980" s="129" t="s">
        <v>1963</v>
      </c>
      <c r="C980" s="81" t="s">
        <v>12</v>
      </c>
      <c r="D980" s="81" t="s">
        <v>70</v>
      </c>
      <c r="E980" s="142">
        <v>8103228</v>
      </c>
    </row>
    <row r="981" spans="1:5" ht="25" x14ac:dyDescent="0.25">
      <c r="A981" s="139" t="s">
        <v>1964</v>
      </c>
      <c r="B981" s="129" t="s">
        <v>1965</v>
      </c>
      <c r="C981" s="81" t="s">
        <v>12</v>
      </c>
      <c r="D981" s="81" t="s">
        <v>70</v>
      </c>
      <c r="E981" s="142">
        <v>85002</v>
      </c>
    </row>
    <row r="982" spans="1:5" x14ac:dyDescent="0.25">
      <c r="A982" s="139" t="s">
        <v>1966</v>
      </c>
      <c r="B982" s="129" t="s">
        <v>1967</v>
      </c>
      <c r="C982" s="81" t="s">
        <v>12</v>
      </c>
      <c r="D982" s="81" t="s">
        <v>770</v>
      </c>
      <c r="E982" s="142">
        <v>67651</v>
      </c>
    </row>
    <row r="983" spans="1:5" ht="25" x14ac:dyDescent="0.25">
      <c r="A983" s="139" t="s">
        <v>1968</v>
      </c>
      <c r="B983" s="129" t="s">
        <v>1969</v>
      </c>
      <c r="C983" s="81" t="s">
        <v>12</v>
      </c>
      <c r="D983" s="81" t="s">
        <v>770</v>
      </c>
      <c r="E983" s="142">
        <v>87916</v>
      </c>
    </row>
    <row r="984" spans="1:5" ht="25" x14ac:dyDescent="0.25">
      <c r="A984" s="139" t="s">
        <v>1970</v>
      </c>
      <c r="B984" s="129" t="s">
        <v>1971</v>
      </c>
      <c r="C984" s="81" t="s">
        <v>12</v>
      </c>
      <c r="D984" s="81" t="s">
        <v>770</v>
      </c>
      <c r="E984" s="142">
        <v>15851</v>
      </c>
    </row>
    <row r="985" spans="1:5" x14ac:dyDescent="0.25">
      <c r="A985" s="139" t="s">
        <v>1972</v>
      </c>
      <c r="B985" s="129" t="s">
        <v>1973</v>
      </c>
      <c r="C985" s="81" t="s">
        <v>12</v>
      </c>
      <c r="D985" s="81" t="s">
        <v>70</v>
      </c>
      <c r="E985" s="142">
        <v>4867833</v>
      </c>
    </row>
    <row r="986" spans="1:5" x14ac:dyDescent="0.25">
      <c r="A986" s="139" t="s">
        <v>1974</v>
      </c>
      <c r="B986" s="129" t="s">
        <v>1975</v>
      </c>
      <c r="C986" s="81" t="s">
        <v>12</v>
      </c>
      <c r="D986" s="81" t="s">
        <v>70</v>
      </c>
      <c r="E986" s="142">
        <v>150468</v>
      </c>
    </row>
    <row r="987" spans="1:5" ht="25" x14ac:dyDescent="0.25">
      <c r="A987" s="139" t="s">
        <v>1976</v>
      </c>
      <c r="B987" s="129" t="s">
        <v>1977</v>
      </c>
      <c r="C987" s="81" t="s">
        <v>12</v>
      </c>
      <c r="D987" s="81" t="s">
        <v>770</v>
      </c>
      <c r="E987" s="142">
        <v>70805</v>
      </c>
    </row>
    <row r="988" spans="1:5" ht="37.5" x14ac:dyDescent="0.25">
      <c r="A988" s="139" t="s">
        <v>1978</v>
      </c>
      <c r="B988" s="129" t="s">
        <v>1979</v>
      </c>
      <c r="C988" s="81" t="s">
        <v>12</v>
      </c>
      <c r="D988" s="81" t="s">
        <v>70</v>
      </c>
      <c r="E988" s="142">
        <v>2108481</v>
      </c>
    </row>
    <row r="989" spans="1:5" ht="25" x14ac:dyDescent="0.25">
      <c r="A989" s="139" t="s">
        <v>1980</v>
      </c>
      <c r="B989" s="129" t="s">
        <v>1981</v>
      </c>
      <c r="C989" s="81" t="s">
        <v>12</v>
      </c>
      <c r="D989" s="81" t="s">
        <v>70</v>
      </c>
      <c r="E989" s="142">
        <v>11552970</v>
      </c>
    </row>
    <row r="990" spans="1:5" ht="50" x14ac:dyDescent="0.25">
      <c r="A990" s="139" t="s">
        <v>1982</v>
      </c>
      <c r="B990" s="129" t="s">
        <v>1983</v>
      </c>
      <c r="C990" s="81" t="s">
        <v>12</v>
      </c>
      <c r="D990" s="81" t="s">
        <v>70</v>
      </c>
      <c r="E990" s="142">
        <v>722898</v>
      </c>
    </row>
    <row r="991" spans="1:5" x14ac:dyDescent="0.25">
      <c r="A991" s="139" t="s">
        <v>1984</v>
      </c>
      <c r="B991" s="129" t="s">
        <v>1985</v>
      </c>
      <c r="C991" s="81" t="s">
        <v>12</v>
      </c>
      <c r="D991" s="81" t="s">
        <v>70</v>
      </c>
      <c r="E991" s="142">
        <v>217360</v>
      </c>
    </row>
    <row r="992" spans="1:5" x14ac:dyDescent="0.25">
      <c r="A992" s="139" t="s">
        <v>1986</v>
      </c>
      <c r="B992" s="129" t="s">
        <v>1987</v>
      </c>
      <c r="C992" s="81" t="s">
        <v>12</v>
      </c>
      <c r="D992" s="81" t="s">
        <v>70</v>
      </c>
      <c r="E992" s="142">
        <v>38661</v>
      </c>
    </row>
    <row r="993" spans="1:5" ht="25" x14ac:dyDescent="0.25">
      <c r="A993" s="139" t="s">
        <v>1988</v>
      </c>
      <c r="B993" s="129" t="s">
        <v>1989</v>
      </c>
      <c r="C993" s="81" t="s">
        <v>12</v>
      </c>
      <c r="D993" s="81" t="s">
        <v>770</v>
      </c>
      <c r="E993" s="142">
        <v>23645</v>
      </c>
    </row>
    <row r="994" spans="1:5" ht="25" x14ac:dyDescent="0.25">
      <c r="A994" s="139" t="s">
        <v>1990</v>
      </c>
      <c r="B994" s="129" t="s">
        <v>1909</v>
      </c>
      <c r="C994" s="81" t="s">
        <v>12</v>
      </c>
      <c r="D994" s="81" t="s">
        <v>770</v>
      </c>
      <c r="E994" s="142">
        <v>28575</v>
      </c>
    </row>
    <row r="995" spans="1:5" ht="25" x14ac:dyDescent="0.25">
      <c r="A995" s="139" t="s">
        <v>1991</v>
      </c>
      <c r="B995" s="129" t="s">
        <v>1992</v>
      </c>
      <c r="C995" s="81" t="s">
        <v>12</v>
      </c>
      <c r="D995" s="81" t="s">
        <v>770</v>
      </c>
      <c r="E995" s="142">
        <v>35393</v>
      </c>
    </row>
    <row r="996" spans="1:5" ht="25" x14ac:dyDescent="0.25">
      <c r="A996" s="139" t="s">
        <v>1993</v>
      </c>
      <c r="B996" s="129" t="s">
        <v>1994</v>
      </c>
      <c r="C996" s="81" t="s">
        <v>12</v>
      </c>
      <c r="D996" s="81" t="s">
        <v>770</v>
      </c>
      <c r="E996" s="142">
        <v>17553</v>
      </c>
    </row>
    <row r="997" spans="1:5" ht="25" x14ac:dyDescent="0.25">
      <c r="A997" s="139" t="s">
        <v>1995</v>
      </c>
      <c r="B997" s="129" t="s">
        <v>1996</v>
      </c>
      <c r="C997" s="81" t="s">
        <v>12</v>
      </c>
      <c r="D997" s="81" t="s">
        <v>70</v>
      </c>
      <c r="E997" s="142">
        <v>74578</v>
      </c>
    </row>
    <row r="998" spans="1:5" ht="25" x14ac:dyDescent="0.25">
      <c r="A998" s="139" t="s">
        <v>1997</v>
      </c>
      <c r="B998" s="129" t="s">
        <v>1998</v>
      </c>
      <c r="C998" s="81" t="s">
        <v>12</v>
      </c>
      <c r="D998" s="81" t="s">
        <v>70</v>
      </c>
      <c r="E998" s="142">
        <v>666499</v>
      </c>
    </row>
    <row r="999" spans="1:5" x14ac:dyDescent="0.25">
      <c r="A999" s="139" t="s">
        <v>1999</v>
      </c>
      <c r="B999" s="129" t="s">
        <v>2000</v>
      </c>
      <c r="C999" s="81" t="s">
        <v>12</v>
      </c>
      <c r="D999" s="81" t="s">
        <v>70</v>
      </c>
      <c r="E999" s="142">
        <v>4807399</v>
      </c>
    </row>
    <row r="1000" spans="1:5" ht="25" x14ac:dyDescent="0.25">
      <c r="A1000" s="139" t="s">
        <v>2001</v>
      </c>
      <c r="B1000" s="129" t="s">
        <v>2002</v>
      </c>
      <c r="C1000" s="81" t="s">
        <v>12</v>
      </c>
      <c r="D1000" s="81" t="s">
        <v>70</v>
      </c>
      <c r="E1000" s="142">
        <v>19375</v>
      </c>
    </row>
    <row r="1001" spans="1:5" ht="25" x14ac:dyDescent="0.25">
      <c r="A1001" s="139" t="s">
        <v>2003</v>
      </c>
      <c r="B1001" s="129" t="s">
        <v>2004</v>
      </c>
      <c r="C1001" s="81" t="s">
        <v>12</v>
      </c>
      <c r="D1001" s="81" t="s">
        <v>70</v>
      </c>
      <c r="E1001" s="142">
        <v>224935</v>
      </c>
    </row>
    <row r="1002" spans="1:5" ht="37.5" x14ac:dyDescent="0.25">
      <c r="A1002" s="139" t="s">
        <v>2005</v>
      </c>
      <c r="B1002" s="129" t="s">
        <v>2006</v>
      </c>
      <c r="C1002" s="81" t="s">
        <v>12</v>
      </c>
      <c r="D1002" s="81" t="s">
        <v>70</v>
      </c>
      <c r="E1002" s="142">
        <v>201944</v>
      </c>
    </row>
    <row r="1003" spans="1:5" ht="37.5" x14ac:dyDescent="0.25">
      <c r="A1003" s="139" t="s">
        <v>2007</v>
      </c>
      <c r="B1003" s="129" t="s">
        <v>2008</v>
      </c>
      <c r="C1003" s="81" t="s">
        <v>12</v>
      </c>
      <c r="D1003" s="81" t="s">
        <v>70</v>
      </c>
      <c r="E1003" s="142">
        <v>216082</v>
      </c>
    </row>
    <row r="1004" spans="1:5" ht="37.5" x14ac:dyDescent="0.25">
      <c r="A1004" s="139" t="s">
        <v>2009</v>
      </c>
      <c r="B1004" s="129" t="s">
        <v>2010</v>
      </c>
      <c r="C1004" s="81" t="s">
        <v>12</v>
      </c>
      <c r="D1004" s="81" t="s">
        <v>70</v>
      </c>
      <c r="E1004" s="142">
        <v>184987</v>
      </c>
    </row>
    <row r="1005" spans="1:5" ht="25" x14ac:dyDescent="0.25">
      <c r="A1005" s="139" t="s">
        <v>2011</v>
      </c>
      <c r="B1005" s="129" t="s">
        <v>2012</v>
      </c>
      <c r="C1005" s="81" t="s">
        <v>12</v>
      </c>
      <c r="D1005" s="81" t="s">
        <v>70</v>
      </c>
      <c r="E1005" s="142">
        <v>250358</v>
      </c>
    </row>
    <row r="1006" spans="1:5" ht="37.5" x14ac:dyDescent="0.25">
      <c r="A1006" s="139" t="s">
        <v>2013</v>
      </c>
      <c r="B1006" s="129" t="s">
        <v>2014</v>
      </c>
      <c r="C1006" s="81" t="s">
        <v>12</v>
      </c>
      <c r="D1006" s="81" t="s">
        <v>70</v>
      </c>
      <c r="E1006" s="142">
        <v>202086</v>
      </c>
    </row>
    <row r="1007" spans="1:5" ht="37.5" x14ac:dyDescent="0.25">
      <c r="A1007" s="139" t="s">
        <v>2015</v>
      </c>
      <c r="B1007" s="129" t="s">
        <v>2016</v>
      </c>
      <c r="C1007" s="81" t="s">
        <v>12</v>
      </c>
      <c r="D1007" s="81" t="s">
        <v>70</v>
      </c>
      <c r="E1007" s="142">
        <v>184579</v>
      </c>
    </row>
    <row r="1008" spans="1:5" ht="25" x14ac:dyDescent="0.25">
      <c r="A1008" s="139" t="s">
        <v>2017</v>
      </c>
      <c r="B1008" s="129" t="s">
        <v>2018</v>
      </c>
      <c r="C1008" s="81" t="s">
        <v>12</v>
      </c>
      <c r="D1008" s="81" t="s">
        <v>70</v>
      </c>
      <c r="E1008" s="142">
        <v>151539</v>
      </c>
    </row>
    <row r="1009" spans="1:5" ht="25" x14ac:dyDescent="0.25">
      <c r="A1009" s="139" t="s">
        <v>2019</v>
      </c>
      <c r="B1009" s="129" t="s">
        <v>2020</v>
      </c>
      <c r="C1009" s="81" t="s">
        <v>12</v>
      </c>
      <c r="D1009" s="81" t="s">
        <v>70</v>
      </c>
      <c r="E1009" s="142">
        <v>101098</v>
      </c>
    </row>
    <row r="1010" spans="1:5" ht="25" x14ac:dyDescent="0.25">
      <c r="A1010" s="139" t="s">
        <v>2021</v>
      </c>
      <c r="B1010" s="129" t="s">
        <v>2022</v>
      </c>
      <c r="C1010" s="81" t="s">
        <v>12</v>
      </c>
      <c r="D1010" s="81" t="s">
        <v>70</v>
      </c>
      <c r="E1010" s="142">
        <v>302847</v>
      </c>
    </row>
    <row r="1011" spans="1:5" x14ac:dyDescent="0.25">
      <c r="A1011" s="139" t="s">
        <v>2023</v>
      </c>
      <c r="B1011" s="129" t="s">
        <v>2024</v>
      </c>
      <c r="C1011" s="81" t="s">
        <v>12</v>
      </c>
      <c r="D1011" s="81" t="s">
        <v>70</v>
      </c>
      <c r="E1011" s="142">
        <v>257972</v>
      </c>
    </row>
    <row r="1012" spans="1:5" ht="25" x14ac:dyDescent="0.25">
      <c r="A1012" s="139" t="s">
        <v>2025</v>
      </c>
      <c r="B1012" s="129" t="s">
        <v>2026</v>
      </c>
      <c r="C1012" s="81" t="s">
        <v>12</v>
      </c>
      <c r="D1012" s="81" t="s">
        <v>70</v>
      </c>
      <c r="E1012" s="142">
        <v>271399</v>
      </c>
    </row>
    <row r="1013" spans="1:5" ht="25" x14ac:dyDescent="0.25">
      <c r="A1013" s="139" t="s">
        <v>2027</v>
      </c>
      <c r="B1013" s="129" t="s">
        <v>2028</v>
      </c>
      <c r="C1013" s="81" t="s">
        <v>12</v>
      </c>
      <c r="D1013" s="81" t="s">
        <v>70</v>
      </c>
      <c r="E1013" s="142">
        <v>934227</v>
      </c>
    </row>
    <row r="1014" spans="1:5" ht="25" x14ac:dyDescent="0.25">
      <c r="A1014" s="139" t="s">
        <v>2029</v>
      </c>
      <c r="B1014" s="129" t="s">
        <v>2030</v>
      </c>
      <c r="C1014" s="81" t="s">
        <v>12</v>
      </c>
      <c r="D1014" s="81" t="s">
        <v>70</v>
      </c>
      <c r="E1014" s="142">
        <v>790078</v>
      </c>
    </row>
    <row r="1015" spans="1:5" ht="25" x14ac:dyDescent="0.25">
      <c r="A1015" s="139" t="s">
        <v>2031</v>
      </c>
      <c r="B1015" s="129" t="s">
        <v>2032</v>
      </c>
      <c r="C1015" s="81" t="s">
        <v>12</v>
      </c>
      <c r="D1015" s="81" t="s">
        <v>70</v>
      </c>
      <c r="E1015" s="142">
        <v>114372</v>
      </c>
    </row>
    <row r="1016" spans="1:5" ht="25" x14ac:dyDescent="0.25">
      <c r="A1016" s="139" t="s">
        <v>2033</v>
      </c>
      <c r="B1016" s="129" t="s">
        <v>2034</v>
      </c>
      <c r="C1016" s="81" t="s">
        <v>12</v>
      </c>
      <c r="D1016" s="81" t="s">
        <v>70</v>
      </c>
      <c r="E1016" s="142">
        <v>191373</v>
      </c>
    </row>
    <row r="1017" spans="1:5" ht="25" x14ac:dyDescent="0.25">
      <c r="A1017" s="139" t="s">
        <v>2035</v>
      </c>
      <c r="B1017" s="129" t="s">
        <v>2036</v>
      </c>
      <c r="C1017" s="81" t="s">
        <v>12</v>
      </c>
      <c r="D1017" s="81" t="s">
        <v>70</v>
      </c>
      <c r="E1017" s="142">
        <v>170802</v>
      </c>
    </row>
    <row r="1018" spans="1:5" ht="37.5" x14ac:dyDescent="0.25">
      <c r="A1018" s="139" t="s">
        <v>2037</v>
      </c>
      <c r="B1018" s="129" t="s">
        <v>2038</v>
      </c>
      <c r="C1018" s="81" t="s">
        <v>12</v>
      </c>
      <c r="D1018" s="81" t="s">
        <v>70</v>
      </c>
      <c r="E1018" s="142">
        <v>125012</v>
      </c>
    </row>
    <row r="1019" spans="1:5" ht="37.5" x14ac:dyDescent="0.25">
      <c r="A1019" s="139" t="s">
        <v>2039</v>
      </c>
      <c r="B1019" s="129" t="s">
        <v>2040</v>
      </c>
      <c r="C1019" s="81" t="s">
        <v>12</v>
      </c>
      <c r="D1019" s="81" t="s">
        <v>70</v>
      </c>
      <c r="E1019" s="142">
        <v>156291</v>
      </c>
    </row>
    <row r="1020" spans="1:5" ht="37.5" x14ac:dyDescent="0.25">
      <c r="A1020" s="139" t="s">
        <v>2041</v>
      </c>
      <c r="B1020" s="129" t="s">
        <v>2042</v>
      </c>
      <c r="C1020" s="81" t="s">
        <v>12</v>
      </c>
      <c r="D1020" s="81" t="s">
        <v>70</v>
      </c>
      <c r="E1020" s="142">
        <v>226944</v>
      </c>
    </row>
    <row r="1021" spans="1:5" ht="25" x14ac:dyDescent="0.25">
      <c r="A1021" s="139" t="s">
        <v>2043</v>
      </c>
      <c r="B1021" s="129" t="s">
        <v>2044</v>
      </c>
      <c r="C1021" s="81" t="s">
        <v>12</v>
      </c>
      <c r="D1021" s="81" t="s">
        <v>70</v>
      </c>
      <c r="E1021" s="142">
        <v>229156</v>
      </c>
    </row>
    <row r="1022" spans="1:5" ht="37.5" x14ac:dyDescent="0.25">
      <c r="A1022" s="139" t="s">
        <v>2045</v>
      </c>
      <c r="B1022" s="129" t="s">
        <v>2046</v>
      </c>
      <c r="C1022" s="81" t="s">
        <v>12</v>
      </c>
      <c r="D1022" s="81" t="s">
        <v>70</v>
      </c>
      <c r="E1022" s="142">
        <v>230158</v>
      </c>
    </row>
    <row r="1023" spans="1:5" ht="25" x14ac:dyDescent="0.25">
      <c r="A1023" s="139" t="s">
        <v>2047</v>
      </c>
      <c r="B1023" s="129" t="s">
        <v>2048</v>
      </c>
      <c r="C1023" s="81" t="s">
        <v>12</v>
      </c>
      <c r="D1023" s="81" t="s">
        <v>70</v>
      </c>
      <c r="E1023" s="142">
        <v>1921338</v>
      </c>
    </row>
    <row r="1024" spans="1:5" x14ac:dyDescent="0.25">
      <c r="A1024" s="139" t="s">
        <v>2049</v>
      </c>
      <c r="B1024" s="129" t="s">
        <v>2050</v>
      </c>
      <c r="C1024" s="81" t="s">
        <v>12</v>
      </c>
      <c r="D1024" s="81" t="s">
        <v>70</v>
      </c>
      <c r="E1024" s="142">
        <v>29792706</v>
      </c>
    </row>
    <row r="1025" spans="1:5" x14ac:dyDescent="0.25">
      <c r="A1025" s="139" t="s">
        <v>2051</v>
      </c>
      <c r="B1025" s="129" t="s">
        <v>2052</v>
      </c>
      <c r="C1025" s="81" t="s">
        <v>12</v>
      </c>
      <c r="D1025" s="81" t="s">
        <v>70</v>
      </c>
      <c r="E1025" s="142">
        <v>550419</v>
      </c>
    </row>
    <row r="1026" spans="1:5" ht="25" x14ac:dyDescent="0.25">
      <c r="A1026" s="139" t="s">
        <v>2053</v>
      </c>
      <c r="B1026" s="129" t="s">
        <v>2054</v>
      </c>
      <c r="C1026" s="81" t="s">
        <v>12</v>
      </c>
      <c r="D1026" s="81" t="s">
        <v>770</v>
      </c>
      <c r="E1026" s="142">
        <v>238132</v>
      </c>
    </row>
    <row r="1027" spans="1:5" ht="25" x14ac:dyDescent="0.25">
      <c r="A1027" s="139" t="s">
        <v>2055</v>
      </c>
      <c r="B1027" s="129" t="s">
        <v>2056</v>
      </c>
      <c r="C1027" s="81" t="s">
        <v>12</v>
      </c>
      <c r="D1027" s="81" t="s">
        <v>770</v>
      </c>
      <c r="E1027" s="142">
        <v>36991</v>
      </c>
    </row>
    <row r="1028" spans="1:5" ht="37.5" x14ac:dyDescent="0.25">
      <c r="A1028" s="139" t="s">
        <v>2057</v>
      </c>
      <c r="B1028" s="129" t="s">
        <v>2058</v>
      </c>
      <c r="C1028" s="81" t="s">
        <v>12</v>
      </c>
      <c r="D1028" s="81" t="s">
        <v>70</v>
      </c>
      <c r="E1028" s="142">
        <v>562575</v>
      </c>
    </row>
    <row r="1029" spans="1:5" ht="25" x14ac:dyDescent="0.25">
      <c r="A1029" s="139" t="s">
        <v>2059</v>
      </c>
      <c r="B1029" s="129" t="s">
        <v>2060</v>
      </c>
      <c r="C1029" s="81" t="s">
        <v>12</v>
      </c>
      <c r="D1029" s="81" t="s">
        <v>770</v>
      </c>
      <c r="E1029" s="142">
        <v>68636</v>
      </c>
    </row>
    <row r="1030" spans="1:5" ht="25" x14ac:dyDescent="0.25">
      <c r="A1030" s="139" t="s">
        <v>2061</v>
      </c>
      <c r="B1030" s="129" t="s">
        <v>2062</v>
      </c>
      <c r="C1030" s="81" t="s">
        <v>12</v>
      </c>
      <c r="D1030" s="81" t="s">
        <v>770</v>
      </c>
      <c r="E1030" s="142">
        <v>58905</v>
      </c>
    </row>
    <row r="1031" spans="1:5" ht="25" x14ac:dyDescent="0.25">
      <c r="A1031" s="139" t="s">
        <v>2063</v>
      </c>
      <c r="B1031" s="129" t="s">
        <v>2064</v>
      </c>
      <c r="C1031" s="81" t="s">
        <v>12</v>
      </c>
      <c r="D1031" s="81" t="s">
        <v>770</v>
      </c>
      <c r="E1031" s="142">
        <v>20557</v>
      </c>
    </row>
    <row r="1032" spans="1:5" ht="25" x14ac:dyDescent="0.25">
      <c r="A1032" s="139" t="s">
        <v>2065</v>
      </c>
      <c r="B1032" s="129" t="s">
        <v>2066</v>
      </c>
      <c r="C1032" s="81" t="s">
        <v>12</v>
      </c>
      <c r="D1032" s="81" t="s">
        <v>770</v>
      </c>
      <c r="E1032" s="142">
        <v>55951</v>
      </c>
    </row>
    <row r="1033" spans="1:5" ht="25" x14ac:dyDescent="0.25">
      <c r="A1033" s="139" t="s">
        <v>2067</v>
      </c>
      <c r="B1033" s="129" t="s">
        <v>2068</v>
      </c>
      <c r="C1033" s="81" t="s">
        <v>12</v>
      </c>
      <c r="D1033" s="81" t="s">
        <v>70</v>
      </c>
      <c r="E1033" s="142">
        <v>101384</v>
      </c>
    </row>
    <row r="1034" spans="1:5" ht="25" x14ac:dyDescent="0.25">
      <c r="A1034" s="139" t="s">
        <v>2069</v>
      </c>
      <c r="B1034" s="129" t="s">
        <v>2070</v>
      </c>
      <c r="C1034" s="81" t="s">
        <v>12</v>
      </c>
      <c r="D1034" s="81" t="s">
        <v>70</v>
      </c>
      <c r="E1034" s="142">
        <v>125242</v>
      </c>
    </row>
    <row r="1035" spans="1:5" ht="25" x14ac:dyDescent="0.25">
      <c r="A1035" s="139" t="s">
        <v>2071</v>
      </c>
      <c r="B1035" s="129" t="s">
        <v>2072</v>
      </c>
      <c r="C1035" s="81" t="s">
        <v>12</v>
      </c>
      <c r="D1035" s="81" t="s">
        <v>70</v>
      </c>
      <c r="E1035" s="142">
        <v>375488</v>
      </c>
    </row>
    <row r="1036" spans="1:5" ht="25" x14ac:dyDescent="0.25">
      <c r="A1036" s="139" t="s">
        <v>2073</v>
      </c>
      <c r="B1036" s="129" t="s">
        <v>2074</v>
      </c>
      <c r="C1036" s="81" t="s">
        <v>12</v>
      </c>
      <c r="D1036" s="81" t="s">
        <v>70</v>
      </c>
      <c r="E1036" s="142">
        <v>1057279</v>
      </c>
    </row>
    <row r="1037" spans="1:5" ht="25" x14ac:dyDescent="0.25">
      <c r="A1037" s="139" t="s">
        <v>2075</v>
      </c>
      <c r="B1037" s="129" t="s">
        <v>2076</v>
      </c>
      <c r="C1037" s="81" t="s">
        <v>12</v>
      </c>
      <c r="D1037" s="81" t="s">
        <v>70</v>
      </c>
      <c r="E1037" s="142">
        <v>2320396</v>
      </c>
    </row>
    <row r="1038" spans="1:5" x14ac:dyDescent="0.25">
      <c r="A1038" s="139" t="s">
        <v>2077</v>
      </c>
      <c r="B1038" s="129" t="s">
        <v>2078</v>
      </c>
      <c r="C1038" s="81" t="s">
        <v>12</v>
      </c>
      <c r="D1038" s="81" t="s">
        <v>70</v>
      </c>
      <c r="E1038" s="142">
        <v>8556409</v>
      </c>
    </row>
    <row r="1039" spans="1:5" ht="25" x14ac:dyDescent="0.25">
      <c r="A1039" s="139" t="s">
        <v>2079</v>
      </c>
      <c r="B1039" s="129" t="s">
        <v>2080</v>
      </c>
      <c r="C1039" s="81" t="s">
        <v>12</v>
      </c>
      <c r="D1039" s="81" t="s">
        <v>70</v>
      </c>
      <c r="E1039" s="142">
        <v>3847229</v>
      </c>
    </row>
    <row r="1040" spans="1:5" ht="25" x14ac:dyDescent="0.25">
      <c r="A1040" s="139" t="s">
        <v>2081</v>
      </c>
      <c r="B1040" s="129" t="s">
        <v>2082</v>
      </c>
      <c r="C1040" s="81" t="s">
        <v>12</v>
      </c>
      <c r="D1040" s="81" t="s">
        <v>70</v>
      </c>
      <c r="E1040" s="142">
        <v>241349</v>
      </c>
    </row>
    <row r="1041" spans="1:5" ht="25" x14ac:dyDescent="0.25">
      <c r="A1041" s="139" t="s">
        <v>2083</v>
      </c>
      <c r="B1041" s="129" t="s">
        <v>2084</v>
      </c>
      <c r="C1041" s="81" t="s">
        <v>12</v>
      </c>
      <c r="D1041" s="81" t="s">
        <v>70</v>
      </c>
      <c r="E1041" s="142">
        <v>288666</v>
      </c>
    </row>
    <row r="1042" spans="1:5" ht="25" x14ac:dyDescent="0.25">
      <c r="A1042" s="139" t="s">
        <v>2085</v>
      </c>
      <c r="B1042" s="129" t="s">
        <v>2086</v>
      </c>
      <c r="C1042" s="81" t="s">
        <v>12</v>
      </c>
      <c r="D1042" s="81" t="s">
        <v>70</v>
      </c>
      <c r="E1042" s="142">
        <v>12626994</v>
      </c>
    </row>
    <row r="1043" spans="1:5" x14ac:dyDescent="0.25">
      <c r="A1043" s="139" t="s">
        <v>2087</v>
      </c>
      <c r="B1043" s="129" t="s">
        <v>2088</v>
      </c>
      <c r="C1043" s="81" t="s">
        <v>12</v>
      </c>
      <c r="D1043" s="81" t="s">
        <v>70</v>
      </c>
      <c r="E1043" s="142">
        <v>1373542</v>
      </c>
    </row>
    <row r="1044" spans="1:5" x14ac:dyDescent="0.25">
      <c r="A1044" s="139" t="s">
        <v>2089</v>
      </c>
      <c r="B1044" s="129" t="s">
        <v>2090</v>
      </c>
      <c r="C1044" s="81" t="s">
        <v>12</v>
      </c>
      <c r="D1044" s="81" t="s">
        <v>70</v>
      </c>
      <c r="E1044" s="142">
        <v>6505175</v>
      </c>
    </row>
    <row r="1045" spans="1:5" x14ac:dyDescent="0.25">
      <c r="A1045" s="139" t="s">
        <v>2091</v>
      </c>
      <c r="B1045" s="129" t="s">
        <v>2092</v>
      </c>
      <c r="C1045" s="81" t="s">
        <v>12</v>
      </c>
      <c r="D1045" s="81" t="s">
        <v>70</v>
      </c>
      <c r="E1045" s="142">
        <v>1062940</v>
      </c>
    </row>
    <row r="1046" spans="1:5" ht="25" x14ac:dyDescent="0.25">
      <c r="A1046" s="139" t="s">
        <v>2093</v>
      </c>
      <c r="B1046" s="129" t="s">
        <v>2094</v>
      </c>
      <c r="C1046" s="81" t="s">
        <v>12</v>
      </c>
      <c r="D1046" s="81" t="s">
        <v>70</v>
      </c>
      <c r="E1046" s="142">
        <v>1243372</v>
      </c>
    </row>
    <row r="1047" spans="1:5" ht="37.5" x14ac:dyDescent="0.25">
      <c r="A1047" s="139" t="s">
        <v>2095</v>
      </c>
      <c r="B1047" s="129" t="s">
        <v>2096</v>
      </c>
      <c r="C1047" s="81" t="s">
        <v>12</v>
      </c>
      <c r="D1047" s="81" t="s">
        <v>70</v>
      </c>
      <c r="E1047" s="142">
        <v>1098059</v>
      </c>
    </row>
    <row r="1048" spans="1:5" x14ac:dyDescent="0.25">
      <c r="A1048" s="139" t="s">
        <v>2097</v>
      </c>
      <c r="B1048" s="129" t="s">
        <v>2098</v>
      </c>
      <c r="C1048" s="81" t="s">
        <v>12</v>
      </c>
      <c r="D1048" s="81" t="s">
        <v>1216</v>
      </c>
      <c r="E1048" s="142">
        <v>2747086</v>
      </c>
    </row>
    <row r="1049" spans="1:5" x14ac:dyDescent="0.25">
      <c r="A1049" s="139" t="s">
        <v>2099</v>
      </c>
      <c r="B1049" s="129" t="s">
        <v>2100</v>
      </c>
      <c r="C1049" s="81" t="s">
        <v>12</v>
      </c>
      <c r="D1049" s="81" t="s">
        <v>70</v>
      </c>
      <c r="E1049" s="142">
        <v>6068</v>
      </c>
    </row>
    <row r="1050" spans="1:5" x14ac:dyDescent="0.25">
      <c r="A1050" s="139" t="s">
        <v>2101</v>
      </c>
      <c r="B1050" s="129" t="s">
        <v>2102</v>
      </c>
      <c r="C1050" s="81" t="s">
        <v>12</v>
      </c>
      <c r="D1050" s="81" t="s">
        <v>70</v>
      </c>
      <c r="E1050" s="142">
        <v>6068</v>
      </c>
    </row>
    <row r="1051" spans="1:5" x14ac:dyDescent="0.25">
      <c r="A1051" s="139" t="s">
        <v>2103</v>
      </c>
      <c r="B1051" s="129" t="s">
        <v>2104</v>
      </c>
      <c r="C1051" s="81" t="s">
        <v>12</v>
      </c>
      <c r="D1051" s="81" t="s">
        <v>70</v>
      </c>
      <c r="E1051" s="142">
        <v>6758</v>
      </c>
    </row>
    <row r="1052" spans="1:5" x14ac:dyDescent="0.25">
      <c r="A1052" s="139" t="s">
        <v>2105</v>
      </c>
      <c r="B1052" s="129" t="s">
        <v>2106</v>
      </c>
      <c r="C1052" s="81" t="s">
        <v>12</v>
      </c>
      <c r="D1052" s="81" t="s">
        <v>70</v>
      </c>
      <c r="E1052" s="142">
        <v>619356</v>
      </c>
    </row>
    <row r="1053" spans="1:5" x14ac:dyDescent="0.25">
      <c r="A1053" s="139" t="s">
        <v>2107</v>
      </c>
      <c r="B1053" s="129" t="s">
        <v>2108</v>
      </c>
      <c r="C1053" s="81" t="s">
        <v>12</v>
      </c>
      <c r="D1053" s="81" t="s">
        <v>1216</v>
      </c>
      <c r="E1053" s="142">
        <v>8662790</v>
      </c>
    </row>
    <row r="1054" spans="1:5" ht="25" x14ac:dyDescent="0.25">
      <c r="A1054" s="139" t="s">
        <v>2109</v>
      </c>
      <c r="B1054" s="129" t="s">
        <v>2110</v>
      </c>
      <c r="C1054" s="81" t="s">
        <v>12</v>
      </c>
      <c r="D1054" s="81" t="s">
        <v>70</v>
      </c>
      <c r="E1054" s="142">
        <v>583043</v>
      </c>
    </row>
    <row r="1055" spans="1:5" x14ac:dyDescent="0.25">
      <c r="A1055" s="139" t="s">
        <v>2111</v>
      </c>
      <c r="B1055" s="129" t="s">
        <v>2112</v>
      </c>
      <c r="C1055" s="81" t="s">
        <v>12</v>
      </c>
      <c r="D1055" s="81" t="s">
        <v>70</v>
      </c>
      <c r="E1055" s="142">
        <v>31266783</v>
      </c>
    </row>
    <row r="1056" spans="1:5" ht="25" x14ac:dyDescent="0.25">
      <c r="A1056" s="139" t="s">
        <v>2113</v>
      </c>
      <c r="B1056" s="129" t="s">
        <v>2114</v>
      </c>
      <c r="C1056" s="81" t="s">
        <v>12</v>
      </c>
      <c r="D1056" s="81" t="s">
        <v>70</v>
      </c>
      <c r="E1056" s="142">
        <v>20514678</v>
      </c>
    </row>
    <row r="1057" spans="1:5" ht="25" x14ac:dyDescent="0.25">
      <c r="A1057" s="139" t="s">
        <v>2115</v>
      </c>
      <c r="B1057" s="129" t="s">
        <v>2116</v>
      </c>
      <c r="C1057" s="81" t="s">
        <v>12</v>
      </c>
      <c r="D1057" s="81" t="s">
        <v>70</v>
      </c>
      <c r="E1057" s="142">
        <v>70782577</v>
      </c>
    </row>
    <row r="1058" spans="1:5" ht="25" x14ac:dyDescent="0.25">
      <c r="A1058" s="139" t="s">
        <v>2117</v>
      </c>
      <c r="B1058" s="129" t="s">
        <v>2118</v>
      </c>
      <c r="C1058" s="81" t="s">
        <v>12</v>
      </c>
      <c r="D1058" s="81" t="s">
        <v>91</v>
      </c>
      <c r="E1058" s="142">
        <v>1922118</v>
      </c>
    </row>
    <row r="1059" spans="1:5" x14ac:dyDescent="0.25">
      <c r="A1059" s="139" t="s">
        <v>2119</v>
      </c>
      <c r="B1059" s="129" t="s">
        <v>1827</v>
      </c>
      <c r="C1059" s="81" t="s">
        <v>12</v>
      </c>
      <c r="D1059" s="81" t="s">
        <v>70</v>
      </c>
      <c r="E1059" s="142">
        <v>12361879</v>
      </c>
    </row>
    <row r="1060" spans="1:5" ht="25" x14ac:dyDescent="0.25">
      <c r="A1060" s="139" t="s">
        <v>2120</v>
      </c>
      <c r="B1060" s="129" t="s">
        <v>2121</v>
      </c>
      <c r="C1060" s="81" t="s">
        <v>12</v>
      </c>
      <c r="D1060" s="81" t="s">
        <v>70</v>
      </c>
      <c r="E1060" s="142">
        <v>1279567</v>
      </c>
    </row>
    <row r="1061" spans="1:5" ht="25" x14ac:dyDescent="0.25">
      <c r="A1061" s="139" t="s">
        <v>2122</v>
      </c>
      <c r="B1061" s="129" t="s">
        <v>2123</v>
      </c>
      <c r="C1061" s="81" t="s">
        <v>12</v>
      </c>
      <c r="D1061" s="81" t="s">
        <v>91</v>
      </c>
      <c r="E1061" s="142">
        <v>303406</v>
      </c>
    </row>
    <row r="1062" spans="1:5" ht="25" x14ac:dyDescent="0.25">
      <c r="A1062" s="139" t="s">
        <v>2124</v>
      </c>
      <c r="B1062" s="129" t="s">
        <v>2125</v>
      </c>
      <c r="C1062" s="81" t="s">
        <v>12</v>
      </c>
      <c r="D1062" s="81" t="s">
        <v>91</v>
      </c>
      <c r="E1062" s="142">
        <v>176732</v>
      </c>
    </row>
    <row r="1063" spans="1:5" ht="25" x14ac:dyDescent="0.25">
      <c r="A1063" s="139" t="s">
        <v>2126</v>
      </c>
      <c r="B1063" s="129" t="s">
        <v>2127</v>
      </c>
      <c r="C1063" s="81" t="s">
        <v>12</v>
      </c>
      <c r="D1063" s="81" t="s">
        <v>1216</v>
      </c>
      <c r="E1063" s="142">
        <v>3213650</v>
      </c>
    </row>
    <row r="1064" spans="1:5" ht="25" x14ac:dyDescent="0.25">
      <c r="A1064" s="139" t="s">
        <v>2128</v>
      </c>
      <c r="B1064" s="129" t="s">
        <v>2129</v>
      </c>
      <c r="C1064" s="81" t="s">
        <v>12</v>
      </c>
      <c r="D1064" s="81" t="s">
        <v>70</v>
      </c>
      <c r="E1064" s="142">
        <v>13550662</v>
      </c>
    </row>
    <row r="1065" spans="1:5" ht="25" x14ac:dyDescent="0.25">
      <c r="A1065" s="139" t="s">
        <v>2130</v>
      </c>
      <c r="B1065" s="129" t="s">
        <v>2131</v>
      </c>
      <c r="C1065" s="81" t="s">
        <v>12</v>
      </c>
      <c r="D1065" s="81" t="s">
        <v>91</v>
      </c>
      <c r="E1065" s="142">
        <v>282331</v>
      </c>
    </row>
    <row r="1066" spans="1:5" ht="25" x14ac:dyDescent="0.25">
      <c r="A1066" s="139" t="s">
        <v>2132</v>
      </c>
      <c r="B1066" s="129" t="s">
        <v>2133</v>
      </c>
      <c r="C1066" s="81" t="s">
        <v>12</v>
      </c>
      <c r="D1066" s="81" t="s">
        <v>91</v>
      </c>
      <c r="E1066" s="142">
        <v>73772</v>
      </c>
    </row>
    <row r="1067" spans="1:5" ht="25" x14ac:dyDescent="0.25">
      <c r="A1067" s="139" t="s">
        <v>2134</v>
      </c>
      <c r="B1067" s="129" t="s">
        <v>2135</v>
      </c>
      <c r="C1067" s="81" t="s">
        <v>12</v>
      </c>
      <c r="D1067" s="81" t="s">
        <v>91</v>
      </c>
      <c r="E1067" s="142">
        <v>135851</v>
      </c>
    </row>
    <row r="1068" spans="1:5" ht="25" x14ac:dyDescent="0.25">
      <c r="A1068" s="139" t="s">
        <v>2136</v>
      </c>
      <c r="B1068" s="129" t="s">
        <v>2137</v>
      </c>
      <c r="C1068" s="81" t="s">
        <v>12</v>
      </c>
      <c r="D1068" s="81" t="s">
        <v>91</v>
      </c>
      <c r="E1068" s="142">
        <v>185014</v>
      </c>
    </row>
    <row r="1069" spans="1:5" ht="25" x14ac:dyDescent="0.25">
      <c r="A1069" s="139" t="s">
        <v>2138</v>
      </c>
      <c r="B1069" s="129" t="s">
        <v>2139</v>
      </c>
      <c r="C1069" s="81" t="s">
        <v>12</v>
      </c>
      <c r="D1069" s="81" t="s">
        <v>70</v>
      </c>
      <c r="E1069" s="142">
        <v>783794</v>
      </c>
    </row>
    <row r="1070" spans="1:5" ht="25" x14ac:dyDescent="0.25">
      <c r="A1070" s="139" t="s">
        <v>2140</v>
      </c>
      <c r="B1070" s="129" t="s">
        <v>2141</v>
      </c>
      <c r="C1070" s="81" t="s">
        <v>12</v>
      </c>
      <c r="D1070" s="81" t="s">
        <v>70</v>
      </c>
      <c r="E1070" s="142">
        <v>175657</v>
      </c>
    </row>
    <row r="1071" spans="1:5" ht="37.5" x14ac:dyDescent="0.25">
      <c r="A1071" s="139" t="s">
        <v>2142</v>
      </c>
      <c r="B1071" s="129" t="s">
        <v>2143</v>
      </c>
      <c r="C1071" s="81" t="s">
        <v>12</v>
      </c>
      <c r="D1071" s="81" t="s">
        <v>70</v>
      </c>
      <c r="E1071" s="142">
        <v>202660</v>
      </c>
    </row>
    <row r="1072" spans="1:5" ht="37.5" x14ac:dyDescent="0.25">
      <c r="A1072" s="139" t="s">
        <v>2144</v>
      </c>
      <c r="B1072" s="129" t="s">
        <v>2145</v>
      </c>
      <c r="C1072" s="81" t="s">
        <v>12</v>
      </c>
      <c r="D1072" s="81" t="s">
        <v>70</v>
      </c>
      <c r="E1072" s="142">
        <v>219517</v>
      </c>
    </row>
    <row r="1073" spans="1:5" x14ac:dyDescent="0.25">
      <c r="A1073" s="139" t="s">
        <v>2146</v>
      </c>
      <c r="B1073" s="129" t="s">
        <v>2147</v>
      </c>
      <c r="C1073" s="81" t="s">
        <v>12</v>
      </c>
      <c r="D1073" s="81" t="s">
        <v>70</v>
      </c>
      <c r="E1073" s="142">
        <v>122078</v>
      </c>
    </row>
    <row r="1074" spans="1:5" ht="25" x14ac:dyDescent="0.25">
      <c r="A1074" s="139" t="s">
        <v>2148</v>
      </c>
      <c r="B1074" s="129" t="s">
        <v>2149</v>
      </c>
      <c r="C1074" s="81" t="s">
        <v>12</v>
      </c>
      <c r="D1074" s="81" t="s">
        <v>70</v>
      </c>
      <c r="E1074" s="142">
        <v>34503377</v>
      </c>
    </row>
    <row r="1075" spans="1:5" ht="25" x14ac:dyDescent="0.25">
      <c r="A1075" s="139" t="s">
        <v>2150</v>
      </c>
      <c r="B1075" s="129" t="s">
        <v>2151</v>
      </c>
      <c r="C1075" s="81" t="s">
        <v>12</v>
      </c>
      <c r="D1075" s="81" t="s">
        <v>1216</v>
      </c>
      <c r="E1075" s="142">
        <v>1636638</v>
      </c>
    </row>
    <row r="1076" spans="1:5" ht="25" x14ac:dyDescent="0.25">
      <c r="A1076" s="139" t="s">
        <v>2152</v>
      </c>
      <c r="B1076" s="129" t="s">
        <v>2153</v>
      </c>
      <c r="C1076" s="81" t="s">
        <v>12</v>
      </c>
      <c r="D1076" s="81" t="s">
        <v>70</v>
      </c>
      <c r="E1076" s="142">
        <v>8453807</v>
      </c>
    </row>
    <row r="1077" spans="1:5" ht="25" x14ac:dyDescent="0.25">
      <c r="A1077" s="139" t="s">
        <v>2154</v>
      </c>
      <c r="B1077" s="129" t="s">
        <v>2155</v>
      </c>
      <c r="C1077" s="81" t="s">
        <v>12</v>
      </c>
      <c r="D1077" s="81" t="s">
        <v>91</v>
      </c>
      <c r="E1077" s="142">
        <v>385923</v>
      </c>
    </row>
    <row r="1078" spans="1:5" ht="25" x14ac:dyDescent="0.25">
      <c r="A1078" s="139" t="s">
        <v>2156</v>
      </c>
      <c r="B1078" s="129" t="s">
        <v>2157</v>
      </c>
      <c r="C1078" s="81" t="s">
        <v>12</v>
      </c>
      <c r="D1078" s="81" t="s">
        <v>91</v>
      </c>
      <c r="E1078" s="142">
        <v>99511</v>
      </c>
    </row>
    <row r="1079" spans="1:5" ht="25" x14ac:dyDescent="0.25">
      <c r="A1079" s="139" t="s">
        <v>2158</v>
      </c>
      <c r="B1079" s="129" t="s">
        <v>2159</v>
      </c>
      <c r="C1079" s="81" t="s">
        <v>12</v>
      </c>
      <c r="D1079" s="81" t="s">
        <v>1216</v>
      </c>
      <c r="E1079" s="142">
        <v>1691656</v>
      </c>
    </row>
    <row r="1080" spans="1:5" ht="25" x14ac:dyDescent="0.25">
      <c r="A1080" s="139" t="s">
        <v>2160</v>
      </c>
      <c r="B1080" s="129" t="s">
        <v>2161</v>
      </c>
      <c r="C1080" s="81" t="s">
        <v>12</v>
      </c>
      <c r="D1080" s="81" t="s">
        <v>70</v>
      </c>
      <c r="E1080" s="142">
        <v>4370319</v>
      </c>
    </row>
    <row r="1081" spans="1:5" ht="25" x14ac:dyDescent="0.25">
      <c r="A1081" s="139" t="s">
        <v>2162</v>
      </c>
      <c r="B1081" s="129" t="s">
        <v>2163</v>
      </c>
      <c r="C1081" s="81" t="s">
        <v>12</v>
      </c>
      <c r="D1081" s="81" t="s">
        <v>91</v>
      </c>
      <c r="E1081" s="142">
        <v>116237</v>
      </c>
    </row>
    <row r="1082" spans="1:5" ht="25" x14ac:dyDescent="0.25">
      <c r="A1082" s="139" t="s">
        <v>2164</v>
      </c>
      <c r="B1082" s="129" t="s">
        <v>2165</v>
      </c>
      <c r="C1082" s="81" t="s">
        <v>12</v>
      </c>
      <c r="D1082" s="81" t="s">
        <v>91</v>
      </c>
      <c r="E1082" s="142">
        <v>81598</v>
      </c>
    </row>
    <row r="1083" spans="1:5" ht="25" x14ac:dyDescent="0.25">
      <c r="A1083" s="139" t="s">
        <v>2166</v>
      </c>
      <c r="B1083" s="129" t="s">
        <v>2167</v>
      </c>
      <c r="C1083" s="81" t="s">
        <v>12</v>
      </c>
      <c r="D1083" s="81" t="s">
        <v>91</v>
      </c>
      <c r="E1083" s="142">
        <v>72646</v>
      </c>
    </row>
    <row r="1084" spans="1:5" ht="25" x14ac:dyDescent="0.25">
      <c r="A1084" s="139" t="s">
        <v>2168</v>
      </c>
      <c r="B1084" s="129" t="s">
        <v>2169</v>
      </c>
      <c r="C1084" s="81" t="s">
        <v>12</v>
      </c>
      <c r="D1084" s="81" t="s">
        <v>1216</v>
      </c>
      <c r="E1084" s="142">
        <v>1709076</v>
      </c>
    </row>
    <row r="1085" spans="1:5" ht="25" x14ac:dyDescent="0.25">
      <c r="A1085" s="139" t="s">
        <v>2170</v>
      </c>
      <c r="B1085" s="129" t="s">
        <v>2171</v>
      </c>
      <c r="C1085" s="81" t="s">
        <v>12</v>
      </c>
      <c r="D1085" s="81" t="s">
        <v>70</v>
      </c>
      <c r="E1085" s="142">
        <v>7156028</v>
      </c>
    </row>
    <row r="1086" spans="1:5" ht="25" x14ac:dyDescent="0.25">
      <c r="A1086" s="139" t="s">
        <v>2172</v>
      </c>
      <c r="B1086" s="129" t="s">
        <v>2173</v>
      </c>
      <c r="C1086" s="81" t="s">
        <v>12</v>
      </c>
      <c r="D1086" s="81" t="s">
        <v>91</v>
      </c>
      <c r="E1086" s="142">
        <v>140541</v>
      </c>
    </row>
    <row r="1087" spans="1:5" ht="25" x14ac:dyDescent="0.25">
      <c r="A1087" s="139" t="s">
        <v>2174</v>
      </c>
      <c r="B1087" s="129" t="s">
        <v>2175</v>
      </c>
      <c r="C1087" s="81" t="s">
        <v>12</v>
      </c>
      <c r="D1087" s="81" t="s">
        <v>1216</v>
      </c>
      <c r="E1087" s="142">
        <v>2886300</v>
      </c>
    </row>
    <row r="1088" spans="1:5" ht="25" x14ac:dyDescent="0.25">
      <c r="A1088" s="139" t="s">
        <v>2176</v>
      </c>
      <c r="B1088" s="129" t="s">
        <v>2177</v>
      </c>
      <c r="C1088" s="81" t="s">
        <v>12</v>
      </c>
      <c r="D1088" s="81" t="s">
        <v>70</v>
      </c>
      <c r="E1088" s="142">
        <v>9946507</v>
      </c>
    </row>
    <row r="1089" spans="1:5" ht="25" x14ac:dyDescent="0.25">
      <c r="A1089" s="139" t="s">
        <v>2178</v>
      </c>
      <c r="B1089" s="129" t="s">
        <v>2179</v>
      </c>
      <c r="C1089" s="81" t="s">
        <v>12</v>
      </c>
      <c r="D1089" s="81" t="s">
        <v>70</v>
      </c>
      <c r="E1089" s="142">
        <v>23672397</v>
      </c>
    </row>
    <row r="1090" spans="1:5" ht="25" x14ac:dyDescent="0.25">
      <c r="A1090" s="139" t="s">
        <v>2180</v>
      </c>
      <c r="B1090" s="129" t="s">
        <v>2181</v>
      </c>
      <c r="C1090" s="81" t="s">
        <v>12</v>
      </c>
      <c r="D1090" s="81" t="s">
        <v>770</v>
      </c>
      <c r="E1090" s="142">
        <v>62660</v>
      </c>
    </row>
    <row r="1091" spans="1:5" ht="13" x14ac:dyDescent="0.25">
      <c r="A1091" s="137" t="s">
        <v>2182</v>
      </c>
      <c r="B1091" s="127" t="s">
        <v>2183</v>
      </c>
      <c r="C1091" s="82" t="s">
        <v>8</v>
      </c>
      <c r="D1091" s="82"/>
      <c r="E1091" s="141" t="s">
        <v>9</v>
      </c>
    </row>
    <row r="1092" spans="1:5" ht="25" x14ac:dyDescent="0.25">
      <c r="A1092" s="139" t="s">
        <v>2184</v>
      </c>
      <c r="B1092" s="129" t="s">
        <v>2185</v>
      </c>
      <c r="C1092" s="81" t="s">
        <v>12</v>
      </c>
      <c r="D1092" s="81" t="s">
        <v>65</v>
      </c>
      <c r="E1092" s="142">
        <v>32616</v>
      </c>
    </row>
    <row r="1093" spans="1:5" ht="37.5" x14ac:dyDescent="0.25">
      <c r="A1093" s="139" t="s">
        <v>2186</v>
      </c>
      <c r="B1093" s="129" t="s">
        <v>2187</v>
      </c>
      <c r="C1093" s="81" t="s">
        <v>12</v>
      </c>
      <c r="D1093" s="81" t="s">
        <v>91</v>
      </c>
      <c r="E1093" s="142">
        <v>20545</v>
      </c>
    </row>
    <row r="1094" spans="1:5" ht="37.5" x14ac:dyDescent="0.25">
      <c r="A1094" s="139" t="s">
        <v>2188</v>
      </c>
      <c r="B1094" s="129" t="s">
        <v>2189</v>
      </c>
      <c r="C1094" s="81" t="s">
        <v>12</v>
      </c>
      <c r="D1094" s="81" t="s">
        <v>65</v>
      </c>
      <c r="E1094" s="142">
        <v>39719</v>
      </c>
    </row>
    <row r="1095" spans="1:5" ht="37.5" x14ac:dyDescent="0.25">
      <c r="A1095" s="139" t="s">
        <v>2190</v>
      </c>
      <c r="B1095" s="129" t="s">
        <v>2191</v>
      </c>
      <c r="C1095" s="81" t="s">
        <v>12</v>
      </c>
      <c r="D1095" s="81" t="s">
        <v>91</v>
      </c>
      <c r="E1095" s="142">
        <v>22485</v>
      </c>
    </row>
    <row r="1096" spans="1:5" ht="37.5" x14ac:dyDescent="0.25">
      <c r="A1096" s="139" t="s">
        <v>2192</v>
      </c>
      <c r="B1096" s="129" t="s">
        <v>2193</v>
      </c>
      <c r="C1096" s="81" t="s">
        <v>12</v>
      </c>
      <c r="D1096" s="81" t="s">
        <v>65</v>
      </c>
      <c r="E1096" s="142">
        <v>37836</v>
      </c>
    </row>
    <row r="1097" spans="1:5" ht="37.5" x14ac:dyDescent="0.25">
      <c r="A1097" s="139" t="s">
        <v>2194</v>
      </c>
      <c r="B1097" s="129" t="s">
        <v>2195</v>
      </c>
      <c r="C1097" s="81" t="s">
        <v>12</v>
      </c>
      <c r="D1097" s="81" t="s">
        <v>91</v>
      </c>
      <c r="E1097" s="142">
        <v>21432</v>
      </c>
    </row>
    <row r="1098" spans="1:5" ht="37.5" x14ac:dyDescent="0.25">
      <c r="A1098" s="139" t="s">
        <v>2196</v>
      </c>
      <c r="B1098" s="129" t="s">
        <v>2197</v>
      </c>
      <c r="C1098" s="81" t="s">
        <v>12</v>
      </c>
      <c r="D1098" s="81" t="s">
        <v>65</v>
      </c>
      <c r="E1098" s="142">
        <v>44288</v>
      </c>
    </row>
    <row r="1099" spans="1:5" ht="37.5" x14ac:dyDescent="0.25">
      <c r="A1099" s="139" t="s">
        <v>2198</v>
      </c>
      <c r="B1099" s="129" t="s">
        <v>2199</v>
      </c>
      <c r="C1099" s="81" t="s">
        <v>12</v>
      </c>
      <c r="D1099" s="81" t="s">
        <v>91</v>
      </c>
      <c r="E1099" s="142">
        <v>23480</v>
      </c>
    </row>
    <row r="1100" spans="1:5" ht="25" x14ac:dyDescent="0.25">
      <c r="A1100" s="139" t="s">
        <v>2200</v>
      </c>
      <c r="B1100" s="129" t="s">
        <v>2201</v>
      </c>
      <c r="C1100" s="81" t="s">
        <v>12</v>
      </c>
      <c r="D1100" s="81" t="s">
        <v>65</v>
      </c>
      <c r="E1100" s="142">
        <v>35010</v>
      </c>
    </row>
    <row r="1101" spans="1:5" ht="37.5" x14ac:dyDescent="0.25">
      <c r="A1101" s="139" t="s">
        <v>2202</v>
      </c>
      <c r="B1101" s="129" t="s">
        <v>2203</v>
      </c>
      <c r="C1101" s="81" t="s">
        <v>12</v>
      </c>
      <c r="D1101" s="81" t="s">
        <v>65</v>
      </c>
      <c r="E1101" s="142">
        <v>36703</v>
      </c>
    </row>
    <row r="1102" spans="1:5" ht="37.5" x14ac:dyDescent="0.25">
      <c r="A1102" s="139" t="s">
        <v>2204</v>
      </c>
      <c r="B1102" s="129" t="s">
        <v>2205</v>
      </c>
      <c r="C1102" s="81" t="s">
        <v>12</v>
      </c>
      <c r="D1102" s="81" t="s">
        <v>91</v>
      </c>
      <c r="E1102" s="142">
        <v>18477</v>
      </c>
    </row>
    <row r="1103" spans="1:5" ht="37.5" x14ac:dyDescent="0.25">
      <c r="A1103" s="139" t="s">
        <v>2206</v>
      </c>
      <c r="B1103" s="129" t="s">
        <v>2207</v>
      </c>
      <c r="C1103" s="81" t="s">
        <v>12</v>
      </c>
      <c r="D1103" s="81" t="s">
        <v>91</v>
      </c>
      <c r="E1103" s="142">
        <v>23731</v>
      </c>
    </row>
    <row r="1104" spans="1:5" ht="37.5" x14ac:dyDescent="0.25">
      <c r="A1104" s="139" t="s">
        <v>2208</v>
      </c>
      <c r="B1104" s="129" t="s">
        <v>2209</v>
      </c>
      <c r="C1104" s="81" t="s">
        <v>12</v>
      </c>
      <c r="D1104" s="81" t="s">
        <v>91</v>
      </c>
      <c r="E1104" s="142">
        <v>20251</v>
      </c>
    </row>
    <row r="1105" spans="1:5" ht="37.5" x14ac:dyDescent="0.25">
      <c r="A1105" s="139" t="s">
        <v>2210</v>
      </c>
      <c r="B1105" s="129" t="s">
        <v>2211</v>
      </c>
      <c r="C1105" s="81" t="s">
        <v>12</v>
      </c>
      <c r="D1105" s="81" t="s">
        <v>91</v>
      </c>
      <c r="E1105" s="142">
        <v>21717</v>
      </c>
    </row>
    <row r="1106" spans="1:5" ht="37.5" x14ac:dyDescent="0.25">
      <c r="A1106" s="139" t="s">
        <v>2212</v>
      </c>
      <c r="B1106" s="129" t="s">
        <v>2213</v>
      </c>
      <c r="C1106" s="81" t="s">
        <v>12</v>
      </c>
      <c r="D1106" s="81" t="s">
        <v>65</v>
      </c>
      <c r="E1106" s="142">
        <v>36732</v>
      </c>
    </row>
    <row r="1107" spans="1:5" ht="25" x14ac:dyDescent="0.25">
      <c r="A1107" s="139" t="s">
        <v>2214</v>
      </c>
      <c r="B1107" s="129" t="s">
        <v>2215</v>
      </c>
      <c r="C1107" s="81" t="s">
        <v>12</v>
      </c>
      <c r="D1107" s="81" t="s">
        <v>65</v>
      </c>
      <c r="E1107" s="142">
        <v>27853</v>
      </c>
    </row>
    <row r="1108" spans="1:5" ht="37.5" x14ac:dyDescent="0.25">
      <c r="A1108" s="139" t="s">
        <v>2216</v>
      </c>
      <c r="B1108" s="129" t="s">
        <v>2217</v>
      </c>
      <c r="C1108" s="81" t="s">
        <v>12</v>
      </c>
      <c r="D1108" s="81" t="s">
        <v>65</v>
      </c>
      <c r="E1108" s="142">
        <v>68112</v>
      </c>
    </row>
    <row r="1109" spans="1:5" ht="37.5" x14ac:dyDescent="0.25">
      <c r="A1109" s="139" t="s">
        <v>2218</v>
      </c>
      <c r="B1109" s="129" t="s">
        <v>2219</v>
      </c>
      <c r="C1109" s="81" t="s">
        <v>12</v>
      </c>
      <c r="D1109" s="81" t="s">
        <v>65</v>
      </c>
      <c r="E1109" s="142">
        <v>60436</v>
      </c>
    </row>
    <row r="1110" spans="1:5" ht="37.5" x14ac:dyDescent="0.25">
      <c r="A1110" s="139" t="s">
        <v>2220</v>
      </c>
      <c r="B1110" s="129" t="s">
        <v>2221</v>
      </c>
      <c r="C1110" s="81" t="s">
        <v>12</v>
      </c>
      <c r="D1110" s="81" t="s">
        <v>65</v>
      </c>
      <c r="E1110" s="142">
        <v>73676</v>
      </c>
    </row>
    <row r="1111" spans="1:5" ht="37.5" x14ac:dyDescent="0.25">
      <c r="A1111" s="139" t="s">
        <v>2222</v>
      </c>
      <c r="B1111" s="129" t="s">
        <v>2223</v>
      </c>
      <c r="C1111" s="81" t="s">
        <v>12</v>
      </c>
      <c r="D1111" s="81" t="s">
        <v>65</v>
      </c>
      <c r="E1111" s="142">
        <v>40529</v>
      </c>
    </row>
    <row r="1112" spans="1:5" ht="37.5" x14ac:dyDescent="0.25">
      <c r="A1112" s="139" t="s">
        <v>2224</v>
      </c>
      <c r="B1112" s="129" t="s">
        <v>2225</v>
      </c>
      <c r="C1112" s="81" t="s">
        <v>12</v>
      </c>
      <c r="D1112" s="81" t="s">
        <v>65</v>
      </c>
      <c r="E1112" s="142">
        <v>50089</v>
      </c>
    </row>
    <row r="1113" spans="1:5" ht="25" x14ac:dyDescent="0.25">
      <c r="A1113" s="139" t="s">
        <v>2226</v>
      </c>
      <c r="B1113" s="129" t="s">
        <v>2227</v>
      </c>
      <c r="C1113" s="81" t="s">
        <v>12</v>
      </c>
      <c r="D1113" s="81" t="s">
        <v>91</v>
      </c>
      <c r="E1113" s="142">
        <v>27145</v>
      </c>
    </row>
    <row r="1114" spans="1:5" ht="25" x14ac:dyDescent="0.25">
      <c r="A1114" s="139" t="s">
        <v>2228</v>
      </c>
      <c r="B1114" s="129" t="s">
        <v>2229</v>
      </c>
      <c r="C1114" s="81" t="s">
        <v>12</v>
      </c>
      <c r="D1114" s="81" t="s">
        <v>91</v>
      </c>
      <c r="E1114" s="142">
        <v>15050</v>
      </c>
    </row>
    <row r="1115" spans="1:5" ht="37.5" x14ac:dyDescent="0.25">
      <c r="A1115" s="139" t="s">
        <v>2230</v>
      </c>
      <c r="B1115" s="129" t="s">
        <v>2231</v>
      </c>
      <c r="C1115" s="81" t="s">
        <v>12</v>
      </c>
      <c r="D1115" s="81" t="s">
        <v>65</v>
      </c>
      <c r="E1115" s="142">
        <v>46106</v>
      </c>
    </row>
    <row r="1116" spans="1:5" x14ac:dyDescent="0.25">
      <c r="A1116" s="139" t="s">
        <v>2232</v>
      </c>
      <c r="B1116" s="129" t="s">
        <v>2233</v>
      </c>
      <c r="C1116" s="81" t="s">
        <v>12</v>
      </c>
      <c r="D1116" s="81" t="s">
        <v>65</v>
      </c>
      <c r="E1116" s="142">
        <v>4940</v>
      </c>
    </row>
    <row r="1117" spans="1:5" ht="13" x14ac:dyDescent="0.25">
      <c r="A1117" s="137" t="s">
        <v>2234</v>
      </c>
      <c r="B1117" s="127" t="s">
        <v>2235</v>
      </c>
      <c r="C1117" s="82" t="s">
        <v>8</v>
      </c>
      <c r="D1117" s="82"/>
      <c r="E1117" s="141" t="s">
        <v>9</v>
      </c>
    </row>
    <row r="1118" spans="1:5" ht="37.5" x14ac:dyDescent="0.25">
      <c r="A1118" s="139" t="s">
        <v>2236</v>
      </c>
      <c r="B1118" s="129" t="s">
        <v>2237</v>
      </c>
      <c r="C1118" s="81" t="s">
        <v>12</v>
      </c>
      <c r="D1118" s="81" t="s">
        <v>65</v>
      </c>
      <c r="E1118" s="142">
        <v>71305</v>
      </c>
    </row>
    <row r="1119" spans="1:5" ht="62.5" x14ac:dyDescent="0.25">
      <c r="A1119" s="139" t="s">
        <v>2238</v>
      </c>
      <c r="B1119" s="129" t="s">
        <v>2239</v>
      </c>
      <c r="C1119" s="81" t="s">
        <v>12</v>
      </c>
      <c r="D1119" s="81" t="s">
        <v>65</v>
      </c>
      <c r="E1119" s="142">
        <v>91792</v>
      </c>
    </row>
    <row r="1120" spans="1:5" ht="62.5" x14ac:dyDescent="0.25">
      <c r="A1120" s="139" t="s">
        <v>2240</v>
      </c>
      <c r="B1120" s="129" t="s">
        <v>2241</v>
      </c>
      <c r="C1120" s="81" t="s">
        <v>12</v>
      </c>
      <c r="D1120" s="81" t="s">
        <v>65</v>
      </c>
      <c r="E1120" s="142">
        <v>81215</v>
      </c>
    </row>
    <row r="1121" spans="1:5" ht="50" x14ac:dyDescent="0.25">
      <c r="A1121" s="139" t="s">
        <v>2242</v>
      </c>
      <c r="B1121" s="129" t="s">
        <v>2243</v>
      </c>
      <c r="C1121" s="81" t="s">
        <v>12</v>
      </c>
      <c r="D1121" s="81" t="s">
        <v>65</v>
      </c>
      <c r="E1121" s="142">
        <v>215323</v>
      </c>
    </row>
    <row r="1122" spans="1:5" ht="50" x14ac:dyDescent="0.25">
      <c r="A1122" s="139" t="s">
        <v>2244</v>
      </c>
      <c r="B1122" s="129" t="s">
        <v>2245</v>
      </c>
      <c r="C1122" s="81" t="s">
        <v>12</v>
      </c>
      <c r="D1122" s="81" t="s">
        <v>91</v>
      </c>
      <c r="E1122" s="142">
        <v>62486</v>
      </c>
    </row>
    <row r="1123" spans="1:5" ht="50" x14ac:dyDescent="0.25">
      <c r="A1123" s="139" t="s">
        <v>2246</v>
      </c>
      <c r="B1123" s="129" t="s">
        <v>2247</v>
      </c>
      <c r="C1123" s="81" t="s">
        <v>12</v>
      </c>
      <c r="D1123" s="81" t="s">
        <v>91</v>
      </c>
      <c r="E1123" s="142">
        <v>64510</v>
      </c>
    </row>
    <row r="1124" spans="1:5" ht="50" x14ac:dyDescent="0.25">
      <c r="A1124" s="139" t="s">
        <v>2248</v>
      </c>
      <c r="B1124" s="129" t="s">
        <v>2249</v>
      </c>
      <c r="C1124" s="81" t="s">
        <v>12</v>
      </c>
      <c r="D1124" s="81" t="s">
        <v>65</v>
      </c>
      <c r="E1124" s="142">
        <v>49168</v>
      </c>
    </row>
    <row r="1125" spans="1:5" ht="50" x14ac:dyDescent="0.25">
      <c r="A1125" s="139" t="s">
        <v>2250</v>
      </c>
      <c r="B1125" s="129" t="s">
        <v>2251</v>
      </c>
      <c r="C1125" s="81" t="s">
        <v>12</v>
      </c>
      <c r="D1125" s="81" t="s">
        <v>65</v>
      </c>
      <c r="E1125" s="142">
        <v>46377</v>
      </c>
    </row>
    <row r="1126" spans="1:5" ht="25" x14ac:dyDescent="0.25">
      <c r="A1126" s="139" t="s">
        <v>2252</v>
      </c>
      <c r="B1126" s="129" t="s">
        <v>2253</v>
      </c>
      <c r="C1126" s="81" t="s">
        <v>12</v>
      </c>
      <c r="D1126" s="81" t="s">
        <v>91</v>
      </c>
      <c r="E1126" s="142">
        <v>22110</v>
      </c>
    </row>
    <row r="1127" spans="1:5" ht="37.5" x14ac:dyDescent="0.25">
      <c r="A1127" s="139" t="s">
        <v>2254</v>
      </c>
      <c r="B1127" s="129" t="s">
        <v>2255</v>
      </c>
      <c r="C1127" s="81" t="s">
        <v>12</v>
      </c>
      <c r="D1127" s="81" t="s">
        <v>91</v>
      </c>
      <c r="E1127" s="142">
        <v>28203</v>
      </c>
    </row>
    <row r="1128" spans="1:5" ht="37.5" x14ac:dyDescent="0.25">
      <c r="A1128" s="139" t="s">
        <v>2256</v>
      </c>
      <c r="B1128" s="129" t="s">
        <v>2257</v>
      </c>
      <c r="C1128" s="81" t="s">
        <v>12</v>
      </c>
      <c r="D1128" s="81" t="s">
        <v>91</v>
      </c>
      <c r="E1128" s="142">
        <v>71020</v>
      </c>
    </row>
    <row r="1129" spans="1:5" ht="37.5" x14ac:dyDescent="0.25">
      <c r="A1129" s="139" t="s">
        <v>2258</v>
      </c>
      <c r="B1129" s="129" t="s">
        <v>2259</v>
      </c>
      <c r="C1129" s="81" t="s">
        <v>12</v>
      </c>
      <c r="D1129" s="81" t="s">
        <v>91</v>
      </c>
      <c r="E1129" s="142">
        <v>88043</v>
      </c>
    </row>
    <row r="1130" spans="1:5" ht="37.5" x14ac:dyDescent="0.25">
      <c r="A1130" s="139" t="s">
        <v>2260</v>
      </c>
      <c r="B1130" s="129" t="s">
        <v>2261</v>
      </c>
      <c r="C1130" s="81" t="s">
        <v>12</v>
      </c>
      <c r="D1130" s="81" t="s">
        <v>91</v>
      </c>
      <c r="E1130" s="142">
        <v>101565</v>
      </c>
    </row>
    <row r="1131" spans="1:5" ht="62.5" x14ac:dyDescent="0.25">
      <c r="A1131" s="139" t="s">
        <v>2262</v>
      </c>
      <c r="B1131" s="129" t="s">
        <v>2263</v>
      </c>
      <c r="C1131" s="81" t="s">
        <v>12</v>
      </c>
      <c r="D1131" s="81" t="s">
        <v>65</v>
      </c>
      <c r="E1131" s="142">
        <v>494342</v>
      </c>
    </row>
    <row r="1132" spans="1:5" ht="37.5" x14ac:dyDescent="0.25">
      <c r="A1132" s="139" t="s">
        <v>2264</v>
      </c>
      <c r="B1132" s="129" t="s">
        <v>2265</v>
      </c>
      <c r="C1132" s="81" t="s">
        <v>12</v>
      </c>
      <c r="D1132" s="81" t="s">
        <v>91</v>
      </c>
      <c r="E1132" s="142">
        <v>72215</v>
      </c>
    </row>
    <row r="1133" spans="1:5" ht="37.5" x14ac:dyDescent="0.25">
      <c r="A1133" s="139" t="s">
        <v>2266</v>
      </c>
      <c r="B1133" s="129" t="s">
        <v>2267</v>
      </c>
      <c r="C1133" s="81" t="s">
        <v>12</v>
      </c>
      <c r="D1133" s="81" t="s">
        <v>91</v>
      </c>
      <c r="E1133" s="142">
        <v>148776</v>
      </c>
    </row>
    <row r="1134" spans="1:5" x14ac:dyDescent="0.25">
      <c r="A1134" s="139" t="s">
        <v>2268</v>
      </c>
      <c r="B1134" s="129" t="s">
        <v>2269</v>
      </c>
      <c r="C1134" s="81" t="s">
        <v>12</v>
      </c>
      <c r="D1134" s="81" t="s">
        <v>65</v>
      </c>
      <c r="E1134" s="142">
        <v>18697</v>
      </c>
    </row>
    <row r="1135" spans="1:5" x14ac:dyDescent="0.25">
      <c r="A1135" s="139" t="s">
        <v>2270</v>
      </c>
      <c r="B1135" s="128" t="s">
        <v>2271</v>
      </c>
      <c r="C1135" s="81" t="s">
        <v>12</v>
      </c>
      <c r="D1135" s="81" t="s">
        <v>65</v>
      </c>
      <c r="E1135" s="142">
        <v>18149</v>
      </c>
    </row>
    <row r="1136" spans="1:5" ht="25" x14ac:dyDescent="0.25">
      <c r="A1136" s="139" t="s">
        <v>2272</v>
      </c>
      <c r="B1136" s="129" t="s">
        <v>2273</v>
      </c>
      <c r="C1136" s="81" t="s">
        <v>12</v>
      </c>
      <c r="D1136" s="81" t="s">
        <v>65</v>
      </c>
      <c r="E1136" s="142">
        <v>58682</v>
      </c>
    </row>
    <row r="1137" spans="1:5" ht="25" x14ac:dyDescent="0.25">
      <c r="A1137" s="139" t="s">
        <v>2274</v>
      </c>
      <c r="B1137" s="129" t="s">
        <v>2275</v>
      </c>
      <c r="C1137" s="81" t="s">
        <v>12</v>
      </c>
      <c r="D1137" s="81" t="s">
        <v>65</v>
      </c>
      <c r="E1137" s="142">
        <v>92352</v>
      </c>
    </row>
    <row r="1138" spans="1:5" ht="100" x14ac:dyDescent="0.25">
      <c r="A1138" s="139" t="s">
        <v>2276</v>
      </c>
      <c r="B1138" s="129" t="s">
        <v>2277</v>
      </c>
      <c r="C1138" s="81" t="s">
        <v>12</v>
      </c>
      <c r="D1138" s="81" t="s">
        <v>65</v>
      </c>
      <c r="E1138" s="142">
        <v>56631</v>
      </c>
    </row>
    <row r="1139" spans="1:5" ht="25" x14ac:dyDescent="0.25">
      <c r="A1139" s="139" t="s">
        <v>2278</v>
      </c>
      <c r="B1139" s="129" t="s">
        <v>2279</v>
      </c>
      <c r="C1139" s="81" t="s">
        <v>12</v>
      </c>
      <c r="D1139" s="81" t="s">
        <v>65</v>
      </c>
      <c r="E1139" s="142">
        <v>158291</v>
      </c>
    </row>
    <row r="1140" spans="1:5" ht="25" x14ac:dyDescent="0.25">
      <c r="A1140" s="139" t="s">
        <v>2280</v>
      </c>
      <c r="B1140" s="129" t="s">
        <v>2281</v>
      </c>
      <c r="C1140" s="81" t="s">
        <v>12</v>
      </c>
      <c r="D1140" s="81" t="s">
        <v>91</v>
      </c>
      <c r="E1140" s="142">
        <v>73970</v>
      </c>
    </row>
    <row r="1141" spans="1:5" ht="25" x14ac:dyDescent="0.25">
      <c r="A1141" s="139" t="s">
        <v>2282</v>
      </c>
      <c r="B1141" s="129" t="s">
        <v>2283</v>
      </c>
      <c r="C1141" s="81" t="s">
        <v>12</v>
      </c>
      <c r="D1141" s="81" t="s">
        <v>65</v>
      </c>
      <c r="E1141" s="142">
        <v>139348</v>
      </c>
    </row>
    <row r="1142" spans="1:5" ht="13" x14ac:dyDescent="0.25">
      <c r="A1142" s="137" t="s">
        <v>2284</v>
      </c>
      <c r="B1142" s="127" t="s">
        <v>2285</v>
      </c>
      <c r="C1142" s="82" t="s">
        <v>8</v>
      </c>
      <c r="D1142" s="82"/>
      <c r="E1142" s="141" t="s">
        <v>9</v>
      </c>
    </row>
    <row r="1143" spans="1:5" ht="50" x14ac:dyDescent="0.25">
      <c r="A1143" s="139" t="s">
        <v>2286</v>
      </c>
      <c r="B1143" s="129" t="s">
        <v>2287</v>
      </c>
      <c r="C1143" s="81" t="s">
        <v>12</v>
      </c>
      <c r="D1143" s="81" t="s">
        <v>65</v>
      </c>
      <c r="E1143" s="142">
        <v>80497</v>
      </c>
    </row>
    <row r="1144" spans="1:5" ht="37.5" x14ac:dyDescent="0.25">
      <c r="A1144" s="139" t="s">
        <v>2288</v>
      </c>
      <c r="B1144" s="129" t="s">
        <v>2289</v>
      </c>
      <c r="C1144" s="81" t="s">
        <v>12</v>
      </c>
      <c r="D1144" s="81" t="s">
        <v>91</v>
      </c>
      <c r="E1144" s="142">
        <v>64238</v>
      </c>
    </row>
    <row r="1145" spans="1:5" ht="50" x14ac:dyDescent="0.25">
      <c r="A1145" s="139" t="s">
        <v>2290</v>
      </c>
      <c r="B1145" s="129" t="s">
        <v>2291</v>
      </c>
      <c r="C1145" s="81" t="s">
        <v>12</v>
      </c>
      <c r="D1145" s="81" t="s">
        <v>65</v>
      </c>
      <c r="E1145" s="142">
        <v>86219</v>
      </c>
    </row>
    <row r="1146" spans="1:5" ht="50" x14ac:dyDescent="0.25">
      <c r="A1146" s="139" t="s">
        <v>2292</v>
      </c>
      <c r="B1146" s="129" t="s">
        <v>2293</v>
      </c>
      <c r="C1146" s="81" t="s">
        <v>12</v>
      </c>
      <c r="D1146" s="81" t="s">
        <v>91</v>
      </c>
      <c r="E1146" s="142">
        <v>68816</v>
      </c>
    </row>
    <row r="1147" spans="1:5" ht="50" x14ac:dyDescent="0.25">
      <c r="A1147" s="139" t="s">
        <v>2294</v>
      </c>
      <c r="B1147" s="129" t="s">
        <v>2295</v>
      </c>
      <c r="C1147" s="81" t="s">
        <v>12</v>
      </c>
      <c r="D1147" s="81" t="s">
        <v>65</v>
      </c>
      <c r="E1147" s="142">
        <v>83010</v>
      </c>
    </row>
    <row r="1148" spans="1:5" ht="50" x14ac:dyDescent="0.25">
      <c r="A1148" s="139" t="s">
        <v>2296</v>
      </c>
      <c r="B1148" s="129" t="s">
        <v>2295</v>
      </c>
      <c r="C1148" s="81" t="s">
        <v>12</v>
      </c>
      <c r="D1148" s="81" t="s">
        <v>91</v>
      </c>
      <c r="E1148" s="142">
        <v>65217</v>
      </c>
    </row>
    <row r="1149" spans="1:5" ht="50" x14ac:dyDescent="0.25">
      <c r="A1149" s="139" t="s">
        <v>2297</v>
      </c>
      <c r="B1149" s="129" t="s">
        <v>2298</v>
      </c>
      <c r="C1149" s="81" t="s">
        <v>12</v>
      </c>
      <c r="D1149" s="81" t="s">
        <v>65</v>
      </c>
      <c r="E1149" s="142">
        <v>93632</v>
      </c>
    </row>
    <row r="1150" spans="1:5" ht="50" x14ac:dyDescent="0.25">
      <c r="A1150" s="139" t="s">
        <v>2299</v>
      </c>
      <c r="B1150" s="129" t="s">
        <v>2298</v>
      </c>
      <c r="C1150" s="81" t="s">
        <v>12</v>
      </c>
      <c r="D1150" s="81" t="s">
        <v>91</v>
      </c>
      <c r="E1150" s="142">
        <v>75485</v>
      </c>
    </row>
    <row r="1151" spans="1:5" ht="50" x14ac:dyDescent="0.25">
      <c r="A1151" s="139" t="s">
        <v>2300</v>
      </c>
      <c r="B1151" s="129" t="s">
        <v>2301</v>
      </c>
      <c r="C1151" s="81" t="s">
        <v>12</v>
      </c>
      <c r="D1151" s="81" t="s">
        <v>65</v>
      </c>
      <c r="E1151" s="142">
        <v>76082</v>
      </c>
    </row>
    <row r="1152" spans="1:5" ht="25" x14ac:dyDescent="0.25">
      <c r="A1152" s="139" t="s">
        <v>2302</v>
      </c>
      <c r="B1152" s="129" t="s">
        <v>2303</v>
      </c>
      <c r="C1152" s="81" t="s">
        <v>12</v>
      </c>
      <c r="D1152" s="81" t="s">
        <v>65</v>
      </c>
      <c r="E1152" s="142">
        <v>20829</v>
      </c>
    </row>
    <row r="1153" spans="1:5" ht="13" x14ac:dyDescent="0.25">
      <c r="A1153" s="137" t="s">
        <v>2304</v>
      </c>
      <c r="B1153" s="127" t="s">
        <v>2305</v>
      </c>
      <c r="C1153" s="82" t="s">
        <v>8</v>
      </c>
      <c r="D1153" s="82"/>
      <c r="E1153" s="141" t="s">
        <v>9</v>
      </c>
    </row>
    <row r="1154" spans="1:5" ht="25" x14ac:dyDescent="0.25">
      <c r="A1154" s="139" t="s">
        <v>2306</v>
      </c>
      <c r="B1154" s="128" t="s">
        <v>2307</v>
      </c>
      <c r="C1154" s="81" t="s">
        <v>12</v>
      </c>
      <c r="D1154" s="81" t="s">
        <v>65</v>
      </c>
      <c r="E1154" s="142">
        <v>29797</v>
      </c>
    </row>
    <row r="1155" spans="1:5" ht="25" x14ac:dyDescent="0.25">
      <c r="A1155" s="139" t="s">
        <v>2308</v>
      </c>
      <c r="B1155" s="128" t="s">
        <v>2309</v>
      </c>
      <c r="C1155" s="81" t="s">
        <v>12</v>
      </c>
      <c r="D1155" s="81" t="s">
        <v>65</v>
      </c>
      <c r="E1155" s="142">
        <v>33139</v>
      </c>
    </row>
    <row r="1156" spans="1:5" ht="25" x14ac:dyDescent="0.25">
      <c r="A1156" s="139" t="s">
        <v>2310</v>
      </c>
      <c r="B1156" s="128" t="s">
        <v>2311</v>
      </c>
      <c r="C1156" s="81" t="s">
        <v>12</v>
      </c>
      <c r="D1156" s="81" t="s">
        <v>65</v>
      </c>
      <c r="E1156" s="142">
        <v>35812</v>
      </c>
    </row>
    <row r="1157" spans="1:5" ht="25" x14ac:dyDescent="0.25">
      <c r="A1157" s="139" t="s">
        <v>2312</v>
      </c>
      <c r="B1157" s="128" t="s">
        <v>2313</v>
      </c>
      <c r="C1157" s="81" t="s">
        <v>12</v>
      </c>
      <c r="D1157" s="81" t="s">
        <v>65</v>
      </c>
      <c r="E1157" s="142">
        <v>42282</v>
      </c>
    </row>
    <row r="1158" spans="1:5" ht="37.5" x14ac:dyDescent="0.25">
      <c r="A1158" s="139" t="s">
        <v>2314</v>
      </c>
      <c r="B1158" s="129" t="s">
        <v>2315</v>
      </c>
      <c r="C1158" s="81" t="s">
        <v>12</v>
      </c>
      <c r="D1158" s="81" t="s">
        <v>65</v>
      </c>
      <c r="E1158" s="142">
        <v>42944</v>
      </c>
    </row>
    <row r="1159" spans="1:5" ht="37.5" x14ac:dyDescent="0.25">
      <c r="A1159" s="139" t="s">
        <v>2316</v>
      </c>
      <c r="B1159" s="129" t="s">
        <v>2317</v>
      </c>
      <c r="C1159" s="81" t="s">
        <v>12</v>
      </c>
      <c r="D1159" s="81" t="s">
        <v>65</v>
      </c>
      <c r="E1159" s="142">
        <v>70993</v>
      </c>
    </row>
    <row r="1160" spans="1:5" ht="50" x14ac:dyDescent="0.25">
      <c r="A1160" s="139" t="s">
        <v>2318</v>
      </c>
      <c r="B1160" s="129" t="s">
        <v>2319</v>
      </c>
      <c r="C1160" s="81" t="s">
        <v>12</v>
      </c>
      <c r="D1160" s="81" t="s">
        <v>65</v>
      </c>
      <c r="E1160" s="142">
        <v>72763</v>
      </c>
    </row>
    <row r="1161" spans="1:5" ht="50" x14ac:dyDescent="0.25">
      <c r="A1161" s="139" t="s">
        <v>2320</v>
      </c>
      <c r="B1161" s="129" t="s">
        <v>2321</v>
      </c>
      <c r="C1161" s="81" t="s">
        <v>12</v>
      </c>
      <c r="D1161" s="81" t="s">
        <v>65</v>
      </c>
      <c r="E1161" s="142">
        <v>70993</v>
      </c>
    </row>
    <row r="1162" spans="1:5" ht="37.5" x14ac:dyDescent="0.25">
      <c r="A1162" s="139" t="s">
        <v>2322</v>
      </c>
      <c r="B1162" s="129" t="s">
        <v>2323</v>
      </c>
      <c r="C1162" s="81" t="s">
        <v>12</v>
      </c>
      <c r="D1162" s="81" t="s">
        <v>65</v>
      </c>
      <c r="E1162" s="142">
        <v>67100</v>
      </c>
    </row>
    <row r="1163" spans="1:5" ht="50" x14ac:dyDescent="0.25">
      <c r="A1163" s="139" t="s">
        <v>2324</v>
      </c>
      <c r="B1163" s="129" t="s">
        <v>2325</v>
      </c>
      <c r="C1163" s="81" t="s">
        <v>12</v>
      </c>
      <c r="D1163" s="81" t="s">
        <v>65</v>
      </c>
      <c r="E1163" s="142">
        <v>158491</v>
      </c>
    </row>
    <row r="1164" spans="1:5" ht="50" x14ac:dyDescent="0.25">
      <c r="A1164" s="139" t="s">
        <v>2326</v>
      </c>
      <c r="B1164" s="128" t="s">
        <v>2327</v>
      </c>
      <c r="C1164" s="81" t="s">
        <v>12</v>
      </c>
      <c r="D1164" s="81" t="s">
        <v>65</v>
      </c>
      <c r="E1164" s="142">
        <v>157933</v>
      </c>
    </row>
    <row r="1165" spans="1:5" ht="50" x14ac:dyDescent="0.25">
      <c r="A1165" s="139" t="s">
        <v>2328</v>
      </c>
      <c r="B1165" s="128" t="s">
        <v>2329</v>
      </c>
      <c r="C1165" s="81" t="s">
        <v>12</v>
      </c>
      <c r="D1165" s="81" t="s">
        <v>65</v>
      </c>
      <c r="E1165" s="142">
        <v>155690</v>
      </c>
    </row>
    <row r="1166" spans="1:5" ht="50" x14ac:dyDescent="0.25">
      <c r="A1166" s="139" t="s">
        <v>2330</v>
      </c>
      <c r="B1166" s="128" t="s">
        <v>2331</v>
      </c>
      <c r="C1166" s="81" t="s">
        <v>12</v>
      </c>
      <c r="D1166" s="81" t="s">
        <v>65</v>
      </c>
      <c r="E1166" s="142">
        <v>155744</v>
      </c>
    </row>
    <row r="1167" spans="1:5" ht="37.5" x14ac:dyDescent="0.25">
      <c r="A1167" s="139" t="s">
        <v>2332</v>
      </c>
      <c r="B1167" s="128" t="s">
        <v>2333</v>
      </c>
      <c r="C1167" s="81" t="s">
        <v>12</v>
      </c>
      <c r="D1167" s="81" t="s">
        <v>65</v>
      </c>
      <c r="E1167" s="142">
        <v>85864</v>
      </c>
    </row>
    <row r="1168" spans="1:5" ht="37.5" x14ac:dyDescent="0.25">
      <c r="A1168" s="139" t="s">
        <v>2334</v>
      </c>
      <c r="B1168" s="129" t="s">
        <v>2335</v>
      </c>
      <c r="C1168" s="81" t="s">
        <v>12</v>
      </c>
      <c r="D1168" s="81" t="s">
        <v>65</v>
      </c>
      <c r="E1168" s="142">
        <v>175901</v>
      </c>
    </row>
    <row r="1169" spans="1:5" ht="37.5" x14ac:dyDescent="0.25">
      <c r="A1169" s="139" t="s">
        <v>2336</v>
      </c>
      <c r="B1169" s="129" t="s">
        <v>2337</v>
      </c>
      <c r="C1169" s="81" t="s">
        <v>12</v>
      </c>
      <c r="D1169" s="81" t="s">
        <v>65</v>
      </c>
      <c r="E1169" s="142">
        <v>185530</v>
      </c>
    </row>
    <row r="1170" spans="1:5" ht="37.5" x14ac:dyDescent="0.25">
      <c r="A1170" s="139" t="s">
        <v>2338</v>
      </c>
      <c r="B1170" s="129" t="s">
        <v>2339</v>
      </c>
      <c r="C1170" s="81" t="s">
        <v>12</v>
      </c>
      <c r="D1170" s="81" t="s">
        <v>65</v>
      </c>
      <c r="E1170" s="142">
        <v>138996</v>
      </c>
    </row>
    <row r="1171" spans="1:5" ht="37.5" x14ac:dyDescent="0.25">
      <c r="A1171" s="139" t="s">
        <v>2340</v>
      </c>
      <c r="B1171" s="129" t="s">
        <v>2341</v>
      </c>
      <c r="C1171" s="81" t="s">
        <v>12</v>
      </c>
      <c r="D1171" s="81" t="s">
        <v>65</v>
      </c>
      <c r="E1171" s="142">
        <v>150290</v>
      </c>
    </row>
    <row r="1172" spans="1:5" ht="37.5" x14ac:dyDescent="0.25">
      <c r="A1172" s="139" t="s">
        <v>2342</v>
      </c>
      <c r="B1172" s="129" t="s">
        <v>2343</v>
      </c>
      <c r="C1172" s="81" t="s">
        <v>12</v>
      </c>
      <c r="D1172" s="81" t="s">
        <v>65</v>
      </c>
      <c r="E1172" s="142">
        <v>130712</v>
      </c>
    </row>
    <row r="1173" spans="1:5" ht="37.5" x14ac:dyDescent="0.25">
      <c r="A1173" s="138" t="s">
        <v>2344</v>
      </c>
      <c r="B1173" s="129" t="s">
        <v>2345</v>
      </c>
      <c r="C1173" s="81" t="s">
        <v>12</v>
      </c>
      <c r="D1173" s="81" t="s">
        <v>65</v>
      </c>
      <c r="E1173" s="142">
        <v>100948</v>
      </c>
    </row>
    <row r="1174" spans="1:5" ht="37.5" x14ac:dyDescent="0.25">
      <c r="A1174" s="139" t="s">
        <v>2346</v>
      </c>
      <c r="B1174" s="129" t="s">
        <v>2347</v>
      </c>
      <c r="C1174" s="81" t="s">
        <v>12</v>
      </c>
      <c r="D1174" s="81" t="s">
        <v>65</v>
      </c>
      <c r="E1174" s="142">
        <v>82476</v>
      </c>
    </row>
    <row r="1175" spans="1:5" ht="37.5" x14ac:dyDescent="0.25">
      <c r="A1175" s="139" t="s">
        <v>2348</v>
      </c>
      <c r="B1175" s="129" t="s">
        <v>2349</v>
      </c>
      <c r="C1175" s="81" t="s">
        <v>12</v>
      </c>
      <c r="D1175" s="81" t="s">
        <v>65</v>
      </c>
      <c r="E1175" s="142">
        <v>93056</v>
      </c>
    </row>
    <row r="1176" spans="1:5" ht="37.5" x14ac:dyDescent="0.25">
      <c r="A1176" s="139" t="s">
        <v>2350</v>
      </c>
      <c r="B1176" s="129" t="s">
        <v>2351</v>
      </c>
      <c r="C1176" s="81" t="s">
        <v>12</v>
      </c>
      <c r="D1176" s="81" t="s">
        <v>65</v>
      </c>
      <c r="E1176" s="142">
        <v>79146</v>
      </c>
    </row>
    <row r="1177" spans="1:5" ht="37.5" x14ac:dyDescent="0.25">
      <c r="A1177" s="139" t="s">
        <v>2352</v>
      </c>
      <c r="B1177" s="129" t="s">
        <v>2353</v>
      </c>
      <c r="C1177" s="81" t="s">
        <v>12</v>
      </c>
      <c r="D1177" s="81" t="s">
        <v>65</v>
      </c>
      <c r="E1177" s="142">
        <v>70781</v>
      </c>
    </row>
    <row r="1178" spans="1:5" ht="37.5" x14ac:dyDescent="0.25">
      <c r="A1178" s="139" t="s">
        <v>2354</v>
      </c>
      <c r="B1178" s="129" t="s">
        <v>2355</v>
      </c>
      <c r="C1178" s="81" t="s">
        <v>12</v>
      </c>
      <c r="D1178" s="81" t="s">
        <v>65</v>
      </c>
      <c r="E1178" s="142">
        <v>79146</v>
      </c>
    </row>
    <row r="1179" spans="1:5" ht="37.5" x14ac:dyDescent="0.25">
      <c r="A1179" s="139" t="s">
        <v>2356</v>
      </c>
      <c r="B1179" s="129" t="s">
        <v>2357</v>
      </c>
      <c r="C1179" s="81" t="s">
        <v>12</v>
      </c>
      <c r="D1179" s="81" t="s">
        <v>65</v>
      </c>
      <c r="E1179" s="142">
        <v>67220</v>
      </c>
    </row>
    <row r="1180" spans="1:5" ht="37.5" x14ac:dyDescent="0.25">
      <c r="A1180" s="139" t="s">
        <v>2358</v>
      </c>
      <c r="B1180" s="129" t="s">
        <v>2359</v>
      </c>
      <c r="C1180" s="81" t="s">
        <v>12</v>
      </c>
      <c r="D1180" s="81" t="s">
        <v>65</v>
      </c>
      <c r="E1180" s="142">
        <v>75239</v>
      </c>
    </row>
    <row r="1181" spans="1:5" ht="25" x14ac:dyDescent="0.25">
      <c r="A1181" s="139" t="s">
        <v>2360</v>
      </c>
      <c r="B1181" s="128" t="s">
        <v>2361</v>
      </c>
      <c r="C1181" s="81" t="s">
        <v>12</v>
      </c>
      <c r="D1181" s="81" t="s">
        <v>65</v>
      </c>
      <c r="E1181" s="142">
        <v>52705</v>
      </c>
    </row>
    <row r="1182" spans="1:5" ht="37.5" x14ac:dyDescent="0.25">
      <c r="A1182" s="138" t="s">
        <v>2362</v>
      </c>
      <c r="B1182" s="129" t="s">
        <v>2363</v>
      </c>
      <c r="C1182" s="81" t="s">
        <v>12</v>
      </c>
      <c r="D1182" s="81" t="s">
        <v>91</v>
      </c>
      <c r="E1182" s="142">
        <v>17088</v>
      </c>
    </row>
    <row r="1183" spans="1:5" ht="50" x14ac:dyDescent="0.25">
      <c r="A1183" s="139" t="s">
        <v>2364</v>
      </c>
      <c r="B1183" s="129" t="s">
        <v>2365</v>
      </c>
      <c r="C1183" s="81" t="s">
        <v>12</v>
      </c>
      <c r="D1183" s="81" t="s">
        <v>91</v>
      </c>
      <c r="E1183" s="142">
        <v>15884</v>
      </c>
    </row>
    <row r="1184" spans="1:5" ht="50" x14ac:dyDescent="0.25">
      <c r="A1184" s="139" t="s">
        <v>2366</v>
      </c>
      <c r="B1184" s="129" t="s">
        <v>2367</v>
      </c>
      <c r="C1184" s="81" t="s">
        <v>12</v>
      </c>
      <c r="D1184" s="81" t="s">
        <v>91</v>
      </c>
      <c r="E1184" s="142">
        <v>16058</v>
      </c>
    </row>
    <row r="1185" spans="1:5" ht="50" x14ac:dyDescent="0.25">
      <c r="A1185" s="139" t="s">
        <v>2368</v>
      </c>
      <c r="B1185" s="129" t="s">
        <v>2369</v>
      </c>
      <c r="C1185" s="81" t="s">
        <v>12</v>
      </c>
      <c r="D1185" s="81" t="s">
        <v>91</v>
      </c>
      <c r="E1185" s="142">
        <v>15884</v>
      </c>
    </row>
    <row r="1186" spans="1:5" ht="50" x14ac:dyDescent="0.25">
      <c r="A1186" s="139" t="s">
        <v>2370</v>
      </c>
      <c r="B1186" s="129" t="s">
        <v>2371</v>
      </c>
      <c r="C1186" s="81" t="s">
        <v>12</v>
      </c>
      <c r="D1186" s="81" t="s">
        <v>91</v>
      </c>
      <c r="E1186" s="142">
        <v>15764</v>
      </c>
    </row>
    <row r="1187" spans="1:5" ht="37.5" x14ac:dyDescent="0.25">
      <c r="A1187" s="139" t="s">
        <v>2372</v>
      </c>
      <c r="B1187" s="129" t="s">
        <v>2373</v>
      </c>
      <c r="C1187" s="81" t="s">
        <v>12</v>
      </c>
      <c r="D1187" s="81" t="s">
        <v>91</v>
      </c>
      <c r="E1187" s="142">
        <v>35202</v>
      </c>
    </row>
    <row r="1188" spans="1:5" ht="37.5" x14ac:dyDescent="0.25">
      <c r="A1188" s="139" t="s">
        <v>2374</v>
      </c>
      <c r="B1188" s="129" t="s">
        <v>2375</v>
      </c>
      <c r="C1188" s="81" t="s">
        <v>12</v>
      </c>
      <c r="D1188" s="81" t="s">
        <v>91</v>
      </c>
      <c r="E1188" s="142">
        <v>33235</v>
      </c>
    </row>
    <row r="1189" spans="1:5" ht="37.5" x14ac:dyDescent="0.25">
      <c r="A1189" s="139" t="s">
        <v>2376</v>
      </c>
      <c r="B1189" s="129" t="s">
        <v>2377</v>
      </c>
      <c r="C1189" s="81" t="s">
        <v>12</v>
      </c>
      <c r="D1189" s="81" t="s">
        <v>91</v>
      </c>
      <c r="E1189" s="142">
        <v>35896</v>
      </c>
    </row>
    <row r="1190" spans="1:5" ht="37.5" x14ac:dyDescent="0.25">
      <c r="A1190" s="139" t="s">
        <v>2378</v>
      </c>
      <c r="B1190" s="129" t="s">
        <v>2379</v>
      </c>
      <c r="C1190" s="81" t="s">
        <v>12</v>
      </c>
      <c r="D1190" s="81" t="s">
        <v>91</v>
      </c>
      <c r="E1190" s="142">
        <v>32198</v>
      </c>
    </row>
    <row r="1191" spans="1:5" ht="37.5" x14ac:dyDescent="0.25">
      <c r="A1191" s="139" t="s">
        <v>2380</v>
      </c>
      <c r="B1191" s="129" t="s">
        <v>2381</v>
      </c>
      <c r="C1191" s="81" t="s">
        <v>12</v>
      </c>
      <c r="D1191" s="81" t="s">
        <v>91</v>
      </c>
      <c r="E1191" s="142">
        <v>28912</v>
      </c>
    </row>
    <row r="1192" spans="1:5" ht="37.5" x14ac:dyDescent="0.25">
      <c r="A1192" s="139" t="s">
        <v>2382</v>
      </c>
      <c r="B1192" s="129" t="s">
        <v>2383</v>
      </c>
      <c r="C1192" s="81" t="s">
        <v>12</v>
      </c>
      <c r="D1192" s="81" t="s">
        <v>91</v>
      </c>
      <c r="E1192" s="142">
        <v>30027</v>
      </c>
    </row>
    <row r="1193" spans="1:5" ht="37.5" x14ac:dyDescent="0.25">
      <c r="A1193" s="139" t="s">
        <v>2384</v>
      </c>
      <c r="B1193" s="129" t="s">
        <v>2385</v>
      </c>
      <c r="C1193" s="81" t="s">
        <v>12</v>
      </c>
      <c r="D1193" s="81" t="s">
        <v>91</v>
      </c>
      <c r="E1193" s="142">
        <v>23795</v>
      </c>
    </row>
    <row r="1194" spans="1:5" ht="37.5" x14ac:dyDescent="0.25">
      <c r="A1194" s="139" t="s">
        <v>2386</v>
      </c>
      <c r="B1194" s="129" t="s">
        <v>2387</v>
      </c>
      <c r="C1194" s="81" t="s">
        <v>12</v>
      </c>
      <c r="D1194" s="81" t="s">
        <v>91</v>
      </c>
      <c r="E1194" s="142">
        <v>25133</v>
      </c>
    </row>
    <row r="1195" spans="1:5" ht="37.5" x14ac:dyDescent="0.25">
      <c r="A1195" s="139" t="s">
        <v>2388</v>
      </c>
      <c r="B1195" s="129" t="s">
        <v>2389</v>
      </c>
      <c r="C1195" s="81" t="s">
        <v>12</v>
      </c>
      <c r="D1195" s="81" t="s">
        <v>91</v>
      </c>
      <c r="E1195" s="142">
        <v>20709</v>
      </c>
    </row>
    <row r="1196" spans="1:5" ht="37.5" x14ac:dyDescent="0.25">
      <c r="A1196" s="139" t="s">
        <v>2390</v>
      </c>
      <c r="B1196" s="129" t="s">
        <v>2391</v>
      </c>
      <c r="C1196" s="81" t="s">
        <v>12</v>
      </c>
      <c r="D1196" s="81" t="s">
        <v>91</v>
      </c>
      <c r="E1196" s="142">
        <v>21277</v>
      </c>
    </row>
    <row r="1197" spans="1:5" ht="37.5" x14ac:dyDescent="0.25">
      <c r="A1197" s="139" t="s">
        <v>2392</v>
      </c>
      <c r="B1197" s="129" t="s">
        <v>2393</v>
      </c>
      <c r="C1197" s="81" t="s">
        <v>12</v>
      </c>
      <c r="D1197" s="81" t="s">
        <v>91</v>
      </c>
      <c r="E1197" s="142">
        <v>20931</v>
      </c>
    </row>
    <row r="1198" spans="1:5" ht="50" x14ac:dyDescent="0.25">
      <c r="A1198" s="139" t="s">
        <v>2394</v>
      </c>
      <c r="B1198" s="129" t="s">
        <v>2395</v>
      </c>
      <c r="C1198" s="81" t="s">
        <v>12</v>
      </c>
      <c r="D1198" s="81" t="s">
        <v>91</v>
      </c>
      <c r="E1198" s="142">
        <v>20550</v>
      </c>
    </row>
    <row r="1199" spans="1:5" ht="50" x14ac:dyDescent="0.25">
      <c r="A1199" s="139" t="s">
        <v>2396</v>
      </c>
      <c r="B1199" s="129" t="s">
        <v>2397</v>
      </c>
      <c r="C1199" s="81" t="s">
        <v>12</v>
      </c>
      <c r="D1199" s="81" t="s">
        <v>91</v>
      </c>
      <c r="E1199" s="142">
        <v>18993</v>
      </c>
    </row>
    <row r="1200" spans="1:5" ht="25" x14ac:dyDescent="0.25">
      <c r="A1200" s="139" t="s">
        <v>2398</v>
      </c>
      <c r="B1200" s="129" t="s">
        <v>2399</v>
      </c>
      <c r="C1200" s="81" t="s">
        <v>12</v>
      </c>
      <c r="D1200" s="81" t="s">
        <v>91</v>
      </c>
      <c r="E1200" s="142">
        <v>21464</v>
      </c>
    </row>
    <row r="1201" spans="1:5" ht="37.5" x14ac:dyDescent="0.25">
      <c r="A1201" s="139" t="s">
        <v>2400</v>
      </c>
      <c r="B1201" s="128" t="s">
        <v>2401</v>
      </c>
      <c r="C1201" s="81" t="s">
        <v>12</v>
      </c>
      <c r="D1201" s="81" t="s">
        <v>91</v>
      </c>
      <c r="E1201" s="142">
        <v>42017</v>
      </c>
    </row>
    <row r="1202" spans="1:5" ht="25" x14ac:dyDescent="0.25">
      <c r="A1202" s="139" t="s">
        <v>2402</v>
      </c>
      <c r="B1202" s="129" t="s">
        <v>2403</v>
      </c>
      <c r="C1202" s="81" t="s">
        <v>12</v>
      </c>
      <c r="D1202" s="81" t="s">
        <v>91</v>
      </c>
      <c r="E1202" s="142">
        <v>31182</v>
      </c>
    </row>
    <row r="1203" spans="1:5" ht="50" x14ac:dyDescent="0.25">
      <c r="A1203" s="139" t="s">
        <v>2404</v>
      </c>
      <c r="B1203" s="129" t="s">
        <v>2405</v>
      </c>
      <c r="C1203" s="81" t="s">
        <v>12</v>
      </c>
      <c r="D1203" s="81" t="s">
        <v>65</v>
      </c>
      <c r="E1203" s="142">
        <v>73127</v>
      </c>
    </row>
    <row r="1204" spans="1:5" ht="50" x14ac:dyDescent="0.25">
      <c r="A1204" s="139" t="s">
        <v>2406</v>
      </c>
      <c r="B1204" s="129" t="s">
        <v>2407</v>
      </c>
      <c r="C1204" s="81" t="s">
        <v>12</v>
      </c>
      <c r="D1204" s="81" t="s">
        <v>91</v>
      </c>
      <c r="E1204" s="142">
        <v>20056</v>
      </c>
    </row>
    <row r="1205" spans="1:5" ht="37.5" x14ac:dyDescent="0.25">
      <c r="A1205" s="139" t="s">
        <v>2408</v>
      </c>
      <c r="B1205" s="129" t="s">
        <v>2409</v>
      </c>
      <c r="C1205" s="81" t="s">
        <v>12</v>
      </c>
      <c r="D1205" s="81" t="s">
        <v>65</v>
      </c>
      <c r="E1205" s="142">
        <v>117872</v>
      </c>
    </row>
    <row r="1206" spans="1:5" ht="37.5" x14ac:dyDescent="0.25">
      <c r="A1206" s="139" t="s">
        <v>2410</v>
      </c>
      <c r="B1206" s="129" t="s">
        <v>2411</v>
      </c>
      <c r="C1206" s="81" t="s">
        <v>12</v>
      </c>
      <c r="D1206" s="81" t="s">
        <v>91</v>
      </c>
      <c r="E1206" s="142">
        <v>22301</v>
      </c>
    </row>
    <row r="1207" spans="1:5" ht="50" x14ac:dyDescent="0.25">
      <c r="A1207" s="139" t="s">
        <v>2412</v>
      </c>
      <c r="B1207" s="129" t="s">
        <v>2413</v>
      </c>
      <c r="C1207" s="81" t="s">
        <v>12</v>
      </c>
      <c r="D1207" s="81" t="s">
        <v>65</v>
      </c>
      <c r="E1207" s="142">
        <v>75776</v>
      </c>
    </row>
    <row r="1208" spans="1:5" ht="37.5" x14ac:dyDescent="0.25">
      <c r="A1208" s="139" t="s">
        <v>2414</v>
      </c>
      <c r="B1208" s="129" t="s">
        <v>2415</v>
      </c>
      <c r="C1208" s="81" t="s">
        <v>12</v>
      </c>
      <c r="D1208" s="81" t="s">
        <v>65</v>
      </c>
      <c r="E1208" s="142">
        <v>91407</v>
      </c>
    </row>
    <row r="1209" spans="1:5" ht="50" x14ac:dyDescent="0.25">
      <c r="A1209" s="139" t="s">
        <v>2416</v>
      </c>
      <c r="B1209" s="129" t="s">
        <v>2417</v>
      </c>
      <c r="C1209" s="81" t="s">
        <v>12</v>
      </c>
      <c r="D1209" s="81" t="s">
        <v>91</v>
      </c>
      <c r="E1209" s="142">
        <v>23312</v>
      </c>
    </row>
    <row r="1210" spans="1:5" ht="37.5" x14ac:dyDescent="0.25">
      <c r="A1210" s="139" t="s">
        <v>2418</v>
      </c>
      <c r="B1210" s="129" t="s">
        <v>2419</v>
      </c>
      <c r="C1210" s="81" t="s">
        <v>12</v>
      </c>
      <c r="D1210" s="81" t="s">
        <v>65</v>
      </c>
      <c r="E1210" s="142">
        <v>125112</v>
      </c>
    </row>
    <row r="1211" spans="1:5" ht="37.5" x14ac:dyDescent="0.25">
      <c r="A1211" s="139" t="s">
        <v>2420</v>
      </c>
      <c r="B1211" s="129" t="s">
        <v>2421</v>
      </c>
      <c r="C1211" s="81" t="s">
        <v>12</v>
      </c>
      <c r="D1211" s="81" t="s">
        <v>91</v>
      </c>
      <c r="E1211" s="142">
        <v>53553</v>
      </c>
    </row>
    <row r="1212" spans="1:5" ht="25" x14ac:dyDescent="0.25">
      <c r="A1212" s="139" t="s">
        <v>2422</v>
      </c>
      <c r="B1212" s="129" t="s">
        <v>2423</v>
      </c>
      <c r="C1212" s="81" t="s">
        <v>12</v>
      </c>
      <c r="D1212" s="81" t="s">
        <v>91</v>
      </c>
      <c r="E1212" s="142">
        <v>97924</v>
      </c>
    </row>
    <row r="1213" spans="1:5" ht="37.5" x14ac:dyDescent="0.25">
      <c r="A1213" s="139" t="s">
        <v>2424</v>
      </c>
      <c r="B1213" s="129" t="s">
        <v>2425</v>
      </c>
      <c r="C1213" s="81" t="s">
        <v>12</v>
      </c>
      <c r="D1213" s="81" t="s">
        <v>91</v>
      </c>
      <c r="E1213" s="142">
        <v>154079</v>
      </c>
    </row>
    <row r="1214" spans="1:5" ht="37.5" x14ac:dyDescent="0.25">
      <c r="A1214" s="139" t="s">
        <v>2426</v>
      </c>
      <c r="B1214" s="128" t="s">
        <v>2427</v>
      </c>
      <c r="C1214" s="81" t="s">
        <v>12</v>
      </c>
      <c r="D1214" s="81" t="s">
        <v>65</v>
      </c>
      <c r="E1214" s="142">
        <v>106212</v>
      </c>
    </row>
    <row r="1215" spans="1:5" ht="25" x14ac:dyDescent="0.25">
      <c r="A1215" s="139" t="s">
        <v>2428</v>
      </c>
      <c r="B1215" s="129" t="s">
        <v>2429</v>
      </c>
      <c r="C1215" s="81" t="s">
        <v>12</v>
      </c>
      <c r="D1215" s="81" t="s">
        <v>65</v>
      </c>
      <c r="E1215" s="142">
        <v>159777</v>
      </c>
    </row>
    <row r="1216" spans="1:5" ht="25" x14ac:dyDescent="0.25">
      <c r="A1216" s="139" t="s">
        <v>2430</v>
      </c>
      <c r="B1216" s="129" t="s">
        <v>2431</v>
      </c>
      <c r="C1216" s="81" t="s">
        <v>12</v>
      </c>
      <c r="D1216" s="81" t="s">
        <v>65</v>
      </c>
      <c r="E1216" s="142">
        <v>105674</v>
      </c>
    </row>
    <row r="1217" spans="1:5" ht="50" x14ac:dyDescent="0.25">
      <c r="A1217" s="139" t="s">
        <v>2432</v>
      </c>
      <c r="B1217" s="129" t="s">
        <v>2433</v>
      </c>
      <c r="C1217" s="81" t="s">
        <v>12</v>
      </c>
      <c r="D1217" s="81" t="s">
        <v>91</v>
      </c>
      <c r="E1217" s="142">
        <v>196950</v>
      </c>
    </row>
    <row r="1218" spans="1:5" ht="25" x14ac:dyDescent="0.25">
      <c r="A1218" s="139" t="s">
        <v>2434</v>
      </c>
      <c r="B1218" s="129" t="s">
        <v>2435</v>
      </c>
      <c r="C1218" s="81" t="s">
        <v>12</v>
      </c>
      <c r="D1218" s="81" t="s">
        <v>91</v>
      </c>
      <c r="E1218" s="142">
        <v>44788</v>
      </c>
    </row>
    <row r="1219" spans="1:5" ht="37.5" x14ac:dyDescent="0.25">
      <c r="A1219" s="139" t="s">
        <v>2436</v>
      </c>
      <c r="B1219" s="129" t="s">
        <v>2437</v>
      </c>
      <c r="C1219" s="81" t="s">
        <v>12</v>
      </c>
      <c r="D1219" s="81" t="s">
        <v>91</v>
      </c>
      <c r="E1219" s="142">
        <v>64052</v>
      </c>
    </row>
    <row r="1220" spans="1:5" ht="37.5" x14ac:dyDescent="0.25">
      <c r="A1220" s="139" t="s">
        <v>2438</v>
      </c>
      <c r="B1220" s="129" t="s">
        <v>2439</v>
      </c>
      <c r="C1220" s="81" t="s">
        <v>12</v>
      </c>
      <c r="D1220" s="81" t="s">
        <v>65</v>
      </c>
      <c r="E1220" s="142">
        <v>98206</v>
      </c>
    </row>
    <row r="1221" spans="1:5" ht="37.5" x14ac:dyDescent="0.25">
      <c r="A1221" s="139" t="s">
        <v>2440</v>
      </c>
      <c r="B1221" s="129" t="s">
        <v>2441</v>
      </c>
      <c r="C1221" s="81" t="s">
        <v>12</v>
      </c>
      <c r="D1221" s="81" t="s">
        <v>91</v>
      </c>
      <c r="E1221" s="142">
        <v>128362</v>
      </c>
    </row>
    <row r="1222" spans="1:5" x14ac:dyDescent="0.25">
      <c r="A1222" s="139" t="s">
        <v>2442</v>
      </c>
      <c r="B1222" s="129" t="s">
        <v>2443</v>
      </c>
      <c r="C1222" s="81" t="s">
        <v>12</v>
      </c>
      <c r="D1222" s="81" t="s">
        <v>65</v>
      </c>
      <c r="E1222" s="142">
        <v>138294</v>
      </c>
    </row>
    <row r="1223" spans="1:5" x14ac:dyDescent="0.25">
      <c r="A1223" s="139" t="s">
        <v>2444</v>
      </c>
      <c r="B1223" s="129" t="s">
        <v>2445</v>
      </c>
      <c r="C1223" s="81" t="s">
        <v>12</v>
      </c>
      <c r="D1223" s="81" t="s">
        <v>65</v>
      </c>
      <c r="E1223" s="142">
        <v>149163</v>
      </c>
    </row>
    <row r="1224" spans="1:5" ht="50" x14ac:dyDescent="0.25">
      <c r="A1224" s="139" t="s">
        <v>2446</v>
      </c>
      <c r="B1224" s="129" t="s">
        <v>2447</v>
      </c>
      <c r="C1224" s="81" t="s">
        <v>12</v>
      </c>
      <c r="D1224" s="81" t="s">
        <v>65</v>
      </c>
      <c r="E1224" s="142">
        <v>155942</v>
      </c>
    </row>
    <row r="1225" spans="1:5" ht="25" x14ac:dyDescent="0.25">
      <c r="A1225" s="139" t="s">
        <v>2448</v>
      </c>
      <c r="B1225" s="129" t="s">
        <v>2449</v>
      </c>
      <c r="C1225" s="81" t="s">
        <v>12</v>
      </c>
      <c r="D1225" s="81" t="s">
        <v>65</v>
      </c>
      <c r="E1225" s="142">
        <v>31675</v>
      </c>
    </row>
    <row r="1226" spans="1:5" ht="37.5" x14ac:dyDescent="0.25">
      <c r="A1226" s="139" t="s">
        <v>2450</v>
      </c>
      <c r="B1226" s="129" t="s">
        <v>2451</v>
      </c>
      <c r="C1226" s="81" t="s">
        <v>12</v>
      </c>
      <c r="D1226" s="81" t="s">
        <v>91</v>
      </c>
      <c r="E1226" s="142">
        <v>45003</v>
      </c>
    </row>
    <row r="1227" spans="1:5" ht="50" x14ac:dyDescent="0.25">
      <c r="A1227" s="139" t="s">
        <v>2452</v>
      </c>
      <c r="B1227" s="129" t="s">
        <v>2453</v>
      </c>
      <c r="C1227" s="81" t="s">
        <v>12</v>
      </c>
      <c r="D1227" s="81" t="s">
        <v>65</v>
      </c>
      <c r="E1227" s="142">
        <v>184124</v>
      </c>
    </row>
    <row r="1228" spans="1:5" ht="50" x14ac:dyDescent="0.25">
      <c r="A1228" s="139" t="s">
        <v>2454</v>
      </c>
      <c r="B1228" s="129" t="s">
        <v>2455</v>
      </c>
      <c r="C1228" s="81" t="s">
        <v>12</v>
      </c>
      <c r="D1228" s="81" t="s">
        <v>91</v>
      </c>
      <c r="E1228" s="142">
        <v>20089</v>
      </c>
    </row>
    <row r="1229" spans="1:5" ht="62.5" x14ac:dyDescent="0.25">
      <c r="A1229" s="139" t="s">
        <v>2456</v>
      </c>
      <c r="B1229" s="129" t="s">
        <v>2457</v>
      </c>
      <c r="C1229" s="81" t="s">
        <v>12</v>
      </c>
      <c r="D1229" s="81" t="s">
        <v>65</v>
      </c>
      <c r="E1229" s="142">
        <v>88823</v>
      </c>
    </row>
    <row r="1230" spans="1:5" ht="62.5" x14ac:dyDescent="0.25">
      <c r="A1230" s="139" t="s">
        <v>2458</v>
      </c>
      <c r="B1230" s="129" t="s">
        <v>2459</v>
      </c>
      <c r="C1230" s="81" t="s">
        <v>12</v>
      </c>
      <c r="D1230" s="81" t="s">
        <v>65</v>
      </c>
      <c r="E1230" s="142">
        <v>299936</v>
      </c>
    </row>
    <row r="1231" spans="1:5" ht="37.5" x14ac:dyDescent="0.25">
      <c r="A1231" s="139" t="s">
        <v>2460</v>
      </c>
      <c r="B1231" s="129" t="s">
        <v>2461</v>
      </c>
      <c r="C1231" s="81" t="s">
        <v>12</v>
      </c>
      <c r="D1231" s="81" t="s">
        <v>65</v>
      </c>
      <c r="E1231" s="142">
        <v>163518</v>
      </c>
    </row>
    <row r="1232" spans="1:5" ht="37.5" x14ac:dyDescent="0.25">
      <c r="A1232" s="138" t="s">
        <v>2462</v>
      </c>
      <c r="B1232" s="129" t="s">
        <v>2345</v>
      </c>
      <c r="C1232" s="81" t="s">
        <v>12</v>
      </c>
      <c r="D1232" s="81" t="s">
        <v>65</v>
      </c>
      <c r="E1232" s="142">
        <v>88823</v>
      </c>
    </row>
    <row r="1233" spans="1:5" ht="75" x14ac:dyDescent="0.25">
      <c r="A1233" s="138" t="s">
        <v>2463</v>
      </c>
      <c r="B1233" s="129" t="s">
        <v>2464</v>
      </c>
      <c r="C1233" s="81" t="s">
        <v>12</v>
      </c>
      <c r="D1233" s="81" t="s">
        <v>65</v>
      </c>
      <c r="E1233" s="142">
        <v>79591</v>
      </c>
    </row>
    <row r="1234" spans="1:5" ht="37.5" x14ac:dyDescent="0.25">
      <c r="A1234" s="138" t="s">
        <v>2465</v>
      </c>
      <c r="B1234" s="128" t="s">
        <v>2466</v>
      </c>
      <c r="C1234" s="90" t="s">
        <v>12</v>
      </c>
      <c r="D1234" s="90" t="s">
        <v>91</v>
      </c>
      <c r="E1234" s="142">
        <v>40761</v>
      </c>
    </row>
    <row r="1235" spans="1:5" ht="25" x14ac:dyDescent="0.25">
      <c r="A1235" s="138" t="s">
        <v>2467</v>
      </c>
      <c r="B1235" s="128" t="s">
        <v>2468</v>
      </c>
      <c r="C1235" s="90" t="s">
        <v>12</v>
      </c>
      <c r="D1235" s="90" t="s">
        <v>65</v>
      </c>
      <c r="E1235" s="142">
        <v>43725</v>
      </c>
    </row>
    <row r="1236" spans="1:5" ht="13" x14ac:dyDescent="0.25">
      <c r="A1236" s="137" t="s">
        <v>2469</v>
      </c>
      <c r="B1236" s="127" t="s">
        <v>2470</v>
      </c>
      <c r="C1236" s="82" t="s">
        <v>8</v>
      </c>
      <c r="D1236" s="82"/>
      <c r="E1236" s="141" t="s">
        <v>9</v>
      </c>
    </row>
    <row r="1237" spans="1:5" ht="37.5" x14ac:dyDescent="0.25">
      <c r="A1237" s="139" t="s">
        <v>2471</v>
      </c>
      <c r="B1237" s="128" t="s">
        <v>2472</v>
      </c>
      <c r="C1237" s="81" t="s">
        <v>12</v>
      </c>
      <c r="D1237" s="81" t="s">
        <v>65</v>
      </c>
      <c r="E1237" s="142">
        <v>80294</v>
      </c>
    </row>
    <row r="1238" spans="1:5" ht="37.5" x14ac:dyDescent="0.25">
      <c r="A1238" s="139" t="s">
        <v>2473</v>
      </c>
      <c r="B1238" s="128" t="s">
        <v>2474</v>
      </c>
      <c r="C1238" s="81" t="s">
        <v>12</v>
      </c>
      <c r="D1238" s="81" t="s">
        <v>65</v>
      </c>
      <c r="E1238" s="142">
        <v>75384</v>
      </c>
    </row>
    <row r="1239" spans="1:5" ht="50" x14ac:dyDescent="0.25">
      <c r="A1239" s="139" t="s">
        <v>2475</v>
      </c>
      <c r="B1239" s="128" t="s">
        <v>2476</v>
      </c>
      <c r="C1239" s="81" t="s">
        <v>12</v>
      </c>
      <c r="D1239" s="81" t="s">
        <v>91</v>
      </c>
      <c r="E1239" s="142">
        <v>42175</v>
      </c>
    </row>
    <row r="1240" spans="1:5" ht="37.5" x14ac:dyDescent="0.25">
      <c r="A1240" s="139" t="s">
        <v>2477</v>
      </c>
      <c r="B1240" s="128" t="s">
        <v>2478</v>
      </c>
      <c r="C1240" s="81" t="s">
        <v>12</v>
      </c>
      <c r="D1240" s="81" t="s">
        <v>65</v>
      </c>
      <c r="E1240" s="142">
        <v>79228</v>
      </c>
    </row>
    <row r="1241" spans="1:5" ht="37.5" x14ac:dyDescent="0.25">
      <c r="A1241" s="139" t="s">
        <v>2479</v>
      </c>
      <c r="B1241" s="128" t="s">
        <v>2480</v>
      </c>
      <c r="C1241" s="81" t="s">
        <v>12</v>
      </c>
      <c r="D1241" s="81" t="s">
        <v>65</v>
      </c>
      <c r="E1241" s="142">
        <v>74132</v>
      </c>
    </row>
    <row r="1242" spans="1:5" ht="37.5" x14ac:dyDescent="0.25">
      <c r="A1242" s="139" t="s">
        <v>2481</v>
      </c>
      <c r="B1242" s="129" t="s">
        <v>2482</v>
      </c>
      <c r="C1242" s="81" t="s">
        <v>12</v>
      </c>
      <c r="D1242" s="81" t="s">
        <v>91</v>
      </c>
      <c r="E1242" s="142">
        <v>58954</v>
      </c>
    </row>
    <row r="1243" spans="1:5" ht="25" x14ac:dyDescent="0.25">
      <c r="A1243" s="139" t="s">
        <v>2483</v>
      </c>
      <c r="B1243" s="129" t="s">
        <v>2484</v>
      </c>
      <c r="C1243" s="81" t="s">
        <v>12</v>
      </c>
      <c r="D1243" s="81" t="s">
        <v>91</v>
      </c>
      <c r="E1243" s="142">
        <v>29442</v>
      </c>
    </row>
    <row r="1244" spans="1:5" ht="37.5" x14ac:dyDescent="0.25">
      <c r="A1244" s="139" t="s">
        <v>2485</v>
      </c>
      <c r="B1244" s="129" t="s">
        <v>2486</v>
      </c>
      <c r="C1244" s="81" t="s">
        <v>12</v>
      </c>
      <c r="D1244" s="81" t="s">
        <v>91</v>
      </c>
      <c r="E1244" s="142">
        <v>39428</v>
      </c>
    </row>
    <row r="1245" spans="1:5" ht="25" x14ac:dyDescent="0.25">
      <c r="A1245" s="139" t="s">
        <v>2487</v>
      </c>
      <c r="B1245" s="129" t="s">
        <v>2488</v>
      </c>
      <c r="C1245" s="81" t="s">
        <v>12</v>
      </c>
      <c r="D1245" s="81" t="s">
        <v>91</v>
      </c>
      <c r="E1245" s="142">
        <v>79985</v>
      </c>
    </row>
    <row r="1246" spans="1:5" ht="37.5" x14ac:dyDescent="0.25">
      <c r="A1246" s="139" t="s">
        <v>2489</v>
      </c>
      <c r="B1246" s="129" t="s">
        <v>2490</v>
      </c>
      <c r="C1246" s="81" t="s">
        <v>12</v>
      </c>
      <c r="D1246" s="81" t="s">
        <v>91</v>
      </c>
      <c r="E1246" s="142">
        <v>476155</v>
      </c>
    </row>
    <row r="1247" spans="1:5" ht="37.5" x14ac:dyDescent="0.25">
      <c r="A1247" s="139" t="s">
        <v>2491</v>
      </c>
      <c r="B1247" s="129" t="s">
        <v>2492</v>
      </c>
      <c r="C1247" s="81" t="s">
        <v>12</v>
      </c>
      <c r="D1247" s="81" t="s">
        <v>91</v>
      </c>
      <c r="E1247" s="142">
        <v>571379</v>
      </c>
    </row>
    <row r="1248" spans="1:5" ht="37.5" x14ac:dyDescent="0.25">
      <c r="A1248" s="139" t="s">
        <v>2493</v>
      </c>
      <c r="B1248" s="129" t="s">
        <v>2494</v>
      </c>
      <c r="C1248" s="81" t="s">
        <v>12</v>
      </c>
      <c r="D1248" s="81" t="s">
        <v>91</v>
      </c>
      <c r="E1248" s="142">
        <v>571379</v>
      </c>
    </row>
    <row r="1249" spans="1:5" ht="50" x14ac:dyDescent="0.25">
      <c r="A1249" s="139" t="s">
        <v>2495</v>
      </c>
      <c r="B1249" s="129" t="s">
        <v>2496</v>
      </c>
      <c r="C1249" s="81" t="s">
        <v>12</v>
      </c>
      <c r="D1249" s="81" t="s">
        <v>91</v>
      </c>
      <c r="E1249" s="142">
        <v>612768</v>
      </c>
    </row>
    <row r="1250" spans="1:5" ht="50" x14ac:dyDescent="0.25">
      <c r="A1250" s="139" t="s">
        <v>2497</v>
      </c>
      <c r="B1250" s="129" t="s">
        <v>2498</v>
      </c>
      <c r="C1250" s="81" t="s">
        <v>12</v>
      </c>
      <c r="D1250" s="81" t="s">
        <v>91</v>
      </c>
      <c r="E1250" s="142">
        <v>573962</v>
      </c>
    </row>
    <row r="1251" spans="1:5" ht="50" x14ac:dyDescent="0.25">
      <c r="A1251" s="139" t="s">
        <v>2499</v>
      </c>
      <c r="B1251" s="129" t="s">
        <v>2500</v>
      </c>
      <c r="C1251" s="81" t="s">
        <v>12</v>
      </c>
      <c r="D1251" s="81" t="s">
        <v>91</v>
      </c>
      <c r="E1251" s="142">
        <v>671006</v>
      </c>
    </row>
    <row r="1252" spans="1:5" ht="50" x14ac:dyDescent="0.25">
      <c r="A1252" s="139" t="s">
        <v>2501</v>
      </c>
      <c r="B1252" s="129" t="s">
        <v>2502</v>
      </c>
      <c r="C1252" s="81" t="s">
        <v>12</v>
      </c>
      <c r="D1252" s="81" t="s">
        <v>91</v>
      </c>
      <c r="E1252" s="142">
        <v>671006</v>
      </c>
    </row>
    <row r="1253" spans="1:5" ht="37.5" x14ac:dyDescent="0.25">
      <c r="A1253" s="139" t="s">
        <v>2503</v>
      </c>
      <c r="B1253" s="129" t="s">
        <v>2504</v>
      </c>
      <c r="C1253" s="81" t="s">
        <v>12</v>
      </c>
      <c r="D1253" s="81" t="s">
        <v>91</v>
      </c>
      <c r="E1253" s="142">
        <v>105665</v>
      </c>
    </row>
    <row r="1254" spans="1:5" ht="37.5" x14ac:dyDescent="0.25">
      <c r="A1254" s="139" t="s">
        <v>2505</v>
      </c>
      <c r="B1254" s="129" t="s">
        <v>2506</v>
      </c>
      <c r="C1254" s="81" t="s">
        <v>12</v>
      </c>
      <c r="D1254" s="81" t="s">
        <v>91</v>
      </c>
      <c r="E1254" s="142">
        <v>116227</v>
      </c>
    </row>
    <row r="1255" spans="1:5" ht="37.5" x14ac:dyDescent="0.25">
      <c r="A1255" s="139" t="s">
        <v>2507</v>
      </c>
      <c r="B1255" s="129" t="s">
        <v>2508</v>
      </c>
      <c r="C1255" s="81" t="s">
        <v>12</v>
      </c>
      <c r="D1255" s="81" t="s">
        <v>91</v>
      </c>
      <c r="E1255" s="142">
        <v>115633</v>
      </c>
    </row>
    <row r="1256" spans="1:5" ht="37.5" x14ac:dyDescent="0.25">
      <c r="A1256" s="139" t="s">
        <v>2509</v>
      </c>
      <c r="B1256" s="129" t="s">
        <v>2510</v>
      </c>
      <c r="C1256" s="81" t="s">
        <v>12</v>
      </c>
      <c r="D1256" s="81" t="s">
        <v>91</v>
      </c>
      <c r="E1256" s="142">
        <v>112862</v>
      </c>
    </row>
    <row r="1257" spans="1:5" ht="50" x14ac:dyDescent="0.25">
      <c r="A1257" s="139" t="s">
        <v>2511</v>
      </c>
      <c r="B1257" s="129" t="s">
        <v>2512</v>
      </c>
      <c r="C1257" s="81" t="s">
        <v>12</v>
      </c>
      <c r="D1257" s="81" t="s">
        <v>70</v>
      </c>
      <c r="E1257" s="142">
        <v>149818</v>
      </c>
    </row>
    <row r="1258" spans="1:5" ht="50" x14ac:dyDescent="0.25">
      <c r="A1258" s="139" t="s">
        <v>2513</v>
      </c>
      <c r="B1258" s="129" t="s">
        <v>2514</v>
      </c>
      <c r="C1258" s="81" t="s">
        <v>12</v>
      </c>
      <c r="D1258" s="81" t="s">
        <v>70</v>
      </c>
      <c r="E1258" s="142">
        <v>228593</v>
      </c>
    </row>
    <row r="1259" spans="1:5" ht="25" x14ac:dyDescent="0.25">
      <c r="A1259" s="139" t="s">
        <v>2515</v>
      </c>
      <c r="B1259" s="129" t="s">
        <v>2516</v>
      </c>
      <c r="C1259" s="81" t="s">
        <v>12</v>
      </c>
      <c r="D1259" s="81" t="s">
        <v>70</v>
      </c>
      <c r="E1259" s="142">
        <v>47371</v>
      </c>
    </row>
    <row r="1260" spans="1:5" ht="37.5" x14ac:dyDescent="0.25">
      <c r="A1260" s="139" t="s">
        <v>2517</v>
      </c>
      <c r="B1260" s="129" t="s">
        <v>2518</v>
      </c>
      <c r="C1260" s="81" t="s">
        <v>12</v>
      </c>
      <c r="D1260" s="81" t="s">
        <v>70</v>
      </c>
      <c r="E1260" s="142">
        <v>43352</v>
      </c>
    </row>
    <row r="1261" spans="1:5" ht="25" x14ac:dyDescent="0.25">
      <c r="A1261" s="139" t="s">
        <v>2519</v>
      </c>
      <c r="B1261" s="129" t="s">
        <v>2520</v>
      </c>
      <c r="C1261" s="81" t="s">
        <v>12</v>
      </c>
      <c r="D1261" s="81" t="s">
        <v>70</v>
      </c>
      <c r="E1261" s="142">
        <v>25363</v>
      </c>
    </row>
    <row r="1262" spans="1:5" ht="37.5" x14ac:dyDescent="0.25">
      <c r="A1262" s="139" t="s">
        <v>2521</v>
      </c>
      <c r="B1262" s="129" t="s">
        <v>2522</v>
      </c>
      <c r="C1262" s="81" t="s">
        <v>12</v>
      </c>
      <c r="D1262" s="81" t="s">
        <v>70</v>
      </c>
      <c r="E1262" s="142">
        <v>35310</v>
      </c>
    </row>
    <row r="1263" spans="1:5" ht="37.5" x14ac:dyDescent="0.25">
      <c r="A1263" s="139" t="s">
        <v>2523</v>
      </c>
      <c r="B1263" s="129" t="s">
        <v>2524</v>
      </c>
      <c r="C1263" s="81" t="s">
        <v>12</v>
      </c>
      <c r="D1263" s="81" t="s">
        <v>70</v>
      </c>
      <c r="E1263" s="142">
        <v>39735</v>
      </c>
    </row>
    <row r="1264" spans="1:5" ht="37.5" x14ac:dyDescent="0.25">
      <c r="A1264" s="139" t="s">
        <v>2525</v>
      </c>
      <c r="B1264" s="129" t="s">
        <v>2526</v>
      </c>
      <c r="C1264" s="81" t="s">
        <v>12</v>
      </c>
      <c r="D1264" s="81" t="s">
        <v>70</v>
      </c>
      <c r="E1264" s="142">
        <v>53388</v>
      </c>
    </row>
    <row r="1265" spans="1:5" ht="37.5" x14ac:dyDescent="0.25">
      <c r="A1265" s="139" t="s">
        <v>2527</v>
      </c>
      <c r="B1265" s="129" t="s">
        <v>2528</v>
      </c>
      <c r="C1265" s="81" t="s">
        <v>12</v>
      </c>
      <c r="D1265" s="81" t="s">
        <v>70</v>
      </c>
      <c r="E1265" s="142">
        <v>52946</v>
      </c>
    </row>
    <row r="1266" spans="1:5" ht="37.5" x14ac:dyDescent="0.25">
      <c r="A1266" s="139" t="s">
        <v>2529</v>
      </c>
      <c r="B1266" s="129" t="s">
        <v>2530</v>
      </c>
      <c r="C1266" s="81" t="s">
        <v>12</v>
      </c>
      <c r="D1266" s="81" t="s">
        <v>70</v>
      </c>
      <c r="E1266" s="142">
        <v>49846</v>
      </c>
    </row>
    <row r="1267" spans="1:5" ht="37.5" x14ac:dyDescent="0.25">
      <c r="A1267" s="139" t="s">
        <v>2531</v>
      </c>
      <c r="B1267" s="129" t="s">
        <v>2532</v>
      </c>
      <c r="C1267" s="81" t="s">
        <v>12</v>
      </c>
      <c r="D1267" s="81" t="s">
        <v>70</v>
      </c>
      <c r="E1267" s="142">
        <v>22709</v>
      </c>
    </row>
    <row r="1268" spans="1:5" ht="37.5" x14ac:dyDescent="0.25">
      <c r="A1268" s="139" t="s">
        <v>2533</v>
      </c>
      <c r="B1268" s="129" t="s">
        <v>2534</v>
      </c>
      <c r="C1268" s="81" t="s">
        <v>12</v>
      </c>
      <c r="D1268" s="81" t="s">
        <v>70</v>
      </c>
      <c r="E1268" s="142">
        <v>47664</v>
      </c>
    </row>
    <row r="1269" spans="1:5" ht="37.5" x14ac:dyDescent="0.25">
      <c r="A1269" s="139" t="s">
        <v>2535</v>
      </c>
      <c r="B1269" s="129" t="s">
        <v>2536</v>
      </c>
      <c r="C1269" s="81" t="s">
        <v>12</v>
      </c>
      <c r="D1269" s="81" t="s">
        <v>70</v>
      </c>
      <c r="E1269" s="142">
        <v>51660</v>
      </c>
    </row>
    <row r="1270" spans="1:5" ht="37.5" x14ac:dyDescent="0.25">
      <c r="A1270" s="139" t="s">
        <v>2537</v>
      </c>
      <c r="B1270" s="129" t="s">
        <v>2538</v>
      </c>
      <c r="C1270" s="81" t="s">
        <v>12</v>
      </c>
      <c r="D1270" s="81" t="s">
        <v>70</v>
      </c>
      <c r="E1270" s="142">
        <v>33304</v>
      </c>
    </row>
    <row r="1271" spans="1:5" ht="50" x14ac:dyDescent="0.25">
      <c r="A1271" s="139" t="s">
        <v>2539</v>
      </c>
      <c r="B1271" s="129" t="s">
        <v>2540</v>
      </c>
      <c r="C1271" s="81" t="s">
        <v>12</v>
      </c>
      <c r="D1271" s="81" t="s">
        <v>70</v>
      </c>
      <c r="E1271" s="142">
        <v>1193517</v>
      </c>
    </row>
    <row r="1272" spans="1:5" ht="37.5" x14ac:dyDescent="0.25">
      <c r="A1272" s="139" t="s">
        <v>2541</v>
      </c>
      <c r="B1272" s="129" t="s">
        <v>2542</v>
      </c>
      <c r="C1272" s="81" t="s">
        <v>12</v>
      </c>
      <c r="D1272" s="81" t="s">
        <v>70</v>
      </c>
      <c r="E1272" s="142">
        <v>296854</v>
      </c>
    </row>
    <row r="1273" spans="1:5" ht="37.5" x14ac:dyDescent="0.25">
      <c r="A1273" s="139" t="s">
        <v>2543</v>
      </c>
      <c r="B1273" s="129" t="s">
        <v>2544</v>
      </c>
      <c r="C1273" s="81" t="s">
        <v>12</v>
      </c>
      <c r="D1273" s="81" t="s">
        <v>70</v>
      </c>
      <c r="E1273" s="142">
        <v>367301</v>
      </c>
    </row>
    <row r="1274" spans="1:5" ht="37.5" x14ac:dyDescent="0.25">
      <c r="A1274" s="139" t="s">
        <v>2545</v>
      </c>
      <c r="B1274" s="129" t="s">
        <v>2546</v>
      </c>
      <c r="C1274" s="81" t="s">
        <v>12</v>
      </c>
      <c r="D1274" s="81" t="s">
        <v>70</v>
      </c>
      <c r="E1274" s="142">
        <v>159930</v>
      </c>
    </row>
    <row r="1275" spans="1:5" ht="37.5" x14ac:dyDescent="0.25">
      <c r="A1275" s="139" t="s">
        <v>2547</v>
      </c>
      <c r="B1275" s="129" t="s">
        <v>2548</v>
      </c>
      <c r="C1275" s="81" t="s">
        <v>12</v>
      </c>
      <c r="D1275" s="81" t="s">
        <v>70</v>
      </c>
      <c r="E1275" s="142">
        <v>481115</v>
      </c>
    </row>
    <row r="1276" spans="1:5" ht="37.5" x14ac:dyDescent="0.25">
      <c r="A1276" s="139" t="s">
        <v>2549</v>
      </c>
      <c r="B1276" s="129" t="s">
        <v>2550</v>
      </c>
      <c r="C1276" s="81" t="s">
        <v>12</v>
      </c>
      <c r="D1276" s="81" t="s">
        <v>70</v>
      </c>
      <c r="E1276" s="142">
        <v>212845</v>
      </c>
    </row>
    <row r="1277" spans="1:5" ht="62.5" x14ac:dyDescent="0.25">
      <c r="A1277" s="139" t="s">
        <v>2551</v>
      </c>
      <c r="B1277" s="129" t="s">
        <v>2552</v>
      </c>
      <c r="C1277" s="81" t="s">
        <v>12</v>
      </c>
      <c r="D1277" s="81" t="s">
        <v>70</v>
      </c>
      <c r="E1277" s="142">
        <v>322616</v>
      </c>
    </row>
    <row r="1278" spans="1:5" ht="75" x14ac:dyDescent="0.25">
      <c r="A1278" s="139" t="s">
        <v>2553</v>
      </c>
      <c r="B1278" s="129" t="s">
        <v>2554</v>
      </c>
      <c r="C1278" s="81" t="s">
        <v>12</v>
      </c>
      <c r="D1278" s="81" t="s">
        <v>70</v>
      </c>
      <c r="E1278" s="142">
        <v>1180551</v>
      </c>
    </row>
    <row r="1279" spans="1:5" ht="75" x14ac:dyDescent="0.25">
      <c r="A1279" s="139" t="s">
        <v>2555</v>
      </c>
      <c r="B1279" s="129" t="s">
        <v>2556</v>
      </c>
      <c r="C1279" s="81" t="s">
        <v>12</v>
      </c>
      <c r="D1279" s="81" t="s">
        <v>70</v>
      </c>
      <c r="E1279" s="142">
        <v>1885029</v>
      </c>
    </row>
    <row r="1280" spans="1:5" ht="50" x14ac:dyDescent="0.25">
      <c r="A1280" s="139" t="s">
        <v>2557</v>
      </c>
      <c r="B1280" s="129" t="s">
        <v>2558</v>
      </c>
      <c r="C1280" s="81" t="s">
        <v>12</v>
      </c>
      <c r="D1280" s="81" t="s">
        <v>70</v>
      </c>
      <c r="E1280" s="142">
        <v>248072</v>
      </c>
    </row>
    <row r="1281" spans="1:5" ht="50" x14ac:dyDescent="0.25">
      <c r="A1281" s="139" t="s">
        <v>2559</v>
      </c>
      <c r="B1281" s="129" t="s">
        <v>2560</v>
      </c>
      <c r="C1281" s="81" t="s">
        <v>12</v>
      </c>
      <c r="D1281" s="81" t="s">
        <v>70</v>
      </c>
      <c r="E1281" s="142">
        <v>475444</v>
      </c>
    </row>
    <row r="1282" spans="1:5" ht="50" x14ac:dyDescent="0.25">
      <c r="A1282" s="139" t="s">
        <v>2561</v>
      </c>
      <c r="B1282" s="129" t="s">
        <v>2562</v>
      </c>
      <c r="C1282" s="81" t="s">
        <v>12</v>
      </c>
      <c r="D1282" s="81" t="s">
        <v>70</v>
      </c>
      <c r="E1282" s="142">
        <v>596579</v>
      </c>
    </row>
    <row r="1283" spans="1:5" ht="37.5" x14ac:dyDescent="0.25">
      <c r="A1283" s="138" t="s">
        <v>2563</v>
      </c>
      <c r="B1283" s="129" t="s">
        <v>2564</v>
      </c>
      <c r="C1283" s="81" t="s">
        <v>12</v>
      </c>
      <c r="D1283" s="81" t="s">
        <v>65</v>
      </c>
      <c r="E1283" s="142">
        <v>101610</v>
      </c>
    </row>
    <row r="1284" spans="1:5" ht="50" x14ac:dyDescent="0.25">
      <c r="A1284" s="139" t="s">
        <v>2565</v>
      </c>
      <c r="B1284" s="129" t="s">
        <v>2566</v>
      </c>
      <c r="C1284" s="81" t="s">
        <v>12</v>
      </c>
      <c r="D1284" s="81" t="s">
        <v>65</v>
      </c>
      <c r="E1284" s="142">
        <v>103925</v>
      </c>
    </row>
    <row r="1285" spans="1:5" ht="50" x14ac:dyDescent="0.25">
      <c r="A1285" s="139" t="s">
        <v>2567</v>
      </c>
      <c r="B1285" s="129" t="s">
        <v>2568</v>
      </c>
      <c r="C1285" s="81" t="s">
        <v>12</v>
      </c>
      <c r="D1285" s="81" t="s">
        <v>65</v>
      </c>
      <c r="E1285" s="142">
        <v>123356</v>
      </c>
    </row>
    <row r="1286" spans="1:5" ht="50" x14ac:dyDescent="0.25">
      <c r="A1286" s="139" t="s">
        <v>2569</v>
      </c>
      <c r="B1286" s="129" t="s">
        <v>2570</v>
      </c>
      <c r="C1286" s="81" t="s">
        <v>12</v>
      </c>
      <c r="D1286" s="81" t="s">
        <v>65</v>
      </c>
      <c r="E1286" s="142">
        <v>94592</v>
      </c>
    </row>
    <row r="1287" spans="1:5" ht="25" x14ac:dyDescent="0.25">
      <c r="A1287" s="139" t="s">
        <v>2571</v>
      </c>
      <c r="B1287" s="129" t="s">
        <v>2572</v>
      </c>
      <c r="C1287" s="81" t="s">
        <v>12</v>
      </c>
      <c r="D1287" s="81" t="s">
        <v>91</v>
      </c>
      <c r="E1287" s="142">
        <v>111467</v>
      </c>
    </row>
    <row r="1288" spans="1:5" ht="25" x14ac:dyDescent="0.25">
      <c r="A1288" s="139" t="s">
        <v>2573</v>
      </c>
      <c r="B1288" s="129" t="s">
        <v>2574</v>
      </c>
      <c r="C1288" s="81" t="s">
        <v>12</v>
      </c>
      <c r="D1288" s="81" t="s">
        <v>91</v>
      </c>
      <c r="E1288" s="142">
        <v>108099</v>
      </c>
    </row>
    <row r="1289" spans="1:5" ht="37.5" x14ac:dyDescent="0.25">
      <c r="A1289" s="139" t="s">
        <v>2575</v>
      </c>
      <c r="B1289" s="129" t="s">
        <v>2576</v>
      </c>
      <c r="C1289" s="81" t="s">
        <v>12</v>
      </c>
      <c r="D1289" s="81" t="s">
        <v>70</v>
      </c>
      <c r="E1289" s="142">
        <v>167352</v>
      </c>
    </row>
    <row r="1290" spans="1:5" ht="25" x14ac:dyDescent="0.25">
      <c r="A1290" s="139" t="s">
        <v>2577</v>
      </c>
      <c r="B1290" s="129" t="s">
        <v>2578</v>
      </c>
      <c r="C1290" s="81" t="s">
        <v>12</v>
      </c>
      <c r="D1290" s="81" t="s">
        <v>70</v>
      </c>
      <c r="E1290" s="142">
        <v>48332</v>
      </c>
    </row>
    <row r="1291" spans="1:5" ht="25" x14ac:dyDescent="0.25">
      <c r="A1291" s="139" t="s">
        <v>2579</v>
      </c>
      <c r="B1291" s="129" t="s">
        <v>2580</v>
      </c>
      <c r="C1291" s="81" t="s">
        <v>12</v>
      </c>
      <c r="D1291" s="81" t="s">
        <v>70</v>
      </c>
      <c r="E1291" s="142">
        <v>165650</v>
      </c>
    </row>
    <row r="1292" spans="1:5" ht="50" x14ac:dyDescent="0.25">
      <c r="A1292" s="138" t="s">
        <v>2581</v>
      </c>
      <c r="B1292" s="129" t="s">
        <v>2582</v>
      </c>
      <c r="C1292" s="81" t="s">
        <v>12</v>
      </c>
      <c r="D1292" s="81" t="s">
        <v>91</v>
      </c>
      <c r="E1292" s="142">
        <v>634640</v>
      </c>
    </row>
    <row r="1293" spans="1:5" ht="50" x14ac:dyDescent="0.25">
      <c r="A1293" s="138" t="s">
        <v>2583</v>
      </c>
      <c r="B1293" s="129" t="s">
        <v>2584</v>
      </c>
      <c r="C1293" s="81" t="s">
        <v>12</v>
      </c>
      <c r="D1293" s="81" t="s">
        <v>91</v>
      </c>
      <c r="E1293" s="142">
        <v>713449</v>
      </c>
    </row>
    <row r="1294" spans="1:5" ht="50" x14ac:dyDescent="0.25">
      <c r="A1294" s="138" t="s">
        <v>2585</v>
      </c>
      <c r="B1294" s="129" t="s">
        <v>2586</v>
      </c>
      <c r="C1294" s="81" t="s">
        <v>12</v>
      </c>
      <c r="D1294" s="81" t="s">
        <v>91</v>
      </c>
      <c r="E1294" s="142">
        <v>613449</v>
      </c>
    </row>
    <row r="1295" spans="1:5" hidden="1" x14ac:dyDescent="0.25">
      <c r="A1295" s="139"/>
      <c r="B1295" s="129"/>
      <c r="C1295" s="81"/>
      <c r="D1295" s="81"/>
      <c r="E1295" s="142"/>
    </row>
    <row r="1296" spans="1:5" ht="13" x14ac:dyDescent="0.25">
      <c r="A1296" s="137" t="s">
        <v>2587</v>
      </c>
      <c r="B1296" s="127" t="s">
        <v>2588</v>
      </c>
      <c r="C1296" s="82" t="s">
        <v>8</v>
      </c>
      <c r="D1296" s="82"/>
      <c r="E1296" s="141" t="s">
        <v>9</v>
      </c>
    </row>
    <row r="1297" spans="1:5" ht="37.5" x14ac:dyDescent="0.25">
      <c r="A1297" s="139" t="s">
        <v>2589</v>
      </c>
      <c r="B1297" s="129" t="s">
        <v>2590</v>
      </c>
      <c r="C1297" s="81" t="s">
        <v>12</v>
      </c>
      <c r="D1297" s="81" t="s">
        <v>65</v>
      </c>
      <c r="E1297" s="142">
        <v>171869</v>
      </c>
    </row>
    <row r="1298" spans="1:5" ht="37.5" x14ac:dyDescent="0.25">
      <c r="A1298" s="139" t="s">
        <v>2591</v>
      </c>
      <c r="B1298" s="129" t="s">
        <v>2592</v>
      </c>
      <c r="C1298" s="81" t="s">
        <v>12</v>
      </c>
      <c r="D1298" s="81" t="s">
        <v>65</v>
      </c>
      <c r="E1298" s="142">
        <v>190551</v>
      </c>
    </row>
    <row r="1299" spans="1:5" x14ac:dyDescent="0.25">
      <c r="A1299" s="139" t="s">
        <v>2593</v>
      </c>
      <c r="B1299" s="129" t="s">
        <v>2594</v>
      </c>
      <c r="C1299" s="81" t="s">
        <v>12</v>
      </c>
      <c r="D1299" s="81" t="s">
        <v>65</v>
      </c>
      <c r="E1299" s="142">
        <v>9545</v>
      </c>
    </row>
    <row r="1300" spans="1:5" ht="13" x14ac:dyDescent="0.25">
      <c r="A1300" s="137" t="s">
        <v>2595</v>
      </c>
      <c r="B1300" s="127" t="s">
        <v>2596</v>
      </c>
      <c r="C1300" s="82" t="s">
        <v>8</v>
      </c>
      <c r="D1300" s="82"/>
      <c r="E1300" s="141" t="s">
        <v>9</v>
      </c>
    </row>
    <row r="1301" spans="1:5" ht="62.5" x14ac:dyDescent="0.25">
      <c r="A1301" s="139" t="s">
        <v>2597</v>
      </c>
      <c r="B1301" s="128" t="s">
        <v>2598</v>
      </c>
      <c r="C1301" s="81" t="s">
        <v>12</v>
      </c>
      <c r="D1301" s="81" t="s">
        <v>70</v>
      </c>
      <c r="E1301" s="142">
        <v>599136</v>
      </c>
    </row>
    <row r="1302" spans="1:5" ht="75" x14ac:dyDescent="0.25">
      <c r="A1302" s="139" t="s">
        <v>2599</v>
      </c>
      <c r="B1302" s="128" t="s">
        <v>2600</v>
      </c>
      <c r="C1302" s="81" t="s">
        <v>12</v>
      </c>
      <c r="D1302" s="81" t="s">
        <v>70</v>
      </c>
      <c r="E1302" s="142">
        <v>651201</v>
      </c>
    </row>
    <row r="1303" spans="1:5" ht="50" x14ac:dyDescent="0.25">
      <c r="A1303" s="139" t="s">
        <v>2601</v>
      </c>
      <c r="B1303" s="128" t="s">
        <v>2602</v>
      </c>
      <c r="C1303" s="81" t="s">
        <v>12</v>
      </c>
      <c r="D1303" s="81" t="s">
        <v>70</v>
      </c>
      <c r="E1303" s="142">
        <v>360629</v>
      </c>
    </row>
    <row r="1304" spans="1:5" ht="50" x14ac:dyDescent="0.25">
      <c r="A1304" s="139" t="s">
        <v>2603</v>
      </c>
      <c r="B1304" s="128" t="s">
        <v>2604</v>
      </c>
      <c r="C1304" s="81" t="s">
        <v>12</v>
      </c>
      <c r="D1304" s="81" t="s">
        <v>70</v>
      </c>
      <c r="E1304" s="142">
        <v>848697</v>
      </c>
    </row>
    <row r="1305" spans="1:5" ht="50" x14ac:dyDescent="0.25">
      <c r="A1305" s="139" t="s">
        <v>2605</v>
      </c>
      <c r="B1305" s="128" t="s">
        <v>2606</v>
      </c>
      <c r="C1305" s="81" t="s">
        <v>12</v>
      </c>
      <c r="D1305" s="81" t="s">
        <v>70</v>
      </c>
      <c r="E1305" s="142">
        <v>1565002</v>
      </c>
    </row>
    <row r="1306" spans="1:5" ht="50" x14ac:dyDescent="0.25">
      <c r="A1306" s="139" t="s">
        <v>2607</v>
      </c>
      <c r="B1306" s="128" t="s">
        <v>2608</v>
      </c>
      <c r="C1306" s="81" t="s">
        <v>12</v>
      </c>
      <c r="D1306" s="81" t="s">
        <v>70</v>
      </c>
      <c r="E1306" s="142">
        <v>2115613</v>
      </c>
    </row>
    <row r="1307" spans="1:5" ht="62.5" x14ac:dyDescent="0.25">
      <c r="A1307" s="139" t="s">
        <v>2609</v>
      </c>
      <c r="B1307" s="128" t="s">
        <v>2610</v>
      </c>
      <c r="C1307" s="81" t="s">
        <v>12</v>
      </c>
      <c r="D1307" s="81" t="s">
        <v>70</v>
      </c>
      <c r="E1307" s="142">
        <v>2127776</v>
      </c>
    </row>
    <row r="1308" spans="1:5" ht="37.5" x14ac:dyDescent="0.25">
      <c r="A1308" s="139" t="s">
        <v>2611</v>
      </c>
      <c r="B1308" s="128" t="s">
        <v>2612</v>
      </c>
      <c r="C1308" s="81" t="s">
        <v>12</v>
      </c>
      <c r="D1308" s="81" t="s">
        <v>70</v>
      </c>
      <c r="E1308" s="142">
        <v>901362</v>
      </c>
    </row>
    <row r="1309" spans="1:5" ht="50" x14ac:dyDescent="0.25">
      <c r="A1309" s="139" t="s">
        <v>2613</v>
      </c>
      <c r="B1309" s="128" t="s">
        <v>2614</v>
      </c>
      <c r="C1309" s="81" t="s">
        <v>12</v>
      </c>
      <c r="D1309" s="81" t="s">
        <v>70</v>
      </c>
      <c r="E1309" s="142">
        <v>558778</v>
      </c>
    </row>
    <row r="1310" spans="1:5" ht="50" x14ac:dyDescent="0.25">
      <c r="A1310" s="139" t="s">
        <v>2615</v>
      </c>
      <c r="B1310" s="128" t="s">
        <v>2616</v>
      </c>
      <c r="C1310" s="81" t="s">
        <v>12</v>
      </c>
      <c r="D1310" s="81" t="s">
        <v>70</v>
      </c>
      <c r="E1310" s="142">
        <v>484878</v>
      </c>
    </row>
    <row r="1311" spans="1:5" ht="37.5" x14ac:dyDescent="0.25">
      <c r="A1311" s="139" t="s">
        <v>2617</v>
      </c>
      <c r="B1311" s="128" t="s">
        <v>2618</v>
      </c>
      <c r="C1311" s="81" t="s">
        <v>12</v>
      </c>
      <c r="D1311" s="81" t="s">
        <v>70</v>
      </c>
      <c r="E1311" s="142">
        <v>188892</v>
      </c>
    </row>
    <row r="1312" spans="1:5" ht="37.5" x14ac:dyDescent="0.25">
      <c r="A1312" s="139" t="s">
        <v>2619</v>
      </c>
      <c r="B1312" s="129" t="s">
        <v>2620</v>
      </c>
      <c r="C1312" s="81" t="s">
        <v>12</v>
      </c>
      <c r="D1312" s="81" t="s">
        <v>70</v>
      </c>
      <c r="E1312" s="142">
        <v>105876</v>
      </c>
    </row>
    <row r="1313" spans="1:5" ht="50" x14ac:dyDescent="0.25">
      <c r="A1313" s="139" t="s">
        <v>2621</v>
      </c>
      <c r="B1313" s="129" t="s">
        <v>2622</v>
      </c>
      <c r="C1313" s="81" t="s">
        <v>12</v>
      </c>
      <c r="D1313" s="81" t="s">
        <v>70</v>
      </c>
      <c r="E1313" s="142">
        <v>200599</v>
      </c>
    </row>
    <row r="1314" spans="1:5" ht="37.5" x14ac:dyDescent="0.25">
      <c r="A1314" s="139" t="s">
        <v>2623</v>
      </c>
      <c r="B1314" s="129" t="s">
        <v>2624</v>
      </c>
      <c r="C1314" s="81" t="s">
        <v>12</v>
      </c>
      <c r="D1314" s="81" t="s">
        <v>70</v>
      </c>
      <c r="E1314" s="142">
        <v>989216</v>
      </c>
    </row>
    <row r="1315" spans="1:5" ht="37.5" x14ac:dyDescent="0.25">
      <c r="A1315" s="139" t="s">
        <v>2625</v>
      </c>
      <c r="B1315" s="129" t="s">
        <v>2626</v>
      </c>
      <c r="C1315" s="81" t="s">
        <v>12</v>
      </c>
      <c r="D1315" s="81" t="s">
        <v>70</v>
      </c>
      <c r="E1315" s="142">
        <v>340416</v>
      </c>
    </row>
    <row r="1316" spans="1:5" ht="50" x14ac:dyDescent="0.25">
      <c r="A1316" s="139" t="s">
        <v>2627</v>
      </c>
      <c r="B1316" s="129" t="s">
        <v>2628</v>
      </c>
      <c r="C1316" s="81" t="s">
        <v>12</v>
      </c>
      <c r="D1316" s="81" t="s">
        <v>70</v>
      </c>
      <c r="E1316" s="142">
        <v>343876</v>
      </c>
    </row>
    <row r="1317" spans="1:5" ht="37.5" x14ac:dyDescent="0.25">
      <c r="A1317" s="139" t="s">
        <v>2629</v>
      </c>
      <c r="B1317" s="129" t="s">
        <v>2630</v>
      </c>
      <c r="C1317" s="81" t="s">
        <v>12</v>
      </c>
      <c r="D1317" s="81" t="s">
        <v>70</v>
      </c>
      <c r="E1317" s="142">
        <v>581815</v>
      </c>
    </row>
    <row r="1318" spans="1:5" ht="62.5" x14ac:dyDescent="0.25">
      <c r="A1318" s="139" t="s">
        <v>2631</v>
      </c>
      <c r="B1318" s="129" t="s">
        <v>2632</v>
      </c>
      <c r="C1318" s="81" t="s">
        <v>12</v>
      </c>
      <c r="D1318" s="81" t="s">
        <v>70</v>
      </c>
      <c r="E1318" s="142">
        <v>453882</v>
      </c>
    </row>
    <row r="1319" spans="1:5" ht="37.5" x14ac:dyDescent="0.25">
      <c r="A1319" s="139" t="s">
        <v>2633</v>
      </c>
      <c r="B1319" s="129" t="s">
        <v>2634</v>
      </c>
      <c r="C1319" s="81" t="s">
        <v>12</v>
      </c>
      <c r="D1319" s="81" t="s">
        <v>70</v>
      </c>
      <c r="E1319" s="142">
        <v>293044</v>
      </c>
    </row>
    <row r="1320" spans="1:5" ht="25" x14ac:dyDescent="0.25">
      <c r="A1320" s="139" t="s">
        <v>2635</v>
      </c>
      <c r="B1320" s="129" t="s">
        <v>2636</v>
      </c>
      <c r="C1320" s="81" t="s">
        <v>12</v>
      </c>
      <c r="D1320" s="81" t="s">
        <v>70</v>
      </c>
      <c r="E1320" s="142">
        <v>1470571</v>
      </c>
    </row>
    <row r="1321" spans="1:5" ht="75" x14ac:dyDescent="0.25">
      <c r="A1321" s="139" t="s">
        <v>2637</v>
      </c>
      <c r="B1321" s="129" t="s">
        <v>2638</v>
      </c>
      <c r="C1321" s="81" t="s">
        <v>12</v>
      </c>
      <c r="D1321" s="81" t="s">
        <v>70</v>
      </c>
      <c r="E1321" s="142">
        <v>3005862</v>
      </c>
    </row>
    <row r="1322" spans="1:5" ht="37.5" x14ac:dyDescent="0.25">
      <c r="A1322" s="139" t="s">
        <v>2639</v>
      </c>
      <c r="B1322" s="129" t="s">
        <v>2640</v>
      </c>
      <c r="C1322" s="81" t="s">
        <v>12</v>
      </c>
      <c r="D1322" s="81" t="s">
        <v>70</v>
      </c>
      <c r="E1322" s="142">
        <v>112280</v>
      </c>
    </row>
    <row r="1323" spans="1:5" ht="25" x14ac:dyDescent="0.25">
      <c r="A1323" s="139" t="s">
        <v>2641</v>
      </c>
      <c r="B1323" s="129" t="s">
        <v>2642</v>
      </c>
      <c r="C1323" s="81" t="s">
        <v>12</v>
      </c>
      <c r="D1323" s="81" t="s">
        <v>70</v>
      </c>
      <c r="E1323" s="142">
        <v>686287</v>
      </c>
    </row>
    <row r="1324" spans="1:5" ht="50" x14ac:dyDescent="0.25">
      <c r="A1324" s="138" t="s">
        <v>2643</v>
      </c>
      <c r="B1324" s="129" t="s">
        <v>2644</v>
      </c>
      <c r="C1324" s="81" t="s">
        <v>12</v>
      </c>
      <c r="D1324" s="81" t="s">
        <v>70</v>
      </c>
      <c r="E1324" s="142">
        <v>896828</v>
      </c>
    </row>
    <row r="1325" spans="1:5" ht="37.5" x14ac:dyDescent="0.25">
      <c r="A1325" s="138" t="s">
        <v>2645</v>
      </c>
      <c r="B1325" s="129" t="s">
        <v>2646</v>
      </c>
      <c r="C1325" s="81" t="s">
        <v>12</v>
      </c>
      <c r="D1325" s="81" t="s">
        <v>70</v>
      </c>
      <c r="E1325" s="142">
        <v>200130</v>
      </c>
    </row>
    <row r="1326" spans="1:5" ht="13" x14ac:dyDescent="0.25">
      <c r="A1326" s="137" t="s">
        <v>2647</v>
      </c>
      <c r="B1326" s="127" t="s">
        <v>2648</v>
      </c>
      <c r="C1326" s="82" t="s">
        <v>8</v>
      </c>
      <c r="D1326" s="82"/>
      <c r="E1326" s="141" t="s">
        <v>9</v>
      </c>
    </row>
    <row r="1327" spans="1:5" ht="75" x14ac:dyDescent="0.25">
      <c r="A1327" s="139" t="s">
        <v>2649</v>
      </c>
      <c r="B1327" s="129" t="s">
        <v>2650</v>
      </c>
      <c r="C1327" s="81" t="s">
        <v>12</v>
      </c>
      <c r="D1327" s="81" t="s">
        <v>70</v>
      </c>
      <c r="E1327" s="142">
        <v>740090</v>
      </c>
    </row>
    <row r="1328" spans="1:5" ht="75" x14ac:dyDescent="0.25">
      <c r="A1328" s="139" t="s">
        <v>2651</v>
      </c>
      <c r="B1328" s="129" t="s">
        <v>2652</v>
      </c>
      <c r="C1328" s="81" t="s">
        <v>12</v>
      </c>
      <c r="D1328" s="81" t="s">
        <v>70</v>
      </c>
      <c r="E1328" s="142">
        <v>921396</v>
      </c>
    </row>
    <row r="1329" spans="1:5" ht="75" x14ac:dyDescent="0.25">
      <c r="A1329" s="139" t="s">
        <v>2653</v>
      </c>
      <c r="B1329" s="129" t="s">
        <v>2654</v>
      </c>
      <c r="C1329" s="81" t="s">
        <v>12</v>
      </c>
      <c r="D1329" s="81" t="s">
        <v>70</v>
      </c>
      <c r="E1329" s="142">
        <v>766015</v>
      </c>
    </row>
    <row r="1330" spans="1:5" ht="75" x14ac:dyDescent="0.25">
      <c r="A1330" s="139" t="s">
        <v>2655</v>
      </c>
      <c r="B1330" s="129" t="s">
        <v>2656</v>
      </c>
      <c r="C1330" s="81" t="s">
        <v>12</v>
      </c>
      <c r="D1330" s="81" t="s">
        <v>70</v>
      </c>
      <c r="E1330" s="142">
        <v>947324</v>
      </c>
    </row>
    <row r="1331" spans="1:5" ht="75" x14ac:dyDescent="0.25">
      <c r="A1331" s="139" t="s">
        <v>2657</v>
      </c>
      <c r="B1331" s="129" t="s">
        <v>2658</v>
      </c>
      <c r="C1331" s="81" t="s">
        <v>12</v>
      </c>
      <c r="D1331" s="81" t="s">
        <v>70</v>
      </c>
      <c r="E1331" s="142">
        <v>300449</v>
      </c>
    </row>
    <row r="1332" spans="1:5" ht="75" x14ac:dyDescent="0.25">
      <c r="A1332" s="139" t="s">
        <v>2659</v>
      </c>
      <c r="B1332" s="129" t="s">
        <v>2660</v>
      </c>
      <c r="C1332" s="81" t="s">
        <v>12</v>
      </c>
      <c r="D1332" s="81" t="s">
        <v>70</v>
      </c>
      <c r="E1332" s="142">
        <v>354444</v>
      </c>
    </row>
    <row r="1333" spans="1:5" ht="87.5" x14ac:dyDescent="0.25">
      <c r="A1333" s="139" t="s">
        <v>2661</v>
      </c>
      <c r="B1333" s="129" t="s">
        <v>2662</v>
      </c>
      <c r="C1333" s="81" t="s">
        <v>12</v>
      </c>
      <c r="D1333" s="81" t="s">
        <v>70</v>
      </c>
      <c r="E1333" s="142">
        <v>326376</v>
      </c>
    </row>
    <row r="1334" spans="1:5" ht="87.5" x14ac:dyDescent="0.25">
      <c r="A1334" s="139" t="s">
        <v>2663</v>
      </c>
      <c r="B1334" s="129" t="s">
        <v>2664</v>
      </c>
      <c r="C1334" s="81" t="s">
        <v>12</v>
      </c>
      <c r="D1334" s="81" t="s">
        <v>70</v>
      </c>
      <c r="E1334" s="142">
        <v>380373</v>
      </c>
    </row>
    <row r="1335" spans="1:5" ht="75" x14ac:dyDescent="0.25">
      <c r="A1335" s="139" t="s">
        <v>2665</v>
      </c>
      <c r="B1335" s="129" t="s">
        <v>2666</v>
      </c>
      <c r="C1335" s="81" t="s">
        <v>12</v>
      </c>
      <c r="D1335" s="81" t="s">
        <v>70</v>
      </c>
      <c r="E1335" s="142">
        <v>454912</v>
      </c>
    </row>
    <row r="1336" spans="1:5" ht="75" x14ac:dyDescent="0.25">
      <c r="A1336" s="139" t="s">
        <v>2667</v>
      </c>
      <c r="B1336" s="129" t="s">
        <v>2668</v>
      </c>
      <c r="C1336" s="81" t="s">
        <v>12</v>
      </c>
      <c r="D1336" s="81" t="s">
        <v>70</v>
      </c>
      <c r="E1336" s="142">
        <v>465056</v>
      </c>
    </row>
    <row r="1337" spans="1:5" ht="62.5" x14ac:dyDescent="0.25">
      <c r="A1337" s="139" t="s">
        <v>2669</v>
      </c>
      <c r="B1337" s="129" t="s">
        <v>2670</v>
      </c>
      <c r="C1337" s="81" t="s">
        <v>12</v>
      </c>
      <c r="D1337" s="81" t="s">
        <v>70</v>
      </c>
      <c r="E1337" s="142">
        <v>271419</v>
      </c>
    </row>
    <row r="1338" spans="1:5" ht="62.5" x14ac:dyDescent="0.25">
      <c r="A1338" s="139" t="s">
        <v>2671</v>
      </c>
      <c r="B1338" s="129" t="s">
        <v>2672</v>
      </c>
      <c r="C1338" s="81" t="s">
        <v>12</v>
      </c>
      <c r="D1338" s="81" t="s">
        <v>70</v>
      </c>
      <c r="E1338" s="142">
        <v>279694</v>
      </c>
    </row>
    <row r="1339" spans="1:5" ht="62.5" x14ac:dyDescent="0.25">
      <c r="A1339" s="139" t="s">
        <v>2673</v>
      </c>
      <c r="B1339" s="129" t="s">
        <v>2674</v>
      </c>
      <c r="C1339" s="81" t="s">
        <v>12</v>
      </c>
      <c r="D1339" s="81" t="s">
        <v>70</v>
      </c>
      <c r="E1339" s="142">
        <v>231261</v>
      </c>
    </row>
    <row r="1340" spans="1:5" ht="62.5" x14ac:dyDescent="0.25">
      <c r="A1340" s="139" t="s">
        <v>2675</v>
      </c>
      <c r="B1340" s="129" t="s">
        <v>2676</v>
      </c>
      <c r="C1340" s="81" t="s">
        <v>12</v>
      </c>
      <c r="D1340" s="81" t="s">
        <v>70</v>
      </c>
      <c r="E1340" s="142">
        <v>270368</v>
      </c>
    </row>
    <row r="1341" spans="1:5" ht="137.5" x14ac:dyDescent="0.25">
      <c r="A1341" s="139" t="s">
        <v>2677</v>
      </c>
      <c r="B1341" s="129" t="s">
        <v>2678</v>
      </c>
      <c r="C1341" s="81" t="s">
        <v>12</v>
      </c>
      <c r="D1341" s="81" t="s">
        <v>65</v>
      </c>
      <c r="E1341" s="142">
        <v>1848060</v>
      </c>
    </row>
    <row r="1342" spans="1:5" ht="162.5" x14ac:dyDescent="0.25">
      <c r="A1342" s="139" t="s">
        <v>2679</v>
      </c>
      <c r="B1342" s="129" t="s">
        <v>2680</v>
      </c>
      <c r="C1342" s="81" t="s">
        <v>12</v>
      </c>
      <c r="D1342" s="81" t="s">
        <v>65</v>
      </c>
      <c r="E1342" s="142">
        <v>2520353</v>
      </c>
    </row>
    <row r="1343" spans="1:5" ht="125" x14ac:dyDescent="0.25">
      <c r="A1343" s="139" t="s">
        <v>2681</v>
      </c>
      <c r="B1343" s="129" t="s">
        <v>2682</v>
      </c>
      <c r="C1343" s="81" t="s">
        <v>12</v>
      </c>
      <c r="D1343" s="81" t="s">
        <v>65</v>
      </c>
      <c r="E1343" s="142">
        <v>507616</v>
      </c>
    </row>
    <row r="1344" spans="1:5" ht="150" x14ac:dyDescent="0.25">
      <c r="A1344" s="139" t="s">
        <v>2683</v>
      </c>
      <c r="B1344" s="129" t="s">
        <v>2684</v>
      </c>
      <c r="C1344" s="81" t="s">
        <v>12</v>
      </c>
      <c r="D1344" s="81" t="s">
        <v>65</v>
      </c>
      <c r="E1344" s="142">
        <v>872418</v>
      </c>
    </row>
    <row r="1345" spans="1:5" ht="87.5" x14ac:dyDescent="0.25">
      <c r="A1345" s="139" t="s">
        <v>2685</v>
      </c>
      <c r="B1345" s="129" t="s">
        <v>2686</v>
      </c>
      <c r="C1345" s="81" t="s">
        <v>12</v>
      </c>
      <c r="D1345" s="81" t="s">
        <v>70</v>
      </c>
      <c r="E1345" s="142">
        <v>1170190</v>
      </c>
    </row>
    <row r="1346" spans="1:5" ht="150" x14ac:dyDescent="0.25">
      <c r="A1346" s="139" t="s">
        <v>2687</v>
      </c>
      <c r="B1346" s="129" t="s">
        <v>2688</v>
      </c>
      <c r="C1346" s="81" t="s">
        <v>12</v>
      </c>
      <c r="D1346" s="81" t="s">
        <v>65</v>
      </c>
      <c r="E1346" s="142">
        <v>917945</v>
      </c>
    </row>
    <row r="1347" spans="1:5" ht="112.5" x14ac:dyDescent="0.25">
      <c r="A1347" s="139" t="s">
        <v>2689</v>
      </c>
      <c r="B1347" s="129" t="s">
        <v>2690</v>
      </c>
      <c r="C1347" s="81" t="s">
        <v>12</v>
      </c>
      <c r="D1347" s="81" t="s">
        <v>65</v>
      </c>
      <c r="E1347" s="142">
        <v>507616</v>
      </c>
    </row>
    <row r="1348" spans="1:5" ht="37.5" x14ac:dyDescent="0.25">
      <c r="A1348" s="139" t="s">
        <v>2691</v>
      </c>
      <c r="B1348" s="129" t="s">
        <v>2692</v>
      </c>
      <c r="C1348" s="81" t="s">
        <v>12</v>
      </c>
      <c r="D1348" s="81" t="s">
        <v>65</v>
      </c>
      <c r="E1348" s="142">
        <v>453339</v>
      </c>
    </row>
    <row r="1349" spans="1:5" ht="37.5" x14ac:dyDescent="0.25">
      <c r="A1349" s="139" t="s">
        <v>2693</v>
      </c>
      <c r="B1349" s="129" t="s">
        <v>2694</v>
      </c>
      <c r="C1349" s="81" t="s">
        <v>12</v>
      </c>
      <c r="D1349" s="81" t="s">
        <v>91</v>
      </c>
      <c r="E1349" s="142">
        <v>54943</v>
      </c>
    </row>
    <row r="1350" spans="1:5" ht="25" x14ac:dyDescent="0.25">
      <c r="A1350" s="139" t="s">
        <v>2695</v>
      </c>
      <c r="B1350" s="129" t="s">
        <v>2696</v>
      </c>
      <c r="C1350" s="81" t="s">
        <v>12</v>
      </c>
      <c r="D1350" s="81" t="s">
        <v>65</v>
      </c>
      <c r="E1350" s="142">
        <v>476924</v>
      </c>
    </row>
    <row r="1351" spans="1:5" ht="25" x14ac:dyDescent="0.25">
      <c r="A1351" s="139" t="s">
        <v>2697</v>
      </c>
      <c r="B1351" s="129" t="s">
        <v>2698</v>
      </c>
      <c r="C1351" s="81" t="s">
        <v>12</v>
      </c>
      <c r="D1351" s="81" t="s">
        <v>65</v>
      </c>
      <c r="E1351" s="142">
        <v>119759</v>
      </c>
    </row>
    <row r="1352" spans="1:5" x14ac:dyDescent="0.25">
      <c r="A1352" s="139" t="s">
        <v>2699</v>
      </c>
      <c r="B1352" s="129" t="s">
        <v>2700</v>
      </c>
      <c r="C1352" s="81" t="s">
        <v>12</v>
      </c>
      <c r="D1352" s="81" t="s">
        <v>770</v>
      </c>
      <c r="E1352" s="142">
        <v>95741</v>
      </c>
    </row>
    <row r="1353" spans="1:5" ht="50" x14ac:dyDescent="0.25">
      <c r="A1353" s="139" t="s">
        <v>2701</v>
      </c>
      <c r="B1353" s="129" t="s">
        <v>2702</v>
      </c>
      <c r="C1353" s="81" t="s">
        <v>12</v>
      </c>
      <c r="D1353" s="81" t="s">
        <v>65</v>
      </c>
      <c r="E1353" s="142">
        <v>347079</v>
      </c>
    </row>
    <row r="1354" spans="1:5" ht="13" x14ac:dyDescent="0.25">
      <c r="A1354" s="137" t="s">
        <v>2703</v>
      </c>
      <c r="B1354" s="127" t="s">
        <v>2704</v>
      </c>
      <c r="C1354" s="82" t="s">
        <v>8</v>
      </c>
      <c r="D1354" s="82"/>
      <c r="E1354" s="141" t="s">
        <v>9</v>
      </c>
    </row>
    <row r="1355" spans="1:5" ht="75" x14ac:dyDescent="0.25">
      <c r="A1355" s="139" t="s">
        <v>2705</v>
      </c>
      <c r="B1355" s="129" t="s">
        <v>2706</v>
      </c>
      <c r="C1355" s="81" t="s">
        <v>12</v>
      </c>
      <c r="D1355" s="81" t="s">
        <v>70</v>
      </c>
      <c r="E1355" s="142">
        <v>217920</v>
      </c>
    </row>
    <row r="1356" spans="1:5" ht="75" x14ac:dyDescent="0.25">
      <c r="A1356" s="139" t="s">
        <v>2707</v>
      </c>
      <c r="B1356" s="129" t="s">
        <v>2708</v>
      </c>
      <c r="C1356" s="81" t="s">
        <v>12</v>
      </c>
      <c r="D1356" s="81" t="s">
        <v>70</v>
      </c>
      <c r="E1356" s="142">
        <v>232184</v>
      </c>
    </row>
    <row r="1357" spans="1:5" ht="75" x14ac:dyDescent="0.25">
      <c r="A1357" s="139" t="s">
        <v>2709</v>
      </c>
      <c r="B1357" s="129" t="s">
        <v>2710</v>
      </c>
      <c r="C1357" s="81" t="s">
        <v>12</v>
      </c>
      <c r="D1357" s="81" t="s">
        <v>70</v>
      </c>
      <c r="E1357" s="142">
        <v>262486</v>
      </c>
    </row>
    <row r="1358" spans="1:5" ht="75" x14ac:dyDescent="0.25">
      <c r="A1358" s="139" t="s">
        <v>2711</v>
      </c>
      <c r="B1358" s="129" t="s">
        <v>2712</v>
      </c>
      <c r="C1358" s="81" t="s">
        <v>12</v>
      </c>
      <c r="D1358" s="81" t="s">
        <v>70</v>
      </c>
      <c r="E1358" s="142">
        <v>269057</v>
      </c>
    </row>
    <row r="1359" spans="1:5" ht="87.5" x14ac:dyDescent="0.25">
      <c r="A1359" s="139" t="s">
        <v>2713</v>
      </c>
      <c r="B1359" s="129" t="s">
        <v>2714</v>
      </c>
      <c r="C1359" s="81" t="s">
        <v>12</v>
      </c>
      <c r="D1359" s="81" t="s">
        <v>70</v>
      </c>
      <c r="E1359" s="142">
        <v>324028</v>
      </c>
    </row>
    <row r="1360" spans="1:5" ht="87.5" x14ac:dyDescent="0.25">
      <c r="A1360" s="139" t="s">
        <v>2715</v>
      </c>
      <c r="B1360" s="129" t="s">
        <v>2716</v>
      </c>
      <c r="C1360" s="81" t="s">
        <v>12</v>
      </c>
      <c r="D1360" s="81" t="s">
        <v>70</v>
      </c>
      <c r="E1360" s="142">
        <v>341367</v>
      </c>
    </row>
    <row r="1361" spans="1:5" ht="87.5" x14ac:dyDescent="0.25">
      <c r="A1361" s="139" t="s">
        <v>2717</v>
      </c>
      <c r="B1361" s="129" t="s">
        <v>2718</v>
      </c>
      <c r="C1361" s="81" t="s">
        <v>12</v>
      </c>
      <c r="D1361" s="81" t="s">
        <v>70</v>
      </c>
      <c r="E1361" s="142">
        <v>349960</v>
      </c>
    </row>
    <row r="1362" spans="1:5" ht="87.5" x14ac:dyDescent="0.25">
      <c r="A1362" s="139" t="s">
        <v>2719</v>
      </c>
      <c r="B1362" s="129" t="s">
        <v>2720</v>
      </c>
      <c r="C1362" s="81" t="s">
        <v>12</v>
      </c>
      <c r="D1362" s="81" t="s">
        <v>70</v>
      </c>
      <c r="E1362" s="142">
        <v>378433</v>
      </c>
    </row>
    <row r="1363" spans="1:5" ht="87.5" x14ac:dyDescent="0.25">
      <c r="A1363" s="139" t="s">
        <v>2721</v>
      </c>
      <c r="B1363" s="129" t="s">
        <v>2722</v>
      </c>
      <c r="C1363" s="81" t="s">
        <v>12</v>
      </c>
      <c r="D1363" s="81" t="s">
        <v>70</v>
      </c>
      <c r="E1363" s="142">
        <v>344130</v>
      </c>
    </row>
    <row r="1364" spans="1:5" ht="87.5" x14ac:dyDescent="0.25">
      <c r="A1364" s="139" t="s">
        <v>2723</v>
      </c>
      <c r="B1364" s="129" t="s">
        <v>2724</v>
      </c>
      <c r="C1364" s="81" t="s">
        <v>12</v>
      </c>
      <c r="D1364" s="81" t="s">
        <v>70</v>
      </c>
      <c r="E1364" s="142">
        <v>399204</v>
      </c>
    </row>
    <row r="1365" spans="1:5" ht="87.5" x14ac:dyDescent="0.25">
      <c r="A1365" s="139" t="s">
        <v>2725</v>
      </c>
      <c r="B1365" s="129" t="s">
        <v>2726</v>
      </c>
      <c r="C1365" s="81" t="s">
        <v>12</v>
      </c>
      <c r="D1365" s="81" t="s">
        <v>70</v>
      </c>
      <c r="E1365" s="142">
        <v>369037</v>
      </c>
    </row>
    <row r="1366" spans="1:5" ht="87.5" x14ac:dyDescent="0.25">
      <c r="A1366" s="139" t="s">
        <v>2727</v>
      </c>
      <c r="B1366" s="129" t="s">
        <v>2728</v>
      </c>
      <c r="C1366" s="81" t="s">
        <v>12</v>
      </c>
      <c r="D1366" s="81" t="s">
        <v>70</v>
      </c>
      <c r="E1366" s="142">
        <v>423430</v>
      </c>
    </row>
    <row r="1367" spans="1:5" ht="75" x14ac:dyDescent="0.25">
      <c r="A1367" s="139" t="s">
        <v>2729</v>
      </c>
      <c r="B1367" s="129" t="s">
        <v>2730</v>
      </c>
      <c r="C1367" s="81" t="s">
        <v>12</v>
      </c>
      <c r="D1367" s="81" t="s">
        <v>70</v>
      </c>
      <c r="E1367" s="142">
        <v>340707</v>
      </c>
    </row>
    <row r="1368" spans="1:5" ht="75" x14ac:dyDescent="0.25">
      <c r="A1368" s="139" t="s">
        <v>2731</v>
      </c>
      <c r="B1368" s="129" t="s">
        <v>2732</v>
      </c>
      <c r="C1368" s="81" t="s">
        <v>12</v>
      </c>
      <c r="D1368" s="81" t="s">
        <v>70</v>
      </c>
      <c r="E1368" s="142">
        <v>359325</v>
      </c>
    </row>
    <row r="1369" spans="1:5" ht="75" x14ac:dyDescent="0.25">
      <c r="A1369" s="139" t="s">
        <v>2733</v>
      </c>
      <c r="B1369" s="129" t="s">
        <v>2734</v>
      </c>
      <c r="C1369" s="81" t="s">
        <v>12</v>
      </c>
      <c r="D1369" s="81" t="s">
        <v>70</v>
      </c>
      <c r="E1369" s="142">
        <v>312214</v>
      </c>
    </row>
    <row r="1370" spans="1:5" ht="75" x14ac:dyDescent="0.25">
      <c r="A1370" s="139" t="s">
        <v>2735</v>
      </c>
      <c r="B1370" s="129" t="s">
        <v>2736</v>
      </c>
      <c r="C1370" s="81" t="s">
        <v>12</v>
      </c>
      <c r="D1370" s="81" t="s">
        <v>70</v>
      </c>
      <c r="E1370" s="142">
        <v>330712</v>
      </c>
    </row>
    <row r="1371" spans="1:5" ht="87.5" x14ac:dyDescent="0.25">
      <c r="A1371" s="139" t="s">
        <v>2737</v>
      </c>
      <c r="B1371" s="129" t="s">
        <v>2738</v>
      </c>
      <c r="C1371" s="81" t="s">
        <v>12</v>
      </c>
      <c r="D1371" s="81" t="s">
        <v>70</v>
      </c>
      <c r="E1371" s="142">
        <v>394362</v>
      </c>
    </row>
    <row r="1372" spans="1:5" ht="87.5" x14ac:dyDescent="0.25">
      <c r="A1372" s="139" t="s">
        <v>2739</v>
      </c>
      <c r="B1372" s="129" t="s">
        <v>2740</v>
      </c>
      <c r="C1372" s="81" t="s">
        <v>12</v>
      </c>
      <c r="D1372" s="81" t="s">
        <v>70</v>
      </c>
      <c r="E1372" s="142">
        <v>415404</v>
      </c>
    </row>
    <row r="1373" spans="1:5" ht="87.5" x14ac:dyDescent="0.25">
      <c r="A1373" s="139" t="s">
        <v>2741</v>
      </c>
      <c r="B1373" s="129" t="s">
        <v>2742</v>
      </c>
      <c r="C1373" s="81" t="s">
        <v>12</v>
      </c>
      <c r="D1373" s="81" t="s">
        <v>70</v>
      </c>
      <c r="E1373" s="142">
        <v>425602</v>
      </c>
    </row>
    <row r="1374" spans="1:5" ht="75" x14ac:dyDescent="0.25">
      <c r="A1374" s="139" t="s">
        <v>2743</v>
      </c>
      <c r="B1374" s="129" t="s">
        <v>2744</v>
      </c>
      <c r="C1374" s="81" t="s">
        <v>12</v>
      </c>
      <c r="D1374" s="81" t="s">
        <v>70</v>
      </c>
      <c r="E1374" s="142">
        <v>460123</v>
      </c>
    </row>
    <row r="1375" spans="1:5" ht="87.5" x14ac:dyDescent="0.25">
      <c r="A1375" s="139" t="s">
        <v>2745</v>
      </c>
      <c r="B1375" s="129" t="s">
        <v>2746</v>
      </c>
      <c r="C1375" s="81" t="s">
        <v>12</v>
      </c>
      <c r="D1375" s="81" t="s">
        <v>70</v>
      </c>
      <c r="E1375" s="142">
        <v>419485</v>
      </c>
    </row>
    <row r="1376" spans="1:5" ht="87.5" x14ac:dyDescent="0.25">
      <c r="A1376" s="139" t="s">
        <v>2747</v>
      </c>
      <c r="B1376" s="129" t="s">
        <v>2748</v>
      </c>
      <c r="C1376" s="81" t="s">
        <v>12</v>
      </c>
      <c r="D1376" s="81" t="s">
        <v>70</v>
      </c>
      <c r="E1376" s="142">
        <v>487862</v>
      </c>
    </row>
    <row r="1377" spans="1:5" ht="87.5" x14ac:dyDescent="0.25">
      <c r="A1377" s="139" t="s">
        <v>2749</v>
      </c>
      <c r="B1377" s="129" t="s">
        <v>2750</v>
      </c>
      <c r="C1377" s="81" t="s">
        <v>12</v>
      </c>
      <c r="D1377" s="81" t="s">
        <v>70</v>
      </c>
      <c r="E1377" s="142">
        <v>450547</v>
      </c>
    </row>
    <row r="1378" spans="1:5" ht="87.5" x14ac:dyDescent="0.25">
      <c r="A1378" s="139" t="s">
        <v>2751</v>
      </c>
      <c r="B1378" s="129" t="s">
        <v>2752</v>
      </c>
      <c r="C1378" s="81" t="s">
        <v>12</v>
      </c>
      <c r="D1378" s="81" t="s">
        <v>70</v>
      </c>
      <c r="E1378" s="142">
        <v>515033</v>
      </c>
    </row>
    <row r="1379" spans="1:5" ht="62.5" x14ac:dyDescent="0.25">
      <c r="A1379" s="139" t="s">
        <v>2753</v>
      </c>
      <c r="B1379" s="129" t="s">
        <v>2754</v>
      </c>
      <c r="C1379" s="81" t="s">
        <v>12</v>
      </c>
      <c r="D1379" s="81" t="s">
        <v>91</v>
      </c>
      <c r="E1379" s="142">
        <v>274278</v>
      </c>
    </row>
    <row r="1380" spans="1:5" ht="100" x14ac:dyDescent="0.25">
      <c r="A1380" s="139" t="s">
        <v>2755</v>
      </c>
      <c r="B1380" s="129" t="s">
        <v>2756</v>
      </c>
      <c r="C1380" s="81" t="s">
        <v>12</v>
      </c>
      <c r="D1380" s="81" t="s">
        <v>65</v>
      </c>
      <c r="E1380" s="142">
        <v>338964</v>
      </c>
    </row>
    <row r="1381" spans="1:5" ht="100" x14ac:dyDescent="0.25">
      <c r="A1381" s="139" t="s">
        <v>2757</v>
      </c>
      <c r="B1381" s="129" t="s">
        <v>2758</v>
      </c>
      <c r="C1381" s="81" t="s">
        <v>12</v>
      </c>
      <c r="D1381" s="81" t="s">
        <v>65</v>
      </c>
      <c r="E1381" s="142">
        <v>224213</v>
      </c>
    </row>
    <row r="1382" spans="1:5" ht="100" x14ac:dyDescent="0.25">
      <c r="A1382" s="139" t="s">
        <v>2759</v>
      </c>
      <c r="B1382" s="129" t="s">
        <v>2760</v>
      </c>
      <c r="C1382" s="81" t="s">
        <v>12</v>
      </c>
      <c r="D1382" s="81" t="s">
        <v>65</v>
      </c>
      <c r="E1382" s="142">
        <v>302515</v>
      </c>
    </row>
    <row r="1383" spans="1:5" ht="100" x14ac:dyDescent="0.25">
      <c r="A1383" s="139" t="s">
        <v>2761</v>
      </c>
      <c r="B1383" s="129" t="s">
        <v>2762</v>
      </c>
      <c r="C1383" s="81" t="s">
        <v>12</v>
      </c>
      <c r="D1383" s="81" t="s">
        <v>65</v>
      </c>
      <c r="E1383" s="142">
        <v>388683</v>
      </c>
    </row>
    <row r="1384" spans="1:5" ht="100" x14ac:dyDescent="0.25">
      <c r="A1384" s="139" t="s">
        <v>2763</v>
      </c>
      <c r="B1384" s="129" t="s">
        <v>2764</v>
      </c>
      <c r="C1384" s="81" t="s">
        <v>12</v>
      </c>
      <c r="D1384" s="81" t="s">
        <v>65</v>
      </c>
      <c r="E1384" s="142">
        <v>606775</v>
      </c>
    </row>
    <row r="1385" spans="1:5" ht="100" x14ac:dyDescent="0.25">
      <c r="A1385" s="139" t="s">
        <v>2765</v>
      </c>
      <c r="B1385" s="129" t="s">
        <v>2766</v>
      </c>
      <c r="C1385" s="81" t="s">
        <v>12</v>
      </c>
      <c r="D1385" s="81" t="s">
        <v>65</v>
      </c>
      <c r="E1385" s="142">
        <v>323560</v>
      </c>
    </row>
    <row r="1386" spans="1:5" ht="100" x14ac:dyDescent="0.25">
      <c r="A1386" s="139" t="s">
        <v>2767</v>
      </c>
      <c r="B1386" s="129" t="s">
        <v>2768</v>
      </c>
      <c r="C1386" s="81" t="s">
        <v>12</v>
      </c>
      <c r="D1386" s="81" t="s">
        <v>65</v>
      </c>
      <c r="E1386" s="142">
        <v>389323</v>
      </c>
    </row>
    <row r="1387" spans="1:5" ht="100" x14ac:dyDescent="0.25">
      <c r="A1387" s="139" t="s">
        <v>2769</v>
      </c>
      <c r="B1387" s="129" t="s">
        <v>2770</v>
      </c>
      <c r="C1387" s="81" t="s">
        <v>12</v>
      </c>
      <c r="D1387" s="81" t="s">
        <v>65</v>
      </c>
      <c r="E1387" s="142">
        <v>414208</v>
      </c>
    </row>
    <row r="1388" spans="1:5" ht="62.5" x14ac:dyDescent="0.25">
      <c r="A1388" s="139" t="s">
        <v>2771</v>
      </c>
      <c r="B1388" s="129" t="s">
        <v>2772</v>
      </c>
      <c r="C1388" s="81" t="s">
        <v>12</v>
      </c>
      <c r="D1388" s="81" t="s">
        <v>65</v>
      </c>
      <c r="E1388" s="142">
        <v>969422</v>
      </c>
    </row>
    <row r="1389" spans="1:5" ht="75" x14ac:dyDescent="0.25">
      <c r="A1389" s="139" t="s">
        <v>2773</v>
      </c>
      <c r="B1389" s="129" t="s">
        <v>2774</v>
      </c>
      <c r="C1389" s="81" t="s">
        <v>12</v>
      </c>
      <c r="D1389" s="81" t="s">
        <v>65</v>
      </c>
      <c r="E1389" s="142">
        <v>1229698</v>
      </c>
    </row>
    <row r="1390" spans="1:5" ht="62.5" x14ac:dyDescent="0.25">
      <c r="A1390" s="139" t="s">
        <v>2775</v>
      </c>
      <c r="B1390" s="129" t="s">
        <v>2776</v>
      </c>
      <c r="C1390" s="81" t="s">
        <v>12</v>
      </c>
      <c r="D1390" s="81" t="s">
        <v>65</v>
      </c>
      <c r="E1390" s="142">
        <v>925355</v>
      </c>
    </row>
    <row r="1391" spans="1:5" ht="62.5" x14ac:dyDescent="0.25">
      <c r="A1391" s="139" t="s">
        <v>2777</v>
      </c>
      <c r="B1391" s="129" t="s">
        <v>2778</v>
      </c>
      <c r="C1391" s="81" t="s">
        <v>12</v>
      </c>
      <c r="D1391" s="81" t="s">
        <v>65</v>
      </c>
      <c r="E1391" s="142">
        <v>1235904</v>
      </c>
    </row>
    <row r="1392" spans="1:5" ht="75" x14ac:dyDescent="0.25">
      <c r="A1392" s="139" t="s">
        <v>2779</v>
      </c>
      <c r="B1392" s="129" t="s">
        <v>2780</v>
      </c>
      <c r="C1392" s="81" t="s">
        <v>12</v>
      </c>
      <c r="D1392" s="81" t="s">
        <v>65</v>
      </c>
      <c r="E1392" s="142">
        <v>1116247</v>
      </c>
    </row>
    <row r="1393" spans="1:5" ht="75" x14ac:dyDescent="0.25">
      <c r="A1393" s="139" t="s">
        <v>2781</v>
      </c>
      <c r="B1393" s="129" t="s">
        <v>2782</v>
      </c>
      <c r="C1393" s="81" t="s">
        <v>12</v>
      </c>
      <c r="D1393" s="81" t="s">
        <v>65</v>
      </c>
      <c r="E1393" s="142">
        <v>1343876</v>
      </c>
    </row>
    <row r="1394" spans="1:5" ht="62.5" x14ac:dyDescent="0.25">
      <c r="A1394" s="139" t="s">
        <v>2783</v>
      </c>
      <c r="B1394" s="129" t="s">
        <v>2784</v>
      </c>
      <c r="C1394" s="81" t="s">
        <v>12</v>
      </c>
      <c r="D1394" s="81" t="s">
        <v>65</v>
      </c>
      <c r="E1394" s="142">
        <v>1055908</v>
      </c>
    </row>
    <row r="1395" spans="1:5" ht="75" x14ac:dyDescent="0.25">
      <c r="A1395" s="139" t="s">
        <v>2785</v>
      </c>
      <c r="B1395" s="129" t="s">
        <v>2786</v>
      </c>
      <c r="C1395" s="81" t="s">
        <v>12</v>
      </c>
      <c r="D1395" s="81" t="s">
        <v>65</v>
      </c>
      <c r="E1395" s="142">
        <v>1343876</v>
      </c>
    </row>
    <row r="1396" spans="1:5" ht="75" x14ac:dyDescent="0.25">
      <c r="A1396" s="139" t="s">
        <v>2787</v>
      </c>
      <c r="B1396" s="129" t="s">
        <v>2788</v>
      </c>
      <c r="C1396" s="81" t="s">
        <v>12</v>
      </c>
      <c r="D1396" s="81" t="s">
        <v>65</v>
      </c>
      <c r="E1396" s="142">
        <v>647513</v>
      </c>
    </row>
    <row r="1397" spans="1:5" ht="87.5" x14ac:dyDescent="0.25">
      <c r="A1397" s="139" t="s">
        <v>2789</v>
      </c>
      <c r="B1397" s="129" t="s">
        <v>2790</v>
      </c>
      <c r="C1397" s="81" t="s">
        <v>12</v>
      </c>
      <c r="D1397" s="81" t="s">
        <v>65</v>
      </c>
      <c r="E1397" s="142">
        <v>873842</v>
      </c>
    </row>
    <row r="1398" spans="1:5" ht="75" x14ac:dyDescent="0.25">
      <c r="A1398" s="139" t="s">
        <v>2791</v>
      </c>
      <c r="B1398" s="129" t="s">
        <v>2792</v>
      </c>
      <c r="C1398" s="81" t="s">
        <v>12</v>
      </c>
      <c r="D1398" s="81" t="s">
        <v>65</v>
      </c>
      <c r="E1398" s="142">
        <v>692760</v>
      </c>
    </row>
    <row r="1399" spans="1:5" ht="75" x14ac:dyDescent="0.25">
      <c r="A1399" s="139" t="s">
        <v>2793</v>
      </c>
      <c r="B1399" s="129" t="s">
        <v>2794</v>
      </c>
      <c r="C1399" s="81" t="s">
        <v>12</v>
      </c>
      <c r="D1399" s="81" t="s">
        <v>65</v>
      </c>
      <c r="E1399" s="142">
        <v>693221</v>
      </c>
    </row>
    <row r="1400" spans="1:5" ht="87.5" x14ac:dyDescent="0.25">
      <c r="A1400" s="139" t="s">
        <v>2795</v>
      </c>
      <c r="B1400" s="129" t="s">
        <v>2796</v>
      </c>
      <c r="C1400" s="81" t="s">
        <v>12</v>
      </c>
      <c r="D1400" s="81" t="s">
        <v>65</v>
      </c>
      <c r="E1400" s="142">
        <v>693221</v>
      </c>
    </row>
    <row r="1401" spans="1:5" ht="87.5" x14ac:dyDescent="0.25">
      <c r="A1401" s="139" t="s">
        <v>2797</v>
      </c>
      <c r="B1401" s="129" t="s">
        <v>2798</v>
      </c>
      <c r="C1401" s="81" t="s">
        <v>12</v>
      </c>
      <c r="D1401" s="81" t="s">
        <v>65</v>
      </c>
      <c r="E1401" s="142">
        <v>738476</v>
      </c>
    </row>
    <row r="1402" spans="1:5" ht="75" x14ac:dyDescent="0.25">
      <c r="A1402" s="139" t="s">
        <v>2799</v>
      </c>
      <c r="B1402" s="129" t="s">
        <v>2800</v>
      </c>
      <c r="C1402" s="81" t="s">
        <v>12</v>
      </c>
      <c r="D1402" s="81" t="s">
        <v>65</v>
      </c>
      <c r="E1402" s="142">
        <v>655146</v>
      </c>
    </row>
    <row r="1403" spans="1:5" ht="75" x14ac:dyDescent="0.25">
      <c r="A1403" s="139" t="s">
        <v>2801</v>
      </c>
      <c r="B1403" s="129" t="s">
        <v>2802</v>
      </c>
      <c r="C1403" s="81" t="s">
        <v>12</v>
      </c>
      <c r="D1403" s="81" t="s">
        <v>65</v>
      </c>
      <c r="E1403" s="142">
        <v>607486</v>
      </c>
    </row>
    <row r="1404" spans="1:5" ht="75" x14ac:dyDescent="0.25">
      <c r="A1404" s="139" t="s">
        <v>2803</v>
      </c>
      <c r="B1404" s="129" t="s">
        <v>2804</v>
      </c>
      <c r="C1404" s="81" t="s">
        <v>12</v>
      </c>
      <c r="D1404" s="81" t="s">
        <v>65</v>
      </c>
      <c r="E1404" s="142">
        <v>669890</v>
      </c>
    </row>
    <row r="1405" spans="1:5" ht="75" x14ac:dyDescent="0.25">
      <c r="A1405" s="139" t="s">
        <v>2805</v>
      </c>
      <c r="B1405" s="129" t="s">
        <v>2806</v>
      </c>
      <c r="C1405" s="81" t="s">
        <v>12</v>
      </c>
      <c r="D1405" s="81" t="s">
        <v>65</v>
      </c>
      <c r="E1405" s="142">
        <v>650190</v>
      </c>
    </row>
    <row r="1406" spans="1:5" ht="50" x14ac:dyDescent="0.25">
      <c r="A1406" s="139" t="s">
        <v>2807</v>
      </c>
      <c r="B1406" s="129" t="s">
        <v>2808</v>
      </c>
      <c r="C1406" s="81" t="s">
        <v>12</v>
      </c>
      <c r="D1406" s="81" t="s">
        <v>65</v>
      </c>
      <c r="E1406" s="142">
        <v>1123054</v>
      </c>
    </row>
    <row r="1407" spans="1:5" ht="62.5" x14ac:dyDescent="0.25">
      <c r="A1407" s="139" t="s">
        <v>2809</v>
      </c>
      <c r="B1407" s="129" t="s">
        <v>2810</v>
      </c>
      <c r="C1407" s="81" t="s">
        <v>12</v>
      </c>
      <c r="D1407" s="81" t="s">
        <v>65</v>
      </c>
      <c r="E1407" s="142">
        <v>1083644</v>
      </c>
    </row>
    <row r="1408" spans="1:5" ht="37.5" x14ac:dyDescent="0.25">
      <c r="A1408" s="139" t="s">
        <v>2811</v>
      </c>
      <c r="B1408" s="129" t="s">
        <v>2812</v>
      </c>
      <c r="C1408" s="81" t="s">
        <v>12</v>
      </c>
      <c r="D1408" s="81" t="s">
        <v>70</v>
      </c>
      <c r="E1408" s="142">
        <v>350962</v>
      </c>
    </row>
    <row r="1409" spans="1:5" ht="50" x14ac:dyDescent="0.25">
      <c r="A1409" s="139" t="s">
        <v>2813</v>
      </c>
      <c r="B1409" s="129" t="s">
        <v>2814</v>
      </c>
      <c r="C1409" s="81" t="s">
        <v>12</v>
      </c>
      <c r="D1409" s="81" t="s">
        <v>70</v>
      </c>
      <c r="E1409" s="142">
        <v>385681</v>
      </c>
    </row>
    <row r="1410" spans="1:5" ht="37.5" x14ac:dyDescent="0.25">
      <c r="A1410" s="139" t="s">
        <v>2815</v>
      </c>
      <c r="B1410" s="129" t="s">
        <v>2816</v>
      </c>
      <c r="C1410" s="81" t="s">
        <v>12</v>
      </c>
      <c r="D1410" s="81" t="s">
        <v>65</v>
      </c>
      <c r="E1410" s="142">
        <v>367406</v>
      </c>
    </row>
    <row r="1411" spans="1:5" ht="37.5" x14ac:dyDescent="0.25">
      <c r="A1411" s="139" t="s">
        <v>2817</v>
      </c>
      <c r="B1411" s="129" t="s">
        <v>2818</v>
      </c>
      <c r="C1411" s="81" t="s">
        <v>12</v>
      </c>
      <c r="D1411" s="81" t="s">
        <v>65</v>
      </c>
      <c r="E1411" s="142">
        <v>699218</v>
      </c>
    </row>
    <row r="1412" spans="1:5" ht="50" x14ac:dyDescent="0.25">
      <c r="A1412" s="139" t="s">
        <v>2819</v>
      </c>
      <c r="B1412" s="129" t="s">
        <v>2820</v>
      </c>
      <c r="C1412" s="81" t="s">
        <v>12</v>
      </c>
      <c r="D1412" s="81" t="s">
        <v>70</v>
      </c>
      <c r="E1412" s="142">
        <v>409617</v>
      </c>
    </row>
    <row r="1413" spans="1:5" ht="37.5" x14ac:dyDescent="0.25">
      <c r="A1413" s="139" t="s">
        <v>2821</v>
      </c>
      <c r="B1413" s="129" t="s">
        <v>2822</v>
      </c>
      <c r="C1413" s="81" t="s">
        <v>12</v>
      </c>
      <c r="D1413" s="81" t="s">
        <v>70</v>
      </c>
      <c r="E1413" s="142">
        <v>195728</v>
      </c>
    </row>
    <row r="1414" spans="1:5" ht="37.5" x14ac:dyDescent="0.25">
      <c r="A1414" s="139" t="s">
        <v>2823</v>
      </c>
      <c r="B1414" s="129" t="s">
        <v>2824</v>
      </c>
      <c r="C1414" s="81" t="s">
        <v>12</v>
      </c>
      <c r="D1414" s="81" t="s">
        <v>65</v>
      </c>
      <c r="E1414" s="142">
        <v>467346</v>
      </c>
    </row>
    <row r="1415" spans="1:5" ht="100" x14ac:dyDescent="0.25">
      <c r="A1415" s="139" t="s">
        <v>2825</v>
      </c>
      <c r="B1415" s="129" t="s">
        <v>2826</v>
      </c>
      <c r="C1415" s="81" t="s">
        <v>12</v>
      </c>
      <c r="D1415" s="81" t="s">
        <v>70</v>
      </c>
      <c r="E1415" s="142">
        <v>1547840</v>
      </c>
    </row>
    <row r="1416" spans="1:5" ht="62.5" x14ac:dyDescent="0.25">
      <c r="A1416" s="139" t="s">
        <v>2827</v>
      </c>
      <c r="B1416" s="129" t="s">
        <v>2828</v>
      </c>
      <c r="C1416" s="81" t="s">
        <v>12</v>
      </c>
      <c r="D1416" s="81" t="s">
        <v>65</v>
      </c>
      <c r="E1416" s="142">
        <v>935873</v>
      </c>
    </row>
    <row r="1417" spans="1:5" ht="62.5" x14ac:dyDescent="0.25">
      <c r="A1417" s="139" t="s">
        <v>2829</v>
      </c>
      <c r="B1417" s="129" t="s">
        <v>2830</v>
      </c>
      <c r="C1417" s="81" t="s">
        <v>12</v>
      </c>
      <c r="D1417" s="81" t="s">
        <v>65</v>
      </c>
      <c r="E1417" s="142">
        <v>882781</v>
      </c>
    </row>
    <row r="1418" spans="1:5" ht="62.5" x14ac:dyDescent="0.25">
      <c r="A1418" s="139" t="s">
        <v>2831</v>
      </c>
      <c r="B1418" s="129" t="s">
        <v>2832</v>
      </c>
      <c r="C1418" s="81" t="s">
        <v>12</v>
      </c>
      <c r="D1418" s="81" t="s">
        <v>65</v>
      </c>
      <c r="E1418" s="142">
        <v>964244</v>
      </c>
    </row>
    <row r="1419" spans="1:5" ht="62.5" x14ac:dyDescent="0.25">
      <c r="A1419" s="139" t="s">
        <v>2833</v>
      </c>
      <c r="B1419" s="129" t="s">
        <v>2834</v>
      </c>
      <c r="C1419" s="81" t="s">
        <v>12</v>
      </c>
      <c r="D1419" s="81" t="s">
        <v>65</v>
      </c>
      <c r="E1419" s="142">
        <v>946510</v>
      </c>
    </row>
    <row r="1420" spans="1:5" ht="75" x14ac:dyDescent="0.25">
      <c r="A1420" s="139" t="s">
        <v>2835</v>
      </c>
      <c r="B1420" s="129" t="s">
        <v>2836</v>
      </c>
      <c r="C1420" s="81" t="s">
        <v>12</v>
      </c>
      <c r="D1420" s="81" t="s">
        <v>65</v>
      </c>
      <c r="E1420" s="142">
        <v>1071134</v>
      </c>
    </row>
    <row r="1421" spans="1:5" ht="62.5" x14ac:dyDescent="0.25">
      <c r="A1421" s="139" t="s">
        <v>2837</v>
      </c>
      <c r="B1421" s="129" t="s">
        <v>2838</v>
      </c>
      <c r="C1421" s="81" t="s">
        <v>12</v>
      </c>
      <c r="D1421" s="81" t="s">
        <v>65</v>
      </c>
      <c r="E1421" s="142">
        <v>955579</v>
      </c>
    </row>
    <row r="1422" spans="1:5" ht="62.5" x14ac:dyDescent="0.25">
      <c r="A1422" s="139" t="s">
        <v>2839</v>
      </c>
      <c r="B1422" s="129" t="s">
        <v>2840</v>
      </c>
      <c r="C1422" s="81" t="s">
        <v>12</v>
      </c>
      <c r="D1422" s="81" t="s">
        <v>65</v>
      </c>
      <c r="E1422" s="142">
        <v>894699</v>
      </c>
    </row>
    <row r="1423" spans="1:5" ht="37.5" x14ac:dyDescent="0.25">
      <c r="A1423" s="139" t="s">
        <v>2841</v>
      </c>
      <c r="B1423" s="129" t="s">
        <v>2842</v>
      </c>
      <c r="C1423" s="81" t="s">
        <v>12</v>
      </c>
      <c r="D1423" s="81" t="s">
        <v>65</v>
      </c>
      <c r="E1423" s="142">
        <v>506161</v>
      </c>
    </row>
    <row r="1424" spans="1:5" ht="50" x14ac:dyDescent="0.25">
      <c r="A1424" s="139" t="s">
        <v>2843</v>
      </c>
      <c r="B1424" s="129" t="s">
        <v>2844</v>
      </c>
      <c r="C1424" s="81" t="s">
        <v>12</v>
      </c>
      <c r="D1424" s="81" t="s">
        <v>65</v>
      </c>
      <c r="E1424" s="142">
        <v>741607</v>
      </c>
    </row>
    <row r="1425" spans="1:5" ht="37.5" x14ac:dyDescent="0.25">
      <c r="A1425" s="139" t="s">
        <v>2845</v>
      </c>
      <c r="B1425" s="129" t="s">
        <v>2846</v>
      </c>
      <c r="C1425" s="81" t="s">
        <v>12</v>
      </c>
      <c r="D1425" s="81" t="s">
        <v>70</v>
      </c>
      <c r="E1425" s="142">
        <v>649004</v>
      </c>
    </row>
    <row r="1426" spans="1:5" ht="62.5" x14ac:dyDescent="0.25">
      <c r="A1426" s="139" t="s">
        <v>2847</v>
      </c>
      <c r="B1426" s="129" t="s">
        <v>2848</v>
      </c>
      <c r="C1426" s="81" t="s">
        <v>12</v>
      </c>
      <c r="D1426" s="81" t="s">
        <v>91</v>
      </c>
      <c r="E1426" s="142">
        <v>143248</v>
      </c>
    </row>
    <row r="1427" spans="1:5" ht="75" x14ac:dyDescent="0.25">
      <c r="A1427" s="139" t="s">
        <v>2849</v>
      </c>
      <c r="B1427" s="129" t="s">
        <v>2850</v>
      </c>
      <c r="C1427" s="81" t="s">
        <v>12</v>
      </c>
      <c r="D1427" s="81" t="s">
        <v>65</v>
      </c>
      <c r="E1427" s="142">
        <v>295827</v>
      </c>
    </row>
    <row r="1428" spans="1:5" ht="37.5" x14ac:dyDescent="0.25">
      <c r="A1428" s="139" t="s">
        <v>2851</v>
      </c>
      <c r="B1428" s="129" t="s">
        <v>2852</v>
      </c>
      <c r="C1428" s="81" t="s">
        <v>12</v>
      </c>
      <c r="D1428" s="81" t="s">
        <v>70</v>
      </c>
      <c r="E1428" s="142">
        <v>1205923</v>
      </c>
    </row>
    <row r="1429" spans="1:5" ht="37.5" x14ac:dyDescent="0.25">
      <c r="A1429" s="139" t="s">
        <v>2853</v>
      </c>
      <c r="B1429" s="129" t="s">
        <v>2854</v>
      </c>
      <c r="C1429" s="81" t="s">
        <v>12</v>
      </c>
      <c r="D1429" s="81" t="s">
        <v>65</v>
      </c>
      <c r="E1429" s="142">
        <v>563477</v>
      </c>
    </row>
    <row r="1430" spans="1:5" ht="25" x14ac:dyDescent="0.25">
      <c r="A1430" s="139" t="s">
        <v>2855</v>
      </c>
      <c r="B1430" s="129" t="s">
        <v>2856</v>
      </c>
      <c r="C1430" s="81" t="s">
        <v>12</v>
      </c>
      <c r="D1430" s="81" t="s">
        <v>65</v>
      </c>
      <c r="E1430" s="142">
        <v>362577</v>
      </c>
    </row>
    <row r="1431" spans="1:5" ht="62.5" x14ac:dyDescent="0.25">
      <c r="A1431" s="139" t="s">
        <v>2857</v>
      </c>
      <c r="B1431" s="129" t="s">
        <v>2858</v>
      </c>
      <c r="C1431" s="81" t="s">
        <v>12</v>
      </c>
      <c r="D1431" s="81" t="s">
        <v>91</v>
      </c>
      <c r="E1431" s="142">
        <v>410760</v>
      </c>
    </row>
    <row r="1432" spans="1:5" ht="75" x14ac:dyDescent="0.25">
      <c r="A1432" s="139" t="s">
        <v>2859</v>
      </c>
      <c r="B1432" s="129" t="s">
        <v>2860</v>
      </c>
      <c r="C1432" s="81" t="s">
        <v>12</v>
      </c>
      <c r="D1432" s="81" t="s">
        <v>70</v>
      </c>
      <c r="E1432" s="142">
        <v>684596</v>
      </c>
    </row>
    <row r="1433" spans="1:5" ht="25" x14ac:dyDescent="0.25">
      <c r="A1433" s="139" t="s">
        <v>2861</v>
      </c>
      <c r="B1433" s="129" t="s">
        <v>2862</v>
      </c>
      <c r="C1433" s="81" t="s">
        <v>12</v>
      </c>
      <c r="D1433" s="81" t="s">
        <v>65</v>
      </c>
      <c r="E1433" s="142">
        <v>251876</v>
      </c>
    </row>
    <row r="1434" spans="1:5" ht="50" x14ac:dyDescent="0.25">
      <c r="A1434" s="139" t="s">
        <v>2863</v>
      </c>
      <c r="B1434" s="129" t="s">
        <v>2864</v>
      </c>
      <c r="C1434" s="81" t="s">
        <v>12</v>
      </c>
      <c r="D1434" s="81" t="s">
        <v>91</v>
      </c>
      <c r="E1434" s="142">
        <v>22255</v>
      </c>
    </row>
    <row r="1435" spans="1:5" ht="62.5" x14ac:dyDescent="0.25">
      <c r="A1435" s="139" t="s">
        <v>2865</v>
      </c>
      <c r="B1435" s="129" t="s">
        <v>2866</v>
      </c>
      <c r="C1435" s="81" t="s">
        <v>12</v>
      </c>
      <c r="D1435" s="81" t="s">
        <v>70</v>
      </c>
      <c r="E1435" s="142">
        <v>6901985</v>
      </c>
    </row>
    <row r="1436" spans="1:5" ht="62.5" x14ac:dyDescent="0.25">
      <c r="A1436" s="139" t="s">
        <v>2867</v>
      </c>
      <c r="B1436" s="129" t="s">
        <v>2868</v>
      </c>
      <c r="C1436" s="81" t="s">
        <v>12</v>
      </c>
      <c r="D1436" s="81" t="s">
        <v>70</v>
      </c>
      <c r="E1436" s="142">
        <v>2737283</v>
      </c>
    </row>
    <row r="1437" spans="1:5" ht="62.5" x14ac:dyDescent="0.25">
      <c r="A1437" s="139" t="s">
        <v>2869</v>
      </c>
      <c r="B1437" s="129" t="s">
        <v>2870</v>
      </c>
      <c r="C1437" s="81" t="s">
        <v>12</v>
      </c>
      <c r="D1437" s="81" t="s">
        <v>70</v>
      </c>
      <c r="E1437" s="142">
        <v>2993900</v>
      </c>
    </row>
    <row r="1438" spans="1:5" ht="62.5" x14ac:dyDescent="0.25">
      <c r="A1438" s="139" t="s">
        <v>2871</v>
      </c>
      <c r="B1438" s="129" t="s">
        <v>2872</v>
      </c>
      <c r="C1438" s="81" t="s">
        <v>12</v>
      </c>
      <c r="D1438" s="81" t="s">
        <v>70</v>
      </c>
      <c r="E1438" s="142">
        <v>419923</v>
      </c>
    </row>
    <row r="1439" spans="1:5" ht="62.5" x14ac:dyDescent="0.25">
      <c r="A1439" s="139" t="s">
        <v>2873</v>
      </c>
      <c r="B1439" s="129" t="s">
        <v>2874</v>
      </c>
      <c r="C1439" s="81" t="s">
        <v>12</v>
      </c>
      <c r="D1439" s="81" t="s">
        <v>70</v>
      </c>
      <c r="E1439" s="142">
        <v>155529</v>
      </c>
    </row>
    <row r="1440" spans="1:5" ht="62.5" x14ac:dyDescent="0.25">
      <c r="A1440" s="139" t="s">
        <v>2875</v>
      </c>
      <c r="B1440" s="129" t="s">
        <v>2876</v>
      </c>
      <c r="C1440" s="81" t="s">
        <v>12</v>
      </c>
      <c r="D1440" s="81" t="s">
        <v>70</v>
      </c>
      <c r="E1440" s="142">
        <v>1695989</v>
      </c>
    </row>
    <row r="1441" spans="1:5" ht="62.5" x14ac:dyDescent="0.25">
      <c r="A1441" s="139" t="s">
        <v>2877</v>
      </c>
      <c r="B1441" s="129" t="s">
        <v>2878</v>
      </c>
      <c r="C1441" s="81" t="s">
        <v>12</v>
      </c>
      <c r="D1441" s="81" t="s">
        <v>70</v>
      </c>
      <c r="E1441" s="142">
        <v>3110546</v>
      </c>
    </row>
    <row r="1442" spans="1:5" ht="62.5" x14ac:dyDescent="0.25">
      <c r="A1442" s="139" t="s">
        <v>2879</v>
      </c>
      <c r="B1442" s="129" t="s">
        <v>2880</v>
      </c>
      <c r="C1442" s="81" t="s">
        <v>12</v>
      </c>
      <c r="D1442" s="81" t="s">
        <v>70</v>
      </c>
      <c r="E1442" s="142">
        <v>622110</v>
      </c>
    </row>
    <row r="1443" spans="1:5" ht="62.5" x14ac:dyDescent="0.25">
      <c r="A1443" s="139" t="s">
        <v>2881</v>
      </c>
      <c r="B1443" s="129" t="s">
        <v>2882</v>
      </c>
      <c r="C1443" s="81" t="s">
        <v>12</v>
      </c>
      <c r="D1443" s="81" t="s">
        <v>70</v>
      </c>
      <c r="E1443" s="142">
        <v>2541205</v>
      </c>
    </row>
    <row r="1444" spans="1:5" ht="62.5" x14ac:dyDescent="0.25">
      <c r="A1444" s="139" t="s">
        <v>2883</v>
      </c>
      <c r="B1444" s="129" t="s">
        <v>2884</v>
      </c>
      <c r="C1444" s="81" t="s">
        <v>12</v>
      </c>
      <c r="D1444" s="81" t="s">
        <v>70</v>
      </c>
      <c r="E1444" s="142">
        <v>1083139</v>
      </c>
    </row>
    <row r="1445" spans="1:5" ht="62.5" x14ac:dyDescent="0.25">
      <c r="A1445" s="139" t="s">
        <v>2885</v>
      </c>
      <c r="B1445" s="129" t="s">
        <v>2886</v>
      </c>
      <c r="C1445" s="81" t="s">
        <v>12</v>
      </c>
      <c r="D1445" s="81" t="s">
        <v>70</v>
      </c>
      <c r="E1445" s="142">
        <v>2541205</v>
      </c>
    </row>
    <row r="1446" spans="1:5" ht="62.5" x14ac:dyDescent="0.25">
      <c r="A1446" s="139" t="s">
        <v>2887</v>
      </c>
      <c r="B1446" s="129" t="s">
        <v>2888</v>
      </c>
      <c r="C1446" s="81" t="s">
        <v>12</v>
      </c>
      <c r="D1446" s="81" t="s">
        <v>70</v>
      </c>
      <c r="E1446" s="142">
        <v>3554907</v>
      </c>
    </row>
    <row r="1447" spans="1:5" ht="62.5" x14ac:dyDescent="0.25">
      <c r="A1447" s="139" t="s">
        <v>2889</v>
      </c>
      <c r="B1447" s="129" t="s">
        <v>2890</v>
      </c>
      <c r="C1447" s="81" t="s">
        <v>12</v>
      </c>
      <c r="D1447" s="81" t="s">
        <v>70</v>
      </c>
      <c r="E1447" s="142">
        <v>2036666</v>
      </c>
    </row>
    <row r="1448" spans="1:5" ht="37.5" x14ac:dyDescent="0.25">
      <c r="A1448" s="139" t="s">
        <v>2891</v>
      </c>
      <c r="B1448" s="129" t="s">
        <v>2892</v>
      </c>
      <c r="C1448" s="81" t="s">
        <v>12</v>
      </c>
      <c r="D1448" s="81" t="s">
        <v>91</v>
      </c>
      <c r="E1448" s="142">
        <v>685541</v>
      </c>
    </row>
    <row r="1449" spans="1:5" ht="25" x14ac:dyDescent="0.25">
      <c r="A1449" s="139" t="s">
        <v>2893</v>
      </c>
      <c r="B1449" s="129" t="s">
        <v>2894</v>
      </c>
      <c r="C1449" s="81" t="s">
        <v>12</v>
      </c>
      <c r="D1449" s="81" t="s">
        <v>70</v>
      </c>
      <c r="E1449" s="142">
        <v>40767</v>
      </c>
    </row>
    <row r="1450" spans="1:5" ht="62.5" x14ac:dyDescent="0.25">
      <c r="A1450" s="139" t="s">
        <v>2895</v>
      </c>
      <c r="B1450" s="128" t="s">
        <v>2896</v>
      </c>
      <c r="C1450" s="81" t="s">
        <v>12</v>
      </c>
      <c r="D1450" s="81" t="s">
        <v>91</v>
      </c>
      <c r="E1450" s="142">
        <v>241113</v>
      </c>
    </row>
    <row r="1451" spans="1:5" ht="87.5" x14ac:dyDescent="0.25">
      <c r="A1451" s="139" t="s">
        <v>2897</v>
      </c>
      <c r="B1451" s="129" t="s">
        <v>2898</v>
      </c>
      <c r="C1451" s="81" t="s">
        <v>12</v>
      </c>
      <c r="D1451" s="81" t="s">
        <v>65</v>
      </c>
      <c r="E1451" s="142">
        <v>364648</v>
      </c>
    </row>
    <row r="1452" spans="1:5" ht="50" x14ac:dyDescent="0.25">
      <c r="A1452" s="139" t="s">
        <v>2899</v>
      </c>
      <c r="B1452" s="129" t="s">
        <v>2900</v>
      </c>
      <c r="C1452" s="81" t="s">
        <v>12</v>
      </c>
      <c r="D1452" s="81" t="s">
        <v>65</v>
      </c>
      <c r="E1452" s="142">
        <v>720400</v>
      </c>
    </row>
    <row r="1453" spans="1:5" ht="50" x14ac:dyDescent="0.25">
      <c r="A1453" s="139" t="s">
        <v>2901</v>
      </c>
      <c r="B1453" s="129" t="s">
        <v>2902</v>
      </c>
      <c r="C1453" s="81" t="s">
        <v>12</v>
      </c>
      <c r="D1453" s="81" t="s">
        <v>91</v>
      </c>
      <c r="E1453" s="142">
        <v>22237</v>
      </c>
    </row>
    <row r="1454" spans="1:5" ht="100" x14ac:dyDescent="0.25">
      <c r="A1454" s="139" t="s">
        <v>2903</v>
      </c>
      <c r="B1454" s="129" t="s">
        <v>2904</v>
      </c>
      <c r="C1454" s="81" t="s">
        <v>12</v>
      </c>
      <c r="D1454" s="81" t="s">
        <v>65</v>
      </c>
      <c r="E1454" s="142">
        <v>389323</v>
      </c>
    </row>
    <row r="1455" spans="1:5" ht="25" x14ac:dyDescent="0.25">
      <c r="A1455" s="139" t="s">
        <v>2905</v>
      </c>
      <c r="B1455" s="129" t="s">
        <v>2906</v>
      </c>
      <c r="C1455" s="81" t="s">
        <v>12</v>
      </c>
      <c r="D1455" s="81" t="s">
        <v>70</v>
      </c>
      <c r="E1455" s="142">
        <v>1158954</v>
      </c>
    </row>
    <row r="1456" spans="1:5" ht="25" x14ac:dyDescent="0.25">
      <c r="A1456" s="139" t="s">
        <v>2907</v>
      </c>
      <c r="B1456" s="129" t="s">
        <v>2908</v>
      </c>
      <c r="C1456" s="81" t="s">
        <v>12</v>
      </c>
      <c r="D1456" s="81" t="s">
        <v>65</v>
      </c>
      <c r="E1456" s="142">
        <v>605919</v>
      </c>
    </row>
    <row r="1457" spans="1:7" x14ac:dyDescent="0.25">
      <c r="A1457" s="139" t="s">
        <v>2909</v>
      </c>
      <c r="B1457" s="129" t="s">
        <v>2910</v>
      </c>
      <c r="C1457" s="81" t="s">
        <v>12</v>
      </c>
      <c r="D1457" s="81" t="s">
        <v>70</v>
      </c>
      <c r="E1457" s="142">
        <v>77741</v>
      </c>
    </row>
    <row r="1458" spans="1:7" ht="50" x14ac:dyDescent="0.25">
      <c r="A1458" s="139" t="s">
        <v>2911</v>
      </c>
      <c r="B1458" s="129" t="s">
        <v>2912</v>
      </c>
      <c r="C1458" s="81" t="s">
        <v>12</v>
      </c>
      <c r="D1458" s="81" t="s">
        <v>65</v>
      </c>
      <c r="E1458" s="142">
        <v>1015948</v>
      </c>
    </row>
    <row r="1459" spans="1:7" ht="25" x14ac:dyDescent="0.25">
      <c r="A1459" s="139" t="s">
        <v>2913</v>
      </c>
      <c r="B1459" s="129" t="s">
        <v>2914</v>
      </c>
      <c r="C1459" s="81" t="s">
        <v>12</v>
      </c>
      <c r="D1459" s="81" t="s">
        <v>65</v>
      </c>
      <c r="E1459" s="142">
        <v>111250</v>
      </c>
    </row>
    <row r="1460" spans="1:7" ht="112.5" x14ac:dyDescent="0.25">
      <c r="A1460" s="139" t="s">
        <v>2915</v>
      </c>
      <c r="B1460" s="129" t="s">
        <v>2916</v>
      </c>
      <c r="C1460" s="81" t="s">
        <v>12</v>
      </c>
      <c r="D1460" s="81" t="s">
        <v>65</v>
      </c>
      <c r="E1460" s="142">
        <v>269442</v>
      </c>
    </row>
    <row r="1461" spans="1:7" ht="37.5" x14ac:dyDescent="0.25">
      <c r="A1461" s="139" t="s">
        <v>2917</v>
      </c>
      <c r="B1461" s="129" t="s">
        <v>2918</v>
      </c>
      <c r="C1461" s="81" t="s">
        <v>12</v>
      </c>
      <c r="D1461" s="81" t="s">
        <v>65</v>
      </c>
      <c r="E1461" s="142">
        <v>41227</v>
      </c>
    </row>
    <row r="1462" spans="1:7" ht="62.5" x14ac:dyDescent="0.25">
      <c r="A1462" s="139" t="s">
        <v>2919</v>
      </c>
      <c r="B1462" s="129" t="s">
        <v>2920</v>
      </c>
      <c r="C1462" s="81" t="s">
        <v>12</v>
      </c>
      <c r="D1462" s="81" t="s">
        <v>770</v>
      </c>
      <c r="E1462" s="142">
        <v>79545</v>
      </c>
    </row>
    <row r="1463" spans="1:7" ht="62.5" x14ac:dyDescent="0.25">
      <c r="A1463" s="138" t="s">
        <v>2921</v>
      </c>
      <c r="B1463" s="129" t="s">
        <v>2922</v>
      </c>
      <c r="C1463" s="81" t="s">
        <v>12</v>
      </c>
      <c r="D1463" s="81" t="s">
        <v>65</v>
      </c>
      <c r="E1463" s="142">
        <v>475573</v>
      </c>
      <c r="G1463" s="87"/>
    </row>
    <row r="1464" spans="1:7" ht="62.5" x14ac:dyDescent="0.25">
      <c r="A1464" s="138" t="s">
        <v>2923</v>
      </c>
      <c r="B1464" s="129" t="s">
        <v>2924</v>
      </c>
      <c r="C1464" s="81" t="s">
        <v>12</v>
      </c>
      <c r="D1464" s="81" t="s">
        <v>65</v>
      </c>
      <c r="E1464" s="142">
        <v>495573</v>
      </c>
      <c r="G1464" s="87"/>
    </row>
    <row r="1465" spans="1:7" ht="62.5" x14ac:dyDescent="0.25">
      <c r="A1465" s="138" t="s">
        <v>2925</v>
      </c>
      <c r="B1465" s="129" t="s">
        <v>2926</v>
      </c>
      <c r="C1465" s="81" t="s">
        <v>12</v>
      </c>
      <c r="D1465" s="81" t="s">
        <v>65</v>
      </c>
      <c r="E1465" s="142">
        <v>775573</v>
      </c>
      <c r="G1465" s="87"/>
    </row>
    <row r="1466" spans="1:7" ht="100" x14ac:dyDescent="0.25">
      <c r="A1466" s="138" t="s">
        <v>2927</v>
      </c>
      <c r="B1466" s="129" t="s">
        <v>2928</v>
      </c>
      <c r="C1466" s="81" t="s">
        <v>12</v>
      </c>
      <c r="D1466" s="81" t="s">
        <v>65</v>
      </c>
      <c r="E1466" s="142">
        <v>455573</v>
      </c>
      <c r="G1466" s="87"/>
    </row>
    <row r="1467" spans="1:7" ht="50" x14ac:dyDescent="0.25">
      <c r="A1467" s="138" t="s">
        <v>2929</v>
      </c>
      <c r="B1467" s="129" t="s">
        <v>2930</v>
      </c>
      <c r="C1467" s="81" t="s">
        <v>12</v>
      </c>
      <c r="D1467" s="81" t="s">
        <v>70</v>
      </c>
      <c r="E1467" s="142">
        <v>10235731</v>
      </c>
    </row>
    <row r="1468" spans="1:7" ht="62.5" x14ac:dyDescent="0.25">
      <c r="A1468" s="138" t="s">
        <v>2931</v>
      </c>
      <c r="B1468" s="128" t="s">
        <v>2932</v>
      </c>
      <c r="C1468" s="81" t="s">
        <v>12</v>
      </c>
      <c r="D1468" s="81" t="s">
        <v>91</v>
      </c>
      <c r="E1468" s="142">
        <v>380894</v>
      </c>
    </row>
    <row r="1469" spans="1:7" ht="50" x14ac:dyDescent="0.25">
      <c r="A1469" s="138" t="s">
        <v>2933</v>
      </c>
      <c r="B1469" s="129" t="s">
        <v>2934</v>
      </c>
      <c r="C1469" s="81" t="s">
        <v>12</v>
      </c>
      <c r="D1469" s="81" t="s">
        <v>65</v>
      </c>
      <c r="E1469" s="142">
        <v>396068</v>
      </c>
    </row>
    <row r="1470" spans="1:7" ht="50" x14ac:dyDescent="0.25">
      <c r="A1470" s="138" t="s">
        <v>2935</v>
      </c>
      <c r="B1470" s="129" t="s">
        <v>2936</v>
      </c>
      <c r="C1470" s="81" t="s">
        <v>12</v>
      </c>
      <c r="D1470" s="81" t="s">
        <v>70</v>
      </c>
      <c r="E1470" s="142">
        <v>2442037</v>
      </c>
    </row>
    <row r="1471" spans="1:7" ht="13" x14ac:dyDescent="0.25">
      <c r="A1471" s="137" t="s">
        <v>2937</v>
      </c>
      <c r="B1471" s="127" t="s">
        <v>2938</v>
      </c>
      <c r="C1471" s="82" t="s">
        <v>8</v>
      </c>
      <c r="D1471" s="82"/>
      <c r="E1471" s="141" t="s">
        <v>9</v>
      </c>
    </row>
    <row r="1472" spans="1:7" ht="37.5" x14ac:dyDescent="0.25">
      <c r="A1472" s="139" t="s">
        <v>2939</v>
      </c>
      <c r="B1472" s="129" t="s">
        <v>2940</v>
      </c>
      <c r="C1472" s="81" t="s">
        <v>12</v>
      </c>
      <c r="D1472" s="81" t="s">
        <v>70</v>
      </c>
      <c r="E1472" s="142">
        <v>126970</v>
      </c>
    </row>
    <row r="1473" spans="1:5" ht="37.5" x14ac:dyDescent="0.25">
      <c r="A1473" s="139" t="s">
        <v>2941</v>
      </c>
      <c r="B1473" s="129" t="s">
        <v>2942</v>
      </c>
      <c r="C1473" s="81" t="s">
        <v>12</v>
      </c>
      <c r="D1473" s="81" t="s">
        <v>70</v>
      </c>
      <c r="E1473" s="142">
        <v>126970</v>
      </c>
    </row>
    <row r="1474" spans="1:5" ht="37.5" x14ac:dyDescent="0.25">
      <c r="A1474" s="139" t="s">
        <v>2943</v>
      </c>
      <c r="B1474" s="129" t="s">
        <v>2944</v>
      </c>
      <c r="C1474" s="81" t="s">
        <v>12</v>
      </c>
      <c r="D1474" s="81" t="s">
        <v>70</v>
      </c>
      <c r="E1474" s="142">
        <v>157258</v>
      </c>
    </row>
    <row r="1475" spans="1:5" ht="37.5" x14ac:dyDescent="0.25">
      <c r="A1475" s="139" t="s">
        <v>2945</v>
      </c>
      <c r="B1475" s="129" t="s">
        <v>2946</v>
      </c>
      <c r="C1475" s="81" t="s">
        <v>12</v>
      </c>
      <c r="D1475" s="81" t="s">
        <v>70</v>
      </c>
      <c r="E1475" s="142">
        <v>204783</v>
      </c>
    </row>
    <row r="1476" spans="1:5" ht="37.5" x14ac:dyDescent="0.25">
      <c r="A1476" s="139" t="s">
        <v>2947</v>
      </c>
      <c r="B1476" s="129" t="s">
        <v>2948</v>
      </c>
      <c r="C1476" s="81" t="s">
        <v>12</v>
      </c>
      <c r="D1476" s="81" t="s">
        <v>70</v>
      </c>
      <c r="E1476" s="142">
        <v>232979</v>
      </c>
    </row>
    <row r="1477" spans="1:5" ht="37.5" x14ac:dyDescent="0.25">
      <c r="A1477" s="139" t="s">
        <v>2949</v>
      </c>
      <c r="B1477" s="129" t="s">
        <v>2950</v>
      </c>
      <c r="C1477" s="81" t="s">
        <v>12</v>
      </c>
      <c r="D1477" s="81" t="s">
        <v>70</v>
      </c>
      <c r="E1477" s="142">
        <v>226452</v>
      </c>
    </row>
    <row r="1478" spans="1:5" ht="37.5" x14ac:dyDescent="0.25">
      <c r="A1478" s="139" t="s">
        <v>2951</v>
      </c>
      <c r="B1478" s="129" t="s">
        <v>2952</v>
      </c>
      <c r="C1478" s="81" t="s">
        <v>12</v>
      </c>
      <c r="D1478" s="81" t="s">
        <v>70</v>
      </c>
      <c r="E1478" s="142">
        <v>218536</v>
      </c>
    </row>
    <row r="1479" spans="1:5" ht="37.5" x14ac:dyDescent="0.25">
      <c r="A1479" s="139" t="s">
        <v>2953</v>
      </c>
      <c r="B1479" s="129" t="s">
        <v>2954</v>
      </c>
      <c r="C1479" s="81" t="s">
        <v>12</v>
      </c>
      <c r="D1479" s="81" t="s">
        <v>70</v>
      </c>
      <c r="E1479" s="142">
        <v>218536</v>
      </c>
    </row>
    <row r="1480" spans="1:5" ht="50" x14ac:dyDescent="0.25">
      <c r="A1480" s="139" t="s">
        <v>2955</v>
      </c>
      <c r="B1480" s="129" t="s">
        <v>2956</v>
      </c>
      <c r="C1480" s="81" t="s">
        <v>12</v>
      </c>
      <c r="D1480" s="81" t="s">
        <v>70</v>
      </c>
      <c r="E1480" s="142">
        <v>2000223</v>
      </c>
    </row>
    <row r="1481" spans="1:5" ht="37.5" x14ac:dyDescent="0.25">
      <c r="A1481" s="139" t="s">
        <v>2957</v>
      </c>
      <c r="B1481" s="129" t="s">
        <v>2958</v>
      </c>
      <c r="C1481" s="81" t="s">
        <v>12</v>
      </c>
      <c r="D1481" s="81" t="s">
        <v>70</v>
      </c>
      <c r="E1481" s="142">
        <v>461037</v>
      </c>
    </row>
    <row r="1482" spans="1:5" ht="37.5" x14ac:dyDescent="0.25">
      <c r="A1482" s="139" t="s">
        <v>2959</v>
      </c>
      <c r="B1482" s="129" t="s">
        <v>2960</v>
      </c>
      <c r="C1482" s="81" t="s">
        <v>12</v>
      </c>
      <c r="D1482" s="81" t="s">
        <v>70</v>
      </c>
      <c r="E1482" s="142">
        <v>572101</v>
      </c>
    </row>
    <row r="1483" spans="1:5" ht="37.5" x14ac:dyDescent="0.25">
      <c r="A1483" s="139" t="s">
        <v>2961</v>
      </c>
      <c r="B1483" s="129" t="s">
        <v>2962</v>
      </c>
      <c r="C1483" s="81" t="s">
        <v>12</v>
      </c>
      <c r="D1483" s="81" t="s">
        <v>65</v>
      </c>
      <c r="E1483" s="142">
        <v>546588</v>
      </c>
    </row>
    <row r="1484" spans="1:5" ht="37.5" x14ac:dyDescent="0.25">
      <c r="A1484" s="139" t="s">
        <v>2963</v>
      </c>
      <c r="B1484" s="129" t="s">
        <v>2964</v>
      </c>
      <c r="C1484" s="81" t="s">
        <v>12</v>
      </c>
      <c r="D1484" s="81" t="s">
        <v>65</v>
      </c>
      <c r="E1484" s="142">
        <v>218027</v>
      </c>
    </row>
    <row r="1485" spans="1:5" ht="37.5" x14ac:dyDescent="0.25">
      <c r="A1485" s="139" t="s">
        <v>2965</v>
      </c>
      <c r="B1485" s="129" t="s">
        <v>2966</v>
      </c>
      <c r="C1485" s="81" t="s">
        <v>12</v>
      </c>
      <c r="D1485" s="81" t="s">
        <v>70</v>
      </c>
      <c r="E1485" s="142">
        <v>373416</v>
      </c>
    </row>
    <row r="1486" spans="1:5" ht="37.5" x14ac:dyDescent="0.25">
      <c r="A1486" s="139" t="s">
        <v>2967</v>
      </c>
      <c r="B1486" s="129" t="s">
        <v>2968</v>
      </c>
      <c r="C1486" s="81" t="s">
        <v>12</v>
      </c>
      <c r="D1486" s="81" t="s">
        <v>70</v>
      </c>
      <c r="E1486" s="142">
        <v>238337</v>
      </c>
    </row>
    <row r="1487" spans="1:5" ht="62.5" x14ac:dyDescent="0.25">
      <c r="A1487" s="139" t="s">
        <v>2969</v>
      </c>
      <c r="B1487" s="129" t="s">
        <v>2970</v>
      </c>
      <c r="C1487" s="81" t="s">
        <v>12</v>
      </c>
      <c r="D1487" s="81" t="s">
        <v>70</v>
      </c>
      <c r="E1487" s="142">
        <v>302277</v>
      </c>
    </row>
    <row r="1488" spans="1:5" ht="25" x14ac:dyDescent="0.25">
      <c r="A1488" s="139" t="s">
        <v>2971</v>
      </c>
      <c r="B1488" s="129" t="s">
        <v>2972</v>
      </c>
      <c r="C1488" s="81" t="s">
        <v>12</v>
      </c>
      <c r="D1488" s="81" t="s">
        <v>70</v>
      </c>
      <c r="E1488" s="142">
        <v>52867</v>
      </c>
    </row>
    <row r="1489" spans="1:5" ht="13" x14ac:dyDescent="0.25">
      <c r="A1489" s="137" t="s">
        <v>2973</v>
      </c>
      <c r="B1489" s="127" t="s">
        <v>2974</v>
      </c>
      <c r="C1489" s="82" t="s">
        <v>8</v>
      </c>
      <c r="D1489" s="82"/>
      <c r="E1489" s="141" t="s">
        <v>9</v>
      </c>
    </row>
    <row r="1490" spans="1:5" ht="50" x14ac:dyDescent="0.25">
      <c r="A1490" s="139" t="s">
        <v>2975</v>
      </c>
      <c r="B1490" s="129" t="s">
        <v>2976</v>
      </c>
      <c r="C1490" s="81" t="s">
        <v>12</v>
      </c>
      <c r="D1490" s="81" t="s">
        <v>65</v>
      </c>
      <c r="E1490" s="142">
        <v>26633</v>
      </c>
    </row>
    <row r="1491" spans="1:5" ht="50" x14ac:dyDescent="0.25">
      <c r="A1491" s="139" t="s">
        <v>2977</v>
      </c>
      <c r="B1491" s="129" t="s">
        <v>2978</v>
      </c>
      <c r="C1491" s="81" t="s">
        <v>12</v>
      </c>
      <c r="D1491" s="81" t="s">
        <v>91</v>
      </c>
      <c r="E1491" s="142">
        <v>16772</v>
      </c>
    </row>
    <row r="1492" spans="1:5" ht="50" x14ac:dyDescent="0.25">
      <c r="A1492" s="139" t="s">
        <v>2979</v>
      </c>
      <c r="B1492" s="129" t="s">
        <v>2980</v>
      </c>
      <c r="C1492" s="81" t="s">
        <v>12</v>
      </c>
      <c r="D1492" s="81" t="s">
        <v>65</v>
      </c>
      <c r="E1492" s="142">
        <v>27317</v>
      </c>
    </row>
    <row r="1493" spans="1:5" ht="50" x14ac:dyDescent="0.25">
      <c r="A1493" s="139" t="s">
        <v>2981</v>
      </c>
      <c r="B1493" s="129" t="s">
        <v>2982</v>
      </c>
      <c r="C1493" s="81" t="s">
        <v>12</v>
      </c>
      <c r="D1493" s="81" t="s">
        <v>91</v>
      </c>
      <c r="E1493" s="142">
        <v>17105</v>
      </c>
    </row>
    <row r="1494" spans="1:5" ht="50" x14ac:dyDescent="0.25">
      <c r="A1494" s="139" t="s">
        <v>2983</v>
      </c>
      <c r="B1494" s="129" t="s">
        <v>2984</v>
      </c>
      <c r="C1494" s="81" t="s">
        <v>12</v>
      </c>
      <c r="D1494" s="81" t="s">
        <v>65</v>
      </c>
      <c r="E1494" s="142">
        <v>24586</v>
      </c>
    </row>
    <row r="1495" spans="1:5" ht="50" x14ac:dyDescent="0.25">
      <c r="A1495" s="139" t="s">
        <v>2985</v>
      </c>
      <c r="B1495" s="129" t="s">
        <v>2986</v>
      </c>
      <c r="C1495" s="81" t="s">
        <v>12</v>
      </c>
      <c r="D1495" s="81" t="s">
        <v>91</v>
      </c>
      <c r="E1495" s="142">
        <v>14257</v>
      </c>
    </row>
    <row r="1496" spans="1:5" ht="50" x14ac:dyDescent="0.25">
      <c r="A1496" s="139" t="s">
        <v>2987</v>
      </c>
      <c r="B1496" s="129" t="s">
        <v>2988</v>
      </c>
      <c r="C1496" s="81" t="s">
        <v>12</v>
      </c>
      <c r="D1496" s="81" t="s">
        <v>65</v>
      </c>
      <c r="E1496" s="142">
        <v>28074</v>
      </c>
    </row>
    <row r="1497" spans="1:5" ht="50" x14ac:dyDescent="0.25">
      <c r="A1497" s="139" t="s">
        <v>2989</v>
      </c>
      <c r="B1497" s="129" t="s">
        <v>2988</v>
      </c>
      <c r="C1497" s="81" t="s">
        <v>12</v>
      </c>
      <c r="D1497" s="81" t="s">
        <v>91</v>
      </c>
      <c r="E1497" s="142">
        <v>17493</v>
      </c>
    </row>
    <row r="1498" spans="1:5" ht="50" x14ac:dyDescent="0.25">
      <c r="A1498" s="139" t="s">
        <v>2990</v>
      </c>
      <c r="B1498" s="129" t="s">
        <v>2991</v>
      </c>
      <c r="C1498" s="81" t="s">
        <v>12</v>
      </c>
      <c r="D1498" s="81" t="s">
        <v>65</v>
      </c>
      <c r="E1498" s="142">
        <v>28704</v>
      </c>
    </row>
    <row r="1499" spans="1:5" ht="50" x14ac:dyDescent="0.25">
      <c r="A1499" s="139" t="s">
        <v>2992</v>
      </c>
      <c r="B1499" s="129" t="s">
        <v>2993</v>
      </c>
      <c r="C1499" s="81" t="s">
        <v>12</v>
      </c>
      <c r="D1499" s="81" t="s">
        <v>91</v>
      </c>
      <c r="E1499" s="142">
        <v>17808</v>
      </c>
    </row>
    <row r="1500" spans="1:5" ht="62.5" x14ac:dyDescent="0.25">
      <c r="A1500" s="139" t="s">
        <v>2994</v>
      </c>
      <c r="B1500" s="129" t="s">
        <v>2995</v>
      </c>
      <c r="C1500" s="81" t="s">
        <v>12</v>
      </c>
      <c r="D1500" s="81" t="s">
        <v>65</v>
      </c>
      <c r="E1500" s="142">
        <v>27431</v>
      </c>
    </row>
    <row r="1501" spans="1:5" ht="25" x14ac:dyDescent="0.25">
      <c r="A1501" s="139" t="s">
        <v>2996</v>
      </c>
      <c r="B1501" s="129" t="s">
        <v>2997</v>
      </c>
      <c r="C1501" s="81" t="s">
        <v>12</v>
      </c>
      <c r="D1501" s="81" t="s">
        <v>65</v>
      </c>
      <c r="E1501" s="142">
        <v>35465</v>
      </c>
    </row>
    <row r="1502" spans="1:5" ht="62.5" x14ac:dyDescent="0.25">
      <c r="A1502" s="139" t="s">
        <v>2998</v>
      </c>
      <c r="B1502" s="129" t="s">
        <v>2999</v>
      </c>
      <c r="C1502" s="81" t="s">
        <v>12</v>
      </c>
      <c r="D1502" s="81" t="s">
        <v>65</v>
      </c>
      <c r="E1502" s="142">
        <v>21005</v>
      </c>
    </row>
    <row r="1503" spans="1:5" ht="62.5" x14ac:dyDescent="0.25">
      <c r="A1503" s="139" t="s">
        <v>3000</v>
      </c>
      <c r="B1503" s="129" t="s">
        <v>3001</v>
      </c>
      <c r="C1503" s="81" t="s">
        <v>12</v>
      </c>
      <c r="D1503" s="81" t="s">
        <v>65</v>
      </c>
      <c r="E1503" s="142">
        <v>19094</v>
      </c>
    </row>
    <row r="1504" spans="1:5" ht="62.5" x14ac:dyDescent="0.25">
      <c r="A1504" s="139" t="s">
        <v>3002</v>
      </c>
      <c r="B1504" s="129" t="s">
        <v>3003</v>
      </c>
      <c r="C1504" s="81" t="s">
        <v>12</v>
      </c>
      <c r="D1504" s="81" t="s">
        <v>65</v>
      </c>
      <c r="E1504" s="142">
        <v>110528</v>
      </c>
    </row>
    <row r="1505" spans="1:5" ht="25" x14ac:dyDescent="0.25">
      <c r="A1505" s="139" t="s">
        <v>3004</v>
      </c>
      <c r="B1505" s="129" t="s">
        <v>3005</v>
      </c>
      <c r="C1505" s="81" t="s">
        <v>12</v>
      </c>
      <c r="D1505" s="81" t="s">
        <v>65</v>
      </c>
      <c r="E1505" s="142">
        <v>41823</v>
      </c>
    </row>
    <row r="1506" spans="1:5" ht="25" x14ac:dyDescent="0.25">
      <c r="A1506" s="139" t="s">
        <v>3006</v>
      </c>
      <c r="B1506" s="129" t="s">
        <v>3007</v>
      </c>
      <c r="C1506" s="81" t="s">
        <v>12</v>
      </c>
      <c r="D1506" s="81" t="s">
        <v>65</v>
      </c>
      <c r="E1506" s="142">
        <v>84632</v>
      </c>
    </row>
    <row r="1507" spans="1:5" ht="25" x14ac:dyDescent="0.25">
      <c r="A1507" s="139" t="s">
        <v>3008</v>
      </c>
      <c r="B1507" s="129" t="s">
        <v>3009</v>
      </c>
      <c r="C1507" s="81" t="s">
        <v>12</v>
      </c>
      <c r="D1507" s="81" t="s">
        <v>65</v>
      </c>
      <c r="E1507" s="142">
        <v>12435</v>
      </c>
    </row>
    <row r="1508" spans="1:5" ht="25" x14ac:dyDescent="0.25">
      <c r="A1508" s="139" t="s">
        <v>3010</v>
      </c>
      <c r="B1508" s="129" t="s">
        <v>3011</v>
      </c>
      <c r="C1508" s="81" t="s">
        <v>12</v>
      </c>
      <c r="D1508" s="81" t="s">
        <v>65</v>
      </c>
      <c r="E1508" s="142">
        <v>21405</v>
      </c>
    </row>
    <row r="1509" spans="1:5" ht="37.5" x14ac:dyDescent="0.25">
      <c r="A1509" s="139" t="s">
        <v>3012</v>
      </c>
      <c r="B1509" s="129" t="s">
        <v>3013</v>
      </c>
      <c r="C1509" s="81" t="s">
        <v>12</v>
      </c>
      <c r="D1509" s="81" t="s">
        <v>65</v>
      </c>
      <c r="E1509" s="142">
        <v>29554</v>
      </c>
    </row>
    <row r="1510" spans="1:5" ht="37.5" x14ac:dyDescent="0.25">
      <c r="A1510" s="139" t="s">
        <v>3014</v>
      </c>
      <c r="B1510" s="129" t="s">
        <v>3015</v>
      </c>
      <c r="C1510" s="81" t="s">
        <v>12</v>
      </c>
      <c r="D1510" s="81" t="s">
        <v>91</v>
      </c>
      <c r="E1510" s="142">
        <v>22145</v>
      </c>
    </row>
    <row r="1511" spans="1:5" ht="25" x14ac:dyDescent="0.25">
      <c r="A1511" s="139" t="s">
        <v>3016</v>
      </c>
      <c r="B1511" s="129" t="s">
        <v>3017</v>
      </c>
      <c r="C1511" s="81" t="s">
        <v>12</v>
      </c>
      <c r="D1511" s="81" t="s">
        <v>65</v>
      </c>
      <c r="E1511" s="142">
        <v>37990</v>
      </c>
    </row>
    <row r="1512" spans="1:5" ht="50" x14ac:dyDescent="0.25">
      <c r="A1512" s="139" t="s">
        <v>3018</v>
      </c>
      <c r="B1512" s="129" t="s">
        <v>3019</v>
      </c>
      <c r="C1512" s="81" t="s">
        <v>12</v>
      </c>
      <c r="D1512" s="81" t="s">
        <v>70</v>
      </c>
      <c r="E1512" s="142">
        <v>1058578</v>
      </c>
    </row>
    <row r="1513" spans="1:5" ht="50" x14ac:dyDescent="0.25">
      <c r="A1513" s="139" t="s">
        <v>3020</v>
      </c>
      <c r="B1513" s="129" t="s">
        <v>3021</v>
      </c>
      <c r="C1513" s="81" t="s">
        <v>12</v>
      </c>
      <c r="D1513" s="81" t="s">
        <v>65</v>
      </c>
      <c r="E1513" s="142">
        <v>23896</v>
      </c>
    </row>
    <row r="1514" spans="1:5" ht="50" x14ac:dyDescent="0.25">
      <c r="A1514" s="139" t="s">
        <v>3022</v>
      </c>
      <c r="B1514" s="129" t="s">
        <v>3023</v>
      </c>
      <c r="C1514" s="81" t="s">
        <v>12</v>
      </c>
      <c r="D1514" s="81" t="s">
        <v>65</v>
      </c>
      <c r="E1514" s="142">
        <v>23896</v>
      </c>
    </row>
    <row r="1515" spans="1:5" ht="25" x14ac:dyDescent="0.25">
      <c r="A1515" s="139" t="s">
        <v>3024</v>
      </c>
      <c r="B1515" s="129" t="s">
        <v>3025</v>
      </c>
      <c r="C1515" s="81" t="s">
        <v>12</v>
      </c>
      <c r="D1515" s="81" t="s">
        <v>65</v>
      </c>
      <c r="E1515" s="142">
        <v>28516</v>
      </c>
    </row>
    <row r="1516" spans="1:5" ht="25" x14ac:dyDescent="0.25">
      <c r="A1516" s="139" t="s">
        <v>3026</v>
      </c>
      <c r="B1516" s="129" t="s">
        <v>3027</v>
      </c>
      <c r="C1516" s="81" t="s">
        <v>12</v>
      </c>
      <c r="D1516" s="81" t="s">
        <v>91</v>
      </c>
      <c r="E1516" s="142">
        <v>32747</v>
      </c>
    </row>
    <row r="1517" spans="1:5" ht="50" x14ac:dyDescent="0.25">
      <c r="A1517" s="139" t="s">
        <v>3028</v>
      </c>
      <c r="B1517" s="129" t="s">
        <v>3029</v>
      </c>
      <c r="C1517" s="81" t="s">
        <v>12</v>
      </c>
      <c r="D1517" s="81" t="s">
        <v>91</v>
      </c>
      <c r="E1517" s="142">
        <v>15300</v>
      </c>
    </row>
    <row r="1518" spans="1:5" ht="25" x14ac:dyDescent="0.25">
      <c r="A1518" s="139" t="s">
        <v>3030</v>
      </c>
      <c r="B1518" s="129" t="s">
        <v>3031</v>
      </c>
      <c r="C1518" s="81" t="s">
        <v>12</v>
      </c>
      <c r="D1518" s="81" t="s">
        <v>65</v>
      </c>
      <c r="E1518" s="142">
        <v>28845</v>
      </c>
    </row>
    <row r="1519" spans="1:5" ht="50" x14ac:dyDescent="0.25">
      <c r="A1519" s="139" t="s">
        <v>3032</v>
      </c>
      <c r="B1519" s="129" t="s">
        <v>3033</v>
      </c>
      <c r="C1519" s="81" t="s">
        <v>12</v>
      </c>
      <c r="D1519" s="81" t="s">
        <v>65</v>
      </c>
      <c r="E1519" s="142">
        <v>25758</v>
      </c>
    </row>
    <row r="1520" spans="1:5" ht="50" x14ac:dyDescent="0.25">
      <c r="A1520" s="139" t="s">
        <v>3034</v>
      </c>
      <c r="B1520" s="129" t="s">
        <v>3035</v>
      </c>
      <c r="C1520" s="81" t="s">
        <v>12</v>
      </c>
      <c r="D1520" s="81" t="s">
        <v>65</v>
      </c>
      <c r="E1520" s="142">
        <v>26084</v>
      </c>
    </row>
    <row r="1521" spans="1:7" ht="50" x14ac:dyDescent="0.25">
      <c r="A1521" s="139" t="s">
        <v>3036</v>
      </c>
      <c r="B1521" s="129" t="s">
        <v>3037</v>
      </c>
      <c r="C1521" s="81" t="s">
        <v>12</v>
      </c>
      <c r="D1521" s="81" t="s">
        <v>65</v>
      </c>
      <c r="E1521" s="142">
        <v>17490</v>
      </c>
      <c r="G1521" s="87" t="s">
        <v>3038</v>
      </c>
    </row>
    <row r="1522" spans="1:7" ht="37.5" x14ac:dyDescent="0.25">
      <c r="A1522" s="139" t="s">
        <v>3039</v>
      </c>
      <c r="B1522" s="129" t="s">
        <v>3040</v>
      </c>
      <c r="C1522" s="81" t="s">
        <v>12</v>
      </c>
      <c r="D1522" s="81" t="s">
        <v>91</v>
      </c>
      <c r="E1522" s="142">
        <v>13320</v>
      </c>
      <c r="G1522" s="87" t="s">
        <v>3038</v>
      </c>
    </row>
    <row r="1523" spans="1:7" ht="25" x14ac:dyDescent="0.25">
      <c r="A1523" s="139" t="s">
        <v>3041</v>
      </c>
      <c r="B1523" s="129" t="s">
        <v>3042</v>
      </c>
      <c r="C1523" s="81" t="s">
        <v>12</v>
      </c>
      <c r="D1523" s="81" t="s">
        <v>65</v>
      </c>
      <c r="E1523" s="142">
        <v>22614</v>
      </c>
    </row>
    <row r="1524" spans="1:7" ht="50" x14ac:dyDescent="0.25">
      <c r="A1524" s="139" t="s">
        <v>3043</v>
      </c>
      <c r="B1524" s="129" t="s">
        <v>3044</v>
      </c>
      <c r="C1524" s="81" t="s">
        <v>12</v>
      </c>
      <c r="D1524" s="81" t="s">
        <v>65</v>
      </c>
      <c r="E1524" s="142">
        <v>83951</v>
      </c>
    </row>
    <row r="1525" spans="1:7" ht="35.4" customHeight="1" x14ac:dyDescent="0.25">
      <c r="A1525" s="139" t="s">
        <v>3045</v>
      </c>
      <c r="B1525" s="129" t="s">
        <v>3046</v>
      </c>
      <c r="C1525" s="81" t="s">
        <v>12</v>
      </c>
      <c r="D1525" s="81" t="s">
        <v>65</v>
      </c>
      <c r="E1525" s="142">
        <v>35500</v>
      </c>
    </row>
    <row r="1526" spans="1:7" ht="50" x14ac:dyDescent="0.25">
      <c r="A1526" s="139" t="s">
        <v>3047</v>
      </c>
      <c r="B1526" s="129" t="s">
        <v>3048</v>
      </c>
      <c r="C1526" s="81" t="s">
        <v>12</v>
      </c>
      <c r="D1526" s="81" t="s">
        <v>65</v>
      </c>
      <c r="E1526" s="142">
        <v>25388</v>
      </c>
    </row>
    <row r="1527" spans="1:7" ht="37.5" x14ac:dyDescent="0.25">
      <c r="A1527" s="139" t="s">
        <v>3049</v>
      </c>
      <c r="B1527" s="129" t="s">
        <v>3050</v>
      </c>
      <c r="C1527" s="81" t="s">
        <v>12</v>
      </c>
      <c r="D1527" s="81" t="s">
        <v>91</v>
      </c>
      <c r="E1527" s="142">
        <v>24680</v>
      </c>
    </row>
    <row r="1528" spans="1:7" ht="62.5" x14ac:dyDescent="0.25">
      <c r="A1528" s="139" t="s">
        <v>3051</v>
      </c>
      <c r="B1528" s="129" t="s">
        <v>3052</v>
      </c>
      <c r="C1528" s="81" t="s">
        <v>12</v>
      </c>
      <c r="D1528" s="81" t="s">
        <v>65</v>
      </c>
      <c r="E1528" s="142">
        <v>25295</v>
      </c>
    </row>
    <row r="1529" spans="1:7" ht="37.5" x14ac:dyDescent="0.25">
      <c r="A1529" s="139" t="s">
        <v>3053</v>
      </c>
      <c r="B1529" s="129" t="s">
        <v>3054</v>
      </c>
      <c r="C1529" s="81" t="s">
        <v>12</v>
      </c>
      <c r="D1529" s="81" t="s">
        <v>65</v>
      </c>
      <c r="E1529" s="142">
        <v>28256</v>
      </c>
    </row>
    <row r="1530" spans="1:7" ht="13" x14ac:dyDescent="0.25">
      <c r="A1530" s="137" t="s">
        <v>3055</v>
      </c>
      <c r="B1530" s="127" t="s">
        <v>3056</v>
      </c>
      <c r="C1530" s="82" t="s">
        <v>8</v>
      </c>
      <c r="D1530" s="82"/>
      <c r="E1530" s="141" t="s">
        <v>9</v>
      </c>
    </row>
    <row r="1531" spans="1:7" ht="37.5" x14ac:dyDescent="0.25">
      <c r="A1531" s="139" t="s">
        <v>3057</v>
      </c>
      <c r="B1531" s="129" t="s">
        <v>3058</v>
      </c>
      <c r="C1531" s="81" t="s">
        <v>12</v>
      </c>
      <c r="D1531" s="81" t="s">
        <v>70</v>
      </c>
      <c r="E1531" s="142">
        <v>156027305</v>
      </c>
    </row>
    <row r="1532" spans="1:7" ht="75" x14ac:dyDescent="0.25">
      <c r="A1532" s="139" t="s">
        <v>3059</v>
      </c>
      <c r="B1532" s="129" t="s">
        <v>3060</v>
      </c>
      <c r="C1532" s="81" t="s">
        <v>12</v>
      </c>
      <c r="D1532" s="81" t="s">
        <v>70</v>
      </c>
      <c r="E1532" s="142">
        <v>16472250</v>
      </c>
    </row>
    <row r="1533" spans="1:7" ht="75" x14ac:dyDescent="0.25">
      <c r="A1533" s="139" t="s">
        <v>3061</v>
      </c>
      <c r="B1533" s="129" t="s">
        <v>3062</v>
      </c>
      <c r="C1533" s="81" t="s">
        <v>12</v>
      </c>
      <c r="D1533" s="81" t="s">
        <v>70</v>
      </c>
      <c r="E1533" s="142">
        <v>16671091</v>
      </c>
    </row>
    <row r="1534" spans="1:7" ht="75" x14ac:dyDescent="0.25">
      <c r="A1534" s="139" t="s">
        <v>3063</v>
      </c>
      <c r="B1534" s="129" t="s">
        <v>3064</v>
      </c>
      <c r="C1534" s="81" t="s">
        <v>12</v>
      </c>
      <c r="D1534" s="81" t="s">
        <v>70</v>
      </c>
      <c r="E1534" s="142">
        <v>17274463</v>
      </c>
    </row>
    <row r="1535" spans="1:7" ht="75" x14ac:dyDescent="0.25">
      <c r="A1535" s="139" t="s">
        <v>3065</v>
      </c>
      <c r="B1535" s="129" t="s">
        <v>3066</v>
      </c>
      <c r="C1535" s="81" t="s">
        <v>12</v>
      </c>
      <c r="D1535" s="81" t="s">
        <v>70</v>
      </c>
      <c r="E1535" s="142">
        <v>17274463</v>
      </c>
    </row>
    <row r="1536" spans="1:7" ht="75" x14ac:dyDescent="0.25">
      <c r="A1536" s="139" t="s">
        <v>3067</v>
      </c>
      <c r="B1536" s="129" t="s">
        <v>3068</v>
      </c>
      <c r="C1536" s="81" t="s">
        <v>12</v>
      </c>
      <c r="D1536" s="81" t="s">
        <v>70</v>
      </c>
      <c r="E1536" s="142">
        <v>17274463</v>
      </c>
    </row>
    <row r="1537" spans="1:5" ht="75" x14ac:dyDescent="0.25">
      <c r="A1537" s="139" t="s">
        <v>3069</v>
      </c>
      <c r="B1537" s="129" t="s">
        <v>3070</v>
      </c>
      <c r="C1537" s="81" t="s">
        <v>12</v>
      </c>
      <c r="D1537" s="81" t="s">
        <v>70</v>
      </c>
      <c r="E1537" s="142">
        <v>17274463</v>
      </c>
    </row>
    <row r="1538" spans="1:5" ht="75" x14ac:dyDescent="0.25">
      <c r="A1538" s="139" t="s">
        <v>3071</v>
      </c>
      <c r="B1538" s="129" t="s">
        <v>3072</v>
      </c>
      <c r="C1538" s="81" t="s">
        <v>12</v>
      </c>
      <c r="D1538" s="81" t="s">
        <v>70</v>
      </c>
      <c r="E1538" s="142">
        <v>18867466</v>
      </c>
    </row>
    <row r="1539" spans="1:5" ht="75" x14ac:dyDescent="0.25">
      <c r="A1539" s="139" t="s">
        <v>3073</v>
      </c>
      <c r="B1539" s="129" t="s">
        <v>3074</v>
      </c>
      <c r="C1539" s="81" t="s">
        <v>12</v>
      </c>
      <c r="D1539" s="81" t="s">
        <v>70</v>
      </c>
      <c r="E1539" s="142">
        <v>19514262</v>
      </c>
    </row>
    <row r="1540" spans="1:5" ht="75" x14ac:dyDescent="0.25">
      <c r="A1540" s="139" t="s">
        <v>3075</v>
      </c>
      <c r="B1540" s="129" t="s">
        <v>3076</v>
      </c>
      <c r="C1540" s="81" t="s">
        <v>12</v>
      </c>
      <c r="D1540" s="81" t="s">
        <v>70</v>
      </c>
      <c r="E1540" s="142">
        <v>23228219</v>
      </c>
    </row>
    <row r="1541" spans="1:5" ht="75" x14ac:dyDescent="0.25">
      <c r="A1541" s="139" t="s">
        <v>3077</v>
      </c>
      <c r="B1541" s="129" t="s">
        <v>3078</v>
      </c>
      <c r="C1541" s="81" t="s">
        <v>12</v>
      </c>
      <c r="D1541" s="81" t="s">
        <v>70</v>
      </c>
      <c r="E1541" s="142">
        <v>26334224</v>
      </c>
    </row>
    <row r="1542" spans="1:5" ht="75" x14ac:dyDescent="0.25">
      <c r="A1542" s="139" t="s">
        <v>3079</v>
      </c>
      <c r="B1542" s="129" t="s">
        <v>3080</v>
      </c>
      <c r="C1542" s="81" t="s">
        <v>12</v>
      </c>
      <c r="D1542" s="81" t="s">
        <v>70</v>
      </c>
      <c r="E1542" s="142">
        <v>16472250</v>
      </c>
    </row>
    <row r="1543" spans="1:5" ht="137.5" x14ac:dyDescent="0.25">
      <c r="A1543" s="139" t="s">
        <v>3081</v>
      </c>
      <c r="B1543" s="129" t="s">
        <v>3082</v>
      </c>
      <c r="C1543" s="81" t="s">
        <v>12</v>
      </c>
      <c r="D1543" s="81" t="s">
        <v>70</v>
      </c>
      <c r="E1543" s="142">
        <v>132142952</v>
      </c>
    </row>
    <row r="1544" spans="1:5" ht="37.5" x14ac:dyDescent="0.25">
      <c r="A1544" s="139" t="s">
        <v>3083</v>
      </c>
      <c r="B1544" s="129" t="s">
        <v>3084</v>
      </c>
      <c r="C1544" s="81" t="s">
        <v>12</v>
      </c>
      <c r="D1544" s="81" t="s">
        <v>70</v>
      </c>
      <c r="E1544" s="142">
        <v>403239</v>
      </c>
    </row>
    <row r="1545" spans="1:5" ht="112.5" x14ac:dyDescent="0.25">
      <c r="A1545" s="139" t="s">
        <v>3085</v>
      </c>
      <c r="B1545" s="129" t="s">
        <v>3086</v>
      </c>
      <c r="C1545" s="81" t="s">
        <v>12</v>
      </c>
      <c r="D1545" s="81" t="s">
        <v>70</v>
      </c>
      <c r="E1545" s="142">
        <v>10089524</v>
      </c>
    </row>
    <row r="1546" spans="1:5" ht="37.5" x14ac:dyDescent="0.25">
      <c r="A1546" s="139" t="s">
        <v>3087</v>
      </c>
      <c r="B1546" s="129" t="s">
        <v>3088</v>
      </c>
      <c r="C1546" s="81" t="s">
        <v>12</v>
      </c>
      <c r="D1546" s="81" t="s">
        <v>70</v>
      </c>
      <c r="E1546" s="142">
        <v>23562000</v>
      </c>
    </row>
    <row r="1547" spans="1:5" ht="13" x14ac:dyDescent="0.25">
      <c r="A1547" s="137" t="s">
        <v>3089</v>
      </c>
      <c r="B1547" s="127" t="s">
        <v>3090</v>
      </c>
      <c r="C1547" s="82" t="s">
        <v>8</v>
      </c>
      <c r="D1547" s="82"/>
      <c r="E1547" s="141" t="s">
        <v>9</v>
      </c>
    </row>
    <row r="1548" spans="1:5" ht="25" x14ac:dyDescent="0.25">
      <c r="A1548" s="139" t="s">
        <v>3091</v>
      </c>
      <c r="B1548" s="129" t="s">
        <v>3092</v>
      </c>
      <c r="C1548" s="81" t="s">
        <v>12</v>
      </c>
      <c r="D1548" s="81" t="s">
        <v>16</v>
      </c>
      <c r="E1548" s="142">
        <v>868872</v>
      </c>
    </row>
    <row r="1549" spans="1:5" ht="37.5" x14ac:dyDescent="0.25">
      <c r="A1549" s="139" t="s">
        <v>3093</v>
      </c>
      <c r="B1549" s="129" t="s">
        <v>3094</v>
      </c>
      <c r="C1549" s="81" t="s">
        <v>12</v>
      </c>
      <c r="D1549" s="81" t="s">
        <v>65</v>
      </c>
      <c r="E1549" s="142">
        <v>191674</v>
      </c>
    </row>
    <row r="1550" spans="1:5" ht="50" x14ac:dyDescent="0.25">
      <c r="A1550" s="139" t="s">
        <v>3095</v>
      </c>
      <c r="B1550" s="129" t="s">
        <v>3096</v>
      </c>
      <c r="C1550" s="81" t="s">
        <v>12</v>
      </c>
      <c r="D1550" s="81" t="s">
        <v>91</v>
      </c>
      <c r="E1550" s="142">
        <v>309491</v>
      </c>
    </row>
    <row r="1551" spans="1:5" ht="25" x14ac:dyDescent="0.25">
      <c r="A1551" s="139" t="s">
        <v>3097</v>
      </c>
      <c r="B1551" s="129" t="s">
        <v>3098</v>
      </c>
      <c r="C1551" s="81" t="s">
        <v>12</v>
      </c>
      <c r="D1551" s="81" t="s">
        <v>65</v>
      </c>
      <c r="E1551" s="142">
        <v>19412</v>
      </c>
    </row>
    <row r="1552" spans="1:5" ht="37.5" x14ac:dyDescent="0.25">
      <c r="A1552" s="139" t="s">
        <v>3099</v>
      </c>
      <c r="B1552" s="129" t="s">
        <v>3100</v>
      </c>
      <c r="C1552" s="81" t="s">
        <v>12</v>
      </c>
      <c r="D1552" s="81" t="s">
        <v>65</v>
      </c>
      <c r="E1552" s="142">
        <v>111645</v>
      </c>
    </row>
    <row r="1553" spans="1:5" ht="37.5" x14ac:dyDescent="0.25">
      <c r="A1553" s="139" t="s">
        <v>3101</v>
      </c>
      <c r="B1553" s="129" t="s">
        <v>3102</v>
      </c>
      <c r="C1553" s="81" t="s">
        <v>12</v>
      </c>
      <c r="D1553" s="81" t="s">
        <v>91</v>
      </c>
      <c r="E1553" s="142">
        <v>110422</v>
      </c>
    </row>
    <row r="1554" spans="1:5" ht="87.5" x14ac:dyDescent="0.25">
      <c r="A1554" s="139" t="s">
        <v>3103</v>
      </c>
      <c r="B1554" s="129" t="s">
        <v>3104</v>
      </c>
      <c r="C1554" s="81" t="s">
        <v>12</v>
      </c>
      <c r="D1554" s="81" t="s">
        <v>91</v>
      </c>
      <c r="E1554" s="142">
        <v>385751</v>
      </c>
    </row>
    <row r="1555" spans="1:5" ht="37.5" x14ac:dyDescent="0.25">
      <c r="A1555" s="139" t="s">
        <v>3105</v>
      </c>
      <c r="B1555" s="129" t="s">
        <v>3106</v>
      </c>
      <c r="C1555" s="81" t="s">
        <v>12</v>
      </c>
      <c r="D1555" s="81" t="s">
        <v>91</v>
      </c>
      <c r="E1555" s="142">
        <v>112788</v>
      </c>
    </row>
    <row r="1556" spans="1:5" ht="25" x14ac:dyDescent="0.25">
      <c r="A1556" s="139" t="s">
        <v>3107</v>
      </c>
      <c r="B1556" s="129" t="s">
        <v>3108</v>
      </c>
      <c r="C1556" s="81" t="s">
        <v>12</v>
      </c>
      <c r="D1556" s="81" t="s">
        <v>65</v>
      </c>
      <c r="E1556" s="142">
        <v>113318</v>
      </c>
    </row>
    <row r="1557" spans="1:5" ht="25" x14ac:dyDescent="0.25">
      <c r="A1557" s="139" t="s">
        <v>3109</v>
      </c>
      <c r="B1557" s="129" t="s">
        <v>3110</v>
      </c>
      <c r="C1557" s="81" t="s">
        <v>12</v>
      </c>
      <c r="D1557" s="81" t="s">
        <v>65</v>
      </c>
      <c r="E1557" s="142">
        <v>27406</v>
      </c>
    </row>
    <row r="1558" spans="1:5" ht="100" x14ac:dyDescent="0.25">
      <c r="A1558" s="139" t="s">
        <v>3111</v>
      </c>
      <c r="B1558" s="128" t="s">
        <v>3112</v>
      </c>
      <c r="C1558" s="81" t="s">
        <v>12</v>
      </c>
      <c r="D1558" s="81" t="s">
        <v>70</v>
      </c>
      <c r="E1558" s="142">
        <v>1859372</v>
      </c>
    </row>
    <row r="1559" spans="1:5" ht="37.5" x14ac:dyDescent="0.25">
      <c r="A1559" s="139" t="s">
        <v>3113</v>
      </c>
      <c r="B1559" s="128" t="s">
        <v>3114</v>
      </c>
      <c r="C1559" s="81" t="s">
        <v>12</v>
      </c>
      <c r="D1559" s="81" t="s">
        <v>91</v>
      </c>
      <c r="E1559" s="142">
        <v>56630</v>
      </c>
    </row>
    <row r="1560" spans="1:5" ht="25" x14ac:dyDescent="0.25">
      <c r="A1560" s="139" t="s">
        <v>3115</v>
      </c>
      <c r="B1560" s="129" t="s">
        <v>3116</v>
      </c>
      <c r="C1560" s="81" t="s">
        <v>12</v>
      </c>
      <c r="D1560" s="81" t="s">
        <v>91</v>
      </c>
      <c r="E1560" s="142">
        <v>66940</v>
      </c>
    </row>
    <row r="1561" spans="1:5" ht="37.5" x14ac:dyDescent="0.25">
      <c r="A1561" s="139" t="s">
        <v>3117</v>
      </c>
      <c r="B1561" s="129" t="s">
        <v>3118</v>
      </c>
      <c r="C1561" s="81" t="s">
        <v>12</v>
      </c>
      <c r="D1561" s="81" t="s">
        <v>91</v>
      </c>
      <c r="E1561" s="142">
        <v>67351</v>
      </c>
    </row>
    <row r="1562" spans="1:5" ht="37.5" x14ac:dyDescent="0.25">
      <c r="A1562" s="139" t="s">
        <v>3119</v>
      </c>
      <c r="B1562" s="129" t="s">
        <v>3120</v>
      </c>
      <c r="C1562" s="81" t="s">
        <v>12</v>
      </c>
      <c r="D1562" s="81" t="s">
        <v>91</v>
      </c>
      <c r="E1562" s="142">
        <v>84698</v>
      </c>
    </row>
    <row r="1563" spans="1:5" ht="25" x14ac:dyDescent="0.25">
      <c r="A1563" s="139" t="s">
        <v>3121</v>
      </c>
      <c r="B1563" s="129" t="s">
        <v>3122</v>
      </c>
      <c r="C1563" s="81" t="s">
        <v>12</v>
      </c>
      <c r="D1563" s="81" t="s">
        <v>65</v>
      </c>
      <c r="E1563" s="142">
        <v>113314</v>
      </c>
    </row>
    <row r="1564" spans="1:5" ht="25" x14ac:dyDescent="0.25">
      <c r="A1564" s="139" t="s">
        <v>3123</v>
      </c>
      <c r="B1564" s="129" t="s">
        <v>3124</v>
      </c>
      <c r="C1564" s="81" t="s">
        <v>12</v>
      </c>
      <c r="D1564" s="81" t="s">
        <v>65</v>
      </c>
      <c r="E1564" s="142">
        <v>105362</v>
      </c>
    </row>
    <row r="1565" spans="1:5" ht="25" x14ac:dyDescent="0.25">
      <c r="A1565" s="139" t="s">
        <v>3125</v>
      </c>
      <c r="B1565" s="129" t="s">
        <v>3126</v>
      </c>
      <c r="C1565" s="81" t="s">
        <v>12</v>
      </c>
      <c r="D1565" s="81" t="s">
        <v>65</v>
      </c>
      <c r="E1565" s="142">
        <v>137274</v>
      </c>
    </row>
    <row r="1566" spans="1:5" ht="25" x14ac:dyDescent="0.25">
      <c r="A1566" s="139" t="s">
        <v>3127</v>
      </c>
      <c r="B1566" s="129" t="s">
        <v>3128</v>
      </c>
      <c r="C1566" s="81" t="s">
        <v>12</v>
      </c>
      <c r="D1566" s="81" t="s">
        <v>65</v>
      </c>
      <c r="E1566" s="142">
        <v>17726</v>
      </c>
    </row>
    <row r="1567" spans="1:5" ht="25" x14ac:dyDescent="0.25">
      <c r="A1567" s="139" t="s">
        <v>3129</v>
      </c>
      <c r="B1567" s="129" t="s">
        <v>3130</v>
      </c>
      <c r="C1567" s="81" t="s">
        <v>12</v>
      </c>
      <c r="D1567" s="81" t="s">
        <v>70</v>
      </c>
      <c r="E1567" s="142">
        <v>298556</v>
      </c>
    </row>
    <row r="1568" spans="1:5" ht="25" x14ac:dyDescent="0.25">
      <c r="A1568" s="139" t="s">
        <v>3131</v>
      </c>
      <c r="B1568" s="129" t="s">
        <v>3132</v>
      </c>
      <c r="C1568" s="81" t="s">
        <v>12</v>
      </c>
      <c r="D1568" s="81" t="s">
        <v>70</v>
      </c>
      <c r="E1568" s="142">
        <v>428590</v>
      </c>
    </row>
    <row r="1569" spans="1:5" ht="25" x14ac:dyDescent="0.25">
      <c r="A1569" s="139" t="s">
        <v>3133</v>
      </c>
      <c r="B1569" s="129" t="s">
        <v>3134</v>
      </c>
      <c r="C1569" s="81" t="s">
        <v>12</v>
      </c>
      <c r="D1569" s="81" t="s">
        <v>70</v>
      </c>
      <c r="E1569" s="142">
        <v>221863</v>
      </c>
    </row>
    <row r="1570" spans="1:5" ht="75" x14ac:dyDescent="0.25">
      <c r="A1570" s="139" t="s">
        <v>3135</v>
      </c>
      <c r="B1570" s="129" t="s">
        <v>3136</v>
      </c>
      <c r="C1570" s="81" t="s">
        <v>12</v>
      </c>
      <c r="D1570" s="81" t="s">
        <v>91</v>
      </c>
      <c r="E1570" s="142">
        <v>319794</v>
      </c>
    </row>
    <row r="1571" spans="1:5" ht="37.5" x14ac:dyDescent="0.25">
      <c r="A1571" s="139" t="s">
        <v>3137</v>
      </c>
      <c r="B1571" s="129" t="s">
        <v>3138</v>
      </c>
      <c r="C1571" s="81" t="s">
        <v>12</v>
      </c>
      <c r="D1571" s="81" t="s">
        <v>65</v>
      </c>
      <c r="E1571" s="142">
        <v>161288</v>
      </c>
    </row>
    <row r="1572" spans="1:5" ht="37.5" x14ac:dyDescent="0.25">
      <c r="A1572" s="139" t="s">
        <v>3139</v>
      </c>
      <c r="B1572" s="129" t="s">
        <v>3140</v>
      </c>
      <c r="C1572" s="81" t="s">
        <v>12</v>
      </c>
      <c r="D1572" s="81" t="s">
        <v>70</v>
      </c>
      <c r="E1572" s="142">
        <v>91230</v>
      </c>
    </row>
    <row r="1573" spans="1:5" ht="25" x14ac:dyDescent="0.25">
      <c r="A1573" s="139" t="s">
        <v>3141</v>
      </c>
      <c r="B1573" s="129" t="s">
        <v>3142</v>
      </c>
      <c r="C1573" s="81" t="s">
        <v>12</v>
      </c>
      <c r="D1573" s="81" t="s">
        <v>65</v>
      </c>
      <c r="E1573" s="142">
        <v>98803</v>
      </c>
    </row>
    <row r="1574" spans="1:5" x14ac:dyDescent="0.25">
      <c r="A1574" s="139" t="s">
        <v>3143</v>
      </c>
      <c r="B1574" s="129" t="s">
        <v>3144</v>
      </c>
      <c r="C1574" s="81" t="s">
        <v>12</v>
      </c>
      <c r="D1574" s="81" t="s">
        <v>91</v>
      </c>
      <c r="E1574" s="142">
        <v>9439</v>
      </c>
    </row>
    <row r="1575" spans="1:5" ht="25" x14ac:dyDescent="0.25">
      <c r="A1575" s="139" t="s">
        <v>3145</v>
      </c>
      <c r="B1575" s="129" t="s">
        <v>3146</v>
      </c>
      <c r="C1575" s="81" t="s">
        <v>12</v>
      </c>
      <c r="D1575" s="81" t="s">
        <v>70</v>
      </c>
      <c r="E1575" s="142">
        <v>582218</v>
      </c>
    </row>
    <row r="1576" spans="1:5" ht="37.5" x14ac:dyDescent="0.25">
      <c r="A1576" s="139" t="s">
        <v>3147</v>
      </c>
      <c r="B1576" s="129" t="s">
        <v>3148</v>
      </c>
      <c r="C1576" s="81" t="s">
        <v>12</v>
      </c>
      <c r="D1576" s="81" t="s">
        <v>70</v>
      </c>
      <c r="E1576" s="142">
        <v>275089</v>
      </c>
    </row>
    <row r="1577" spans="1:5" x14ac:dyDescent="0.25">
      <c r="A1577" s="139" t="s">
        <v>3149</v>
      </c>
      <c r="B1577" s="129" t="s">
        <v>3150</v>
      </c>
      <c r="C1577" s="81" t="s">
        <v>12</v>
      </c>
      <c r="D1577" s="81" t="s">
        <v>91</v>
      </c>
      <c r="E1577" s="142">
        <v>582490</v>
      </c>
    </row>
    <row r="1578" spans="1:5" ht="37.5" x14ac:dyDescent="0.25">
      <c r="A1578" s="139" t="s">
        <v>3151</v>
      </c>
      <c r="B1578" s="129" t="s">
        <v>3152</v>
      </c>
      <c r="C1578" s="81" t="s">
        <v>12</v>
      </c>
      <c r="D1578" s="81" t="s">
        <v>91</v>
      </c>
      <c r="E1578" s="142">
        <v>252431</v>
      </c>
    </row>
    <row r="1579" spans="1:5" ht="50" x14ac:dyDescent="0.25">
      <c r="A1579" s="139" t="s">
        <v>3153</v>
      </c>
      <c r="B1579" s="129" t="s">
        <v>3154</v>
      </c>
      <c r="C1579" s="81" t="s">
        <v>12</v>
      </c>
      <c r="D1579" s="81" t="s">
        <v>65</v>
      </c>
      <c r="E1579" s="142">
        <v>328221</v>
      </c>
    </row>
    <row r="1580" spans="1:5" ht="50" x14ac:dyDescent="0.25">
      <c r="A1580" s="139" t="s">
        <v>3155</v>
      </c>
      <c r="B1580" s="129" t="s">
        <v>3156</v>
      </c>
      <c r="C1580" s="81" t="s">
        <v>12</v>
      </c>
      <c r="D1580" s="81" t="s">
        <v>91</v>
      </c>
      <c r="E1580" s="142">
        <v>421526</v>
      </c>
    </row>
    <row r="1581" spans="1:5" ht="50" x14ac:dyDescent="0.25">
      <c r="A1581" s="139" t="s">
        <v>3157</v>
      </c>
      <c r="B1581" s="129" t="s">
        <v>3158</v>
      </c>
      <c r="C1581" s="81" t="s">
        <v>12</v>
      </c>
      <c r="D1581" s="81" t="s">
        <v>65</v>
      </c>
      <c r="E1581" s="142">
        <v>439882</v>
      </c>
    </row>
    <row r="1582" spans="1:5" ht="25" x14ac:dyDescent="0.25">
      <c r="A1582" s="139" t="s">
        <v>3159</v>
      </c>
      <c r="B1582" s="129" t="s">
        <v>3160</v>
      </c>
      <c r="C1582" s="81" t="s">
        <v>12</v>
      </c>
      <c r="D1582" s="81" t="s">
        <v>91</v>
      </c>
      <c r="E1582" s="142">
        <v>47491</v>
      </c>
    </row>
    <row r="1583" spans="1:5" ht="25" x14ac:dyDescent="0.25">
      <c r="A1583" s="139" t="s">
        <v>3161</v>
      </c>
      <c r="B1583" s="129" t="s">
        <v>3162</v>
      </c>
      <c r="C1583" s="81" t="s">
        <v>12</v>
      </c>
      <c r="D1583" s="81" t="s">
        <v>91</v>
      </c>
      <c r="E1583" s="142">
        <v>29164</v>
      </c>
    </row>
    <row r="1584" spans="1:5" ht="50" x14ac:dyDescent="0.25">
      <c r="A1584" s="139" t="s">
        <v>3163</v>
      </c>
      <c r="B1584" s="129" t="s">
        <v>3164</v>
      </c>
      <c r="C1584" s="81" t="s">
        <v>12</v>
      </c>
      <c r="D1584" s="81" t="s">
        <v>91</v>
      </c>
      <c r="E1584" s="142">
        <v>339892</v>
      </c>
    </row>
    <row r="1585" spans="1:5" ht="37.5" x14ac:dyDescent="0.25">
      <c r="A1585" s="139" t="s">
        <v>3165</v>
      </c>
      <c r="B1585" s="129" t="s">
        <v>3166</v>
      </c>
      <c r="C1585" s="81" t="s">
        <v>12</v>
      </c>
      <c r="D1585" s="81" t="s">
        <v>91</v>
      </c>
      <c r="E1585" s="142">
        <v>170554</v>
      </c>
    </row>
    <row r="1586" spans="1:5" ht="25" x14ac:dyDescent="0.25">
      <c r="A1586" s="139" t="s">
        <v>3167</v>
      </c>
      <c r="B1586" s="129" t="s">
        <v>3168</v>
      </c>
      <c r="C1586" s="81" t="s">
        <v>12</v>
      </c>
      <c r="D1586" s="81" t="s">
        <v>91</v>
      </c>
      <c r="E1586" s="142">
        <v>17321</v>
      </c>
    </row>
    <row r="1587" spans="1:5" ht="25" x14ac:dyDescent="0.25">
      <c r="A1587" s="139" t="s">
        <v>3169</v>
      </c>
      <c r="B1587" s="128" t="s">
        <v>3170</v>
      </c>
      <c r="C1587" s="81" t="s">
        <v>12</v>
      </c>
      <c r="D1587" s="81" t="s">
        <v>65</v>
      </c>
      <c r="E1587" s="142">
        <v>173487</v>
      </c>
    </row>
    <row r="1588" spans="1:5" ht="25" x14ac:dyDescent="0.25">
      <c r="A1588" s="139" t="s">
        <v>3171</v>
      </c>
      <c r="B1588" s="128" t="s">
        <v>3172</v>
      </c>
      <c r="C1588" s="81" t="s">
        <v>12</v>
      </c>
      <c r="D1588" s="81" t="s">
        <v>65</v>
      </c>
      <c r="E1588" s="142">
        <v>88649</v>
      </c>
    </row>
    <row r="1589" spans="1:5" ht="112.5" x14ac:dyDescent="0.25">
      <c r="A1589" s="139" t="s">
        <v>3173</v>
      </c>
      <c r="B1589" s="129" t="s">
        <v>3174</v>
      </c>
      <c r="C1589" s="81" t="s">
        <v>12</v>
      </c>
      <c r="D1589" s="81" t="s">
        <v>91</v>
      </c>
      <c r="E1589" s="142">
        <v>933163</v>
      </c>
    </row>
    <row r="1590" spans="1:5" ht="25" x14ac:dyDescent="0.25">
      <c r="A1590" s="139" t="s">
        <v>3175</v>
      </c>
      <c r="B1590" s="129" t="s">
        <v>3176</v>
      </c>
      <c r="C1590" s="81" t="s">
        <v>12</v>
      </c>
      <c r="D1590" s="81" t="s">
        <v>70</v>
      </c>
      <c r="E1590" s="142">
        <v>347882</v>
      </c>
    </row>
    <row r="1591" spans="1:5" ht="25" x14ac:dyDescent="0.25">
      <c r="A1591" s="139" t="s">
        <v>3177</v>
      </c>
      <c r="B1591" s="129" t="s">
        <v>3178</v>
      </c>
      <c r="C1591" s="81" t="s">
        <v>12</v>
      </c>
      <c r="D1591" s="81" t="s">
        <v>70</v>
      </c>
      <c r="E1591" s="142">
        <v>319640</v>
      </c>
    </row>
    <row r="1592" spans="1:5" ht="25" x14ac:dyDescent="0.25">
      <c r="A1592" s="139" t="s">
        <v>3179</v>
      </c>
      <c r="B1592" s="129" t="s">
        <v>3180</v>
      </c>
      <c r="C1592" s="81" t="s">
        <v>12</v>
      </c>
      <c r="D1592" s="81" t="s">
        <v>70</v>
      </c>
      <c r="E1592" s="142">
        <v>1043558</v>
      </c>
    </row>
    <row r="1593" spans="1:5" ht="37.5" x14ac:dyDescent="0.25">
      <c r="A1593" s="139" t="s">
        <v>3181</v>
      </c>
      <c r="B1593" s="129" t="s">
        <v>3182</v>
      </c>
      <c r="C1593" s="81" t="s">
        <v>12</v>
      </c>
      <c r="D1593" s="81" t="s">
        <v>70</v>
      </c>
      <c r="E1593" s="142">
        <v>2721325</v>
      </c>
    </row>
    <row r="1594" spans="1:5" ht="37.5" x14ac:dyDescent="0.25">
      <c r="A1594" s="139" t="s">
        <v>3183</v>
      </c>
      <c r="B1594" s="129" t="s">
        <v>3184</v>
      </c>
      <c r="C1594" s="81" t="s">
        <v>12</v>
      </c>
      <c r="D1594" s="81" t="s">
        <v>91</v>
      </c>
      <c r="E1594" s="142">
        <v>86737</v>
      </c>
    </row>
    <row r="1595" spans="1:5" ht="25" x14ac:dyDescent="0.25">
      <c r="A1595" s="139" t="s">
        <v>3185</v>
      </c>
      <c r="B1595" s="129" t="s">
        <v>3186</v>
      </c>
      <c r="C1595" s="81" t="s">
        <v>12</v>
      </c>
      <c r="D1595" s="81" t="s">
        <v>70</v>
      </c>
      <c r="E1595" s="142">
        <v>292574</v>
      </c>
    </row>
    <row r="1596" spans="1:5" ht="25" x14ac:dyDescent="0.25">
      <c r="A1596" s="139" t="s">
        <v>3187</v>
      </c>
      <c r="B1596" s="129" t="s">
        <v>3188</v>
      </c>
      <c r="C1596" s="81" t="s">
        <v>12</v>
      </c>
      <c r="D1596" s="81" t="s">
        <v>70</v>
      </c>
      <c r="E1596" s="142">
        <v>207452</v>
      </c>
    </row>
    <row r="1597" spans="1:5" ht="125" x14ac:dyDescent="0.25">
      <c r="A1597" s="139" t="s">
        <v>3189</v>
      </c>
      <c r="B1597" s="129" t="s">
        <v>3190</v>
      </c>
      <c r="C1597" s="81" t="s">
        <v>12</v>
      </c>
      <c r="D1597" s="81" t="s">
        <v>91</v>
      </c>
      <c r="E1597" s="142">
        <v>927304</v>
      </c>
    </row>
    <row r="1598" spans="1:5" ht="37.5" x14ac:dyDescent="0.25">
      <c r="A1598" s="139" t="s">
        <v>3191</v>
      </c>
      <c r="B1598" s="129" t="s">
        <v>3192</v>
      </c>
      <c r="C1598" s="81" t="s">
        <v>12</v>
      </c>
      <c r="D1598" s="81" t="s">
        <v>91</v>
      </c>
      <c r="E1598" s="142">
        <v>116235</v>
      </c>
    </row>
    <row r="1599" spans="1:5" ht="87.5" x14ac:dyDescent="0.25">
      <c r="A1599" s="139" t="s">
        <v>3193</v>
      </c>
      <c r="B1599" s="129" t="s">
        <v>3194</v>
      </c>
      <c r="C1599" s="81" t="s">
        <v>12</v>
      </c>
      <c r="D1599" s="81" t="s">
        <v>91</v>
      </c>
      <c r="E1599" s="142">
        <v>695090</v>
      </c>
    </row>
    <row r="1600" spans="1:5" ht="75" x14ac:dyDescent="0.25">
      <c r="A1600" s="139" t="s">
        <v>3195</v>
      </c>
      <c r="B1600" s="129" t="s">
        <v>3196</v>
      </c>
      <c r="C1600" s="81" t="s">
        <v>12</v>
      </c>
      <c r="D1600" s="81" t="s">
        <v>70</v>
      </c>
      <c r="E1600" s="142">
        <v>1962371</v>
      </c>
    </row>
    <row r="1601" spans="1:7" ht="25" x14ac:dyDescent="0.25">
      <c r="A1601" s="139" t="s">
        <v>3197</v>
      </c>
      <c r="B1601" s="129" t="s">
        <v>3198</v>
      </c>
      <c r="C1601" s="81" t="s">
        <v>12</v>
      </c>
      <c r="D1601" s="81" t="s">
        <v>65</v>
      </c>
      <c r="E1601" s="142">
        <v>134050</v>
      </c>
    </row>
    <row r="1602" spans="1:7" ht="62.5" x14ac:dyDescent="0.25">
      <c r="A1602" s="139" t="s">
        <v>3199</v>
      </c>
      <c r="B1602" s="128" t="s">
        <v>3200</v>
      </c>
      <c r="C1602" s="81" t="s">
        <v>12</v>
      </c>
      <c r="D1602" s="81" t="s">
        <v>65</v>
      </c>
      <c r="E1602" s="142">
        <v>736060</v>
      </c>
    </row>
    <row r="1603" spans="1:7" ht="62.5" x14ac:dyDescent="0.25">
      <c r="A1603" s="139" t="s">
        <v>3201</v>
      </c>
      <c r="B1603" s="129" t="s">
        <v>3202</v>
      </c>
      <c r="C1603" s="81" t="s">
        <v>12</v>
      </c>
      <c r="D1603" s="81" t="s">
        <v>91</v>
      </c>
      <c r="E1603" s="142">
        <v>166377</v>
      </c>
    </row>
    <row r="1604" spans="1:7" ht="37.5" x14ac:dyDescent="0.25">
      <c r="A1604" s="139" t="s">
        <v>3203</v>
      </c>
      <c r="B1604" s="129" t="s">
        <v>3204</v>
      </c>
      <c r="C1604" s="81" t="s">
        <v>12</v>
      </c>
      <c r="D1604" s="81" t="s">
        <v>91</v>
      </c>
      <c r="E1604" s="142">
        <v>129450</v>
      </c>
    </row>
    <row r="1605" spans="1:7" ht="125" x14ac:dyDescent="0.25">
      <c r="A1605" s="139" t="s">
        <v>3205</v>
      </c>
      <c r="B1605" s="129" t="s">
        <v>3206</v>
      </c>
      <c r="C1605" s="81" t="s">
        <v>12</v>
      </c>
      <c r="D1605" s="81" t="s">
        <v>91</v>
      </c>
      <c r="E1605" s="142">
        <v>613866</v>
      </c>
    </row>
    <row r="1606" spans="1:7" ht="50" x14ac:dyDescent="0.25">
      <c r="A1606" s="139" t="s">
        <v>3207</v>
      </c>
      <c r="B1606" s="129" t="s">
        <v>3208</v>
      </c>
      <c r="C1606" s="81" t="s">
        <v>12</v>
      </c>
      <c r="D1606" s="81" t="s">
        <v>91</v>
      </c>
      <c r="E1606" s="142">
        <v>201511</v>
      </c>
    </row>
    <row r="1607" spans="1:7" ht="25" x14ac:dyDescent="0.25">
      <c r="A1607" s="139" t="s">
        <v>3209</v>
      </c>
      <c r="B1607" s="129" t="s">
        <v>3210</v>
      </c>
      <c r="C1607" s="81" t="s">
        <v>12</v>
      </c>
      <c r="D1607" s="81" t="s">
        <v>70</v>
      </c>
      <c r="E1607" s="142">
        <v>2336360</v>
      </c>
    </row>
    <row r="1608" spans="1:7" ht="50" x14ac:dyDescent="0.25">
      <c r="A1608" s="139" t="s">
        <v>3211</v>
      </c>
      <c r="B1608" s="129" t="s">
        <v>3212</v>
      </c>
      <c r="C1608" s="81" t="s">
        <v>12</v>
      </c>
      <c r="D1608" s="81" t="s">
        <v>91</v>
      </c>
      <c r="E1608" s="142">
        <v>345042</v>
      </c>
    </row>
    <row r="1609" spans="1:7" ht="62.5" x14ac:dyDescent="0.25">
      <c r="A1609" s="139" t="s">
        <v>3213</v>
      </c>
      <c r="B1609" s="129" t="s">
        <v>3214</v>
      </c>
      <c r="C1609" s="81" t="s">
        <v>12</v>
      </c>
      <c r="D1609" s="81" t="s">
        <v>91</v>
      </c>
      <c r="E1609" s="142">
        <v>598994</v>
      </c>
    </row>
    <row r="1610" spans="1:7" ht="37.5" x14ac:dyDescent="0.25">
      <c r="A1610" s="138" t="s">
        <v>3215</v>
      </c>
      <c r="B1610" s="129" t="s">
        <v>3216</v>
      </c>
      <c r="C1610" s="81" t="s">
        <v>12</v>
      </c>
      <c r="D1610" s="81" t="s">
        <v>3217</v>
      </c>
      <c r="E1610" s="142">
        <v>226401</v>
      </c>
      <c r="G1610" s="87"/>
    </row>
    <row r="1611" spans="1:7" ht="37.5" x14ac:dyDescent="0.25">
      <c r="A1611" s="138" t="s">
        <v>3218</v>
      </c>
      <c r="B1611" s="129" t="s">
        <v>3219</v>
      </c>
      <c r="C1611" s="81" t="s">
        <v>12</v>
      </c>
      <c r="D1611" s="81" t="s">
        <v>3217</v>
      </c>
      <c r="E1611" s="142">
        <v>286865</v>
      </c>
      <c r="G1611" s="87"/>
    </row>
    <row r="1612" spans="1:7" ht="62.5" x14ac:dyDescent="0.25">
      <c r="A1612" s="138" t="s">
        <v>3220</v>
      </c>
      <c r="B1612" s="128" t="s">
        <v>3221</v>
      </c>
      <c r="C1612" s="81" t="s">
        <v>12</v>
      </c>
      <c r="D1612" s="81" t="s">
        <v>3217</v>
      </c>
      <c r="E1612" s="142">
        <v>9095326</v>
      </c>
      <c r="G1612" s="87"/>
    </row>
    <row r="1613" spans="1:7" ht="37.5" x14ac:dyDescent="0.25">
      <c r="A1613" s="138" t="s">
        <v>3222</v>
      </c>
      <c r="B1613" s="128" t="s">
        <v>3223</v>
      </c>
      <c r="C1613" s="81" t="s">
        <v>12</v>
      </c>
      <c r="D1613" s="90" t="s">
        <v>65</v>
      </c>
      <c r="E1613" s="142">
        <v>9104</v>
      </c>
      <c r="G1613" s="87"/>
    </row>
    <row r="1614" spans="1:7" ht="25" x14ac:dyDescent="0.25">
      <c r="A1614" s="138" t="s">
        <v>3224</v>
      </c>
      <c r="B1614" s="128" t="s">
        <v>3225</v>
      </c>
      <c r="C1614" s="81" t="s">
        <v>12</v>
      </c>
      <c r="D1614" s="90" t="s">
        <v>65</v>
      </c>
      <c r="E1614" s="142">
        <v>20058</v>
      </c>
      <c r="G1614" s="87"/>
    </row>
    <row r="1615" spans="1:7" ht="50" x14ac:dyDescent="0.25">
      <c r="A1615" s="138" t="s">
        <v>3226</v>
      </c>
      <c r="B1615" s="128" t="s">
        <v>3227</v>
      </c>
      <c r="C1615" s="90" t="s">
        <v>12</v>
      </c>
      <c r="D1615" s="90" t="s">
        <v>65</v>
      </c>
      <c r="E1615" s="142">
        <v>219754</v>
      </c>
      <c r="G1615" s="87"/>
    </row>
    <row r="1616" spans="1:7" ht="25" x14ac:dyDescent="0.25">
      <c r="A1616" s="138" t="s">
        <v>3228</v>
      </c>
      <c r="B1616" s="128" t="s">
        <v>3229</v>
      </c>
      <c r="C1616" s="90" t="s">
        <v>12</v>
      </c>
      <c r="D1616" s="90" t="s">
        <v>70</v>
      </c>
      <c r="E1616" s="142">
        <v>37021</v>
      </c>
      <c r="G1616" s="87"/>
    </row>
    <row r="1617" spans="1:7" ht="62.5" x14ac:dyDescent="0.25">
      <c r="A1617" s="138" t="s">
        <v>3230</v>
      </c>
      <c r="B1617" s="128" t="s">
        <v>3231</v>
      </c>
      <c r="C1617" s="90" t="s">
        <v>12</v>
      </c>
      <c r="D1617" s="90" t="s">
        <v>91</v>
      </c>
      <c r="E1617" s="142">
        <v>124172</v>
      </c>
      <c r="G1617" s="87"/>
    </row>
    <row r="1618" spans="1:7" ht="50" x14ac:dyDescent="0.25">
      <c r="A1618" s="138" t="s">
        <v>3232</v>
      </c>
      <c r="B1618" s="128" t="s">
        <v>3233</v>
      </c>
      <c r="C1618" s="90" t="s">
        <v>12</v>
      </c>
      <c r="D1618" s="90" t="s">
        <v>65</v>
      </c>
      <c r="E1618" s="142">
        <v>308589</v>
      </c>
      <c r="G1618" s="87"/>
    </row>
    <row r="1619" spans="1:7" ht="50" x14ac:dyDescent="0.25">
      <c r="A1619" s="138" t="s">
        <v>3234</v>
      </c>
      <c r="B1619" s="128" t="s">
        <v>3235</v>
      </c>
      <c r="C1619" s="90" t="s">
        <v>12</v>
      </c>
      <c r="D1619" s="90" t="s">
        <v>65</v>
      </c>
      <c r="E1619" s="142">
        <v>369104</v>
      </c>
      <c r="G1619" s="87"/>
    </row>
    <row r="1620" spans="1:7" ht="50" x14ac:dyDescent="0.25">
      <c r="A1620" s="138" t="s">
        <v>3236</v>
      </c>
      <c r="B1620" s="128" t="s">
        <v>3237</v>
      </c>
      <c r="C1620" s="90" t="s">
        <v>12</v>
      </c>
      <c r="D1620" s="90" t="s">
        <v>65</v>
      </c>
      <c r="E1620" s="142">
        <v>127482</v>
      </c>
      <c r="G1620" s="87"/>
    </row>
    <row r="1621" spans="1:7" ht="50" x14ac:dyDescent="0.25">
      <c r="A1621" s="138" t="s">
        <v>3238</v>
      </c>
      <c r="B1621" s="128" t="s">
        <v>3239</v>
      </c>
      <c r="C1621" s="90" t="s">
        <v>12</v>
      </c>
      <c r="D1621" s="90" t="s">
        <v>16</v>
      </c>
      <c r="E1621" s="142">
        <v>1015136</v>
      </c>
      <c r="G1621" s="87"/>
    </row>
    <row r="1622" spans="1:7" ht="13" x14ac:dyDescent="0.25">
      <c r="A1622" s="137" t="s">
        <v>3240</v>
      </c>
      <c r="B1622" s="127" t="s">
        <v>3241</v>
      </c>
      <c r="C1622" s="82" t="s">
        <v>8</v>
      </c>
      <c r="D1622" s="82"/>
      <c r="E1622" s="141" t="s">
        <v>9</v>
      </c>
    </row>
    <row r="1623" spans="1:7" x14ac:dyDescent="0.25">
      <c r="A1623" s="139" t="s">
        <v>3242</v>
      </c>
      <c r="B1623" s="129" t="s">
        <v>3243</v>
      </c>
      <c r="C1623" s="81" t="s">
        <v>12</v>
      </c>
      <c r="D1623" s="81" t="s">
        <v>65</v>
      </c>
      <c r="E1623" s="142">
        <v>3815</v>
      </c>
    </row>
    <row r="1624" spans="1:7" x14ac:dyDescent="0.25">
      <c r="A1624" s="139" t="s">
        <v>3244</v>
      </c>
      <c r="B1624" s="129" t="s">
        <v>3245</v>
      </c>
      <c r="C1624" s="81" t="s">
        <v>12</v>
      </c>
      <c r="D1624" s="81" t="s">
        <v>91</v>
      </c>
      <c r="E1624" s="142">
        <v>3260</v>
      </c>
    </row>
    <row r="1625" spans="1:7" x14ac:dyDescent="0.25">
      <c r="A1625" s="139" t="s">
        <v>3246</v>
      </c>
      <c r="B1625" s="129" t="s">
        <v>3247</v>
      </c>
      <c r="C1625" s="81" t="s">
        <v>12</v>
      </c>
      <c r="D1625" s="81" t="s">
        <v>91</v>
      </c>
      <c r="E1625" s="142">
        <v>3852</v>
      </c>
    </row>
    <row r="1626" spans="1:7" x14ac:dyDescent="0.25">
      <c r="A1626" s="139" t="s">
        <v>3248</v>
      </c>
      <c r="B1626" s="129" t="s">
        <v>3249</v>
      </c>
      <c r="C1626" s="81" t="s">
        <v>12</v>
      </c>
      <c r="D1626" s="81" t="s">
        <v>70</v>
      </c>
      <c r="E1626" s="142">
        <v>8484</v>
      </c>
    </row>
    <row r="1627" spans="1:7" x14ac:dyDescent="0.25">
      <c r="A1627" s="139" t="s">
        <v>3250</v>
      </c>
      <c r="B1627" s="129" t="s">
        <v>3251</v>
      </c>
      <c r="C1627" s="81" t="s">
        <v>12</v>
      </c>
      <c r="D1627" s="81" t="s">
        <v>70</v>
      </c>
      <c r="E1627" s="142">
        <v>8484</v>
      </c>
    </row>
    <row r="1628" spans="1:7" x14ac:dyDescent="0.25">
      <c r="A1628" s="139" t="s">
        <v>3252</v>
      </c>
      <c r="B1628" s="129" t="s">
        <v>3253</v>
      </c>
      <c r="C1628" s="81" t="s">
        <v>12</v>
      </c>
      <c r="D1628" s="81" t="s">
        <v>70</v>
      </c>
      <c r="E1628" s="142">
        <v>14070</v>
      </c>
    </row>
    <row r="1629" spans="1:7" x14ac:dyDescent="0.25">
      <c r="A1629" s="139" t="s">
        <v>3254</v>
      </c>
      <c r="B1629" s="129" t="s">
        <v>3255</v>
      </c>
      <c r="C1629" s="81" t="s">
        <v>12</v>
      </c>
      <c r="D1629" s="81" t="s">
        <v>91</v>
      </c>
      <c r="E1629" s="142">
        <v>2823</v>
      </c>
    </row>
    <row r="1630" spans="1:7" x14ac:dyDescent="0.25">
      <c r="A1630" s="139" t="s">
        <v>3256</v>
      </c>
      <c r="B1630" s="129" t="s">
        <v>3257</v>
      </c>
      <c r="C1630" s="81" t="s">
        <v>12</v>
      </c>
      <c r="D1630" s="81" t="s">
        <v>91</v>
      </c>
      <c r="E1630" s="142">
        <v>8151</v>
      </c>
    </row>
    <row r="1631" spans="1:7" x14ac:dyDescent="0.25">
      <c r="A1631" s="139" t="s">
        <v>3258</v>
      </c>
      <c r="B1631" s="129" t="s">
        <v>3259</v>
      </c>
      <c r="C1631" s="81" t="s">
        <v>12</v>
      </c>
      <c r="D1631" s="81" t="s">
        <v>65</v>
      </c>
      <c r="E1631" s="142">
        <v>2292</v>
      </c>
    </row>
    <row r="1632" spans="1:7" ht="25" x14ac:dyDescent="0.25">
      <c r="A1632" s="139" t="s">
        <v>3260</v>
      </c>
      <c r="B1632" s="129" t="s">
        <v>3261</v>
      </c>
      <c r="C1632" s="81" t="s">
        <v>12</v>
      </c>
      <c r="D1632" s="81" t="s">
        <v>91</v>
      </c>
      <c r="E1632" s="142">
        <v>3757</v>
      </c>
    </row>
    <row r="1633" spans="1:5" x14ac:dyDescent="0.25">
      <c r="A1633" s="139" t="s">
        <v>3262</v>
      </c>
      <c r="B1633" s="129" t="s">
        <v>3263</v>
      </c>
      <c r="C1633" s="81" t="s">
        <v>12</v>
      </c>
      <c r="D1633" s="81" t="s">
        <v>65</v>
      </c>
      <c r="E1633" s="142">
        <v>9744</v>
      </c>
    </row>
    <row r="1634" spans="1:5" x14ac:dyDescent="0.25">
      <c r="A1634" s="139" t="s">
        <v>3264</v>
      </c>
      <c r="B1634" s="129" t="s">
        <v>3243</v>
      </c>
      <c r="C1634" s="81" t="s">
        <v>12</v>
      </c>
      <c r="D1634" s="81" t="s">
        <v>1216</v>
      </c>
      <c r="E1634" s="142">
        <v>412063</v>
      </c>
    </row>
    <row r="1635" spans="1:5" ht="13" x14ac:dyDescent="0.25">
      <c r="A1635" s="137" t="s">
        <v>3265</v>
      </c>
      <c r="B1635" s="127" t="s">
        <v>3266</v>
      </c>
      <c r="C1635" s="82" t="s">
        <v>8</v>
      </c>
      <c r="D1635" s="82"/>
      <c r="E1635" s="141" t="s">
        <v>9</v>
      </c>
    </row>
    <row r="1636" spans="1:5" ht="25" x14ac:dyDescent="0.25">
      <c r="A1636" s="138" t="s">
        <v>3267</v>
      </c>
      <c r="B1636" s="128" t="s">
        <v>3268</v>
      </c>
      <c r="C1636" s="81" t="s">
        <v>12</v>
      </c>
      <c r="D1636" s="90" t="s">
        <v>16</v>
      </c>
      <c r="E1636" s="142">
        <v>1207765</v>
      </c>
    </row>
    <row r="1637" spans="1:5" ht="25" x14ac:dyDescent="0.25">
      <c r="A1637" s="139" t="s">
        <v>3269</v>
      </c>
      <c r="B1637" s="128" t="s">
        <v>3270</v>
      </c>
      <c r="C1637" s="81" t="s">
        <v>12</v>
      </c>
      <c r="D1637" s="81" t="s">
        <v>65</v>
      </c>
      <c r="E1637" s="142">
        <v>6037</v>
      </c>
    </row>
    <row r="1638" spans="1:5" ht="25" x14ac:dyDescent="0.25">
      <c r="A1638" s="139" t="s">
        <v>3271</v>
      </c>
      <c r="B1638" s="128" t="s">
        <v>3272</v>
      </c>
      <c r="C1638" s="81" t="s">
        <v>12</v>
      </c>
      <c r="D1638" s="81" t="s">
        <v>16</v>
      </c>
      <c r="E1638" s="142">
        <v>1330695</v>
      </c>
    </row>
    <row r="1639" spans="1:5" ht="25" x14ac:dyDescent="0.25">
      <c r="A1639" s="139" t="s">
        <v>3273</v>
      </c>
      <c r="B1639" s="129" t="s">
        <v>3274</v>
      </c>
      <c r="C1639" s="81" t="s">
        <v>12</v>
      </c>
      <c r="D1639" s="81" t="s">
        <v>16</v>
      </c>
      <c r="E1639" s="142">
        <v>1107702</v>
      </c>
    </row>
    <row r="1640" spans="1:5" ht="25" x14ac:dyDescent="0.25">
      <c r="A1640" s="139" t="s">
        <v>3275</v>
      </c>
      <c r="B1640" s="129" t="s">
        <v>3276</v>
      </c>
      <c r="C1640" s="81" t="s">
        <v>12</v>
      </c>
      <c r="D1640" s="81" t="s">
        <v>16</v>
      </c>
      <c r="E1640" s="142">
        <v>114633</v>
      </c>
    </row>
    <row r="1641" spans="1:5" ht="25" x14ac:dyDescent="0.25">
      <c r="A1641" s="139" t="s">
        <v>3277</v>
      </c>
      <c r="B1641" s="128" t="s">
        <v>3278</v>
      </c>
      <c r="C1641" s="81" t="s">
        <v>12</v>
      </c>
      <c r="D1641" s="81" t="s">
        <v>16</v>
      </c>
      <c r="E1641" s="142">
        <v>194940</v>
      </c>
    </row>
    <row r="1642" spans="1:5" ht="25" x14ac:dyDescent="0.25">
      <c r="A1642" s="139" t="s">
        <v>3279</v>
      </c>
      <c r="B1642" s="128" t="s">
        <v>3280</v>
      </c>
      <c r="C1642" s="81" t="s">
        <v>12</v>
      </c>
      <c r="D1642" s="81" t="s">
        <v>16</v>
      </c>
      <c r="E1642" s="142">
        <v>200128</v>
      </c>
    </row>
    <row r="1643" spans="1:5" ht="25" x14ac:dyDescent="0.25">
      <c r="A1643" s="139" t="s">
        <v>3281</v>
      </c>
      <c r="B1643" s="129" t="s">
        <v>588</v>
      </c>
      <c r="C1643" s="81" t="s">
        <v>12</v>
      </c>
      <c r="D1643" s="81" t="s">
        <v>16</v>
      </c>
      <c r="E1643" s="142">
        <v>197034</v>
      </c>
    </row>
    <row r="1644" spans="1:5" ht="25" x14ac:dyDescent="0.25">
      <c r="A1644" s="139" t="s">
        <v>3282</v>
      </c>
      <c r="B1644" s="128" t="s">
        <v>3283</v>
      </c>
      <c r="C1644" s="81" t="s">
        <v>12</v>
      </c>
      <c r="D1644" s="81" t="s">
        <v>16</v>
      </c>
      <c r="E1644" s="142">
        <v>191846</v>
      </c>
    </row>
    <row r="1645" spans="1:5" ht="25" x14ac:dyDescent="0.25">
      <c r="A1645" s="139" t="s">
        <v>3284</v>
      </c>
      <c r="B1645" s="129" t="s">
        <v>3285</v>
      </c>
      <c r="C1645" s="81" t="s">
        <v>12</v>
      </c>
      <c r="D1645" s="81" t="s">
        <v>16</v>
      </c>
      <c r="E1645" s="142">
        <v>136580</v>
      </c>
    </row>
    <row r="1646" spans="1:5" ht="25" x14ac:dyDescent="0.25">
      <c r="A1646" s="139" t="s">
        <v>3286</v>
      </c>
      <c r="B1646" s="129" t="s">
        <v>3287</v>
      </c>
      <c r="C1646" s="81" t="s">
        <v>12</v>
      </c>
      <c r="D1646" s="81" t="s">
        <v>16</v>
      </c>
      <c r="E1646" s="142">
        <v>278461</v>
      </c>
    </row>
    <row r="1647" spans="1:5" ht="25" x14ac:dyDescent="0.25">
      <c r="A1647" s="139" t="s">
        <v>3288</v>
      </c>
      <c r="B1647" s="129" t="s">
        <v>3289</v>
      </c>
      <c r="C1647" s="81" t="s">
        <v>12</v>
      </c>
      <c r="D1647" s="81" t="s">
        <v>16</v>
      </c>
      <c r="E1647" s="142">
        <v>1141234</v>
      </c>
    </row>
    <row r="1648" spans="1:5" ht="37.5" x14ac:dyDescent="0.25">
      <c r="A1648" s="139" t="s">
        <v>3290</v>
      </c>
      <c r="B1648" s="129" t="s">
        <v>3291</v>
      </c>
      <c r="C1648" s="81" t="s">
        <v>12</v>
      </c>
      <c r="D1648" s="81" t="s">
        <v>16</v>
      </c>
      <c r="E1648" s="142">
        <v>2153971</v>
      </c>
    </row>
    <row r="1649" spans="1:5" ht="37.5" x14ac:dyDescent="0.25">
      <c r="A1649" s="139" t="s">
        <v>3292</v>
      </c>
      <c r="B1649" s="129" t="s">
        <v>3293</v>
      </c>
      <c r="C1649" s="81" t="s">
        <v>12</v>
      </c>
      <c r="D1649" s="81" t="s">
        <v>16</v>
      </c>
      <c r="E1649" s="142">
        <v>1257530</v>
      </c>
    </row>
    <row r="1650" spans="1:5" ht="25" x14ac:dyDescent="0.25">
      <c r="A1650" s="139" t="s">
        <v>3294</v>
      </c>
      <c r="B1650" s="129" t="s">
        <v>3295</v>
      </c>
      <c r="C1650" s="81" t="s">
        <v>12</v>
      </c>
      <c r="D1650" s="81" t="s">
        <v>16</v>
      </c>
      <c r="E1650" s="142">
        <v>1027066</v>
      </c>
    </row>
    <row r="1651" spans="1:5" ht="25" x14ac:dyDescent="0.25">
      <c r="A1651" s="139" t="s">
        <v>3296</v>
      </c>
      <c r="B1651" s="129" t="s">
        <v>3297</v>
      </c>
      <c r="C1651" s="81" t="s">
        <v>12</v>
      </c>
      <c r="D1651" s="81" t="s">
        <v>16</v>
      </c>
      <c r="E1651" s="142">
        <v>1765232</v>
      </c>
    </row>
    <row r="1652" spans="1:5" ht="25" x14ac:dyDescent="0.25">
      <c r="A1652" s="139" t="s">
        <v>3298</v>
      </c>
      <c r="B1652" s="129" t="s">
        <v>3299</v>
      </c>
      <c r="C1652" s="81" t="s">
        <v>12</v>
      </c>
      <c r="D1652" s="81" t="s">
        <v>16</v>
      </c>
      <c r="E1652" s="142">
        <v>2452783</v>
      </c>
    </row>
    <row r="1653" spans="1:5" ht="25" x14ac:dyDescent="0.25">
      <c r="A1653" s="139" t="s">
        <v>3300</v>
      </c>
      <c r="B1653" s="129" t="s">
        <v>3301</v>
      </c>
      <c r="C1653" s="81" t="s">
        <v>12</v>
      </c>
      <c r="D1653" s="81" t="s">
        <v>70</v>
      </c>
      <c r="E1653" s="142">
        <v>47703882</v>
      </c>
    </row>
    <row r="1654" spans="1:5" ht="25" x14ac:dyDescent="0.25">
      <c r="A1654" s="139" t="s">
        <v>3302</v>
      </c>
      <c r="B1654" s="129" t="s">
        <v>3303</v>
      </c>
      <c r="C1654" s="81" t="s">
        <v>12</v>
      </c>
      <c r="D1654" s="81" t="s">
        <v>70</v>
      </c>
      <c r="E1654" s="142">
        <v>55822345</v>
      </c>
    </row>
    <row r="1655" spans="1:5" x14ac:dyDescent="0.25">
      <c r="A1655" s="139" t="s">
        <v>3304</v>
      </c>
      <c r="B1655" s="129" t="s">
        <v>3305</v>
      </c>
      <c r="C1655" s="81" t="s">
        <v>12</v>
      </c>
      <c r="D1655" s="81" t="s">
        <v>91</v>
      </c>
      <c r="E1655" s="142">
        <v>427018</v>
      </c>
    </row>
    <row r="1656" spans="1:5" ht="25" x14ac:dyDescent="0.25">
      <c r="A1656" s="139" t="s">
        <v>3306</v>
      </c>
      <c r="B1656" s="129" t="s">
        <v>3307</v>
      </c>
      <c r="C1656" s="81" t="s">
        <v>12</v>
      </c>
      <c r="D1656" s="81" t="s">
        <v>91</v>
      </c>
      <c r="E1656" s="142">
        <v>4484864</v>
      </c>
    </row>
    <row r="1657" spans="1:5" ht="25" x14ac:dyDescent="0.25">
      <c r="A1657" s="139" t="s">
        <v>3308</v>
      </c>
      <c r="B1657" s="129" t="s">
        <v>3309</v>
      </c>
      <c r="C1657" s="81" t="s">
        <v>12</v>
      </c>
      <c r="D1657" s="81" t="s">
        <v>13</v>
      </c>
      <c r="E1657" s="142">
        <v>38023</v>
      </c>
    </row>
    <row r="1658" spans="1:5" ht="25" x14ac:dyDescent="0.25">
      <c r="A1658" s="139" t="s">
        <v>3310</v>
      </c>
      <c r="B1658" s="129" t="s">
        <v>3311</v>
      </c>
      <c r="C1658" s="81" t="s">
        <v>12</v>
      </c>
      <c r="D1658" s="81" t="s">
        <v>16</v>
      </c>
      <c r="E1658" s="142">
        <v>835096</v>
      </c>
    </row>
    <row r="1659" spans="1:5" ht="25" x14ac:dyDescent="0.25">
      <c r="A1659" s="139" t="s">
        <v>3312</v>
      </c>
      <c r="B1659" s="129" t="s">
        <v>3313</v>
      </c>
      <c r="C1659" s="81" t="s">
        <v>12</v>
      </c>
      <c r="D1659" s="81" t="s">
        <v>16</v>
      </c>
      <c r="E1659" s="142">
        <v>995487</v>
      </c>
    </row>
    <row r="1660" spans="1:5" ht="25" x14ac:dyDescent="0.25">
      <c r="A1660" s="139" t="s">
        <v>3314</v>
      </c>
      <c r="B1660" s="129" t="s">
        <v>3315</v>
      </c>
      <c r="C1660" s="81" t="s">
        <v>12</v>
      </c>
      <c r="D1660" s="81" t="s">
        <v>3316</v>
      </c>
      <c r="E1660" s="142">
        <v>1411836</v>
      </c>
    </row>
    <row r="1661" spans="1:5" ht="25" x14ac:dyDescent="0.25">
      <c r="A1661" s="139" t="s">
        <v>3317</v>
      </c>
      <c r="B1661" s="129" t="s">
        <v>3318</v>
      </c>
      <c r="C1661" s="81" t="s">
        <v>12</v>
      </c>
      <c r="D1661" s="81" t="s">
        <v>91</v>
      </c>
      <c r="E1661" s="142">
        <v>15824</v>
      </c>
    </row>
    <row r="1662" spans="1:5" ht="25" x14ac:dyDescent="0.25">
      <c r="A1662" s="139" t="s">
        <v>3319</v>
      </c>
      <c r="B1662" s="129" t="s">
        <v>3320</v>
      </c>
      <c r="C1662" s="81" t="s">
        <v>12</v>
      </c>
      <c r="D1662" s="81" t="s">
        <v>16</v>
      </c>
      <c r="E1662" s="142">
        <v>441523</v>
      </c>
    </row>
    <row r="1663" spans="1:5" ht="25" x14ac:dyDescent="0.25">
      <c r="A1663" s="139" t="s">
        <v>3321</v>
      </c>
      <c r="B1663" s="128" t="s">
        <v>3322</v>
      </c>
      <c r="C1663" s="81" t="s">
        <v>12</v>
      </c>
      <c r="D1663" s="81" t="s">
        <v>91</v>
      </c>
      <c r="E1663" s="142">
        <v>10064</v>
      </c>
    </row>
    <row r="1664" spans="1:5" ht="25" x14ac:dyDescent="0.25">
      <c r="A1664" s="139" t="s">
        <v>3323</v>
      </c>
      <c r="B1664" s="128" t="s">
        <v>3324</v>
      </c>
      <c r="C1664" s="81" t="s">
        <v>12</v>
      </c>
      <c r="D1664" s="81" t="s">
        <v>91</v>
      </c>
      <c r="E1664" s="142">
        <v>9396</v>
      </c>
    </row>
    <row r="1665" spans="1:5" ht="25" x14ac:dyDescent="0.25">
      <c r="A1665" s="139" t="s">
        <v>3325</v>
      </c>
      <c r="B1665" s="129" t="s">
        <v>3326</v>
      </c>
      <c r="C1665" s="81" t="s">
        <v>12</v>
      </c>
      <c r="D1665" s="81" t="s">
        <v>91</v>
      </c>
      <c r="E1665" s="142">
        <v>12042</v>
      </c>
    </row>
    <row r="1666" spans="1:5" ht="25" x14ac:dyDescent="0.25">
      <c r="A1666" s="139" t="s">
        <v>3327</v>
      </c>
      <c r="B1666" s="128" t="s">
        <v>3328</v>
      </c>
      <c r="C1666" s="81" t="s">
        <v>12</v>
      </c>
      <c r="D1666" s="90" t="s">
        <v>13</v>
      </c>
      <c r="E1666" s="142">
        <v>25013</v>
      </c>
    </row>
    <row r="1667" spans="1:5" x14ac:dyDescent="0.25">
      <c r="A1667" s="139" t="s">
        <v>3329</v>
      </c>
      <c r="B1667" s="129" t="s">
        <v>3330</v>
      </c>
      <c r="C1667" s="81" t="s">
        <v>12</v>
      </c>
      <c r="D1667" s="81" t="s">
        <v>91</v>
      </c>
      <c r="E1667" s="142">
        <v>16503</v>
      </c>
    </row>
    <row r="1668" spans="1:5" x14ac:dyDescent="0.25">
      <c r="A1668" s="139" t="s">
        <v>3331</v>
      </c>
      <c r="B1668" s="129" t="s">
        <v>3332</v>
      </c>
      <c r="C1668" s="81" t="s">
        <v>12</v>
      </c>
      <c r="D1668" s="81" t="s">
        <v>13</v>
      </c>
      <c r="E1668" s="142">
        <v>14923</v>
      </c>
    </row>
    <row r="1669" spans="1:5" ht="25" x14ac:dyDescent="0.25">
      <c r="A1669" s="139" t="s">
        <v>3333</v>
      </c>
      <c r="B1669" s="129" t="s">
        <v>3334</v>
      </c>
      <c r="C1669" s="81" t="s">
        <v>12</v>
      </c>
      <c r="D1669" s="81" t="s">
        <v>3316</v>
      </c>
      <c r="E1669" s="142">
        <v>1484446</v>
      </c>
    </row>
    <row r="1670" spans="1:5" ht="37.5" x14ac:dyDescent="0.25">
      <c r="A1670" s="139" t="s">
        <v>3335</v>
      </c>
      <c r="B1670" s="128" t="s">
        <v>3336</v>
      </c>
      <c r="C1670" s="81" t="s">
        <v>12</v>
      </c>
      <c r="D1670" s="81" t="s">
        <v>65</v>
      </c>
      <c r="E1670" s="142">
        <v>73551</v>
      </c>
    </row>
    <row r="1671" spans="1:5" ht="37.5" x14ac:dyDescent="0.25">
      <c r="A1671" s="139" t="s">
        <v>3337</v>
      </c>
      <c r="B1671" s="128" t="s">
        <v>3338</v>
      </c>
      <c r="C1671" s="81" t="s">
        <v>12</v>
      </c>
      <c r="D1671" s="81" t="s">
        <v>91</v>
      </c>
      <c r="E1671" s="142">
        <v>8593</v>
      </c>
    </row>
    <row r="1672" spans="1:5" ht="37.5" x14ac:dyDescent="0.25">
      <c r="A1672" s="139" t="s">
        <v>3339</v>
      </c>
      <c r="B1672" s="129" t="s">
        <v>3340</v>
      </c>
      <c r="C1672" s="81" t="s">
        <v>12</v>
      </c>
      <c r="D1672" s="81" t="s">
        <v>65</v>
      </c>
      <c r="E1672" s="142">
        <v>35633</v>
      </c>
    </row>
    <row r="1673" spans="1:5" ht="37.5" x14ac:dyDescent="0.25">
      <c r="A1673" s="139" t="s">
        <v>3341</v>
      </c>
      <c r="B1673" s="129" t="s">
        <v>3342</v>
      </c>
      <c r="C1673" s="81" t="s">
        <v>12</v>
      </c>
      <c r="D1673" s="81" t="s">
        <v>91</v>
      </c>
      <c r="E1673" s="142">
        <v>2982</v>
      </c>
    </row>
    <row r="1674" spans="1:5" ht="25" x14ac:dyDescent="0.25">
      <c r="A1674" s="139" t="s">
        <v>3343</v>
      </c>
      <c r="B1674" s="129" t="s">
        <v>3344</v>
      </c>
      <c r="C1674" s="81" t="s">
        <v>12</v>
      </c>
      <c r="D1674" s="81" t="s">
        <v>91</v>
      </c>
      <c r="E1674" s="142">
        <v>12710</v>
      </c>
    </row>
    <row r="1675" spans="1:5" ht="50" x14ac:dyDescent="0.25">
      <c r="A1675" s="139" t="s">
        <v>3345</v>
      </c>
      <c r="B1675" s="128" t="s">
        <v>3346</v>
      </c>
      <c r="C1675" s="81" t="s">
        <v>12</v>
      </c>
      <c r="D1675" s="81" t="s">
        <v>70</v>
      </c>
      <c r="E1675" s="142">
        <v>644833</v>
      </c>
    </row>
    <row r="1676" spans="1:5" ht="37.5" x14ac:dyDescent="0.25">
      <c r="A1676" s="139" t="s">
        <v>3347</v>
      </c>
      <c r="B1676" s="129" t="s">
        <v>3348</v>
      </c>
      <c r="C1676" s="81" t="s">
        <v>12</v>
      </c>
      <c r="D1676" s="81" t="s">
        <v>70</v>
      </c>
      <c r="E1676" s="142">
        <v>719931</v>
      </c>
    </row>
    <row r="1677" spans="1:5" ht="37.5" x14ac:dyDescent="0.25">
      <c r="A1677" s="139" t="s">
        <v>3349</v>
      </c>
      <c r="B1677" s="128" t="s">
        <v>3350</v>
      </c>
      <c r="C1677" s="81" t="s">
        <v>12</v>
      </c>
      <c r="D1677" s="81" t="s">
        <v>70</v>
      </c>
      <c r="E1677" s="142">
        <v>299880</v>
      </c>
    </row>
    <row r="1678" spans="1:5" ht="37.5" x14ac:dyDescent="0.25">
      <c r="A1678" s="139" t="s">
        <v>3351</v>
      </c>
      <c r="B1678" s="128" t="s">
        <v>3352</v>
      </c>
      <c r="C1678" s="81" t="s">
        <v>12</v>
      </c>
      <c r="D1678" s="81" t="s">
        <v>70</v>
      </c>
      <c r="E1678" s="142">
        <v>458150</v>
      </c>
    </row>
    <row r="1679" spans="1:5" ht="37.5" x14ac:dyDescent="0.25">
      <c r="A1679" s="139" t="s">
        <v>3353</v>
      </c>
      <c r="B1679" s="128" t="s">
        <v>3354</v>
      </c>
      <c r="C1679" s="81" t="s">
        <v>12</v>
      </c>
      <c r="D1679" s="81" t="s">
        <v>70</v>
      </c>
      <c r="E1679" s="142">
        <v>396707</v>
      </c>
    </row>
    <row r="1680" spans="1:5" ht="25" x14ac:dyDescent="0.25">
      <c r="A1680" s="139" t="s">
        <v>3355</v>
      </c>
      <c r="B1680" s="129" t="s">
        <v>3356</v>
      </c>
      <c r="C1680" s="81" t="s">
        <v>12</v>
      </c>
      <c r="D1680" s="81" t="s">
        <v>70</v>
      </c>
      <c r="E1680" s="142">
        <v>456888</v>
      </c>
    </row>
    <row r="1681" spans="1:7" ht="25" x14ac:dyDescent="0.25">
      <c r="A1681" s="139" t="s">
        <v>3357</v>
      </c>
      <c r="B1681" s="129" t="s">
        <v>3358</v>
      </c>
      <c r="C1681" s="81" t="s">
        <v>12</v>
      </c>
      <c r="D1681" s="81" t="s">
        <v>91</v>
      </c>
      <c r="E1681" s="142">
        <v>572720</v>
      </c>
    </row>
    <row r="1682" spans="1:7" ht="25" x14ac:dyDescent="0.25">
      <c r="A1682" s="139" t="s">
        <v>3359</v>
      </c>
      <c r="B1682" s="129" t="s">
        <v>3360</v>
      </c>
      <c r="C1682" s="81" t="s">
        <v>12</v>
      </c>
      <c r="D1682" s="81" t="s">
        <v>91</v>
      </c>
      <c r="E1682" s="142">
        <v>335531</v>
      </c>
    </row>
    <row r="1683" spans="1:7" ht="25" x14ac:dyDescent="0.25">
      <c r="A1683" s="139" t="s">
        <v>3361</v>
      </c>
      <c r="B1683" s="129" t="s">
        <v>3362</v>
      </c>
      <c r="C1683" s="81" t="s">
        <v>12</v>
      </c>
      <c r="D1683" s="81" t="s">
        <v>70</v>
      </c>
      <c r="E1683" s="142">
        <v>14004</v>
      </c>
    </row>
    <row r="1684" spans="1:7" ht="17.399999999999999" customHeight="1" x14ac:dyDescent="0.25">
      <c r="A1684" s="139" t="s">
        <v>3363</v>
      </c>
      <c r="B1684" s="128" t="s">
        <v>3364</v>
      </c>
      <c r="C1684" s="81" t="s">
        <v>12</v>
      </c>
      <c r="D1684" s="81" t="s">
        <v>70</v>
      </c>
      <c r="E1684" s="142">
        <v>67823</v>
      </c>
    </row>
    <row r="1685" spans="1:7" ht="25" x14ac:dyDescent="0.25">
      <c r="A1685" s="139" t="s">
        <v>3365</v>
      </c>
      <c r="B1685" s="129" t="s">
        <v>3366</v>
      </c>
      <c r="C1685" s="81" t="s">
        <v>12</v>
      </c>
      <c r="D1685" s="81" t="s">
        <v>70</v>
      </c>
      <c r="E1685" s="142">
        <v>14382</v>
      </c>
    </row>
    <row r="1686" spans="1:7" x14ac:dyDescent="0.25">
      <c r="A1686" s="139" t="s">
        <v>3367</v>
      </c>
      <c r="B1686" s="129" t="s">
        <v>3368</v>
      </c>
      <c r="C1686" s="81" t="s">
        <v>12</v>
      </c>
      <c r="D1686" s="81" t="s">
        <v>70</v>
      </c>
      <c r="E1686" s="142">
        <v>92144</v>
      </c>
    </row>
    <row r="1687" spans="1:7" ht="25" x14ac:dyDescent="0.25">
      <c r="A1687" s="138" t="s">
        <v>3369</v>
      </c>
      <c r="B1687" s="129" t="s">
        <v>3370</v>
      </c>
      <c r="C1687" s="81" t="s">
        <v>12</v>
      </c>
      <c r="D1687" s="81" t="s">
        <v>3316</v>
      </c>
      <c r="E1687" s="142">
        <v>1445399</v>
      </c>
      <c r="G1687" s="87"/>
    </row>
    <row r="1688" spans="1:7" ht="25" x14ac:dyDescent="0.25">
      <c r="A1688" s="138" t="s">
        <v>3371</v>
      </c>
      <c r="B1688" s="129" t="s">
        <v>3372</v>
      </c>
      <c r="C1688" s="81" t="s">
        <v>12</v>
      </c>
      <c r="D1688" s="81" t="s">
        <v>65</v>
      </c>
      <c r="E1688" s="142">
        <v>29732</v>
      </c>
      <c r="G1688" s="87"/>
    </row>
    <row r="1689" spans="1:7" ht="37.5" x14ac:dyDescent="0.25">
      <c r="A1689" s="138" t="s">
        <v>3373</v>
      </c>
      <c r="B1689" s="128" t="s">
        <v>3374</v>
      </c>
      <c r="C1689" s="90" t="s">
        <v>12</v>
      </c>
      <c r="D1689" s="90" t="s">
        <v>65</v>
      </c>
      <c r="E1689" s="142">
        <v>20999</v>
      </c>
      <c r="G1689" s="87"/>
    </row>
    <row r="1690" spans="1:7" ht="25" x14ac:dyDescent="0.25">
      <c r="A1690" s="138" t="s">
        <v>3375</v>
      </c>
      <c r="B1690" s="128" t="s">
        <v>3376</v>
      </c>
      <c r="C1690" s="90" t="s">
        <v>12</v>
      </c>
      <c r="D1690" s="90" t="s">
        <v>70</v>
      </c>
      <c r="E1690" s="142">
        <v>134161</v>
      </c>
      <c r="G1690" s="87"/>
    </row>
    <row r="1691" spans="1:7" ht="25" x14ac:dyDescent="0.25">
      <c r="A1691" s="138" t="s">
        <v>3377</v>
      </c>
      <c r="B1691" s="128" t="s">
        <v>3378</v>
      </c>
      <c r="C1691" s="90" t="s">
        <v>12</v>
      </c>
      <c r="D1691" s="90" t="s">
        <v>70</v>
      </c>
      <c r="E1691" s="142">
        <v>179924</v>
      </c>
      <c r="G1691" s="87"/>
    </row>
    <row r="1692" spans="1:7" ht="13" x14ac:dyDescent="0.25">
      <c r="A1692" s="137" t="s">
        <v>3379</v>
      </c>
      <c r="B1692" s="127" t="s">
        <v>3380</v>
      </c>
      <c r="C1692" s="82" t="s">
        <v>8</v>
      </c>
      <c r="D1692" s="82"/>
      <c r="E1692" s="141" t="s">
        <v>9</v>
      </c>
    </row>
    <row r="1693" spans="1:7" ht="25" x14ac:dyDescent="0.25">
      <c r="A1693" s="139" t="s">
        <v>3381</v>
      </c>
      <c r="B1693" s="129" t="s">
        <v>3382</v>
      </c>
      <c r="C1693" s="81" t="s">
        <v>12</v>
      </c>
      <c r="D1693" s="81" t="s">
        <v>91</v>
      </c>
      <c r="E1693" s="142">
        <v>54015</v>
      </c>
    </row>
    <row r="1694" spans="1:7" ht="25" x14ac:dyDescent="0.25">
      <c r="A1694" s="139" t="s">
        <v>3383</v>
      </c>
      <c r="B1694" s="129" t="s">
        <v>3384</v>
      </c>
      <c r="C1694" s="81" t="s">
        <v>12</v>
      </c>
      <c r="D1694" s="81" t="s">
        <v>91</v>
      </c>
      <c r="E1694" s="142">
        <v>26150</v>
      </c>
    </row>
    <row r="1695" spans="1:7" ht="25" x14ac:dyDescent="0.25">
      <c r="A1695" s="139" t="s">
        <v>3385</v>
      </c>
      <c r="B1695" s="129" t="s">
        <v>3386</v>
      </c>
      <c r="C1695" s="81" t="s">
        <v>12</v>
      </c>
      <c r="D1695" s="81" t="s">
        <v>91</v>
      </c>
      <c r="E1695" s="142">
        <v>75156</v>
      </c>
    </row>
    <row r="1696" spans="1:7" ht="25" x14ac:dyDescent="0.25">
      <c r="A1696" s="139" t="s">
        <v>3387</v>
      </c>
      <c r="B1696" s="129" t="s">
        <v>3388</v>
      </c>
      <c r="C1696" s="81" t="s">
        <v>12</v>
      </c>
      <c r="D1696" s="81" t="s">
        <v>91</v>
      </c>
      <c r="E1696" s="142">
        <v>28228</v>
      </c>
    </row>
    <row r="1697" spans="1:5" ht="25" x14ac:dyDescent="0.25">
      <c r="A1697" s="139" t="s">
        <v>3389</v>
      </c>
      <c r="B1697" s="129" t="s">
        <v>3390</v>
      </c>
      <c r="C1697" s="81" t="s">
        <v>12</v>
      </c>
      <c r="D1697" s="81" t="s">
        <v>91</v>
      </c>
      <c r="E1697" s="142">
        <v>108143</v>
      </c>
    </row>
    <row r="1698" spans="1:5" ht="25" x14ac:dyDescent="0.25">
      <c r="A1698" s="139" t="s">
        <v>3391</v>
      </c>
      <c r="B1698" s="129" t="s">
        <v>3392</v>
      </c>
      <c r="C1698" s="81" t="s">
        <v>12</v>
      </c>
      <c r="D1698" s="81" t="s">
        <v>91</v>
      </c>
      <c r="E1698" s="142">
        <v>35023</v>
      </c>
    </row>
    <row r="1699" spans="1:5" ht="25" x14ac:dyDescent="0.25">
      <c r="A1699" s="139" t="s">
        <v>3393</v>
      </c>
      <c r="B1699" s="129" t="s">
        <v>3394</v>
      </c>
      <c r="C1699" s="81" t="s">
        <v>12</v>
      </c>
      <c r="D1699" s="81" t="s">
        <v>91</v>
      </c>
      <c r="E1699" s="142">
        <v>142379</v>
      </c>
    </row>
    <row r="1700" spans="1:5" ht="25" x14ac:dyDescent="0.25">
      <c r="A1700" s="139" t="s">
        <v>3395</v>
      </c>
      <c r="B1700" s="129" t="s">
        <v>3396</v>
      </c>
      <c r="C1700" s="81" t="s">
        <v>12</v>
      </c>
      <c r="D1700" s="81" t="s">
        <v>91</v>
      </c>
      <c r="E1700" s="142">
        <v>39245</v>
      </c>
    </row>
    <row r="1701" spans="1:5" ht="25" x14ac:dyDescent="0.25">
      <c r="A1701" s="139" t="s">
        <v>3397</v>
      </c>
      <c r="B1701" s="129" t="s">
        <v>3398</v>
      </c>
      <c r="C1701" s="81" t="s">
        <v>12</v>
      </c>
      <c r="D1701" s="81" t="s">
        <v>91</v>
      </c>
      <c r="E1701" s="142">
        <v>155963</v>
      </c>
    </row>
    <row r="1702" spans="1:5" ht="25" x14ac:dyDescent="0.25">
      <c r="A1702" s="139" t="s">
        <v>3399</v>
      </c>
      <c r="B1702" s="129" t="s">
        <v>3400</v>
      </c>
      <c r="C1702" s="81" t="s">
        <v>12</v>
      </c>
      <c r="D1702" s="81" t="s">
        <v>91</v>
      </c>
      <c r="E1702" s="142">
        <v>40149</v>
      </c>
    </row>
    <row r="1703" spans="1:5" ht="25" x14ac:dyDescent="0.25">
      <c r="A1703" s="139" t="s">
        <v>3401</v>
      </c>
      <c r="B1703" s="129" t="s">
        <v>3402</v>
      </c>
      <c r="C1703" s="81" t="s">
        <v>12</v>
      </c>
      <c r="D1703" s="81" t="s">
        <v>91</v>
      </c>
      <c r="E1703" s="142">
        <v>184640</v>
      </c>
    </row>
    <row r="1704" spans="1:5" ht="25" x14ac:dyDescent="0.25">
      <c r="A1704" s="139" t="s">
        <v>3403</v>
      </c>
      <c r="B1704" s="129" t="s">
        <v>3404</v>
      </c>
      <c r="C1704" s="81" t="s">
        <v>12</v>
      </c>
      <c r="D1704" s="81" t="s">
        <v>91</v>
      </c>
      <c r="E1704" s="142">
        <v>58157</v>
      </c>
    </row>
    <row r="1705" spans="1:5" ht="25" x14ac:dyDescent="0.25">
      <c r="A1705" s="139" t="s">
        <v>3405</v>
      </c>
      <c r="B1705" s="129" t="s">
        <v>3406</v>
      </c>
      <c r="C1705" s="81" t="s">
        <v>12</v>
      </c>
      <c r="D1705" s="81" t="s">
        <v>91</v>
      </c>
      <c r="E1705" s="142">
        <v>240616</v>
      </c>
    </row>
    <row r="1706" spans="1:5" ht="25" x14ac:dyDescent="0.25">
      <c r="A1706" s="139" t="s">
        <v>3407</v>
      </c>
      <c r="B1706" s="129" t="s">
        <v>3408</v>
      </c>
      <c r="C1706" s="81" t="s">
        <v>12</v>
      </c>
      <c r="D1706" s="81" t="s">
        <v>91</v>
      </c>
      <c r="E1706" s="142">
        <v>60584</v>
      </c>
    </row>
    <row r="1707" spans="1:5" ht="25" x14ac:dyDescent="0.25">
      <c r="A1707" s="139" t="s">
        <v>3409</v>
      </c>
      <c r="B1707" s="129" t="s">
        <v>3410</v>
      </c>
      <c r="C1707" s="81" t="s">
        <v>12</v>
      </c>
      <c r="D1707" s="81" t="s">
        <v>91</v>
      </c>
      <c r="E1707" s="142">
        <v>283692</v>
      </c>
    </row>
    <row r="1708" spans="1:5" ht="25" x14ac:dyDescent="0.25">
      <c r="A1708" s="139" t="s">
        <v>3411</v>
      </c>
      <c r="B1708" s="129" t="s">
        <v>3412</v>
      </c>
      <c r="C1708" s="81" t="s">
        <v>12</v>
      </c>
      <c r="D1708" s="81" t="s">
        <v>91</v>
      </c>
      <c r="E1708" s="142">
        <v>71059</v>
      </c>
    </row>
    <row r="1709" spans="1:5" ht="25" x14ac:dyDescent="0.25">
      <c r="A1709" s="139" t="s">
        <v>3413</v>
      </c>
      <c r="B1709" s="129" t="s">
        <v>3414</v>
      </c>
      <c r="C1709" s="81" t="s">
        <v>12</v>
      </c>
      <c r="D1709" s="81" t="s">
        <v>91</v>
      </c>
      <c r="E1709" s="142">
        <v>766531</v>
      </c>
    </row>
    <row r="1710" spans="1:5" ht="25" x14ac:dyDescent="0.25">
      <c r="A1710" s="139" t="s">
        <v>3415</v>
      </c>
      <c r="B1710" s="129" t="s">
        <v>3416</v>
      </c>
      <c r="C1710" s="81" t="s">
        <v>12</v>
      </c>
      <c r="D1710" s="81" t="s">
        <v>91</v>
      </c>
      <c r="E1710" s="142">
        <v>139343</v>
      </c>
    </row>
    <row r="1711" spans="1:5" ht="25" x14ac:dyDescent="0.25">
      <c r="A1711" s="139" t="s">
        <v>3417</v>
      </c>
      <c r="B1711" s="129" t="s">
        <v>3418</v>
      </c>
      <c r="C1711" s="81" t="s">
        <v>12</v>
      </c>
      <c r="D1711" s="81" t="s">
        <v>91</v>
      </c>
      <c r="E1711" s="142">
        <v>875938</v>
      </c>
    </row>
    <row r="1712" spans="1:5" ht="25" x14ac:dyDescent="0.25">
      <c r="A1712" s="139" t="s">
        <v>3419</v>
      </c>
      <c r="B1712" s="129" t="s">
        <v>3420</v>
      </c>
      <c r="C1712" s="81" t="s">
        <v>12</v>
      </c>
      <c r="D1712" s="81" t="s">
        <v>91</v>
      </c>
      <c r="E1712" s="142">
        <v>139395</v>
      </c>
    </row>
    <row r="1713" spans="1:5" ht="25" x14ac:dyDescent="0.25">
      <c r="A1713" s="139" t="s">
        <v>3421</v>
      </c>
      <c r="B1713" s="129" t="s">
        <v>3422</v>
      </c>
      <c r="C1713" s="81" t="s">
        <v>12</v>
      </c>
      <c r="D1713" s="81" t="s">
        <v>91</v>
      </c>
      <c r="E1713" s="142">
        <v>1061599</v>
      </c>
    </row>
    <row r="1714" spans="1:5" ht="25" x14ac:dyDescent="0.25">
      <c r="A1714" s="139" t="s">
        <v>3423</v>
      </c>
      <c r="B1714" s="129" t="s">
        <v>3424</v>
      </c>
      <c r="C1714" s="81" t="s">
        <v>12</v>
      </c>
      <c r="D1714" s="81" t="s">
        <v>91</v>
      </c>
      <c r="E1714" s="142">
        <v>132360</v>
      </c>
    </row>
    <row r="1715" spans="1:5" ht="25" x14ac:dyDescent="0.25">
      <c r="A1715" s="139" t="s">
        <v>3425</v>
      </c>
      <c r="B1715" s="129" t="s">
        <v>3426</v>
      </c>
      <c r="C1715" s="81" t="s">
        <v>12</v>
      </c>
      <c r="D1715" s="81" t="s">
        <v>91</v>
      </c>
      <c r="E1715" s="142">
        <v>762809</v>
      </c>
    </row>
    <row r="1716" spans="1:5" ht="25" x14ac:dyDescent="0.25">
      <c r="A1716" s="139" t="s">
        <v>3427</v>
      </c>
      <c r="B1716" s="129" t="s">
        <v>3428</v>
      </c>
      <c r="C1716" s="81" t="s">
        <v>12</v>
      </c>
      <c r="D1716" s="81" t="s">
        <v>91</v>
      </c>
      <c r="E1716" s="142">
        <v>138932</v>
      </c>
    </row>
    <row r="1717" spans="1:5" ht="25" x14ac:dyDescent="0.25">
      <c r="A1717" s="139" t="s">
        <v>3429</v>
      </c>
      <c r="B1717" s="129" t="s">
        <v>3430</v>
      </c>
      <c r="C1717" s="81" t="s">
        <v>12</v>
      </c>
      <c r="D1717" s="81" t="s">
        <v>91</v>
      </c>
      <c r="E1717" s="142">
        <v>867712</v>
      </c>
    </row>
    <row r="1718" spans="1:5" ht="25" x14ac:dyDescent="0.25">
      <c r="A1718" s="139" t="s">
        <v>3431</v>
      </c>
      <c r="B1718" s="129" t="s">
        <v>3432</v>
      </c>
      <c r="C1718" s="81" t="s">
        <v>12</v>
      </c>
      <c r="D1718" s="81" t="s">
        <v>91</v>
      </c>
      <c r="E1718" s="142">
        <v>145951</v>
      </c>
    </row>
    <row r="1719" spans="1:5" ht="25" x14ac:dyDescent="0.25">
      <c r="A1719" s="139" t="s">
        <v>3433</v>
      </c>
      <c r="B1719" s="129" t="s">
        <v>3434</v>
      </c>
      <c r="C1719" s="81" t="s">
        <v>12</v>
      </c>
      <c r="D1719" s="81" t="s">
        <v>91</v>
      </c>
      <c r="E1719" s="142">
        <v>1090351</v>
      </c>
    </row>
    <row r="1720" spans="1:5" ht="25" x14ac:dyDescent="0.25">
      <c r="A1720" s="139" t="s">
        <v>3435</v>
      </c>
      <c r="B1720" s="129" t="s">
        <v>3436</v>
      </c>
      <c r="C1720" s="81" t="s">
        <v>12</v>
      </c>
      <c r="D1720" s="81" t="s">
        <v>91</v>
      </c>
      <c r="E1720" s="142">
        <v>145951</v>
      </c>
    </row>
    <row r="1721" spans="1:5" ht="25" x14ac:dyDescent="0.25">
      <c r="A1721" s="139" t="s">
        <v>3437</v>
      </c>
      <c r="B1721" s="129" t="s">
        <v>3438</v>
      </c>
      <c r="C1721" s="81" t="s">
        <v>12</v>
      </c>
      <c r="D1721" s="81" t="s">
        <v>91</v>
      </c>
      <c r="E1721" s="142">
        <v>1430015</v>
      </c>
    </row>
    <row r="1722" spans="1:5" ht="25" x14ac:dyDescent="0.25">
      <c r="A1722" s="139" t="s">
        <v>3439</v>
      </c>
      <c r="B1722" s="129" t="s">
        <v>3440</v>
      </c>
      <c r="C1722" s="81" t="s">
        <v>12</v>
      </c>
      <c r="D1722" s="81" t="s">
        <v>91</v>
      </c>
      <c r="E1722" s="142">
        <v>160997</v>
      </c>
    </row>
    <row r="1723" spans="1:5" ht="25" x14ac:dyDescent="0.25">
      <c r="A1723" s="139" t="s">
        <v>3441</v>
      </c>
      <c r="B1723" s="129" t="s">
        <v>3442</v>
      </c>
      <c r="C1723" s="81" t="s">
        <v>12</v>
      </c>
      <c r="D1723" s="81" t="s">
        <v>91</v>
      </c>
      <c r="E1723" s="142">
        <v>1897164</v>
      </c>
    </row>
    <row r="1724" spans="1:5" ht="25" x14ac:dyDescent="0.25">
      <c r="A1724" s="139" t="s">
        <v>3443</v>
      </c>
      <c r="B1724" s="129" t="s">
        <v>3444</v>
      </c>
      <c r="C1724" s="81" t="s">
        <v>12</v>
      </c>
      <c r="D1724" s="81" t="s">
        <v>91</v>
      </c>
      <c r="E1724" s="142">
        <v>183165</v>
      </c>
    </row>
    <row r="1725" spans="1:5" ht="25" x14ac:dyDescent="0.25">
      <c r="A1725" s="139" t="s">
        <v>3445</v>
      </c>
      <c r="B1725" s="129" t="s">
        <v>3446</v>
      </c>
      <c r="C1725" s="81" t="s">
        <v>12</v>
      </c>
      <c r="D1725" s="81" t="s">
        <v>91</v>
      </c>
      <c r="E1725" s="142">
        <v>1599218</v>
      </c>
    </row>
    <row r="1726" spans="1:5" ht="25" x14ac:dyDescent="0.25">
      <c r="A1726" s="139" t="s">
        <v>3447</v>
      </c>
      <c r="B1726" s="129" t="s">
        <v>3448</v>
      </c>
      <c r="C1726" s="81" t="s">
        <v>12</v>
      </c>
      <c r="D1726" s="81" t="s">
        <v>91</v>
      </c>
      <c r="E1726" s="142">
        <v>184173</v>
      </c>
    </row>
    <row r="1727" spans="1:5" ht="25" x14ac:dyDescent="0.25">
      <c r="A1727" s="139" t="s">
        <v>3449</v>
      </c>
      <c r="B1727" s="129" t="s">
        <v>3450</v>
      </c>
      <c r="C1727" s="81" t="s">
        <v>12</v>
      </c>
      <c r="D1727" s="81" t="s">
        <v>91</v>
      </c>
      <c r="E1727" s="142">
        <v>1747206</v>
      </c>
    </row>
    <row r="1728" spans="1:5" ht="25" x14ac:dyDescent="0.25">
      <c r="A1728" s="139" t="s">
        <v>3451</v>
      </c>
      <c r="B1728" s="129" t="s">
        <v>3452</v>
      </c>
      <c r="C1728" s="81" t="s">
        <v>12</v>
      </c>
      <c r="D1728" s="81" t="s">
        <v>91</v>
      </c>
      <c r="E1728" s="142">
        <v>184532</v>
      </c>
    </row>
    <row r="1729" spans="1:5" ht="25" x14ac:dyDescent="0.25">
      <c r="A1729" s="139" t="s">
        <v>3453</v>
      </c>
      <c r="B1729" s="129" t="s">
        <v>3454</v>
      </c>
      <c r="C1729" s="81" t="s">
        <v>12</v>
      </c>
      <c r="D1729" s="81" t="s">
        <v>91</v>
      </c>
      <c r="E1729" s="142">
        <v>1886370</v>
      </c>
    </row>
    <row r="1730" spans="1:5" ht="25" x14ac:dyDescent="0.25">
      <c r="A1730" s="139" t="s">
        <v>3455</v>
      </c>
      <c r="B1730" s="129" t="s">
        <v>3456</v>
      </c>
      <c r="C1730" s="81" t="s">
        <v>12</v>
      </c>
      <c r="D1730" s="81" t="s">
        <v>91</v>
      </c>
      <c r="E1730" s="142">
        <v>231441</v>
      </c>
    </row>
    <row r="1731" spans="1:5" ht="25" x14ac:dyDescent="0.25">
      <c r="A1731" s="139" t="s">
        <v>3457</v>
      </c>
      <c r="B1731" s="129" t="s">
        <v>3458</v>
      </c>
      <c r="C1731" s="81" t="s">
        <v>12</v>
      </c>
      <c r="D1731" s="81" t="s">
        <v>91</v>
      </c>
      <c r="E1731" s="142">
        <v>2413166</v>
      </c>
    </row>
    <row r="1732" spans="1:5" ht="25" x14ac:dyDescent="0.25">
      <c r="A1732" s="139" t="s">
        <v>3459</v>
      </c>
      <c r="B1732" s="129" t="s">
        <v>3460</v>
      </c>
      <c r="C1732" s="81" t="s">
        <v>12</v>
      </c>
      <c r="D1732" s="81" t="s">
        <v>91</v>
      </c>
      <c r="E1732" s="142">
        <v>233243</v>
      </c>
    </row>
    <row r="1733" spans="1:5" ht="25" x14ac:dyDescent="0.25">
      <c r="A1733" s="139" t="s">
        <v>3461</v>
      </c>
      <c r="B1733" s="129" t="s">
        <v>3462</v>
      </c>
      <c r="C1733" s="81" t="s">
        <v>12</v>
      </c>
      <c r="D1733" s="81" t="s">
        <v>91</v>
      </c>
      <c r="E1733" s="142">
        <v>2777783</v>
      </c>
    </row>
    <row r="1734" spans="1:5" ht="25" x14ac:dyDescent="0.25">
      <c r="A1734" s="139" t="s">
        <v>3463</v>
      </c>
      <c r="B1734" s="129" t="s">
        <v>3464</v>
      </c>
      <c r="C1734" s="81" t="s">
        <v>12</v>
      </c>
      <c r="D1734" s="81" t="s">
        <v>91</v>
      </c>
      <c r="E1734" s="142">
        <v>233243</v>
      </c>
    </row>
    <row r="1735" spans="1:5" ht="25" x14ac:dyDescent="0.25">
      <c r="A1735" s="139" t="s">
        <v>3465</v>
      </c>
      <c r="B1735" s="129" t="s">
        <v>3466</v>
      </c>
      <c r="C1735" s="81" t="s">
        <v>12</v>
      </c>
      <c r="D1735" s="81" t="s">
        <v>91</v>
      </c>
      <c r="E1735" s="142">
        <v>2924291</v>
      </c>
    </row>
    <row r="1736" spans="1:5" ht="25" x14ac:dyDescent="0.25">
      <c r="A1736" s="139" t="s">
        <v>3467</v>
      </c>
      <c r="B1736" s="129" t="s">
        <v>3468</v>
      </c>
      <c r="C1736" s="81" t="s">
        <v>12</v>
      </c>
      <c r="D1736" s="81" t="s">
        <v>91</v>
      </c>
      <c r="E1736" s="142">
        <v>275571</v>
      </c>
    </row>
    <row r="1737" spans="1:5" ht="25" x14ac:dyDescent="0.25">
      <c r="A1737" s="139" t="s">
        <v>3469</v>
      </c>
      <c r="B1737" s="129" t="s">
        <v>3470</v>
      </c>
      <c r="C1737" s="81" t="s">
        <v>12</v>
      </c>
      <c r="D1737" s="81" t="s">
        <v>91</v>
      </c>
      <c r="E1737" s="142">
        <v>3131985</v>
      </c>
    </row>
    <row r="1738" spans="1:5" ht="25" x14ac:dyDescent="0.25">
      <c r="A1738" s="139" t="s">
        <v>3471</v>
      </c>
      <c r="B1738" s="129" t="s">
        <v>3472</v>
      </c>
      <c r="C1738" s="81" t="s">
        <v>12</v>
      </c>
      <c r="D1738" s="81" t="s">
        <v>91</v>
      </c>
      <c r="E1738" s="142">
        <v>285470</v>
      </c>
    </row>
    <row r="1739" spans="1:5" ht="25" x14ac:dyDescent="0.25">
      <c r="A1739" s="139" t="s">
        <v>3473</v>
      </c>
      <c r="B1739" s="129" t="s">
        <v>3474</v>
      </c>
      <c r="C1739" s="81" t="s">
        <v>12</v>
      </c>
      <c r="D1739" s="81" t="s">
        <v>91</v>
      </c>
      <c r="E1739" s="142">
        <v>3446859</v>
      </c>
    </row>
    <row r="1740" spans="1:5" ht="25" x14ac:dyDescent="0.25">
      <c r="A1740" s="139" t="s">
        <v>3475</v>
      </c>
      <c r="B1740" s="129" t="s">
        <v>3476</v>
      </c>
      <c r="C1740" s="81" t="s">
        <v>12</v>
      </c>
      <c r="D1740" s="81" t="s">
        <v>91</v>
      </c>
      <c r="E1740" s="142">
        <v>290419</v>
      </c>
    </row>
    <row r="1741" spans="1:5" ht="25" x14ac:dyDescent="0.25">
      <c r="A1741" s="139" t="s">
        <v>3477</v>
      </c>
      <c r="B1741" s="129" t="s">
        <v>3478</v>
      </c>
      <c r="C1741" s="81" t="s">
        <v>12</v>
      </c>
      <c r="D1741" s="81" t="s">
        <v>91</v>
      </c>
      <c r="E1741" s="142">
        <v>3756581</v>
      </c>
    </row>
    <row r="1742" spans="1:5" ht="25" x14ac:dyDescent="0.25">
      <c r="A1742" s="139" t="s">
        <v>3479</v>
      </c>
      <c r="B1742" s="129" t="s">
        <v>3480</v>
      </c>
      <c r="C1742" s="81" t="s">
        <v>12</v>
      </c>
      <c r="D1742" s="81" t="s">
        <v>91</v>
      </c>
      <c r="E1742" s="142">
        <v>311492</v>
      </c>
    </row>
    <row r="1743" spans="1:5" ht="25" x14ac:dyDescent="0.25">
      <c r="A1743" s="139" t="s">
        <v>3481</v>
      </c>
      <c r="B1743" s="129" t="s">
        <v>3482</v>
      </c>
      <c r="C1743" s="81" t="s">
        <v>12</v>
      </c>
      <c r="D1743" s="81" t="s">
        <v>70</v>
      </c>
      <c r="E1743" s="142">
        <v>225749</v>
      </c>
    </row>
    <row r="1744" spans="1:5" ht="25" x14ac:dyDescent="0.25">
      <c r="A1744" s="139" t="s">
        <v>3483</v>
      </c>
      <c r="B1744" s="129" t="s">
        <v>3484</v>
      </c>
      <c r="C1744" s="81" t="s">
        <v>12</v>
      </c>
      <c r="D1744" s="81" t="s">
        <v>70</v>
      </c>
      <c r="E1744" s="142">
        <v>77366</v>
      </c>
    </row>
    <row r="1745" spans="1:5" ht="25" x14ac:dyDescent="0.25">
      <c r="A1745" s="139" t="s">
        <v>3485</v>
      </c>
      <c r="B1745" s="129" t="s">
        <v>3486</v>
      </c>
      <c r="C1745" s="81" t="s">
        <v>12</v>
      </c>
      <c r="D1745" s="81" t="s">
        <v>70</v>
      </c>
      <c r="E1745" s="142">
        <v>145572</v>
      </c>
    </row>
    <row r="1746" spans="1:5" ht="25" x14ac:dyDescent="0.25">
      <c r="A1746" s="139" t="s">
        <v>3487</v>
      </c>
      <c r="B1746" s="129" t="s">
        <v>3488</v>
      </c>
      <c r="C1746" s="81" t="s">
        <v>12</v>
      </c>
      <c r="D1746" s="81" t="s">
        <v>70</v>
      </c>
      <c r="E1746" s="142">
        <v>263312</v>
      </c>
    </row>
    <row r="1747" spans="1:5" ht="25" x14ac:dyDescent="0.25">
      <c r="A1747" s="139" t="s">
        <v>3489</v>
      </c>
      <c r="B1747" s="129" t="s">
        <v>3490</v>
      </c>
      <c r="C1747" s="81" t="s">
        <v>12</v>
      </c>
      <c r="D1747" s="81" t="s">
        <v>70</v>
      </c>
      <c r="E1747" s="142">
        <v>69901</v>
      </c>
    </row>
    <row r="1748" spans="1:5" ht="25" x14ac:dyDescent="0.25">
      <c r="A1748" s="139" t="s">
        <v>3491</v>
      </c>
      <c r="B1748" s="129" t="s">
        <v>3492</v>
      </c>
      <c r="C1748" s="81" t="s">
        <v>12</v>
      </c>
      <c r="D1748" s="81" t="s">
        <v>70</v>
      </c>
      <c r="E1748" s="142">
        <v>470343</v>
      </c>
    </row>
    <row r="1749" spans="1:5" ht="25" x14ac:dyDescent="0.25">
      <c r="A1749" s="139" t="s">
        <v>3493</v>
      </c>
      <c r="B1749" s="129" t="s">
        <v>3494</v>
      </c>
      <c r="C1749" s="81" t="s">
        <v>12</v>
      </c>
      <c r="D1749" s="81" t="s">
        <v>70</v>
      </c>
      <c r="E1749" s="142">
        <v>95943</v>
      </c>
    </row>
    <row r="1750" spans="1:5" ht="25" x14ac:dyDescent="0.25">
      <c r="A1750" s="139" t="s">
        <v>3495</v>
      </c>
      <c r="B1750" s="129" t="s">
        <v>3496</v>
      </c>
      <c r="C1750" s="81" t="s">
        <v>12</v>
      </c>
      <c r="D1750" s="81" t="s">
        <v>70</v>
      </c>
      <c r="E1750" s="142">
        <v>502554</v>
      </c>
    </row>
    <row r="1751" spans="1:5" ht="25" x14ac:dyDescent="0.25">
      <c r="A1751" s="139" t="s">
        <v>3497</v>
      </c>
      <c r="B1751" s="129" t="s">
        <v>3498</v>
      </c>
      <c r="C1751" s="81" t="s">
        <v>12</v>
      </c>
      <c r="D1751" s="81" t="s">
        <v>70</v>
      </c>
      <c r="E1751" s="142">
        <v>213990</v>
      </c>
    </row>
    <row r="1752" spans="1:5" ht="25" x14ac:dyDescent="0.25">
      <c r="A1752" s="139" t="s">
        <v>3499</v>
      </c>
      <c r="B1752" s="129" t="s">
        <v>3500</v>
      </c>
      <c r="C1752" s="81" t="s">
        <v>12</v>
      </c>
      <c r="D1752" s="81" t="s">
        <v>70</v>
      </c>
      <c r="E1752" s="142">
        <v>604255</v>
      </c>
    </row>
    <row r="1753" spans="1:5" ht="25" x14ac:dyDescent="0.25">
      <c r="A1753" s="139" t="s">
        <v>3501</v>
      </c>
      <c r="B1753" s="129" t="s">
        <v>3502</v>
      </c>
      <c r="C1753" s="81" t="s">
        <v>12</v>
      </c>
      <c r="D1753" s="81" t="s">
        <v>70</v>
      </c>
      <c r="E1753" s="142">
        <v>293156</v>
      </c>
    </row>
    <row r="1754" spans="1:5" ht="25" x14ac:dyDescent="0.25">
      <c r="A1754" s="139" t="s">
        <v>3503</v>
      </c>
      <c r="B1754" s="129" t="s">
        <v>3504</v>
      </c>
      <c r="C1754" s="81" t="s">
        <v>12</v>
      </c>
      <c r="D1754" s="81" t="s">
        <v>70</v>
      </c>
      <c r="E1754" s="142">
        <v>821575</v>
      </c>
    </row>
    <row r="1755" spans="1:5" ht="25" x14ac:dyDescent="0.25">
      <c r="A1755" s="139" t="s">
        <v>3505</v>
      </c>
      <c r="B1755" s="129" t="s">
        <v>3506</v>
      </c>
      <c r="C1755" s="81" t="s">
        <v>12</v>
      </c>
      <c r="D1755" s="81" t="s">
        <v>70</v>
      </c>
      <c r="E1755" s="142">
        <v>351684</v>
      </c>
    </row>
    <row r="1756" spans="1:5" ht="25" x14ac:dyDescent="0.25">
      <c r="A1756" s="139" t="s">
        <v>3507</v>
      </c>
      <c r="B1756" s="129" t="s">
        <v>3508</v>
      </c>
      <c r="C1756" s="81" t="s">
        <v>12</v>
      </c>
      <c r="D1756" s="81" t="s">
        <v>70</v>
      </c>
      <c r="E1756" s="142">
        <v>736604</v>
      </c>
    </row>
    <row r="1757" spans="1:5" ht="25" x14ac:dyDescent="0.25">
      <c r="A1757" s="139" t="s">
        <v>3509</v>
      </c>
      <c r="B1757" s="129" t="s">
        <v>3510</v>
      </c>
      <c r="C1757" s="81" t="s">
        <v>12</v>
      </c>
      <c r="D1757" s="81" t="s">
        <v>70</v>
      </c>
      <c r="E1757" s="142">
        <v>347861</v>
      </c>
    </row>
    <row r="1758" spans="1:5" ht="25" x14ac:dyDescent="0.25">
      <c r="A1758" s="139" t="s">
        <v>3511</v>
      </c>
      <c r="B1758" s="129" t="s">
        <v>3512</v>
      </c>
      <c r="C1758" s="81" t="s">
        <v>12</v>
      </c>
      <c r="D1758" s="81" t="s">
        <v>70</v>
      </c>
      <c r="E1758" s="142">
        <v>827509</v>
      </c>
    </row>
    <row r="1759" spans="1:5" ht="25" x14ac:dyDescent="0.25">
      <c r="A1759" s="139" t="s">
        <v>3513</v>
      </c>
      <c r="B1759" s="129" t="s">
        <v>3514</v>
      </c>
      <c r="C1759" s="81" t="s">
        <v>12</v>
      </c>
      <c r="D1759" s="81" t="s">
        <v>70</v>
      </c>
      <c r="E1759" s="142">
        <v>347861</v>
      </c>
    </row>
    <row r="1760" spans="1:5" ht="25" x14ac:dyDescent="0.25">
      <c r="A1760" s="139" t="s">
        <v>3515</v>
      </c>
      <c r="B1760" s="129" t="s">
        <v>3516</v>
      </c>
      <c r="C1760" s="81" t="s">
        <v>12</v>
      </c>
      <c r="D1760" s="81" t="s">
        <v>16</v>
      </c>
      <c r="E1760" s="142">
        <v>719587</v>
      </c>
    </row>
    <row r="1761" spans="1:5" ht="25" x14ac:dyDescent="0.25">
      <c r="A1761" s="139" t="s">
        <v>3517</v>
      </c>
      <c r="B1761" s="129" t="s">
        <v>3518</v>
      </c>
      <c r="C1761" s="81" t="s">
        <v>12</v>
      </c>
      <c r="D1761" s="81" t="s">
        <v>16</v>
      </c>
      <c r="E1761" s="142">
        <v>428337</v>
      </c>
    </row>
    <row r="1762" spans="1:5" ht="25" x14ac:dyDescent="0.25">
      <c r="A1762" s="139" t="s">
        <v>3519</v>
      </c>
      <c r="B1762" s="129" t="s">
        <v>3520</v>
      </c>
      <c r="C1762" s="81" t="s">
        <v>12</v>
      </c>
      <c r="D1762" s="81" t="s">
        <v>91</v>
      </c>
      <c r="E1762" s="142">
        <v>533350</v>
      </c>
    </row>
    <row r="1763" spans="1:5" ht="25" x14ac:dyDescent="0.25">
      <c r="A1763" s="139" t="s">
        <v>3521</v>
      </c>
      <c r="B1763" s="129" t="s">
        <v>3522</v>
      </c>
      <c r="C1763" s="81" t="s">
        <v>12</v>
      </c>
      <c r="D1763" s="81" t="s">
        <v>91</v>
      </c>
      <c r="E1763" s="142">
        <v>270242</v>
      </c>
    </row>
    <row r="1764" spans="1:5" ht="37.5" x14ac:dyDescent="0.25">
      <c r="A1764" s="139" t="s">
        <v>3523</v>
      </c>
      <c r="B1764" s="129" t="s">
        <v>3524</v>
      </c>
      <c r="C1764" s="81" t="s">
        <v>12</v>
      </c>
      <c r="D1764" s="81" t="s">
        <v>16</v>
      </c>
      <c r="E1764" s="142">
        <v>644148</v>
      </c>
    </row>
    <row r="1765" spans="1:5" ht="37.5" x14ac:dyDescent="0.25">
      <c r="A1765" s="139" t="s">
        <v>3525</v>
      </c>
      <c r="B1765" s="129" t="s">
        <v>3526</v>
      </c>
      <c r="C1765" s="81" t="s">
        <v>12</v>
      </c>
      <c r="D1765" s="81" t="s">
        <v>16</v>
      </c>
      <c r="E1765" s="142">
        <v>239051</v>
      </c>
    </row>
    <row r="1766" spans="1:5" ht="25" x14ac:dyDescent="0.25">
      <c r="A1766" s="139" t="s">
        <v>3527</v>
      </c>
      <c r="B1766" s="129" t="s">
        <v>3528</v>
      </c>
      <c r="C1766" s="81" t="s">
        <v>12</v>
      </c>
      <c r="D1766" s="81" t="s">
        <v>91</v>
      </c>
      <c r="E1766" s="142">
        <v>760435</v>
      </c>
    </row>
    <row r="1767" spans="1:5" ht="25" x14ac:dyDescent="0.25">
      <c r="A1767" s="139" t="s">
        <v>3529</v>
      </c>
      <c r="B1767" s="129" t="s">
        <v>3530</v>
      </c>
      <c r="C1767" s="81" t="s">
        <v>12</v>
      </c>
      <c r="D1767" s="81" t="s">
        <v>91</v>
      </c>
      <c r="E1767" s="142">
        <v>261671</v>
      </c>
    </row>
    <row r="1768" spans="1:5" ht="25" x14ac:dyDescent="0.25">
      <c r="A1768" s="139" t="s">
        <v>3531</v>
      </c>
      <c r="B1768" s="129" t="s">
        <v>3532</v>
      </c>
      <c r="C1768" s="81" t="s">
        <v>12</v>
      </c>
      <c r="D1768" s="81" t="s">
        <v>70</v>
      </c>
      <c r="E1768" s="142">
        <v>755381</v>
      </c>
    </row>
    <row r="1769" spans="1:5" ht="25" x14ac:dyDescent="0.25">
      <c r="A1769" s="139" t="s">
        <v>3533</v>
      </c>
      <c r="B1769" s="129" t="s">
        <v>3534</v>
      </c>
      <c r="C1769" s="81" t="s">
        <v>12</v>
      </c>
      <c r="D1769" s="81" t="s">
        <v>70</v>
      </c>
      <c r="E1769" s="142">
        <v>286860</v>
      </c>
    </row>
    <row r="1770" spans="1:5" ht="25" x14ac:dyDescent="0.25">
      <c r="A1770" s="139" t="s">
        <v>3535</v>
      </c>
      <c r="B1770" s="129" t="s">
        <v>3536</v>
      </c>
      <c r="C1770" s="81" t="s">
        <v>12</v>
      </c>
      <c r="D1770" s="81" t="s">
        <v>70</v>
      </c>
      <c r="E1770" s="142">
        <v>1441168</v>
      </c>
    </row>
    <row r="1771" spans="1:5" ht="25" x14ac:dyDescent="0.25">
      <c r="A1771" s="139" t="s">
        <v>3537</v>
      </c>
      <c r="B1771" s="129" t="s">
        <v>3538</v>
      </c>
      <c r="C1771" s="81" t="s">
        <v>12</v>
      </c>
      <c r="D1771" s="81" t="s">
        <v>70</v>
      </c>
      <c r="E1771" s="142">
        <v>79195</v>
      </c>
    </row>
    <row r="1772" spans="1:5" ht="25" x14ac:dyDescent="0.25">
      <c r="A1772" s="139" t="s">
        <v>3539</v>
      </c>
      <c r="B1772" s="129" t="s">
        <v>3540</v>
      </c>
      <c r="C1772" s="81" t="s">
        <v>12</v>
      </c>
      <c r="D1772" s="81" t="s">
        <v>70</v>
      </c>
      <c r="E1772" s="142">
        <v>853444</v>
      </c>
    </row>
    <row r="1773" spans="1:5" ht="25" x14ac:dyDescent="0.25">
      <c r="A1773" s="139" t="s">
        <v>3541</v>
      </c>
      <c r="B1773" s="129" t="s">
        <v>3542</v>
      </c>
      <c r="C1773" s="81" t="s">
        <v>12</v>
      </c>
      <c r="D1773" s="81" t="s">
        <v>70</v>
      </c>
      <c r="E1773" s="142">
        <v>179662</v>
      </c>
    </row>
    <row r="1774" spans="1:5" ht="37.5" x14ac:dyDescent="0.25">
      <c r="A1774" s="139" t="s">
        <v>3543</v>
      </c>
      <c r="B1774" s="129" t="s">
        <v>3544</v>
      </c>
      <c r="C1774" s="81" t="s">
        <v>12</v>
      </c>
      <c r="D1774" s="81" t="s">
        <v>70</v>
      </c>
      <c r="E1774" s="142">
        <v>211734</v>
      </c>
    </row>
    <row r="1775" spans="1:5" ht="25" x14ac:dyDescent="0.25">
      <c r="A1775" s="139" t="s">
        <v>3545</v>
      </c>
      <c r="B1775" s="129" t="s">
        <v>3546</v>
      </c>
      <c r="C1775" s="81" t="s">
        <v>12</v>
      </c>
      <c r="D1775" s="81" t="s">
        <v>70</v>
      </c>
      <c r="E1775" s="142">
        <v>135962</v>
      </c>
    </row>
    <row r="1776" spans="1:5" ht="37.5" x14ac:dyDescent="0.25">
      <c r="A1776" s="139" t="s">
        <v>3547</v>
      </c>
      <c r="B1776" s="129" t="s">
        <v>3548</v>
      </c>
      <c r="C1776" s="81" t="s">
        <v>12</v>
      </c>
      <c r="D1776" s="81" t="s">
        <v>70</v>
      </c>
      <c r="E1776" s="142">
        <v>124150</v>
      </c>
    </row>
    <row r="1777" spans="1:5" ht="25" x14ac:dyDescent="0.25">
      <c r="A1777" s="139" t="s">
        <v>3549</v>
      </c>
      <c r="B1777" s="129" t="s">
        <v>3550</v>
      </c>
      <c r="C1777" s="81" t="s">
        <v>12</v>
      </c>
      <c r="D1777" s="81" t="s">
        <v>70</v>
      </c>
      <c r="E1777" s="142">
        <v>95213</v>
      </c>
    </row>
    <row r="1778" spans="1:5" ht="37.5" x14ac:dyDescent="0.25">
      <c r="A1778" s="139" t="s">
        <v>3551</v>
      </c>
      <c r="B1778" s="129" t="s">
        <v>3552</v>
      </c>
      <c r="C1778" s="81" t="s">
        <v>12</v>
      </c>
      <c r="D1778" s="81" t="s">
        <v>70</v>
      </c>
      <c r="E1778" s="142">
        <v>726078</v>
      </c>
    </row>
    <row r="1779" spans="1:5" ht="25" x14ac:dyDescent="0.25">
      <c r="A1779" s="139" t="s">
        <v>3553</v>
      </c>
      <c r="B1779" s="129" t="s">
        <v>3554</v>
      </c>
      <c r="C1779" s="81" t="s">
        <v>12</v>
      </c>
      <c r="D1779" s="81" t="s">
        <v>70</v>
      </c>
      <c r="E1779" s="142">
        <v>210123</v>
      </c>
    </row>
    <row r="1780" spans="1:5" ht="37.5" x14ac:dyDescent="0.25">
      <c r="A1780" s="139" t="s">
        <v>3555</v>
      </c>
      <c r="B1780" s="129" t="s">
        <v>3556</v>
      </c>
      <c r="C1780" s="81" t="s">
        <v>12</v>
      </c>
      <c r="D1780" s="81" t="s">
        <v>70</v>
      </c>
      <c r="E1780" s="142">
        <v>772968</v>
      </c>
    </row>
    <row r="1781" spans="1:5" ht="25" x14ac:dyDescent="0.25">
      <c r="A1781" s="139" t="s">
        <v>3557</v>
      </c>
      <c r="B1781" s="129" t="s">
        <v>3558</v>
      </c>
      <c r="C1781" s="81" t="s">
        <v>12</v>
      </c>
      <c r="D1781" s="81" t="s">
        <v>70</v>
      </c>
      <c r="E1781" s="142">
        <v>210123</v>
      </c>
    </row>
    <row r="1782" spans="1:5" ht="37.5" x14ac:dyDescent="0.25">
      <c r="A1782" s="139" t="s">
        <v>3559</v>
      </c>
      <c r="B1782" s="129" t="s">
        <v>3560</v>
      </c>
      <c r="C1782" s="81" t="s">
        <v>12</v>
      </c>
      <c r="D1782" s="81" t="s">
        <v>91</v>
      </c>
      <c r="E1782" s="142">
        <v>471973</v>
      </c>
    </row>
    <row r="1783" spans="1:5" ht="25" x14ac:dyDescent="0.25">
      <c r="A1783" s="139" t="s">
        <v>3561</v>
      </c>
      <c r="B1783" s="129" t="s">
        <v>3562</v>
      </c>
      <c r="C1783" s="81" t="s">
        <v>12</v>
      </c>
      <c r="D1783" s="81" t="s">
        <v>91</v>
      </c>
      <c r="E1783" s="142">
        <v>357695</v>
      </c>
    </row>
    <row r="1784" spans="1:5" ht="25" x14ac:dyDescent="0.25">
      <c r="A1784" s="139" t="s">
        <v>3563</v>
      </c>
      <c r="B1784" s="129" t="s">
        <v>3564</v>
      </c>
      <c r="C1784" s="81" t="s">
        <v>12</v>
      </c>
      <c r="D1784" s="81" t="s">
        <v>91</v>
      </c>
      <c r="E1784" s="142">
        <v>619653</v>
      </c>
    </row>
    <row r="1785" spans="1:5" ht="25" x14ac:dyDescent="0.25">
      <c r="A1785" s="139" t="s">
        <v>3565</v>
      </c>
      <c r="B1785" s="129" t="s">
        <v>3566</v>
      </c>
      <c r="C1785" s="81" t="s">
        <v>12</v>
      </c>
      <c r="D1785" s="81" t="s">
        <v>91</v>
      </c>
      <c r="E1785" s="142">
        <v>380759</v>
      </c>
    </row>
    <row r="1786" spans="1:5" ht="37.5" x14ac:dyDescent="0.25">
      <c r="A1786" s="139" t="s">
        <v>3567</v>
      </c>
      <c r="B1786" s="129" t="s">
        <v>3568</v>
      </c>
      <c r="C1786" s="81" t="s">
        <v>12</v>
      </c>
      <c r="D1786" s="81" t="s">
        <v>91</v>
      </c>
      <c r="E1786" s="142">
        <v>414535</v>
      </c>
    </row>
    <row r="1787" spans="1:5" ht="25" x14ac:dyDescent="0.25">
      <c r="A1787" s="139" t="s">
        <v>3569</v>
      </c>
      <c r="B1787" s="129" t="s">
        <v>3570</v>
      </c>
      <c r="C1787" s="81" t="s">
        <v>12</v>
      </c>
      <c r="D1787" s="81" t="s">
        <v>91</v>
      </c>
      <c r="E1787" s="142">
        <v>359259</v>
      </c>
    </row>
    <row r="1788" spans="1:5" ht="25" x14ac:dyDescent="0.25">
      <c r="A1788" s="139" t="s">
        <v>3571</v>
      </c>
      <c r="B1788" s="129" t="s">
        <v>3572</v>
      </c>
      <c r="C1788" s="81" t="s">
        <v>12</v>
      </c>
      <c r="D1788" s="81" t="s">
        <v>70</v>
      </c>
      <c r="E1788" s="142">
        <v>179731</v>
      </c>
    </row>
    <row r="1789" spans="1:5" ht="25" x14ac:dyDescent="0.25">
      <c r="A1789" s="139" t="s">
        <v>3573</v>
      </c>
      <c r="B1789" s="129" t="s">
        <v>3574</v>
      </c>
      <c r="C1789" s="81" t="s">
        <v>12</v>
      </c>
      <c r="D1789" s="81" t="s">
        <v>70</v>
      </c>
      <c r="E1789" s="142">
        <v>63689</v>
      </c>
    </row>
    <row r="1790" spans="1:5" ht="25" x14ac:dyDescent="0.25">
      <c r="A1790" s="139" t="s">
        <v>3575</v>
      </c>
      <c r="B1790" s="129" t="s">
        <v>3576</v>
      </c>
      <c r="C1790" s="81" t="s">
        <v>12</v>
      </c>
      <c r="D1790" s="81" t="s">
        <v>70</v>
      </c>
      <c r="E1790" s="142">
        <v>236385</v>
      </c>
    </row>
    <row r="1791" spans="1:5" ht="25" x14ac:dyDescent="0.25">
      <c r="A1791" s="139" t="s">
        <v>3577</v>
      </c>
      <c r="B1791" s="129" t="s">
        <v>3578</v>
      </c>
      <c r="C1791" s="81" t="s">
        <v>12</v>
      </c>
      <c r="D1791" s="81" t="s">
        <v>70</v>
      </c>
      <c r="E1791" s="142">
        <v>63689</v>
      </c>
    </row>
    <row r="1792" spans="1:5" ht="25" x14ac:dyDescent="0.25">
      <c r="A1792" s="139" t="s">
        <v>3579</v>
      </c>
      <c r="B1792" s="129" t="s">
        <v>3580</v>
      </c>
      <c r="C1792" s="81" t="s">
        <v>12</v>
      </c>
      <c r="D1792" s="81" t="s">
        <v>70</v>
      </c>
      <c r="E1792" s="142">
        <v>170467</v>
      </c>
    </row>
    <row r="1793" spans="1:5" ht="25" x14ac:dyDescent="0.25">
      <c r="A1793" s="139" t="s">
        <v>3581</v>
      </c>
      <c r="B1793" s="129" t="s">
        <v>3582</v>
      </c>
      <c r="C1793" s="81" t="s">
        <v>12</v>
      </c>
      <c r="D1793" s="81" t="s">
        <v>70</v>
      </c>
      <c r="E1793" s="142">
        <v>62878</v>
      </c>
    </row>
    <row r="1794" spans="1:5" ht="25" x14ac:dyDescent="0.25">
      <c r="A1794" s="139" t="s">
        <v>3583</v>
      </c>
      <c r="B1794" s="129" t="s">
        <v>3584</v>
      </c>
      <c r="C1794" s="81" t="s">
        <v>12</v>
      </c>
      <c r="D1794" s="81" t="s">
        <v>70</v>
      </c>
      <c r="E1794" s="142">
        <v>160915</v>
      </c>
    </row>
    <row r="1795" spans="1:5" ht="25" x14ac:dyDescent="0.25">
      <c r="A1795" s="139" t="s">
        <v>3585</v>
      </c>
      <c r="B1795" s="129" t="s">
        <v>3586</v>
      </c>
      <c r="C1795" s="81" t="s">
        <v>12</v>
      </c>
      <c r="D1795" s="81" t="s">
        <v>70</v>
      </c>
      <c r="E1795" s="142">
        <v>67827</v>
      </c>
    </row>
    <row r="1796" spans="1:5" ht="25" x14ac:dyDescent="0.25">
      <c r="A1796" s="139" t="s">
        <v>3587</v>
      </c>
      <c r="B1796" s="129" t="s">
        <v>3588</v>
      </c>
      <c r="C1796" s="81" t="s">
        <v>12</v>
      </c>
      <c r="D1796" s="81" t="s">
        <v>70</v>
      </c>
      <c r="E1796" s="142">
        <v>2676402</v>
      </c>
    </row>
    <row r="1797" spans="1:5" ht="25" x14ac:dyDescent="0.25">
      <c r="A1797" s="139" t="s">
        <v>3589</v>
      </c>
      <c r="B1797" s="129" t="s">
        <v>3590</v>
      </c>
      <c r="C1797" s="81" t="s">
        <v>12</v>
      </c>
      <c r="D1797" s="81" t="s">
        <v>70</v>
      </c>
      <c r="E1797" s="142">
        <v>666923</v>
      </c>
    </row>
    <row r="1798" spans="1:5" ht="25" x14ac:dyDescent="0.25">
      <c r="A1798" s="139" t="s">
        <v>3591</v>
      </c>
      <c r="B1798" s="129" t="s">
        <v>3592</v>
      </c>
      <c r="C1798" s="81" t="s">
        <v>12</v>
      </c>
      <c r="D1798" s="81" t="s">
        <v>70</v>
      </c>
      <c r="E1798" s="142">
        <v>2679098</v>
      </c>
    </row>
    <row r="1799" spans="1:5" ht="25" x14ac:dyDescent="0.25">
      <c r="A1799" s="139" t="s">
        <v>3593</v>
      </c>
      <c r="B1799" s="129" t="s">
        <v>3594</v>
      </c>
      <c r="C1799" s="81" t="s">
        <v>12</v>
      </c>
      <c r="D1799" s="81" t="s">
        <v>70</v>
      </c>
      <c r="E1799" s="142">
        <v>666923</v>
      </c>
    </row>
    <row r="1800" spans="1:5" ht="25" x14ac:dyDescent="0.25">
      <c r="A1800" s="139" t="s">
        <v>3595</v>
      </c>
      <c r="B1800" s="129" t="s">
        <v>3596</v>
      </c>
      <c r="C1800" s="81" t="s">
        <v>12</v>
      </c>
      <c r="D1800" s="81" t="s">
        <v>70</v>
      </c>
      <c r="E1800" s="142">
        <v>978141</v>
      </c>
    </row>
    <row r="1801" spans="1:5" ht="25" x14ac:dyDescent="0.25">
      <c r="A1801" s="139" t="s">
        <v>3597</v>
      </c>
      <c r="B1801" s="129" t="s">
        <v>3598</v>
      </c>
      <c r="C1801" s="81" t="s">
        <v>12</v>
      </c>
      <c r="D1801" s="81" t="s">
        <v>70</v>
      </c>
      <c r="E1801" s="142">
        <v>630456</v>
      </c>
    </row>
    <row r="1802" spans="1:5" ht="37.5" x14ac:dyDescent="0.25">
      <c r="A1802" s="139" t="s">
        <v>3599</v>
      </c>
      <c r="B1802" s="129" t="s">
        <v>3600</v>
      </c>
      <c r="C1802" s="81" t="s">
        <v>12</v>
      </c>
      <c r="D1802" s="81" t="s">
        <v>70</v>
      </c>
      <c r="E1802" s="142">
        <v>2040808</v>
      </c>
    </row>
    <row r="1803" spans="1:5" ht="37.5" x14ac:dyDescent="0.25">
      <c r="A1803" s="139" t="s">
        <v>3601</v>
      </c>
      <c r="B1803" s="129" t="s">
        <v>3602</v>
      </c>
      <c r="C1803" s="81" t="s">
        <v>12</v>
      </c>
      <c r="D1803" s="81" t="s">
        <v>70</v>
      </c>
      <c r="E1803" s="142">
        <v>765611</v>
      </c>
    </row>
    <row r="1804" spans="1:5" ht="25" x14ac:dyDescent="0.25">
      <c r="A1804" s="139" t="s">
        <v>3603</v>
      </c>
      <c r="B1804" s="129" t="s">
        <v>3604</v>
      </c>
      <c r="C1804" s="81" t="s">
        <v>12</v>
      </c>
      <c r="D1804" s="81" t="s">
        <v>70</v>
      </c>
      <c r="E1804" s="142">
        <v>122384</v>
      </c>
    </row>
    <row r="1805" spans="1:5" ht="25" x14ac:dyDescent="0.25">
      <c r="A1805" s="139" t="s">
        <v>3605</v>
      </c>
      <c r="B1805" s="129" t="s">
        <v>3606</v>
      </c>
      <c r="C1805" s="81" t="s">
        <v>12</v>
      </c>
      <c r="D1805" s="81" t="s">
        <v>70</v>
      </c>
      <c r="E1805" s="142">
        <v>104810</v>
      </c>
    </row>
    <row r="1806" spans="1:5" ht="25" x14ac:dyDescent="0.25">
      <c r="A1806" s="139" t="s">
        <v>3607</v>
      </c>
      <c r="B1806" s="129" t="s">
        <v>3608</v>
      </c>
      <c r="C1806" s="81" t="s">
        <v>12</v>
      </c>
      <c r="D1806" s="81" t="s">
        <v>70</v>
      </c>
      <c r="E1806" s="142">
        <v>95002</v>
      </c>
    </row>
    <row r="1807" spans="1:5" ht="25" x14ac:dyDescent="0.25">
      <c r="A1807" s="139" t="s">
        <v>3609</v>
      </c>
      <c r="B1807" s="129" t="s">
        <v>3610</v>
      </c>
      <c r="C1807" s="81" t="s">
        <v>12</v>
      </c>
      <c r="D1807" s="81" t="s">
        <v>70</v>
      </c>
      <c r="E1807" s="142">
        <v>88495</v>
      </c>
    </row>
    <row r="1808" spans="1:5" ht="25" x14ac:dyDescent="0.25">
      <c r="A1808" s="139" t="s">
        <v>3611</v>
      </c>
      <c r="B1808" s="129" t="s">
        <v>3612</v>
      </c>
      <c r="C1808" s="81" t="s">
        <v>12</v>
      </c>
      <c r="D1808" s="81" t="s">
        <v>70</v>
      </c>
      <c r="E1808" s="142">
        <v>277953</v>
      </c>
    </row>
    <row r="1809" spans="1:5" x14ac:dyDescent="0.25">
      <c r="A1809" s="139" t="s">
        <v>3613</v>
      </c>
      <c r="B1809" s="129" t="s">
        <v>3614</v>
      </c>
      <c r="C1809" s="81" t="s">
        <v>12</v>
      </c>
      <c r="D1809" s="81" t="s">
        <v>70</v>
      </c>
      <c r="E1809" s="142">
        <v>57745</v>
      </c>
    </row>
    <row r="1810" spans="1:5" ht="25" x14ac:dyDescent="0.25">
      <c r="A1810" s="139" t="s">
        <v>3615</v>
      </c>
      <c r="B1810" s="129" t="s">
        <v>3616</v>
      </c>
      <c r="C1810" s="81" t="s">
        <v>12</v>
      </c>
      <c r="D1810" s="81" t="s">
        <v>70</v>
      </c>
      <c r="E1810" s="142">
        <v>292333</v>
      </c>
    </row>
    <row r="1811" spans="1:5" x14ac:dyDescent="0.25">
      <c r="A1811" s="139" t="s">
        <v>3617</v>
      </c>
      <c r="B1811" s="129" t="s">
        <v>3618</v>
      </c>
      <c r="C1811" s="81" t="s">
        <v>12</v>
      </c>
      <c r="D1811" s="81" t="s">
        <v>70</v>
      </c>
      <c r="E1811" s="142">
        <v>57745</v>
      </c>
    </row>
    <row r="1812" spans="1:5" ht="25" x14ac:dyDescent="0.25">
      <c r="A1812" s="139" t="s">
        <v>3619</v>
      </c>
      <c r="B1812" s="129" t="s">
        <v>3620</v>
      </c>
      <c r="C1812" s="81" t="s">
        <v>12</v>
      </c>
      <c r="D1812" s="81" t="s">
        <v>70</v>
      </c>
      <c r="E1812" s="142">
        <v>315627</v>
      </c>
    </row>
    <row r="1813" spans="1:5" x14ac:dyDescent="0.25">
      <c r="A1813" s="139" t="s">
        <v>3621</v>
      </c>
      <c r="B1813" s="129" t="s">
        <v>3622</v>
      </c>
      <c r="C1813" s="81" t="s">
        <v>12</v>
      </c>
      <c r="D1813" s="81" t="s">
        <v>70</v>
      </c>
      <c r="E1813" s="142">
        <v>57745</v>
      </c>
    </row>
    <row r="1814" spans="1:5" ht="25" x14ac:dyDescent="0.25">
      <c r="A1814" s="139" t="s">
        <v>3623</v>
      </c>
      <c r="B1814" s="129" t="s">
        <v>3624</v>
      </c>
      <c r="C1814" s="81" t="s">
        <v>12</v>
      </c>
      <c r="D1814" s="81" t="s">
        <v>70</v>
      </c>
      <c r="E1814" s="142">
        <v>333887</v>
      </c>
    </row>
    <row r="1815" spans="1:5" x14ac:dyDescent="0.25">
      <c r="A1815" s="139" t="s">
        <v>3625</v>
      </c>
      <c r="B1815" s="129" t="s">
        <v>3626</v>
      </c>
      <c r="C1815" s="81" t="s">
        <v>12</v>
      </c>
      <c r="D1815" s="81" t="s">
        <v>70</v>
      </c>
      <c r="E1815" s="142">
        <v>57745</v>
      </c>
    </row>
    <row r="1816" spans="1:5" ht="25" x14ac:dyDescent="0.25">
      <c r="A1816" s="139" t="s">
        <v>3627</v>
      </c>
      <c r="B1816" s="129" t="s">
        <v>3628</v>
      </c>
      <c r="C1816" s="81" t="s">
        <v>12</v>
      </c>
      <c r="D1816" s="81" t="s">
        <v>70</v>
      </c>
      <c r="E1816" s="142">
        <v>357263</v>
      </c>
    </row>
    <row r="1817" spans="1:5" x14ac:dyDescent="0.25">
      <c r="A1817" s="139" t="s">
        <v>3629</v>
      </c>
      <c r="B1817" s="129" t="s">
        <v>3630</v>
      </c>
      <c r="C1817" s="81" t="s">
        <v>12</v>
      </c>
      <c r="D1817" s="81" t="s">
        <v>70</v>
      </c>
      <c r="E1817" s="142">
        <v>57745</v>
      </c>
    </row>
    <row r="1818" spans="1:5" ht="25" x14ac:dyDescent="0.25">
      <c r="A1818" s="139" t="s">
        <v>3631</v>
      </c>
      <c r="B1818" s="129" t="s">
        <v>3632</v>
      </c>
      <c r="C1818" s="81" t="s">
        <v>12</v>
      </c>
      <c r="D1818" s="81" t="s">
        <v>70</v>
      </c>
      <c r="E1818" s="142">
        <v>387701</v>
      </c>
    </row>
    <row r="1819" spans="1:5" x14ac:dyDescent="0.25">
      <c r="A1819" s="139" t="s">
        <v>3633</v>
      </c>
      <c r="B1819" s="129" t="s">
        <v>3634</v>
      </c>
      <c r="C1819" s="81" t="s">
        <v>12</v>
      </c>
      <c r="D1819" s="81" t="s">
        <v>70</v>
      </c>
      <c r="E1819" s="142">
        <v>57745</v>
      </c>
    </row>
    <row r="1820" spans="1:5" ht="25" x14ac:dyDescent="0.25">
      <c r="A1820" s="139" t="s">
        <v>3635</v>
      </c>
      <c r="B1820" s="129" t="s">
        <v>3636</v>
      </c>
      <c r="C1820" s="81" t="s">
        <v>12</v>
      </c>
      <c r="D1820" s="81" t="s">
        <v>70</v>
      </c>
      <c r="E1820" s="142">
        <v>422764</v>
      </c>
    </row>
    <row r="1821" spans="1:5" x14ac:dyDescent="0.25">
      <c r="A1821" s="139" t="s">
        <v>3637</v>
      </c>
      <c r="B1821" s="129" t="s">
        <v>3638</v>
      </c>
      <c r="C1821" s="81" t="s">
        <v>12</v>
      </c>
      <c r="D1821" s="81" t="s">
        <v>70</v>
      </c>
      <c r="E1821" s="142">
        <v>57745</v>
      </c>
    </row>
    <row r="1822" spans="1:5" ht="25" x14ac:dyDescent="0.25">
      <c r="A1822" s="139" t="s">
        <v>3639</v>
      </c>
      <c r="B1822" s="129" t="s">
        <v>3640</v>
      </c>
      <c r="C1822" s="81" t="s">
        <v>12</v>
      </c>
      <c r="D1822" s="81" t="s">
        <v>70</v>
      </c>
      <c r="E1822" s="142">
        <v>608708</v>
      </c>
    </row>
    <row r="1823" spans="1:5" x14ac:dyDescent="0.25">
      <c r="A1823" s="139" t="s">
        <v>3641</v>
      </c>
      <c r="B1823" s="129" t="s">
        <v>3642</v>
      </c>
      <c r="C1823" s="81" t="s">
        <v>12</v>
      </c>
      <c r="D1823" s="81" t="s">
        <v>70</v>
      </c>
      <c r="E1823" s="142">
        <v>57745</v>
      </c>
    </row>
    <row r="1824" spans="1:5" ht="25" x14ac:dyDescent="0.25">
      <c r="A1824" s="139" t="s">
        <v>3643</v>
      </c>
      <c r="B1824" s="129" t="s">
        <v>3644</v>
      </c>
      <c r="C1824" s="81" t="s">
        <v>12</v>
      </c>
      <c r="D1824" s="81" t="s">
        <v>70</v>
      </c>
      <c r="E1824" s="142">
        <v>656695</v>
      </c>
    </row>
    <row r="1825" spans="1:5" x14ac:dyDescent="0.25">
      <c r="A1825" s="139" t="s">
        <v>3645</v>
      </c>
      <c r="B1825" s="129" t="s">
        <v>3646</v>
      </c>
      <c r="C1825" s="81" t="s">
        <v>12</v>
      </c>
      <c r="D1825" s="81" t="s">
        <v>70</v>
      </c>
      <c r="E1825" s="142">
        <v>57745</v>
      </c>
    </row>
    <row r="1826" spans="1:5" ht="25" x14ac:dyDescent="0.25">
      <c r="A1826" s="139" t="s">
        <v>3647</v>
      </c>
      <c r="B1826" s="129" t="s">
        <v>3648</v>
      </c>
      <c r="C1826" s="81" t="s">
        <v>12</v>
      </c>
      <c r="D1826" s="81" t="s">
        <v>70</v>
      </c>
      <c r="E1826" s="142">
        <v>751385</v>
      </c>
    </row>
    <row r="1827" spans="1:5" x14ac:dyDescent="0.25">
      <c r="A1827" s="139" t="s">
        <v>3649</v>
      </c>
      <c r="B1827" s="129" t="s">
        <v>3650</v>
      </c>
      <c r="C1827" s="81" t="s">
        <v>12</v>
      </c>
      <c r="D1827" s="81" t="s">
        <v>70</v>
      </c>
      <c r="E1827" s="142">
        <v>57745</v>
      </c>
    </row>
    <row r="1828" spans="1:5" ht="25" x14ac:dyDescent="0.25">
      <c r="A1828" s="139" t="s">
        <v>3651</v>
      </c>
      <c r="B1828" s="129" t="s">
        <v>3652</v>
      </c>
      <c r="C1828" s="81" t="s">
        <v>12</v>
      </c>
      <c r="D1828" s="81" t="s">
        <v>70</v>
      </c>
      <c r="E1828" s="142">
        <v>870120</v>
      </c>
    </row>
    <row r="1829" spans="1:5" x14ac:dyDescent="0.25">
      <c r="A1829" s="139" t="s">
        <v>3653</v>
      </c>
      <c r="B1829" s="129" t="s">
        <v>3654</v>
      </c>
      <c r="C1829" s="81" t="s">
        <v>12</v>
      </c>
      <c r="D1829" s="81" t="s">
        <v>70</v>
      </c>
      <c r="E1829" s="142">
        <v>57745</v>
      </c>
    </row>
    <row r="1830" spans="1:5" ht="25" x14ac:dyDescent="0.25">
      <c r="A1830" s="139" t="s">
        <v>3655</v>
      </c>
      <c r="B1830" s="129" t="s">
        <v>3656</v>
      </c>
      <c r="C1830" s="81" t="s">
        <v>12</v>
      </c>
      <c r="D1830" s="81" t="s">
        <v>70</v>
      </c>
      <c r="E1830" s="142">
        <v>909874</v>
      </c>
    </row>
    <row r="1831" spans="1:5" x14ac:dyDescent="0.25">
      <c r="A1831" s="139" t="s">
        <v>3657</v>
      </c>
      <c r="B1831" s="129" t="s">
        <v>3658</v>
      </c>
      <c r="C1831" s="81" t="s">
        <v>12</v>
      </c>
      <c r="D1831" s="81" t="s">
        <v>70</v>
      </c>
      <c r="E1831" s="142">
        <v>57745</v>
      </c>
    </row>
    <row r="1832" spans="1:5" ht="25" x14ac:dyDescent="0.25">
      <c r="A1832" s="139" t="s">
        <v>3659</v>
      </c>
      <c r="B1832" s="129" t="s">
        <v>3660</v>
      </c>
      <c r="C1832" s="81" t="s">
        <v>12</v>
      </c>
      <c r="D1832" s="81" t="s">
        <v>70</v>
      </c>
      <c r="E1832" s="142">
        <v>998427</v>
      </c>
    </row>
    <row r="1833" spans="1:5" x14ac:dyDescent="0.25">
      <c r="A1833" s="139" t="s">
        <v>3661</v>
      </c>
      <c r="B1833" s="129" t="s">
        <v>3662</v>
      </c>
      <c r="C1833" s="81" t="s">
        <v>12</v>
      </c>
      <c r="D1833" s="81" t="s">
        <v>70</v>
      </c>
      <c r="E1833" s="142">
        <v>57745</v>
      </c>
    </row>
    <row r="1834" spans="1:5" ht="25" x14ac:dyDescent="0.25">
      <c r="A1834" s="139" t="s">
        <v>3663</v>
      </c>
      <c r="B1834" s="129" t="s">
        <v>3664</v>
      </c>
      <c r="C1834" s="81" t="s">
        <v>12</v>
      </c>
      <c r="D1834" s="81" t="s">
        <v>91</v>
      </c>
      <c r="E1834" s="142">
        <v>19440</v>
      </c>
    </row>
    <row r="1835" spans="1:5" ht="25" x14ac:dyDescent="0.25">
      <c r="A1835" s="139" t="s">
        <v>3665</v>
      </c>
      <c r="B1835" s="129" t="s">
        <v>3666</v>
      </c>
      <c r="C1835" s="81" t="s">
        <v>12</v>
      </c>
      <c r="D1835" s="81" t="s">
        <v>91</v>
      </c>
      <c r="E1835" s="142">
        <v>10937</v>
      </c>
    </row>
    <row r="1836" spans="1:5" ht="25" x14ac:dyDescent="0.25">
      <c r="A1836" s="139" t="s">
        <v>3667</v>
      </c>
      <c r="B1836" s="129" t="s">
        <v>3668</v>
      </c>
      <c r="C1836" s="81" t="s">
        <v>12</v>
      </c>
      <c r="D1836" s="81" t="s">
        <v>91</v>
      </c>
      <c r="E1836" s="142">
        <v>19845</v>
      </c>
    </row>
    <row r="1837" spans="1:5" x14ac:dyDescent="0.25">
      <c r="A1837" s="139" t="s">
        <v>3669</v>
      </c>
      <c r="B1837" s="129" t="s">
        <v>3670</v>
      </c>
      <c r="C1837" s="81" t="s">
        <v>12</v>
      </c>
      <c r="D1837" s="81" t="s">
        <v>91</v>
      </c>
      <c r="E1837" s="142">
        <v>10937</v>
      </c>
    </row>
    <row r="1838" spans="1:5" ht="25" x14ac:dyDescent="0.25">
      <c r="A1838" s="139" t="s">
        <v>3671</v>
      </c>
      <c r="B1838" s="129" t="s">
        <v>3672</v>
      </c>
      <c r="C1838" s="81" t="s">
        <v>12</v>
      </c>
      <c r="D1838" s="81" t="s">
        <v>91</v>
      </c>
      <c r="E1838" s="142">
        <v>35040</v>
      </c>
    </row>
    <row r="1839" spans="1:5" x14ac:dyDescent="0.25">
      <c r="A1839" s="139" t="s">
        <v>3673</v>
      </c>
      <c r="B1839" s="129" t="s">
        <v>3674</v>
      </c>
      <c r="C1839" s="81" t="s">
        <v>12</v>
      </c>
      <c r="D1839" s="81" t="s">
        <v>91</v>
      </c>
      <c r="E1839" s="142">
        <v>10937</v>
      </c>
    </row>
    <row r="1840" spans="1:5" ht="25" x14ac:dyDescent="0.25">
      <c r="A1840" s="139" t="s">
        <v>3675</v>
      </c>
      <c r="B1840" s="129" t="s">
        <v>3676</v>
      </c>
      <c r="C1840" s="81" t="s">
        <v>12</v>
      </c>
      <c r="D1840" s="81" t="s">
        <v>91</v>
      </c>
      <c r="E1840" s="142">
        <v>26813</v>
      </c>
    </row>
    <row r="1841" spans="1:5" x14ac:dyDescent="0.25">
      <c r="A1841" s="139" t="s">
        <v>3677</v>
      </c>
      <c r="B1841" s="129" t="s">
        <v>3678</v>
      </c>
      <c r="C1841" s="81" t="s">
        <v>12</v>
      </c>
      <c r="D1841" s="81" t="s">
        <v>91</v>
      </c>
      <c r="E1841" s="142">
        <v>12630</v>
      </c>
    </row>
    <row r="1842" spans="1:5" ht="25" x14ac:dyDescent="0.25">
      <c r="A1842" s="139" t="s">
        <v>3679</v>
      </c>
      <c r="B1842" s="129" t="s">
        <v>3680</v>
      </c>
      <c r="C1842" s="81" t="s">
        <v>12</v>
      </c>
      <c r="D1842" s="81" t="s">
        <v>91</v>
      </c>
      <c r="E1842" s="142">
        <v>44149</v>
      </c>
    </row>
    <row r="1843" spans="1:5" x14ac:dyDescent="0.25">
      <c r="A1843" s="139" t="s">
        <v>3681</v>
      </c>
      <c r="B1843" s="129" t="s">
        <v>3682</v>
      </c>
      <c r="C1843" s="81" t="s">
        <v>12</v>
      </c>
      <c r="D1843" s="81" t="s">
        <v>91</v>
      </c>
      <c r="E1843" s="142">
        <v>12630</v>
      </c>
    </row>
    <row r="1844" spans="1:5" ht="37.5" x14ac:dyDescent="0.25">
      <c r="A1844" s="139" t="s">
        <v>3683</v>
      </c>
      <c r="B1844" s="129" t="s">
        <v>3684</v>
      </c>
      <c r="C1844" s="81" t="s">
        <v>12</v>
      </c>
      <c r="D1844" s="81" t="s">
        <v>91</v>
      </c>
      <c r="E1844" s="142">
        <v>493659</v>
      </c>
    </row>
    <row r="1845" spans="1:5" ht="37.5" x14ac:dyDescent="0.25">
      <c r="A1845" s="139" t="s">
        <v>3685</v>
      </c>
      <c r="B1845" s="129" t="s">
        <v>3686</v>
      </c>
      <c r="C1845" s="81" t="s">
        <v>12</v>
      </c>
      <c r="D1845" s="81" t="s">
        <v>91</v>
      </c>
      <c r="E1845" s="142">
        <v>280737</v>
      </c>
    </row>
    <row r="1846" spans="1:5" ht="25" x14ac:dyDescent="0.25">
      <c r="A1846" s="139" t="s">
        <v>3687</v>
      </c>
      <c r="B1846" s="129" t="s">
        <v>3688</v>
      </c>
      <c r="C1846" s="81" t="s">
        <v>12</v>
      </c>
      <c r="D1846" s="81" t="s">
        <v>70</v>
      </c>
      <c r="E1846" s="142">
        <v>442162</v>
      </c>
    </row>
    <row r="1847" spans="1:5" ht="25" x14ac:dyDescent="0.25">
      <c r="A1847" s="139" t="s">
        <v>3689</v>
      </c>
      <c r="B1847" s="129" t="s">
        <v>3690</v>
      </c>
      <c r="C1847" s="81" t="s">
        <v>12</v>
      </c>
      <c r="D1847" s="81" t="s">
        <v>70</v>
      </c>
      <c r="E1847" s="142">
        <v>1980139</v>
      </c>
    </row>
    <row r="1848" spans="1:5" ht="25" x14ac:dyDescent="0.25">
      <c r="A1848" s="139" t="s">
        <v>3691</v>
      </c>
      <c r="B1848" s="129" t="s">
        <v>3692</v>
      </c>
      <c r="C1848" s="81" t="s">
        <v>12</v>
      </c>
      <c r="D1848" s="81" t="s">
        <v>70</v>
      </c>
      <c r="E1848" s="142">
        <v>3268539</v>
      </c>
    </row>
    <row r="1849" spans="1:5" ht="13" x14ac:dyDescent="0.25">
      <c r="A1849" s="137" t="s">
        <v>3693</v>
      </c>
      <c r="B1849" s="127" t="s">
        <v>3694</v>
      </c>
      <c r="C1849" s="82" t="s">
        <v>8</v>
      </c>
      <c r="D1849" s="82"/>
      <c r="E1849" s="141" t="s">
        <v>9</v>
      </c>
    </row>
    <row r="1850" spans="1:5" ht="25" x14ac:dyDescent="0.25">
      <c r="A1850" s="139" t="s">
        <v>3695</v>
      </c>
      <c r="B1850" s="129" t="s">
        <v>3696</v>
      </c>
      <c r="C1850" s="81" t="s">
        <v>12</v>
      </c>
      <c r="D1850" s="81" t="s">
        <v>91</v>
      </c>
      <c r="E1850" s="142">
        <v>30868</v>
      </c>
    </row>
    <row r="1851" spans="1:5" ht="25" x14ac:dyDescent="0.25">
      <c r="A1851" s="139" t="s">
        <v>3697</v>
      </c>
      <c r="B1851" s="129" t="s">
        <v>3698</v>
      </c>
      <c r="C1851" s="81" t="s">
        <v>12</v>
      </c>
      <c r="D1851" s="81" t="s">
        <v>91</v>
      </c>
      <c r="E1851" s="142">
        <v>44618</v>
      </c>
    </row>
    <row r="1852" spans="1:5" ht="25" x14ac:dyDescent="0.25">
      <c r="A1852" s="139" t="s">
        <v>3699</v>
      </c>
      <c r="B1852" s="129" t="s">
        <v>3700</v>
      </c>
      <c r="C1852" s="81" t="s">
        <v>12</v>
      </c>
      <c r="D1852" s="81" t="s">
        <v>91</v>
      </c>
      <c r="E1852" s="142">
        <v>20141</v>
      </c>
    </row>
    <row r="1853" spans="1:5" ht="25" x14ac:dyDescent="0.25">
      <c r="A1853" s="139" t="s">
        <v>3701</v>
      </c>
      <c r="B1853" s="129" t="s">
        <v>3702</v>
      </c>
      <c r="C1853" s="81" t="s">
        <v>12</v>
      </c>
      <c r="D1853" s="81" t="s">
        <v>91</v>
      </c>
      <c r="E1853" s="142">
        <v>58454</v>
      </c>
    </row>
    <row r="1854" spans="1:5" ht="25" x14ac:dyDescent="0.25">
      <c r="A1854" s="139" t="s">
        <v>3703</v>
      </c>
      <c r="B1854" s="129" t="s">
        <v>3704</v>
      </c>
      <c r="C1854" s="81" t="s">
        <v>12</v>
      </c>
      <c r="D1854" s="81" t="s">
        <v>91</v>
      </c>
      <c r="E1854" s="142">
        <v>19010</v>
      </c>
    </row>
    <row r="1855" spans="1:5" ht="25" x14ac:dyDescent="0.25">
      <c r="A1855" s="139" t="s">
        <v>3705</v>
      </c>
      <c r="B1855" s="129" t="s">
        <v>3706</v>
      </c>
      <c r="C1855" s="81" t="s">
        <v>12</v>
      </c>
      <c r="D1855" s="81" t="s">
        <v>91</v>
      </c>
      <c r="E1855" s="142">
        <v>106720</v>
      </c>
    </row>
    <row r="1856" spans="1:5" ht="25" x14ac:dyDescent="0.25">
      <c r="A1856" s="139" t="s">
        <v>3707</v>
      </c>
      <c r="B1856" s="129" t="s">
        <v>3708</v>
      </c>
      <c r="C1856" s="81" t="s">
        <v>12</v>
      </c>
      <c r="D1856" s="81" t="s">
        <v>91</v>
      </c>
      <c r="E1856" s="142">
        <v>19010</v>
      </c>
    </row>
    <row r="1857" spans="1:5" ht="25" x14ac:dyDescent="0.25">
      <c r="A1857" s="139" t="s">
        <v>3709</v>
      </c>
      <c r="B1857" s="129" t="s">
        <v>3710</v>
      </c>
      <c r="C1857" s="81" t="s">
        <v>12</v>
      </c>
      <c r="D1857" s="81" t="s">
        <v>91</v>
      </c>
      <c r="E1857" s="142">
        <v>179538</v>
      </c>
    </row>
    <row r="1858" spans="1:5" ht="25" x14ac:dyDescent="0.25">
      <c r="A1858" s="139" t="s">
        <v>3711</v>
      </c>
      <c r="B1858" s="129" t="s">
        <v>3712</v>
      </c>
      <c r="C1858" s="81" t="s">
        <v>12</v>
      </c>
      <c r="D1858" s="81" t="s">
        <v>91</v>
      </c>
      <c r="E1858" s="142">
        <v>37240</v>
      </c>
    </row>
    <row r="1859" spans="1:5" ht="25" x14ac:dyDescent="0.25">
      <c r="A1859" s="139" t="s">
        <v>3713</v>
      </c>
      <c r="B1859" s="129" t="s">
        <v>3714</v>
      </c>
      <c r="C1859" s="81" t="s">
        <v>12</v>
      </c>
      <c r="D1859" s="81" t="s">
        <v>91</v>
      </c>
      <c r="E1859" s="142">
        <v>20405</v>
      </c>
    </row>
    <row r="1860" spans="1:5" ht="25" x14ac:dyDescent="0.25">
      <c r="A1860" s="139" t="s">
        <v>3715</v>
      </c>
      <c r="B1860" s="129" t="s">
        <v>3716</v>
      </c>
      <c r="C1860" s="81" t="s">
        <v>12</v>
      </c>
      <c r="D1860" s="81" t="s">
        <v>91</v>
      </c>
      <c r="E1860" s="142">
        <v>266731</v>
      </c>
    </row>
    <row r="1861" spans="1:5" ht="25" x14ac:dyDescent="0.25">
      <c r="A1861" s="139" t="s">
        <v>3717</v>
      </c>
      <c r="B1861" s="129" t="s">
        <v>3718</v>
      </c>
      <c r="C1861" s="81" t="s">
        <v>12</v>
      </c>
      <c r="D1861" s="81" t="s">
        <v>91</v>
      </c>
      <c r="E1861" s="142">
        <v>355455</v>
      </c>
    </row>
    <row r="1862" spans="1:5" ht="25" x14ac:dyDescent="0.25">
      <c r="A1862" s="139" t="s">
        <v>3719</v>
      </c>
      <c r="B1862" s="129" t="s">
        <v>3720</v>
      </c>
      <c r="C1862" s="81" t="s">
        <v>12</v>
      </c>
      <c r="D1862" s="81" t="s">
        <v>91</v>
      </c>
      <c r="E1862" s="142">
        <v>38088</v>
      </c>
    </row>
    <row r="1863" spans="1:5" ht="25" x14ac:dyDescent="0.25">
      <c r="A1863" s="139" t="s">
        <v>3721</v>
      </c>
      <c r="B1863" s="129" t="s">
        <v>3722</v>
      </c>
      <c r="C1863" s="81" t="s">
        <v>12</v>
      </c>
      <c r="D1863" s="81" t="s">
        <v>91</v>
      </c>
      <c r="E1863" s="142">
        <v>435172</v>
      </c>
    </row>
    <row r="1864" spans="1:5" ht="25" x14ac:dyDescent="0.25">
      <c r="A1864" s="139" t="s">
        <v>3723</v>
      </c>
      <c r="B1864" s="129" t="s">
        <v>3724</v>
      </c>
      <c r="C1864" s="81" t="s">
        <v>12</v>
      </c>
      <c r="D1864" s="81" t="s">
        <v>91</v>
      </c>
      <c r="E1864" s="142">
        <v>34797</v>
      </c>
    </row>
    <row r="1865" spans="1:5" ht="25" x14ac:dyDescent="0.25">
      <c r="A1865" s="139" t="s">
        <v>3725</v>
      </c>
      <c r="B1865" s="129" t="s">
        <v>3726</v>
      </c>
      <c r="C1865" s="81" t="s">
        <v>12</v>
      </c>
      <c r="D1865" s="81" t="s">
        <v>91</v>
      </c>
      <c r="E1865" s="142">
        <v>558775</v>
      </c>
    </row>
    <row r="1866" spans="1:5" ht="25" x14ac:dyDescent="0.25">
      <c r="A1866" s="139" t="s">
        <v>3727</v>
      </c>
      <c r="B1866" s="129" t="s">
        <v>3728</v>
      </c>
      <c r="C1866" s="81" t="s">
        <v>12</v>
      </c>
      <c r="D1866" s="81" t="s">
        <v>91</v>
      </c>
      <c r="E1866" s="142">
        <v>39879</v>
      </c>
    </row>
    <row r="1867" spans="1:5" ht="25" x14ac:dyDescent="0.25">
      <c r="A1867" s="139" t="s">
        <v>3729</v>
      </c>
      <c r="B1867" s="129" t="s">
        <v>3730</v>
      </c>
      <c r="C1867" s="81" t="s">
        <v>12</v>
      </c>
      <c r="D1867" s="81" t="s">
        <v>91</v>
      </c>
      <c r="E1867" s="142">
        <v>44602</v>
      </c>
    </row>
    <row r="1868" spans="1:5" ht="25" x14ac:dyDescent="0.25">
      <c r="A1868" s="139" t="s">
        <v>3731</v>
      </c>
      <c r="B1868" s="129" t="s">
        <v>3732</v>
      </c>
      <c r="C1868" s="81" t="s">
        <v>12</v>
      </c>
      <c r="D1868" s="81" t="s">
        <v>91</v>
      </c>
      <c r="E1868" s="142">
        <v>18458</v>
      </c>
    </row>
    <row r="1869" spans="1:5" ht="25" x14ac:dyDescent="0.25">
      <c r="A1869" s="139" t="s">
        <v>3733</v>
      </c>
      <c r="B1869" s="129" t="s">
        <v>3734</v>
      </c>
      <c r="C1869" s="81" t="s">
        <v>12</v>
      </c>
      <c r="D1869" s="81" t="s">
        <v>91</v>
      </c>
      <c r="E1869" s="142">
        <v>64257</v>
      </c>
    </row>
    <row r="1870" spans="1:5" ht="25" x14ac:dyDescent="0.25">
      <c r="A1870" s="139" t="s">
        <v>3735</v>
      </c>
      <c r="B1870" s="129" t="s">
        <v>3736</v>
      </c>
      <c r="C1870" s="81" t="s">
        <v>12</v>
      </c>
      <c r="D1870" s="81" t="s">
        <v>91</v>
      </c>
      <c r="E1870" s="142">
        <v>24023</v>
      </c>
    </row>
    <row r="1871" spans="1:5" ht="25" x14ac:dyDescent="0.25">
      <c r="A1871" s="139" t="s">
        <v>3737</v>
      </c>
      <c r="B1871" s="129" t="s">
        <v>3738</v>
      </c>
      <c r="C1871" s="81" t="s">
        <v>12</v>
      </c>
      <c r="D1871" s="81" t="s">
        <v>91</v>
      </c>
      <c r="E1871" s="142">
        <v>111461</v>
      </c>
    </row>
    <row r="1872" spans="1:5" ht="25" x14ac:dyDescent="0.25">
      <c r="A1872" s="139" t="s">
        <v>3739</v>
      </c>
      <c r="B1872" s="129" t="s">
        <v>3740</v>
      </c>
      <c r="C1872" s="81" t="s">
        <v>12</v>
      </c>
      <c r="D1872" s="81" t="s">
        <v>91</v>
      </c>
      <c r="E1872" s="142">
        <v>25230</v>
      </c>
    </row>
    <row r="1873" spans="1:5" ht="25" x14ac:dyDescent="0.25">
      <c r="A1873" s="139" t="s">
        <v>3741</v>
      </c>
      <c r="B1873" s="129" t="s">
        <v>3742</v>
      </c>
      <c r="C1873" s="81" t="s">
        <v>12</v>
      </c>
      <c r="D1873" s="81" t="s">
        <v>91</v>
      </c>
      <c r="E1873" s="142">
        <v>186044</v>
      </c>
    </row>
    <row r="1874" spans="1:5" ht="25" x14ac:dyDescent="0.25">
      <c r="A1874" s="139" t="s">
        <v>3743</v>
      </c>
      <c r="B1874" s="129" t="s">
        <v>3744</v>
      </c>
      <c r="C1874" s="81" t="s">
        <v>12</v>
      </c>
      <c r="D1874" s="81" t="s">
        <v>91</v>
      </c>
      <c r="E1874" s="142">
        <v>38775</v>
      </c>
    </row>
    <row r="1875" spans="1:5" ht="25" x14ac:dyDescent="0.25">
      <c r="A1875" s="139" t="s">
        <v>3745</v>
      </c>
      <c r="B1875" s="129" t="s">
        <v>3746</v>
      </c>
      <c r="C1875" s="81" t="s">
        <v>12</v>
      </c>
      <c r="D1875" s="81" t="s">
        <v>91</v>
      </c>
      <c r="E1875" s="142">
        <v>270907</v>
      </c>
    </row>
    <row r="1876" spans="1:5" ht="25" x14ac:dyDescent="0.25">
      <c r="A1876" s="139" t="s">
        <v>3747</v>
      </c>
      <c r="B1876" s="129" t="s">
        <v>3748</v>
      </c>
      <c r="C1876" s="81" t="s">
        <v>12</v>
      </c>
      <c r="D1876" s="81" t="s">
        <v>91</v>
      </c>
      <c r="E1876" s="142">
        <v>39791</v>
      </c>
    </row>
    <row r="1877" spans="1:5" ht="25" x14ac:dyDescent="0.25">
      <c r="A1877" s="139" t="s">
        <v>3749</v>
      </c>
      <c r="B1877" s="129" t="s">
        <v>3750</v>
      </c>
      <c r="C1877" s="81" t="s">
        <v>12</v>
      </c>
      <c r="D1877" s="81" t="s">
        <v>91</v>
      </c>
      <c r="E1877" s="142">
        <v>362227</v>
      </c>
    </row>
    <row r="1878" spans="1:5" ht="25" x14ac:dyDescent="0.25">
      <c r="A1878" s="139" t="s">
        <v>3751</v>
      </c>
      <c r="B1878" s="129" t="s">
        <v>3752</v>
      </c>
      <c r="C1878" s="81" t="s">
        <v>12</v>
      </c>
      <c r="D1878" s="81" t="s">
        <v>91</v>
      </c>
      <c r="E1878" s="142">
        <v>39791</v>
      </c>
    </row>
    <row r="1879" spans="1:5" ht="25" x14ac:dyDescent="0.25">
      <c r="A1879" s="139" t="s">
        <v>3753</v>
      </c>
      <c r="B1879" s="129" t="s">
        <v>3754</v>
      </c>
      <c r="C1879" s="81" t="s">
        <v>12</v>
      </c>
      <c r="D1879" s="81" t="s">
        <v>91</v>
      </c>
      <c r="E1879" s="142">
        <v>6111</v>
      </c>
    </row>
    <row r="1880" spans="1:5" ht="25" x14ac:dyDescent="0.25">
      <c r="A1880" s="139" t="s">
        <v>3755</v>
      </c>
      <c r="B1880" s="129" t="s">
        <v>3756</v>
      </c>
      <c r="C1880" s="81" t="s">
        <v>12</v>
      </c>
      <c r="D1880" s="81" t="s">
        <v>91</v>
      </c>
      <c r="E1880" s="142">
        <v>5875</v>
      </c>
    </row>
    <row r="1881" spans="1:5" ht="25" x14ac:dyDescent="0.25">
      <c r="A1881" s="139" t="s">
        <v>3757</v>
      </c>
      <c r="B1881" s="129" t="s">
        <v>3758</v>
      </c>
      <c r="C1881" s="81" t="s">
        <v>12</v>
      </c>
      <c r="D1881" s="81" t="s">
        <v>70</v>
      </c>
      <c r="E1881" s="142">
        <v>69226</v>
      </c>
    </row>
    <row r="1882" spans="1:5" ht="25" x14ac:dyDescent="0.25">
      <c r="A1882" s="139" t="s">
        <v>3759</v>
      </c>
      <c r="B1882" s="129" t="s">
        <v>3760</v>
      </c>
      <c r="C1882" s="81" t="s">
        <v>12</v>
      </c>
      <c r="D1882" s="81" t="s">
        <v>70</v>
      </c>
      <c r="E1882" s="142">
        <v>64205</v>
      </c>
    </row>
    <row r="1883" spans="1:5" ht="25" x14ac:dyDescent="0.25">
      <c r="A1883" s="139" t="s">
        <v>3761</v>
      </c>
      <c r="B1883" s="129" t="s">
        <v>3762</v>
      </c>
      <c r="C1883" s="81" t="s">
        <v>12</v>
      </c>
      <c r="D1883" s="81" t="s">
        <v>70</v>
      </c>
      <c r="E1883" s="142">
        <v>61700</v>
      </c>
    </row>
    <row r="1884" spans="1:5" ht="25" x14ac:dyDescent="0.25">
      <c r="A1884" s="139" t="s">
        <v>3763</v>
      </c>
      <c r="B1884" s="129" t="s">
        <v>3764</v>
      </c>
      <c r="C1884" s="81" t="s">
        <v>12</v>
      </c>
      <c r="D1884" s="81" t="s">
        <v>70</v>
      </c>
      <c r="E1884" s="142">
        <v>54835</v>
      </c>
    </row>
    <row r="1885" spans="1:5" ht="37.5" x14ac:dyDescent="0.25">
      <c r="A1885" s="139" t="s">
        <v>3765</v>
      </c>
      <c r="B1885" s="129" t="s">
        <v>3766</v>
      </c>
      <c r="C1885" s="81" t="s">
        <v>12</v>
      </c>
      <c r="D1885" s="81" t="s">
        <v>70</v>
      </c>
      <c r="E1885" s="142">
        <v>332713</v>
      </c>
    </row>
    <row r="1886" spans="1:5" ht="37.5" x14ac:dyDescent="0.25">
      <c r="A1886" s="139" t="s">
        <v>3767</v>
      </c>
      <c r="B1886" s="129" t="s">
        <v>3768</v>
      </c>
      <c r="C1886" s="81" t="s">
        <v>12</v>
      </c>
      <c r="D1886" s="81" t="s">
        <v>70</v>
      </c>
      <c r="E1886" s="142">
        <v>358574</v>
      </c>
    </row>
    <row r="1887" spans="1:5" ht="25" x14ac:dyDescent="0.25">
      <c r="A1887" s="139" t="s">
        <v>3769</v>
      </c>
      <c r="B1887" s="129" t="s">
        <v>3770</v>
      </c>
      <c r="C1887" s="81" t="s">
        <v>12</v>
      </c>
      <c r="D1887" s="81" t="s">
        <v>91</v>
      </c>
      <c r="E1887" s="142">
        <v>434957</v>
      </c>
    </row>
    <row r="1888" spans="1:5" ht="25" x14ac:dyDescent="0.25">
      <c r="A1888" s="139" t="s">
        <v>3771</v>
      </c>
      <c r="B1888" s="129" t="s">
        <v>3772</v>
      </c>
      <c r="C1888" s="81" t="s">
        <v>12</v>
      </c>
      <c r="D1888" s="81" t="s">
        <v>91</v>
      </c>
      <c r="E1888" s="142">
        <v>541026</v>
      </c>
    </row>
    <row r="1889" spans="1:5" ht="25" x14ac:dyDescent="0.25">
      <c r="A1889" s="139" t="s">
        <v>3773</v>
      </c>
      <c r="B1889" s="129" t="s">
        <v>3774</v>
      </c>
      <c r="C1889" s="81" t="s">
        <v>12</v>
      </c>
      <c r="D1889" s="81" t="s">
        <v>91</v>
      </c>
      <c r="E1889" s="142">
        <v>639649</v>
      </c>
    </row>
    <row r="1890" spans="1:5" ht="25" x14ac:dyDescent="0.25">
      <c r="A1890" s="139" t="s">
        <v>3775</v>
      </c>
      <c r="B1890" s="129" t="s">
        <v>3776</v>
      </c>
      <c r="C1890" s="81" t="s">
        <v>12</v>
      </c>
      <c r="D1890" s="81" t="s">
        <v>91</v>
      </c>
      <c r="E1890" s="142">
        <v>43146</v>
      </c>
    </row>
    <row r="1891" spans="1:5" ht="25" x14ac:dyDescent="0.25">
      <c r="A1891" s="139" t="s">
        <v>3777</v>
      </c>
      <c r="B1891" s="129" t="s">
        <v>3778</v>
      </c>
      <c r="C1891" s="81" t="s">
        <v>12</v>
      </c>
      <c r="D1891" s="81" t="s">
        <v>91</v>
      </c>
      <c r="E1891" s="142">
        <v>278376</v>
      </c>
    </row>
    <row r="1892" spans="1:5" ht="25" x14ac:dyDescent="0.25">
      <c r="A1892" s="139" t="s">
        <v>3779</v>
      </c>
      <c r="B1892" s="129" t="s">
        <v>3780</v>
      </c>
      <c r="C1892" s="81" t="s">
        <v>12</v>
      </c>
      <c r="D1892" s="81" t="s">
        <v>91</v>
      </c>
      <c r="E1892" s="142">
        <v>435406</v>
      </c>
    </row>
    <row r="1893" spans="1:5" ht="25" x14ac:dyDescent="0.25">
      <c r="A1893" s="139" t="s">
        <v>3781</v>
      </c>
      <c r="B1893" s="129" t="s">
        <v>3782</v>
      </c>
      <c r="C1893" s="81" t="s">
        <v>12</v>
      </c>
      <c r="D1893" s="81" t="s">
        <v>91</v>
      </c>
      <c r="E1893" s="142">
        <v>512823</v>
      </c>
    </row>
    <row r="1894" spans="1:5" ht="25" x14ac:dyDescent="0.25">
      <c r="A1894" s="139" t="s">
        <v>3783</v>
      </c>
      <c r="B1894" s="129" t="s">
        <v>3784</v>
      </c>
      <c r="C1894" s="81" t="s">
        <v>12</v>
      </c>
      <c r="D1894" s="81" t="s">
        <v>91</v>
      </c>
      <c r="E1894" s="142">
        <v>43363</v>
      </c>
    </row>
    <row r="1895" spans="1:5" ht="25" x14ac:dyDescent="0.25">
      <c r="A1895" s="139" t="s">
        <v>3785</v>
      </c>
      <c r="B1895" s="129" t="s">
        <v>3786</v>
      </c>
      <c r="C1895" s="81" t="s">
        <v>12</v>
      </c>
      <c r="D1895" s="81" t="s">
        <v>91</v>
      </c>
      <c r="E1895" s="142">
        <v>228151</v>
      </c>
    </row>
    <row r="1896" spans="1:5" ht="25" x14ac:dyDescent="0.25">
      <c r="A1896" s="139" t="s">
        <v>3787</v>
      </c>
      <c r="B1896" s="129" t="s">
        <v>3788</v>
      </c>
      <c r="C1896" s="81" t="s">
        <v>12</v>
      </c>
      <c r="D1896" s="81" t="s">
        <v>91</v>
      </c>
      <c r="E1896" s="142">
        <v>274674</v>
      </c>
    </row>
    <row r="1897" spans="1:5" ht="25" x14ac:dyDescent="0.25">
      <c r="A1897" s="139" t="s">
        <v>3789</v>
      </c>
      <c r="B1897" s="129" t="s">
        <v>3790</v>
      </c>
      <c r="C1897" s="81" t="s">
        <v>12</v>
      </c>
      <c r="D1897" s="81" t="s">
        <v>91</v>
      </c>
      <c r="E1897" s="142">
        <v>322413</v>
      </c>
    </row>
    <row r="1898" spans="1:5" ht="25" x14ac:dyDescent="0.25">
      <c r="A1898" s="139" t="s">
        <v>3791</v>
      </c>
      <c r="B1898" s="129" t="s">
        <v>3792</v>
      </c>
      <c r="C1898" s="81" t="s">
        <v>12</v>
      </c>
      <c r="D1898" s="81" t="s">
        <v>91</v>
      </c>
      <c r="E1898" s="142">
        <v>34177</v>
      </c>
    </row>
    <row r="1899" spans="1:5" ht="25" x14ac:dyDescent="0.25">
      <c r="A1899" s="139" t="s">
        <v>3793</v>
      </c>
      <c r="B1899" s="129" t="s">
        <v>3794</v>
      </c>
      <c r="C1899" s="81" t="s">
        <v>12</v>
      </c>
      <c r="D1899" s="81" t="s">
        <v>91</v>
      </c>
      <c r="E1899" s="142">
        <v>152990</v>
      </c>
    </row>
    <row r="1900" spans="1:5" ht="25" x14ac:dyDescent="0.25">
      <c r="A1900" s="139" t="s">
        <v>3795</v>
      </c>
      <c r="B1900" s="129" t="s">
        <v>3796</v>
      </c>
      <c r="C1900" s="81" t="s">
        <v>12</v>
      </c>
      <c r="D1900" s="81" t="s">
        <v>91</v>
      </c>
      <c r="E1900" s="142">
        <v>181983</v>
      </c>
    </row>
    <row r="1901" spans="1:5" ht="25" x14ac:dyDescent="0.25">
      <c r="A1901" s="139" t="s">
        <v>3797</v>
      </c>
      <c r="B1901" s="129" t="s">
        <v>3798</v>
      </c>
      <c r="C1901" s="81" t="s">
        <v>12</v>
      </c>
      <c r="D1901" s="81" t="s">
        <v>91</v>
      </c>
      <c r="E1901" s="142">
        <v>213084</v>
      </c>
    </row>
    <row r="1902" spans="1:5" ht="25" x14ac:dyDescent="0.25">
      <c r="A1902" s="139" t="s">
        <v>3799</v>
      </c>
      <c r="B1902" s="129" t="s">
        <v>3800</v>
      </c>
      <c r="C1902" s="81" t="s">
        <v>12</v>
      </c>
      <c r="D1902" s="81" t="s">
        <v>91</v>
      </c>
      <c r="E1902" s="142">
        <v>29165</v>
      </c>
    </row>
    <row r="1903" spans="1:5" ht="25" x14ac:dyDescent="0.25">
      <c r="A1903" s="139" t="s">
        <v>3801</v>
      </c>
      <c r="B1903" s="129" t="s">
        <v>3802</v>
      </c>
      <c r="C1903" s="81" t="s">
        <v>12</v>
      </c>
      <c r="D1903" s="81" t="s">
        <v>91</v>
      </c>
      <c r="E1903" s="142">
        <v>96803</v>
      </c>
    </row>
    <row r="1904" spans="1:5" ht="25" x14ac:dyDescent="0.25">
      <c r="A1904" s="139" t="s">
        <v>3803</v>
      </c>
      <c r="B1904" s="129" t="s">
        <v>3804</v>
      </c>
      <c r="C1904" s="81" t="s">
        <v>12</v>
      </c>
      <c r="D1904" s="81" t="s">
        <v>91</v>
      </c>
      <c r="E1904" s="142">
        <v>115830</v>
      </c>
    </row>
    <row r="1905" spans="1:5" ht="25" x14ac:dyDescent="0.25">
      <c r="A1905" s="139" t="s">
        <v>3805</v>
      </c>
      <c r="B1905" s="129" t="s">
        <v>3806</v>
      </c>
      <c r="C1905" s="81" t="s">
        <v>12</v>
      </c>
      <c r="D1905" s="81" t="s">
        <v>91</v>
      </c>
      <c r="E1905" s="142">
        <v>135710</v>
      </c>
    </row>
    <row r="1906" spans="1:5" ht="25" x14ac:dyDescent="0.25">
      <c r="A1906" s="139" t="s">
        <v>3807</v>
      </c>
      <c r="B1906" s="129" t="s">
        <v>3808</v>
      </c>
      <c r="C1906" s="81" t="s">
        <v>12</v>
      </c>
      <c r="D1906" s="81" t="s">
        <v>91</v>
      </c>
      <c r="E1906" s="142">
        <v>18360</v>
      </c>
    </row>
    <row r="1907" spans="1:5" ht="25" x14ac:dyDescent="0.25">
      <c r="A1907" s="139" t="s">
        <v>3809</v>
      </c>
      <c r="B1907" s="129" t="s">
        <v>3810</v>
      </c>
      <c r="C1907" s="81" t="s">
        <v>12</v>
      </c>
      <c r="D1907" s="81" t="s">
        <v>91</v>
      </c>
      <c r="E1907" s="142">
        <v>59023</v>
      </c>
    </row>
    <row r="1908" spans="1:5" ht="25" x14ac:dyDescent="0.25">
      <c r="A1908" s="139" t="s">
        <v>3811</v>
      </c>
      <c r="B1908" s="129" t="s">
        <v>3812</v>
      </c>
      <c r="C1908" s="81" t="s">
        <v>12</v>
      </c>
      <c r="D1908" s="81" t="s">
        <v>91</v>
      </c>
      <c r="E1908" s="142">
        <v>71453</v>
      </c>
    </row>
    <row r="1909" spans="1:5" ht="25" x14ac:dyDescent="0.25">
      <c r="A1909" s="139" t="s">
        <v>3813</v>
      </c>
      <c r="B1909" s="129" t="s">
        <v>3814</v>
      </c>
      <c r="C1909" s="81" t="s">
        <v>12</v>
      </c>
      <c r="D1909" s="81" t="s">
        <v>91</v>
      </c>
      <c r="E1909" s="142">
        <v>70884</v>
      </c>
    </row>
    <row r="1910" spans="1:5" ht="25" x14ac:dyDescent="0.25">
      <c r="A1910" s="139" t="s">
        <v>3815</v>
      </c>
      <c r="B1910" s="129" t="s">
        <v>3816</v>
      </c>
      <c r="C1910" s="81" t="s">
        <v>12</v>
      </c>
      <c r="D1910" s="81" t="s">
        <v>91</v>
      </c>
      <c r="E1910" s="142">
        <v>16557</v>
      </c>
    </row>
    <row r="1911" spans="1:5" ht="25" x14ac:dyDescent="0.25">
      <c r="A1911" s="139" t="s">
        <v>3817</v>
      </c>
      <c r="B1911" s="129" t="s">
        <v>3818</v>
      </c>
      <c r="C1911" s="81" t="s">
        <v>12</v>
      </c>
      <c r="D1911" s="81" t="s">
        <v>91</v>
      </c>
      <c r="E1911" s="142">
        <v>43750</v>
      </c>
    </row>
    <row r="1912" spans="1:5" ht="25" x14ac:dyDescent="0.25">
      <c r="A1912" s="139" t="s">
        <v>3819</v>
      </c>
      <c r="B1912" s="129" t="s">
        <v>3820</v>
      </c>
      <c r="C1912" s="81" t="s">
        <v>12</v>
      </c>
      <c r="D1912" s="81" t="s">
        <v>91</v>
      </c>
      <c r="E1912" s="142">
        <v>47328</v>
      </c>
    </row>
    <row r="1913" spans="1:5" ht="25" x14ac:dyDescent="0.25">
      <c r="A1913" s="139" t="s">
        <v>3821</v>
      </c>
      <c r="B1913" s="129" t="s">
        <v>3822</v>
      </c>
      <c r="C1913" s="81" t="s">
        <v>12</v>
      </c>
      <c r="D1913" s="81" t="s">
        <v>91</v>
      </c>
      <c r="E1913" s="142">
        <v>53302</v>
      </c>
    </row>
    <row r="1914" spans="1:5" ht="25" x14ac:dyDescent="0.25">
      <c r="A1914" s="139" t="s">
        <v>3823</v>
      </c>
      <c r="B1914" s="129" t="s">
        <v>3824</v>
      </c>
      <c r="C1914" s="81" t="s">
        <v>12</v>
      </c>
      <c r="D1914" s="81" t="s">
        <v>91</v>
      </c>
      <c r="E1914" s="142">
        <v>18044</v>
      </c>
    </row>
    <row r="1915" spans="1:5" ht="25" x14ac:dyDescent="0.25">
      <c r="A1915" s="139" t="s">
        <v>3825</v>
      </c>
      <c r="B1915" s="129" t="s">
        <v>3826</v>
      </c>
      <c r="C1915" s="81" t="s">
        <v>12</v>
      </c>
      <c r="D1915" s="81" t="s">
        <v>91</v>
      </c>
      <c r="E1915" s="142">
        <v>35399</v>
      </c>
    </row>
    <row r="1916" spans="1:5" ht="25" x14ac:dyDescent="0.25">
      <c r="A1916" s="139" t="s">
        <v>3827</v>
      </c>
      <c r="B1916" s="129" t="s">
        <v>3828</v>
      </c>
      <c r="C1916" s="81" t="s">
        <v>12</v>
      </c>
      <c r="D1916" s="81" t="s">
        <v>91</v>
      </c>
      <c r="E1916" s="142">
        <v>38694</v>
      </c>
    </row>
    <row r="1917" spans="1:5" ht="25" x14ac:dyDescent="0.25">
      <c r="A1917" s="139" t="s">
        <v>3829</v>
      </c>
      <c r="B1917" s="129" t="s">
        <v>3830</v>
      </c>
      <c r="C1917" s="81" t="s">
        <v>12</v>
      </c>
      <c r="D1917" s="81" t="s">
        <v>91</v>
      </c>
      <c r="E1917" s="142">
        <v>38856</v>
      </c>
    </row>
    <row r="1918" spans="1:5" ht="25" x14ac:dyDescent="0.25">
      <c r="A1918" s="139" t="s">
        <v>3831</v>
      </c>
      <c r="B1918" s="129" t="s">
        <v>3832</v>
      </c>
      <c r="C1918" s="81" t="s">
        <v>12</v>
      </c>
      <c r="D1918" s="81" t="s">
        <v>91</v>
      </c>
      <c r="E1918" s="142">
        <v>14578</v>
      </c>
    </row>
    <row r="1919" spans="1:5" ht="25" x14ac:dyDescent="0.25">
      <c r="A1919" s="139" t="s">
        <v>3833</v>
      </c>
      <c r="B1919" s="129" t="s">
        <v>3834</v>
      </c>
      <c r="C1919" s="81" t="s">
        <v>12</v>
      </c>
      <c r="D1919" s="81" t="s">
        <v>91</v>
      </c>
      <c r="E1919" s="142">
        <v>33419</v>
      </c>
    </row>
    <row r="1920" spans="1:5" ht="25" x14ac:dyDescent="0.25">
      <c r="A1920" s="139" t="s">
        <v>3835</v>
      </c>
      <c r="B1920" s="129" t="s">
        <v>3836</v>
      </c>
      <c r="C1920" s="81" t="s">
        <v>12</v>
      </c>
      <c r="D1920" s="81" t="s">
        <v>91</v>
      </c>
      <c r="E1920" s="142">
        <v>33417</v>
      </c>
    </row>
    <row r="1921" spans="1:5" ht="25" x14ac:dyDescent="0.25">
      <c r="A1921" s="139" t="s">
        <v>3837</v>
      </c>
      <c r="B1921" s="129" t="s">
        <v>3838</v>
      </c>
      <c r="C1921" s="81" t="s">
        <v>12</v>
      </c>
      <c r="D1921" s="81" t="s">
        <v>91</v>
      </c>
      <c r="E1921" s="142">
        <v>36487</v>
      </c>
    </row>
    <row r="1922" spans="1:5" ht="25" x14ac:dyDescent="0.25">
      <c r="A1922" s="139" t="s">
        <v>3839</v>
      </c>
      <c r="B1922" s="129" t="s">
        <v>3840</v>
      </c>
      <c r="C1922" s="81" t="s">
        <v>12</v>
      </c>
      <c r="D1922" s="81" t="s">
        <v>91</v>
      </c>
      <c r="E1922" s="142">
        <v>11875</v>
      </c>
    </row>
    <row r="1923" spans="1:5" ht="25" x14ac:dyDescent="0.25">
      <c r="A1923" s="139" t="s">
        <v>3841</v>
      </c>
      <c r="B1923" s="129" t="s">
        <v>3842</v>
      </c>
      <c r="C1923" s="81" t="s">
        <v>12</v>
      </c>
      <c r="D1923" s="81" t="s">
        <v>91</v>
      </c>
      <c r="E1923" s="142">
        <v>25638</v>
      </c>
    </row>
    <row r="1924" spans="1:5" ht="25" x14ac:dyDescent="0.25">
      <c r="A1924" s="139" t="s">
        <v>3843</v>
      </c>
      <c r="B1924" s="129" t="s">
        <v>3844</v>
      </c>
      <c r="C1924" s="81" t="s">
        <v>12</v>
      </c>
      <c r="D1924" s="81" t="s">
        <v>91</v>
      </c>
      <c r="E1924" s="142">
        <v>27326</v>
      </c>
    </row>
    <row r="1925" spans="1:5" ht="25" x14ac:dyDescent="0.25">
      <c r="A1925" s="139" t="s">
        <v>3845</v>
      </c>
      <c r="B1925" s="129" t="s">
        <v>3846</v>
      </c>
      <c r="C1925" s="81" t="s">
        <v>12</v>
      </c>
      <c r="D1925" s="81" t="s">
        <v>91</v>
      </c>
      <c r="E1925" s="142">
        <v>29588</v>
      </c>
    </row>
    <row r="1926" spans="1:5" ht="25" x14ac:dyDescent="0.25">
      <c r="A1926" s="139" t="s">
        <v>3847</v>
      </c>
      <c r="B1926" s="129" t="s">
        <v>3848</v>
      </c>
      <c r="C1926" s="81" t="s">
        <v>12</v>
      </c>
      <c r="D1926" s="81" t="s">
        <v>91</v>
      </c>
      <c r="E1926" s="142">
        <v>19473</v>
      </c>
    </row>
    <row r="1927" spans="1:5" ht="25" x14ac:dyDescent="0.25">
      <c r="A1927" s="139" t="s">
        <v>3849</v>
      </c>
      <c r="B1927" s="129" t="s">
        <v>3850</v>
      </c>
      <c r="C1927" s="81" t="s">
        <v>12</v>
      </c>
      <c r="D1927" s="81" t="s">
        <v>91</v>
      </c>
      <c r="E1927" s="142">
        <v>5933</v>
      </c>
    </row>
    <row r="1928" spans="1:5" ht="25" x14ac:dyDescent="0.25">
      <c r="A1928" s="139" t="s">
        <v>3851</v>
      </c>
      <c r="B1928" s="129" t="s">
        <v>3852</v>
      </c>
      <c r="C1928" s="81" t="s">
        <v>12</v>
      </c>
      <c r="D1928" s="81" t="s">
        <v>70</v>
      </c>
      <c r="E1928" s="142">
        <v>122929</v>
      </c>
    </row>
    <row r="1929" spans="1:5" ht="25" x14ac:dyDescent="0.25">
      <c r="A1929" s="139" t="s">
        <v>3853</v>
      </c>
      <c r="B1929" s="129" t="s">
        <v>3854</v>
      </c>
      <c r="C1929" s="81" t="s">
        <v>12</v>
      </c>
      <c r="D1929" s="81" t="s">
        <v>70</v>
      </c>
      <c r="E1929" s="142">
        <v>123143</v>
      </c>
    </row>
    <row r="1930" spans="1:5" ht="25" x14ac:dyDescent="0.25">
      <c r="A1930" s="139" t="s">
        <v>3855</v>
      </c>
      <c r="B1930" s="129" t="s">
        <v>3856</v>
      </c>
      <c r="C1930" s="81" t="s">
        <v>12</v>
      </c>
      <c r="D1930" s="81" t="s">
        <v>70</v>
      </c>
      <c r="E1930" s="142">
        <v>45346</v>
      </c>
    </row>
    <row r="1931" spans="1:5" ht="25" x14ac:dyDescent="0.25">
      <c r="A1931" s="139" t="s">
        <v>3857</v>
      </c>
      <c r="B1931" s="129" t="s">
        <v>3858</v>
      </c>
      <c r="C1931" s="81" t="s">
        <v>12</v>
      </c>
      <c r="D1931" s="81" t="s">
        <v>70</v>
      </c>
      <c r="E1931" s="142">
        <v>608630</v>
      </c>
    </row>
    <row r="1932" spans="1:5" ht="25" x14ac:dyDescent="0.25">
      <c r="A1932" s="139" t="s">
        <v>3859</v>
      </c>
      <c r="B1932" s="129" t="s">
        <v>3860</v>
      </c>
      <c r="C1932" s="81" t="s">
        <v>12</v>
      </c>
      <c r="D1932" s="81" t="s">
        <v>70</v>
      </c>
      <c r="E1932" s="142">
        <v>250648</v>
      </c>
    </row>
    <row r="1933" spans="1:5" ht="25" x14ac:dyDescent="0.25">
      <c r="A1933" s="139" t="s">
        <v>3861</v>
      </c>
      <c r="B1933" s="129" t="s">
        <v>3862</v>
      </c>
      <c r="C1933" s="81" t="s">
        <v>12</v>
      </c>
      <c r="D1933" s="81" t="s">
        <v>70</v>
      </c>
      <c r="E1933" s="142">
        <v>155971</v>
      </c>
    </row>
    <row r="1934" spans="1:5" ht="25" x14ac:dyDescent="0.25">
      <c r="A1934" s="139" t="s">
        <v>3863</v>
      </c>
      <c r="B1934" s="129" t="s">
        <v>3864</v>
      </c>
      <c r="C1934" s="81" t="s">
        <v>12</v>
      </c>
      <c r="D1934" s="81" t="s">
        <v>70</v>
      </c>
      <c r="E1934" s="142">
        <v>97575</v>
      </c>
    </row>
    <row r="1935" spans="1:5" ht="37.5" x14ac:dyDescent="0.25">
      <c r="A1935" s="139" t="s">
        <v>3865</v>
      </c>
      <c r="B1935" s="129" t="s">
        <v>3866</v>
      </c>
      <c r="C1935" s="81" t="s">
        <v>12</v>
      </c>
      <c r="D1935" s="81" t="s">
        <v>70</v>
      </c>
      <c r="E1935" s="142">
        <v>2381917</v>
      </c>
    </row>
    <row r="1936" spans="1:5" ht="37.5" x14ac:dyDescent="0.25">
      <c r="A1936" s="139" t="s">
        <v>3867</v>
      </c>
      <c r="B1936" s="129" t="s">
        <v>3868</v>
      </c>
      <c r="C1936" s="81" t="s">
        <v>12</v>
      </c>
      <c r="D1936" s="81" t="s">
        <v>70</v>
      </c>
      <c r="E1936" s="142">
        <v>197734</v>
      </c>
    </row>
    <row r="1937" spans="1:5" ht="37.5" x14ac:dyDescent="0.25">
      <c r="A1937" s="139" t="s">
        <v>3869</v>
      </c>
      <c r="B1937" s="129" t="s">
        <v>3870</v>
      </c>
      <c r="C1937" s="81" t="s">
        <v>12</v>
      </c>
      <c r="D1937" s="81" t="s">
        <v>70</v>
      </c>
      <c r="E1937" s="142">
        <v>1231277</v>
      </c>
    </row>
    <row r="1938" spans="1:5" ht="37.5" x14ac:dyDescent="0.25">
      <c r="A1938" s="139" t="s">
        <v>3871</v>
      </c>
      <c r="B1938" s="129" t="s">
        <v>3872</v>
      </c>
      <c r="C1938" s="81" t="s">
        <v>12</v>
      </c>
      <c r="D1938" s="81" t="s">
        <v>70</v>
      </c>
      <c r="E1938" s="142">
        <v>178906</v>
      </c>
    </row>
    <row r="1939" spans="1:5" ht="37.5" x14ac:dyDescent="0.25">
      <c r="A1939" s="139" t="s">
        <v>3873</v>
      </c>
      <c r="B1939" s="129" t="s">
        <v>3874</v>
      </c>
      <c r="C1939" s="81" t="s">
        <v>12</v>
      </c>
      <c r="D1939" s="81" t="s">
        <v>70</v>
      </c>
      <c r="E1939" s="142">
        <v>1051204</v>
      </c>
    </row>
    <row r="1940" spans="1:5" ht="37.5" x14ac:dyDescent="0.25">
      <c r="A1940" s="139" t="s">
        <v>3875</v>
      </c>
      <c r="B1940" s="129" t="s">
        <v>3876</v>
      </c>
      <c r="C1940" s="81" t="s">
        <v>12</v>
      </c>
      <c r="D1940" s="81" t="s">
        <v>70</v>
      </c>
      <c r="E1940" s="142">
        <v>177236</v>
      </c>
    </row>
    <row r="1941" spans="1:5" ht="37.5" x14ac:dyDescent="0.25">
      <c r="A1941" s="139" t="s">
        <v>3877</v>
      </c>
      <c r="B1941" s="129" t="s">
        <v>3878</v>
      </c>
      <c r="C1941" s="81" t="s">
        <v>12</v>
      </c>
      <c r="D1941" s="81" t="s">
        <v>70</v>
      </c>
      <c r="E1941" s="142">
        <v>3148822</v>
      </c>
    </row>
    <row r="1942" spans="1:5" ht="37.5" x14ac:dyDescent="0.25">
      <c r="A1942" s="139" t="s">
        <v>3879</v>
      </c>
      <c r="B1942" s="129" t="s">
        <v>3880</v>
      </c>
      <c r="C1942" s="81" t="s">
        <v>12</v>
      </c>
      <c r="D1942" s="81" t="s">
        <v>70</v>
      </c>
      <c r="E1942" s="142">
        <v>231724</v>
      </c>
    </row>
    <row r="1943" spans="1:5" ht="37.5" x14ac:dyDescent="0.25">
      <c r="A1943" s="139" t="s">
        <v>3881</v>
      </c>
      <c r="B1943" s="129" t="s">
        <v>3882</v>
      </c>
      <c r="C1943" s="81" t="s">
        <v>12</v>
      </c>
      <c r="D1943" s="81" t="s">
        <v>70</v>
      </c>
      <c r="E1943" s="142">
        <v>2309168</v>
      </c>
    </row>
    <row r="1944" spans="1:5" ht="37.5" x14ac:dyDescent="0.25">
      <c r="A1944" s="139" t="s">
        <v>3883</v>
      </c>
      <c r="B1944" s="129" t="s">
        <v>3884</v>
      </c>
      <c r="C1944" s="81" t="s">
        <v>12</v>
      </c>
      <c r="D1944" s="81" t="s">
        <v>70</v>
      </c>
      <c r="E1944" s="142">
        <v>204067</v>
      </c>
    </row>
    <row r="1945" spans="1:5" ht="37.5" x14ac:dyDescent="0.25">
      <c r="A1945" s="139" t="s">
        <v>3885</v>
      </c>
      <c r="B1945" s="129" t="s">
        <v>3886</v>
      </c>
      <c r="C1945" s="81" t="s">
        <v>12</v>
      </c>
      <c r="D1945" s="81" t="s">
        <v>70</v>
      </c>
      <c r="E1945" s="142">
        <v>1360398</v>
      </c>
    </row>
    <row r="1946" spans="1:5" ht="37.5" x14ac:dyDescent="0.25">
      <c r="A1946" s="139" t="s">
        <v>3887</v>
      </c>
      <c r="B1946" s="129" t="s">
        <v>3888</v>
      </c>
      <c r="C1946" s="81" t="s">
        <v>12</v>
      </c>
      <c r="D1946" s="81" t="s">
        <v>70</v>
      </c>
      <c r="E1946" s="142">
        <v>181463</v>
      </c>
    </row>
    <row r="1947" spans="1:5" ht="37.5" x14ac:dyDescent="0.25">
      <c r="A1947" s="139" t="s">
        <v>3889</v>
      </c>
      <c r="B1947" s="129" t="s">
        <v>3890</v>
      </c>
      <c r="C1947" s="81" t="s">
        <v>12</v>
      </c>
      <c r="D1947" s="81" t="s">
        <v>70</v>
      </c>
      <c r="E1947" s="142">
        <v>1150671</v>
      </c>
    </row>
    <row r="1948" spans="1:5" ht="37.5" x14ac:dyDescent="0.25">
      <c r="A1948" s="139" t="s">
        <v>3891</v>
      </c>
      <c r="B1948" s="129" t="s">
        <v>3892</v>
      </c>
      <c r="C1948" s="81" t="s">
        <v>12</v>
      </c>
      <c r="D1948" s="81" t="s">
        <v>70</v>
      </c>
      <c r="E1948" s="142">
        <v>179476</v>
      </c>
    </row>
    <row r="1949" spans="1:5" ht="37.5" x14ac:dyDescent="0.25">
      <c r="A1949" s="139" t="s">
        <v>3893</v>
      </c>
      <c r="B1949" s="129" t="s">
        <v>3894</v>
      </c>
      <c r="C1949" s="81" t="s">
        <v>12</v>
      </c>
      <c r="D1949" s="81" t="s">
        <v>70</v>
      </c>
      <c r="E1949" s="142">
        <v>867824</v>
      </c>
    </row>
    <row r="1950" spans="1:5" ht="37.5" x14ac:dyDescent="0.25">
      <c r="A1950" s="139" t="s">
        <v>3895</v>
      </c>
      <c r="B1950" s="129" t="s">
        <v>3896</v>
      </c>
      <c r="C1950" s="81" t="s">
        <v>12</v>
      </c>
      <c r="D1950" s="81" t="s">
        <v>70</v>
      </c>
      <c r="E1950" s="142">
        <v>149737</v>
      </c>
    </row>
    <row r="1951" spans="1:5" ht="25" x14ac:dyDescent="0.25">
      <c r="A1951" s="139" t="s">
        <v>3897</v>
      </c>
      <c r="B1951" s="129" t="s">
        <v>3898</v>
      </c>
      <c r="C1951" s="81" t="s">
        <v>12</v>
      </c>
      <c r="D1951" s="81" t="s">
        <v>70</v>
      </c>
      <c r="E1951" s="142">
        <v>4720570</v>
      </c>
    </row>
    <row r="1952" spans="1:5" ht="25" x14ac:dyDescent="0.25">
      <c r="A1952" s="139" t="s">
        <v>3899</v>
      </c>
      <c r="B1952" s="129" t="s">
        <v>3900</v>
      </c>
      <c r="C1952" s="81" t="s">
        <v>12</v>
      </c>
      <c r="D1952" s="81" t="s">
        <v>70</v>
      </c>
      <c r="E1952" s="142">
        <v>190454</v>
      </c>
    </row>
    <row r="1953" spans="1:5" ht="25" x14ac:dyDescent="0.25">
      <c r="A1953" s="139" t="s">
        <v>3901</v>
      </c>
      <c r="B1953" s="129" t="s">
        <v>3902</v>
      </c>
      <c r="C1953" s="81" t="s">
        <v>12</v>
      </c>
      <c r="D1953" s="81" t="s">
        <v>70</v>
      </c>
      <c r="E1953" s="142">
        <v>3294601</v>
      </c>
    </row>
    <row r="1954" spans="1:5" ht="25" x14ac:dyDescent="0.25">
      <c r="A1954" s="139" t="s">
        <v>3903</v>
      </c>
      <c r="B1954" s="129" t="s">
        <v>3904</v>
      </c>
      <c r="C1954" s="81" t="s">
        <v>12</v>
      </c>
      <c r="D1954" s="81" t="s">
        <v>70</v>
      </c>
      <c r="E1954" s="142">
        <v>176946</v>
      </c>
    </row>
    <row r="1955" spans="1:5" ht="25" x14ac:dyDescent="0.25">
      <c r="A1955" s="139" t="s">
        <v>3905</v>
      </c>
      <c r="B1955" s="129" t="s">
        <v>3906</v>
      </c>
      <c r="C1955" s="81" t="s">
        <v>12</v>
      </c>
      <c r="D1955" s="81" t="s">
        <v>70</v>
      </c>
      <c r="E1955" s="142">
        <v>134378</v>
      </c>
    </row>
    <row r="1956" spans="1:5" ht="25" x14ac:dyDescent="0.25">
      <c r="A1956" s="139" t="s">
        <v>3907</v>
      </c>
      <c r="B1956" s="129" t="s">
        <v>3908</v>
      </c>
      <c r="C1956" s="81" t="s">
        <v>12</v>
      </c>
      <c r="D1956" s="81" t="s">
        <v>70</v>
      </c>
      <c r="E1956" s="142">
        <v>32216</v>
      </c>
    </row>
    <row r="1957" spans="1:5" ht="25" x14ac:dyDescent="0.25">
      <c r="A1957" s="139" t="s">
        <v>3909</v>
      </c>
      <c r="B1957" s="129" t="s">
        <v>3910</v>
      </c>
      <c r="C1957" s="81" t="s">
        <v>12</v>
      </c>
      <c r="D1957" s="81" t="s">
        <v>70</v>
      </c>
      <c r="E1957" s="142">
        <v>426295</v>
      </c>
    </row>
    <row r="1958" spans="1:5" x14ac:dyDescent="0.25">
      <c r="A1958" s="139" t="s">
        <v>3911</v>
      </c>
      <c r="B1958" s="129" t="s">
        <v>3912</v>
      </c>
      <c r="C1958" s="81" t="s">
        <v>12</v>
      </c>
      <c r="D1958" s="81" t="s">
        <v>70</v>
      </c>
      <c r="E1958" s="142">
        <v>64817</v>
      </c>
    </row>
    <row r="1959" spans="1:5" ht="25" x14ac:dyDescent="0.25">
      <c r="A1959" s="139" t="s">
        <v>3913</v>
      </c>
      <c r="B1959" s="129" t="s">
        <v>3914</v>
      </c>
      <c r="C1959" s="81" t="s">
        <v>12</v>
      </c>
      <c r="D1959" s="81" t="s">
        <v>91</v>
      </c>
      <c r="E1959" s="142">
        <v>21034</v>
      </c>
    </row>
    <row r="1960" spans="1:5" ht="25" x14ac:dyDescent="0.25">
      <c r="A1960" s="139" t="s">
        <v>3915</v>
      </c>
      <c r="B1960" s="129" t="s">
        <v>3916</v>
      </c>
      <c r="C1960" s="81" t="s">
        <v>12</v>
      </c>
      <c r="D1960" s="81" t="s">
        <v>91</v>
      </c>
      <c r="E1960" s="142">
        <v>13353</v>
      </c>
    </row>
    <row r="1961" spans="1:5" ht="25" x14ac:dyDescent="0.25">
      <c r="A1961" s="139" t="s">
        <v>3917</v>
      </c>
      <c r="B1961" s="129" t="s">
        <v>3918</v>
      </c>
      <c r="C1961" s="81" t="s">
        <v>12</v>
      </c>
      <c r="D1961" s="81" t="s">
        <v>91</v>
      </c>
      <c r="E1961" s="142">
        <v>35201</v>
      </c>
    </row>
    <row r="1962" spans="1:5" ht="25" x14ac:dyDescent="0.25">
      <c r="A1962" s="139" t="s">
        <v>3919</v>
      </c>
      <c r="B1962" s="129" t="s">
        <v>3920</v>
      </c>
      <c r="C1962" s="81" t="s">
        <v>12</v>
      </c>
      <c r="D1962" s="81" t="s">
        <v>91</v>
      </c>
      <c r="E1962" s="142">
        <v>14828</v>
      </c>
    </row>
    <row r="1963" spans="1:5" ht="25" x14ac:dyDescent="0.25">
      <c r="A1963" s="139" t="s">
        <v>3921</v>
      </c>
      <c r="B1963" s="129" t="s">
        <v>3922</v>
      </c>
      <c r="C1963" s="81" t="s">
        <v>12</v>
      </c>
      <c r="D1963" s="81" t="s">
        <v>91</v>
      </c>
      <c r="E1963" s="142">
        <v>63048</v>
      </c>
    </row>
    <row r="1964" spans="1:5" ht="25" x14ac:dyDescent="0.25">
      <c r="A1964" s="139" t="s">
        <v>3923</v>
      </c>
      <c r="B1964" s="129" t="s">
        <v>3924</v>
      </c>
      <c r="C1964" s="81" t="s">
        <v>12</v>
      </c>
      <c r="D1964" s="81" t="s">
        <v>91</v>
      </c>
      <c r="E1964" s="142">
        <v>14901</v>
      </c>
    </row>
    <row r="1965" spans="1:5" ht="25" x14ac:dyDescent="0.25">
      <c r="A1965" s="139" t="s">
        <v>3925</v>
      </c>
      <c r="B1965" s="129" t="s">
        <v>3926</v>
      </c>
      <c r="C1965" s="81" t="s">
        <v>12</v>
      </c>
      <c r="D1965" s="81" t="s">
        <v>91</v>
      </c>
      <c r="E1965" s="142">
        <v>96763</v>
      </c>
    </row>
    <row r="1966" spans="1:5" ht="25" x14ac:dyDescent="0.25">
      <c r="A1966" s="139" t="s">
        <v>3927</v>
      </c>
      <c r="B1966" s="129" t="s">
        <v>3928</v>
      </c>
      <c r="C1966" s="81" t="s">
        <v>12</v>
      </c>
      <c r="D1966" s="81" t="s">
        <v>91</v>
      </c>
      <c r="E1966" s="142">
        <v>14828</v>
      </c>
    </row>
    <row r="1967" spans="1:5" ht="25" x14ac:dyDescent="0.25">
      <c r="A1967" s="139" t="s">
        <v>3929</v>
      </c>
      <c r="B1967" s="129" t="s">
        <v>3930</v>
      </c>
      <c r="C1967" s="81" t="s">
        <v>12</v>
      </c>
      <c r="D1967" s="81" t="s">
        <v>91</v>
      </c>
      <c r="E1967" s="142">
        <v>2395</v>
      </c>
    </row>
    <row r="1968" spans="1:5" ht="25" x14ac:dyDescent="0.25">
      <c r="A1968" s="139" t="s">
        <v>3931</v>
      </c>
      <c r="B1968" s="129" t="s">
        <v>3932</v>
      </c>
      <c r="C1968" s="81" t="s">
        <v>12</v>
      </c>
      <c r="D1968" s="81" t="s">
        <v>91</v>
      </c>
      <c r="E1968" s="142">
        <v>2724</v>
      </c>
    </row>
    <row r="1969" spans="1:5" ht="25" x14ac:dyDescent="0.25">
      <c r="A1969" s="139" t="s">
        <v>3933</v>
      </c>
      <c r="B1969" s="129" t="s">
        <v>3934</v>
      </c>
      <c r="C1969" s="81" t="s">
        <v>12</v>
      </c>
      <c r="D1969" s="81" t="s">
        <v>70</v>
      </c>
      <c r="E1969" s="142">
        <v>46431</v>
      </c>
    </row>
    <row r="1970" spans="1:5" ht="25" x14ac:dyDescent="0.25">
      <c r="A1970" s="139" t="s">
        <v>3935</v>
      </c>
      <c r="B1970" s="129" t="s">
        <v>3936</v>
      </c>
      <c r="C1970" s="81" t="s">
        <v>12</v>
      </c>
      <c r="D1970" s="81" t="s">
        <v>70</v>
      </c>
      <c r="E1970" s="142">
        <v>46431</v>
      </c>
    </row>
    <row r="1971" spans="1:5" ht="25" x14ac:dyDescent="0.25">
      <c r="A1971" s="139" t="s">
        <v>3937</v>
      </c>
      <c r="B1971" s="129" t="s">
        <v>3938</v>
      </c>
      <c r="C1971" s="81" t="s">
        <v>12</v>
      </c>
      <c r="D1971" s="81" t="s">
        <v>70</v>
      </c>
      <c r="E1971" s="142">
        <v>46522</v>
      </c>
    </row>
    <row r="1972" spans="1:5" ht="25" x14ac:dyDescent="0.25">
      <c r="A1972" s="139" t="s">
        <v>3939</v>
      </c>
      <c r="B1972" s="129" t="s">
        <v>3940</v>
      </c>
      <c r="C1972" s="81" t="s">
        <v>12</v>
      </c>
      <c r="D1972" s="81" t="s">
        <v>70</v>
      </c>
      <c r="E1972" s="142">
        <v>46431</v>
      </c>
    </row>
    <row r="1973" spans="1:5" ht="25" x14ac:dyDescent="0.25">
      <c r="A1973" s="139" t="s">
        <v>3941</v>
      </c>
      <c r="B1973" s="129" t="s">
        <v>3942</v>
      </c>
      <c r="C1973" s="81" t="s">
        <v>12</v>
      </c>
      <c r="D1973" s="81" t="s">
        <v>91</v>
      </c>
      <c r="E1973" s="142">
        <v>42833</v>
      </c>
    </row>
    <row r="1974" spans="1:5" ht="25" x14ac:dyDescent="0.25">
      <c r="A1974" s="139" t="s">
        <v>3943</v>
      </c>
      <c r="B1974" s="129" t="s">
        <v>3944</v>
      </c>
      <c r="C1974" s="81" t="s">
        <v>12</v>
      </c>
      <c r="D1974" s="81" t="s">
        <v>91</v>
      </c>
      <c r="E1974" s="142">
        <v>43146</v>
      </c>
    </row>
    <row r="1975" spans="1:5" ht="25" x14ac:dyDescent="0.25">
      <c r="A1975" s="139" t="s">
        <v>3945</v>
      </c>
      <c r="B1975" s="129" t="s">
        <v>3946</v>
      </c>
      <c r="C1975" s="81" t="s">
        <v>12</v>
      </c>
      <c r="D1975" s="81" t="s">
        <v>91</v>
      </c>
      <c r="E1975" s="142">
        <v>43146</v>
      </c>
    </row>
    <row r="1976" spans="1:5" ht="25" x14ac:dyDescent="0.25">
      <c r="A1976" s="139" t="s">
        <v>3947</v>
      </c>
      <c r="B1976" s="129" t="s">
        <v>3948</v>
      </c>
      <c r="C1976" s="81" t="s">
        <v>12</v>
      </c>
      <c r="D1976" s="81" t="s">
        <v>91</v>
      </c>
      <c r="E1976" s="142">
        <v>43146</v>
      </c>
    </row>
    <row r="1977" spans="1:5" ht="25" x14ac:dyDescent="0.25">
      <c r="A1977" s="139" t="s">
        <v>3949</v>
      </c>
      <c r="B1977" s="129" t="s">
        <v>3950</v>
      </c>
      <c r="C1977" s="81" t="s">
        <v>12</v>
      </c>
      <c r="D1977" s="81" t="s">
        <v>91</v>
      </c>
      <c r="E1977" s="142">
        <v>41343</v>
      </c>
    </row>
    <row r="1978" spans="1:5" ht="25" x14ac:dyDescent="0.25">
      <c r="A1978" s="139" t="s">
        <v>3951</v>
      </c>
      <c r="B1978" s="129" t="s">
        <v>3952</v>
      </c>
      <c r="C1978" s="81" t="s">
        <v>12</v>
      </c>
      <c r="D1978" s="81" t="s">
        <v>91</v>
      </c>
      <c r="E1978" s="142">
        <v>34571</v>
      </c>
    </row>
    <row r="1979" spans="1:5" ht="25" x14ac:dyDescent="0.25">
      <c r="A1979" s="139" t="s">
        <v>3953</v>
      </c>
      <c r="B1979" s="129" t="s">
        <v>3954</v>
      </c>
      <c r="C1979" s="81" t="s">
        <v>12</v>
      </c>
      <c r="D1979" s="81" t="s">
        <v>91</v>
      </c>
      <c r="E1979" s="142">
        <v>35937</v>
      </c>
    </row>
    <row r="1980" spans="1:5" ht="25" x14ac:dyDescent="0.25">
      <c r="A1980" s="139" t="s">
        <v>3955</v>
      </c>
      <c r="B1980" s="129" t="s">
        <v>3956</v>
      </c>
      <c r="C1980" s="81" t="s">
        <v>12</v>
      </c>
      <c r="D1980" s="81" t="s">
        <v>91</v>
      </c>
      <c r="E1980" s="142">
        <v>29165</v>
      </c>
    </row>
    <row r="1981" spans="1:5" ht="25" x14ac:dyDescent="0.25">
      <c r="A1981" s="139" t="s">
        <v>3957</v>
      </c>
      <c r="B1981" s="129" t="s">
        <v>3958</v>
      </c>
      <c r="C1981" s="81" t="s">
        <v>12</v>
      </c>
      <c r="D1981" s="81" t="s">
        <v>91</v>
      </c>
      <c r="E1981" s="142">
        <v>30212</v>
      </c>
    </row>
    <row r="1982" spans="1:5" ht="25" x14ac:dyDescent="0.25">
      <c r="A1982" s="139" t="s">
        <v>3959</v>
      </c>
      <c r="B1982" s="129" t="s">
        <v>3960</v>
      </c>
      <c r="C1982" s="81" t="s">
        <v>12</v>
      </c>
      <c r="D1982" s="81" t="s">
        <v>91</v>
      </c>
      <c r="E1982" s="142">
        <v>18360</v>
      </c>
    </row>
    <row r="1983" spans="1:5" ht="25" x14ac:dyDescent="0.25">
      <c r="A1983" s="139" t="s">
        <v>3961</v>
      </c>
      <c r="B1983" s="129" t="s">
        <v>3962</v>
      </c>
      <c r="C1983" s="81" t="s">
        <v>12</v>
      </c>
      <c r="D1983" s="81" t="s">
        <v>91</v>
      </c>
      <c r="E1983" s="142">
        <v>25591</v>
      </c>
    </row>
    <row r="1984" spans="1:5" ht="25" x14ac:dyDescent="0.25">
      <c r="A1984" s="139" t="s">
        <v>3963</v>
      </c>
      <c r="B1984" s="129" t="s">
        <v>3964</v>
      </c>
      <c r="C1984" s="81" t="s">
        <v>12</v>
      </c>
      <c r="D1984" s="81" t="s">
        <v>91</v>
      </c>
      <c r="E1984" s="142">
        <v>16557</v>
      </c>
    </row>
    <row r="1985" spans="1:5" ht="25" x14ac:dyDescent="0.25">
      <c r="A1985" s="139" t="s">
        <v>3965</v>
      </c>
      <c r="B1985" s="129" t="s">
        <v>3966</v>
      </c>
      <c r="C1985" s="81" t="s">
        <v>12</v>
      </c>
      <c r="D1985" s="81" t="s">
        <v>91</v>
      </c>
      <c r="E1985" s="142">
        <v>19603</v>
      </c>
    </row>
    <row r="1986" spans="1:5" ht="25" x14ac:dyDescent="0.25">
      <c r="A1986" s="139" t="s">
        <v>3967</v>
      </c>
      <c r="B1986" s="129" t="s">
        <v>3968</v>
      </c>
      <c r="C1986" s="81" t="s">
        <v>12</v>
      </c>
      <c r="D1986" s="81" t="s">
        <v>91</v>
      </c>
      <c r="E1986" s="142">
        <v>17457</v>
      </c>
    </row>
    <row r="1987" spans="1:5" ht="25" x14ac:dyDescent="0.25">
      <c r="A1987" s="139" t="s">
        <v>3969</v>
      </c>
      <c r="B1987" s="129" t="s">
        <v>3970</v>
      </c>
      <c r="C1987" s="81" t="s">
        <v>12</v>
      </c>
      <c r="D1987" s="81" t="s">
        <v>91</v>
      </c>
      <c r="E1987" s="142">
        <v>16277</v>
      </c>
    </row>
    <row r="1988" spans="1:5" ht="25" x14ac:dyDescent="0.25">
      <c r="A1988" s="139" t="s">
        <v>3971</v>
      </c>
      <c r="B1988" s="129" t="s">
        <v>3972</v>
      </c>
      <c r="C1988" s="81" t="s">
        <v>12</v>
      </c>
      <c r="D1988" s="81" t="s">
        <v>91</v>
      </c>
      <c r="E1988" s="142">
        <v>11875</v>
      </c>
    </row>
    <row r="1989" spans="1:5" ht="25" x14ac:dyDescent="0.25">
      <c r="A1989" s="139" t="s">
        <v>3973</v>
      </c>
      <c r="B1989" s="129" t="s">
        <v>3974</v>
      </c>
      <c r="C1989" s="81" t="s">
        <v>12</v>
      </c>
      <c r="D1989" s="81" t="s">
        <v>91</v>
      </c>
      <c r="E1989" s="142">
        <v>17631</v>
      </c>
    </row>
    <row r="1990" spans="1:5" ht="25" x14ac:dyDescent="0.25">
      <c r="A1990" s="139" t="s">
        <v>3975</v>
      </c>
      <c r="B1990" s="129" t="s">
        <v>3976</v>
      </c>
      <c r="C1990" s="81" t="s">
        <v>12</v>
      </c>
      <c r="D1990" s="81" t="s">
        <v>91</v>
      </c>
      <c r="E1990" s="142">
        <v>11875</v>
      </c>
    </row>
    <row r="1991" spans="1:5" ht="25" x14ac:dyDescent="0.25">
      <c r="A1991" s="139" t="s">
        <v>3977</v>
      </c>
      <c r="B1991" s="129" t="s">
        <v>3978</v>
      </c>
      <c r="C1991" s="81" t="s">
        <v>12</v>
      </c>
      <c r="D1991" s="81" t="s">
        <v>91</v>
      </c>
      <c r="E1991" s="142">
        <v>17970</v>
      </c>
    </row>
    <row r="1992" spans="1:5" ht="25" x14ac:dyDescent="0.25">
      <c r="A1992" s="139" t="s">
        <v>3979</v>
      </c>
      <c r="B1992" s="129" t="s">
        <v>3980</v>
      </c>
      <c r="C1992" s="81" t="s">
        <v>12</v>
      </c>
      <c r="D1992" s="81" t="s">
        <v>91</v>
      </c>
      <c r="E1992" s="142">
        <v>17970</v>
      </c>
    </row>
    <row r="1993" spans="1:5" ht="25" x14ac:dyDescent="0.25">
      <c r="A1993" s="139" t="s">
        <v>3981</v>
      </c>
      <c r="B1993" s="129" t="s">
        <v>3982</v>
      </c>
      <c r="C1993" s="81" t="s">
        <v>12</v>
      </c>
      <c r="D1993" s="81" t="s">
        <v>91</v>
      </c>
      <c r="E1993" s="142">
        <v>17970</v>
      </c>
    </row>
    <row r="1994" spans="1:5" ht="25" x14ac:dyDescent="0.25">
      <c r="A1994" s="139" t="s">
        <v>3983</v>
      </c>
      <c r="B1994" s="129" t="s">
        <v>3984</v>
      </c>
      <c r="C1994" s="81" t="s">
        <v>12</v>
      </c>
      <c r="D1994" s="81" t="s">
        <v>91</v>
      </c>
      <c r="E1994" s="142">
        <v>13568</v>
      </c>
    </row>
    <row r="1995" spans="1:5" ht="25" x14ac:dyDescent="0.25">
      <c r="A1995" s="139" t="s">
        <v>3985</v>
      </c>
      <c r="B1995" s="129" t="s">
        <v>3986</v>
      </c>
      <c r="C1995" s="81" t="s">
        <v>12</v>
      </c>
      <c r="D1995" s="81" t="s">
        <v>91</v>
      </c>
      <c r="E1995" s="142">
        <v>2366</v>
      </c>
    </row>
    <row r="1996" spans="1:5" ht="25" x14ac:dyDescent="0.25">
      <c r="A1996" s="139" t="s">
        <v>3987</v>
      </c>
      <c r="B1996" s="129" t="s">
        <v>3988</v>
      </c>
      <c r="C1996" s="81" t="s">
        <v>12</v>
      </c>
      <c r="D1996" s="81" t="s">
        <v>70</v>
      </c>
      <c r="E1996" s="142">
        <v>72443</v>
      </c>
    </row>
    <row r="1997" spans="1:5" ht="25" x14ac:dyDescent="0.25">
      <c r="A1997" s="139" t="s">
        <v>3989</v>
      </c>
      <c r="B1997" s="129" t="s">
        <v>3990</v>
      </c>
      <c r="C1997" s="81" t="s">
        <v>12</v>
      </c>
      <c r="D1997" s="81" t="s">
        <v>70</v>
      </c>
      <c r="E1997" s="142">
        <v>66596</v>
      </c>
    </row>
    <row r="1998" spans="1:5" ht="25" x14ac:dyDescent="0.25">
      <c r="A1998" s="139" t="s">
        <v>3991</v>
      </c>
      <c r="B1998" s="129" t="s">
        <v>3992</v>
      </c>
      <c r="C1998" s="81" t="s">
        <v>12</v>
      </c>
      <c r="D1998" s="81" t="s">
        <v>70</v>
      </c>
      <c r="E1998" s="142">
        <v>5681</v>
      </c>
    </row>
    <row r="1999" spans="1:5" x14ac:dyDescent="0.25">
      <c r="A1999" s="139" t="s">
        <v>3993</v>
      </c>
      <c r="B1999" s="129" t="s">
        <v>3994</v>
      </c>
      <c r="C1999" s="81" t="s">
        <v>12</v>
      </c>
      <c r="D1999" s="81" t="s">
        <v>70</v>
      </c>
      <c r="E1999" s="142">
        <v>20150</v>
      </c>
    </row>
    <row r="2000" spans="1:5" x14ac:dyDescent="0.25">
      <c r="A2000" s="139" t="s">
        <v>3995</v>
      </c>
      <c r="B2000" s="129" t="s">
        <v>3996</v>
      </c>
      <c r="C2000" s="81" t="s">
        <v>12</v>
      </c>
      <c r="D2000" s="81" t="s">
        <v>70</v>
      </c>
      <c r="E2000" s="142">
        <v>20150</v>
      </c>
    </row>
    <row r="2001" spans="1:5" x14ac:dyDescent="0.25">
      <c r="A2001" s="139" t="s">
        <v>3997</v>
      </c>
      <c r="B2001" s="129" t="s">
        <v>3998</v>
      </c>
      <c r="C2001" s="81" t="s">
        <v>12</v>
      </c>
      <c r="D2001" s="81" t="s">
        <v>70</v>
      </c>
      <c r="E2001" s="142">
        <v>14748</v>
      </c>
    </row>
    <row r="2002" spans="1:5" x14ac:dyDescent="0.25">
      <c r="A2002" s="139" t="s">
        <v>3999</v>
      </c>
      <c r="B2002" s="129" t="s">
        <v>4000</v>
      </c>
      <c r="C2002" s="81" t="s">
        <v>12</v>
      </c>
      <c r="D2002" s="81" t="s">
        <v>70</v>
      </c>
      <c r="E2002" s="142">
        <v>16550</v>
      </c>
    </row>
    <row r="2003" spans="1:5" ht="25" x14ac:dyDescent="0.25">
      <c r="A2003" s="139" t="s">
        <v>4001</v>
      </c>
      <c r="B2003" s="129" t="s">
        <v>4002</v>
      </c>
      <c r="C2003" s="81" t="s">
        <v>12</v>
      </c>
      <c r="D2003" s="81" t="s">
        <v>70</v>
      </c>
      <c r="E2003" s="142">
        <v>62351</v>
      </c>
    </row>
    <row r="2004" spans="1:5" x14ac:dyDescent="0.25">
      <c r="A2004" s="139" t="s">
        <v>4003</v>
      </c>
      <c r="B2004" s="129" t="s">
        <v>4004</v>
      </c>
      <c r="C2004" s="81" t="s">
        <v>12</v>
      </c>
      <c r="D2004" s="81" t="s">
        <v>70</v>
      </c>
      <c r="E2004" s="142">
        <v>16550</v>
      </c>
    </row>
    <row r="2005" spans="1:5" ht="13" x14ac:dyDescent="0.25">
      <c r="A2005" s="137" t="s">
        <v>4005</v>
      </c>
      <c r="B2005" s="127" t="s">
        <v>4006</v>
      </c>
      <c r="C2005" s="82" t="s">
        <v>8</v>
      </c>
      <c r="D2005" s="82"/>
      <c r="E2005" s="141" t="s">
        <v>9</v>
      </c>
    </row>
    <row r="2006" spans="1:5" ht="37.5" x14ac:dyDescent="0.25">
      <c r="A2006" s="139" t="s">
        <v>4007</v>
      </c>
      <c r="B2006" s="129" t="s">
        <v>4008</v>
      </c>
      <c r="C2006" s="81" t="s">
        <v>12</v>
      </c>
      <c r="D2006" s="81" t="s">
        <v>70</v>
      </c>
      <c r="E2006" s="142">
        <v>1203038</v>
      </c>
    </row>
    <row r="2007" spans="1:5" ht="37.5" x14ac:dyDescent="0.25">
      <c r="A2007" s="139" t="s">
        <v>4009</v>
      </c>
      <c r="B2007" s="129" t="s">
        <v>4010</v>
      </c>
      <c r="C2007" s="81" t="s">
        <v>12</v>
      </c>
      <c r="D2007" s="81" t="s">
        <v>70</v>
      </c>
      <c r="E2007" s="142">
        <v>1409430</v>
      </c>
    </row>
    <row r="2008" spans="1:5" ht="37.5" x14ac:dyDescent="0.25">
      <c r="A2008" s="139" t="s">
        <v>4011</v>
      </c>
      <c r="B2008" s="129" t="s">
        <v>4012</v>
      </c>
      <c r="C2008" s="81" t="s">
        <v>12</v>
      </c>
      <c r="D2008" s="81" t="s">
        <v>70</v>
      </c>
      <c r="E2008" s="142">
        <v>1498335</v>
      </c>
    </row>
    <row r="2009" spans="1:5" ht="37.5" x14ac:dyDescent="0.25">
      <c r="A2009" s="139" t="s">
        <v>4013</v>
      </c>
      <c r="B2009" s="129" t="s">
        <v>4014</v>
      </c>
      <c r="C2009" s="81" t="s">
        <v>12</v>
      </c>
      <c r="D2009" s="81" t="s">
        <v>70</v>
      </c>
      <c r="E2009" s="142">
        <v>1433141</v>
      </c>
    </row>
    <row r="2010" spans="1:5" ht="37.5" x14ac:dyDescent="0.25">
      <c r="A2010" s="139" t="s">
        <v>4015</v>
      </c>
      <c r="B2010" s="129" t="s">
        <v>4016</v>
      </c>
      <c r="C2010" s="81" t="s">
        <v>12</v>
      </c>
      <c r="D2010" s="81" t="s">
        <v>70</v>
      </c>
      <c r="E2010" s="142">
        <v>1565998</v>
      </c>
    </row>
    <row r="2011" spans="1:5" ht="37.5" x14ac:dyDescent="0.25">
      <c r="A2011" s="139" t="s">
        <v>4017</v>
      </c>
      <c r="B2011" s="129" t="s">
        <v>4018</v>
      </c>
      <c r="C2011" s="81" t="s">
        <v>12</v>
      </c>
      <c r="D2011" s="81" t="s">
        <v>70</v>
      </c>
      <c r="E2011" s="142">
        <v>1686120</v>
      </c>
    </row>
    <row r="2012" spans="1:5" ht="37.5" x14ac:dyDescent="0.25">
      <c r="A2012" s="139" t="s">
        <v>4019</v>
      </c>
      <c r="B2012" s="129" t="s">
        <v>4020</v>
      </c>
      <c r="C2012" s="81" t="s">
        <v>12</v>
      </c>
      <c r="D2012" s="81" t="s">
        <v>70</v>
      </c>
      <c r="E2012" s="142">
        <v>1686120</v>
      </c>
    </row>
    <row r="2013" spans="1:5" ht="37.5" x14ac:dyDescent="0.25">
      <c r="A2013" s="139" t="s">
        <v>4021</v>
      </c>
      <c r="B2013" s="129" t="s">
        <v>4022</v>
      </c>
      <c r="C2013" s="81" t="s">
        <v>12</v>
      </c>
      <c r="D2013" s="81" t="s">
        <v>70</v>
      </c>
      <c r="E2013" s="142">
        <v>1818294</v>
      </c>
    </row>
    <row r="2014" spans="1:5" ht="37.5" x14ac:dyDescent="0.25">
      <c r="A2014" s="139" t="s">
        <v>4023</v>
      </c>
      <c r="B2014" s="129" t="s">
        <v>4024</v>
      </c>
      <c r="C2014" s="81" t="s">
        <v>12</v>
      </c>
      <c r="D2014" s="81" t="s">
        <v>70</v>
      </c>
      <c r="E2014" s="142">
        <v>2154702</v>
      </c>
    </row>
    <row r="2015" spans="1:5" ht="62.5" x14ac:dyDescent="0.25">
      <c r="A2015" s="139" t="s">
        <v>4025</v>
      </c>
      <c r="B2015" s="129" t="s">
        <v>4026</v>
      </c>
      <c r="C2015" s="81" t="s">
        <v>12</v>
      </c>
      <c r="D2015" s="81" t="s">
        <v>70</v>
      </c>
      <c r="E2015" s="142">
        <v>1468806</v>
      </c>
    </row>
    <row r="2016" spans="1:5" ht="62.5" x14ac:dyDescent="0.25">
      <c r="A2016" s="139" t="s">
        <v>4027</v>
      </c>
      <c r="B2016" s="129" t="s">
        <v>4028</v>
      </c>
      <c r="C2016" s="81" t="s">
        <v>12</v>
      </c>
      <c r="D2016" s="81" t="s">
        <v>70</v>
      </c>
      <c r="E2016" s="142">
        <v>2360894</v>
      </c>
    </row>
    <row r="2017" spans="1:5" ht="62.5" x14ac:dyDescent="0.25">
      <c r="A2017" s="139" t="s">
        <v>4029</v>
      </c>
      <c r="B2017" s="129" t="s">
        <v>4030</v>
      </c>
      <c r="C2017" s="81" t="s">
        <v>12</v>
      </c>
      <c r="D2017" s="81" t="s">
        <v>70</v>
      </c>
      <c r="E2017" s="142">
        <v>2910917</v>
      </c>
    </row>
    <row r="2018" spans="1:5" ht="50" x14ac:dyDescent="0.25">
      <c r="A2018" s="139" t="s">
        <v>4031</v>
      </c>
      <c r="B2018" s="129" t="s">
        <v>4032</v>
      </c>
      <c r="C2018" s="81" t="s">
        <v>12</v>
      </c>
      <c r="D2018" s="81" t="s">
        <v>70</v>
      </c>
      <c r="E2018" s="142">
        <v>8540972</v>
      </c>
    </row>
    <row r="2019" spans="1:5" ht="37.5" x14ac:dyDescent="0.25">
      <c r="A2019" s="139" t="s">
        <v>4033</v>
      </c>
      <c r="B2019" s="129" t="s">
        <v>4034</v>
      </c>
      <c r="C2019" s="81" t="s">
        <v>12</v>
      </c>
      <c r="D2019" s="81" t="s">
        <v>91</v>
      </c>
      <c r="E2019" s="142">
        <v>15707</v>
      </c>
    </row>
    <row r="2020" spans="1:5" ht="37.5" x14ac:dyDescent="0.25">
      <c r="A2020" s="139" t="s">
        <v>4035</v>
      </c>
      <c r="B2020" s="129" t="s">
        <v>4036</v>
      </c>
      <c r="C2020" s="81" t="s">
        <v>12</v>
      </c>
      <c r="D2020" s="81" t="s">
        <v>91</v>
      </c>
      <c r="E2020" s="142">
        <v>15707</v>
      </c>
    </row>
    <row r="2021" spans="1:5" ht="37.5" x14ac:dyDescent="0.25">
      <c r="A2021" s="139" t="s">
        <v>4037</v>
      </c>
      <c r="B2021" s="129" t="s">
        <v>4038</v>
      </c>
      <c r="C2021" s="81" t="s">
        <v>12</v>
      </c>
      <c r="D2021" s="81" t="s">
        <v>91</v>
      </c>
      <c r="E2021" s="142">
        <v>99732</v>
      </c>
    </row>
    <row r="2022" spans="1:5" ht="37.5" x14ac:dyDescent="0.25">
      <c r="A2022" s="139" t="s">
        <v>4039</v>
      </c>
      <c r="B2022" s="129" t="s">
        <v>4040</v>
      </c>
      <c r="C2022" s="81" t="s">
        <v>12</v>
      </c>
      <c r="D2022" s="81" t="s">
        <v>91</v>
      </c>
      <c r="E2022" s="142">
        <v>15707</v>
      </c>
    </row>
    <row r="2023" spans="1:5" ht="37.5" x14ac:dyDescent="0.25">
      <c r="A2023" s="139" t="s">
        <v>4041</v>
      </c>
      <c r="B2023" s="129" t="s">
        <v>4042</v>
      </c>
      <c r="C2023" s="81" t="s">
        <v>12</v>
      </c>
      <c r="D2023" s="81" t="s">
        <v>91</v>
      </c>
      <c r="E2023" s="142">
        <v>23208</v>
      </c>
    </row>
    <row r="2024" spans="1:5" ht="37.5" x14ac:dyDescent="0.25">
      <c r="A2024" s="139" t="s">
        <v>4043</v>
      </c>
      <c r="B2024" s="129" t="s">
        <v>4044</v>
      </c>
      <c r="C2024" s="81" t="s">
        <v>12</v>
      </c>
      <c r="D2024" s="81" t="s">
        <v>91</v>
      </c>
      <c r="E2024" s="142">
        <v>23390</v>
      </c>
    </row>
    <row r="2025" spans="1:5" ht="37.5" x14ac:dyDescent="0.25">
      <c r="A2025" s="139" t="s">
        <v>4045</v>
      </c>
      <c r="B2025" s="129" t="s">
        <v>4046</v>
      </c>
      <c r="C2025" s="81" t="s">
        <v>12</v>
      </c>
      <c r="D2025" s="81" t="s">
        <v>91</v>
      </c>
      <c r="E2025" s="142">
        <v>107415</v>
      </c>
    </row>
    <row r="2026" spans="1:5" ht="37.5" x14ac:dyDescent="0.25">
      <c r="A2026" s="139" t="s">
        <v>4047</v>
      </c>
      <c r="B2026" s="129" t="s">
        <v>4048</v>
      </c>
      <c r="C2026" s="81" t="s">
        <v>12</v>
      </c>
      <c r="D2026" s="81" t="s">
        <v>91</v>
      </c>
      <c r="E2026" s="142">
        <v>23390</v>
      </c>
    </row>
    <row r="2027" spans="1:5" ht="37.5" x14ac:dyDescent="0.25">
      <c r="A2027" s="139" t="s">
        <v>4049</v>
      </c>
      <c r="B2027" s="129" t="s">
        <v>4050</v>
      </c>
      <c r="C2027" s="81" t="s">
        <v>12</v>
      </c>
      <c r="D2027" s="81" t="s">
        <v>91</v>
      </c>
      <c r="E2027" s="142">
        <v>25964</v>
      </c>
    </row>
    <row r="2028" spans="1:5" ht="37.5" x14ac:dyDescent="0.25">
      <c r="A2028" s="139" t="s">
        <v>4051</v>
      </c>
      <c r="B2028" s="129" t="s">
        <v>4052</v>
      </c>
      <c r="C2028" s="81" t="s">
        <v>12</v>
      </c>
      <c r="D2028" s="81" t="s">
        <v>91</v>
      </c>
      <c r="E2028" s="142">
        <v>25964</v>
      </c>
    </row>
    <row r="2029" spans="1:5" ht="37.5" x14ac:dyDescent="0.25">
      <c r="A2029" s="139" t="s">
        <v>4053</v>
      </c>
      <c r="B2029" s="129" t="s">
        <v>4054</v>
      </c>
      <c r="C2029" s="81" t="s">
        <v>12</v>
      </c>
      <c r="D2029" s="81" t="s">
        <v>91</v>
      </c>
      <c r="E2029" s="142">
        <v>27464</v>
      </c>
    </row>
    <row r="2030" spans="1:5" ht="37.5" x14ac:dyDescent="0.25">
      <c r="A2030" s="139" t="s">
        <v>4055</v>
      </c>
      <c r="B2030" s="129" t="s">
        <v>4056</v>
      </c>
      <c r="C2030" s="81" t="s">
        <v>12</v>
      </c>
      <c r="D2030" s="81" t="s">
        <v>91</v>
      </c>
      <c r="E2030" s="142">
        <v>26055</v>
      </c>
    </row>
    <row r="2031" spans="1:5" ht="37.5" x14ac:dyDescent="0.25">
      <c r="A2031" s="139" t="s">
        <v>4057</v>
      </c>
      <c r="B2031" s="129" t="s">
        <v>4058</v>
      </c>
      <c r="C2031" s="81" t="s">
        <v>12</v>
      </c>
      <c r="D2031" s="81" t="s">
        <v>91</v>
      </c>
      <c r="E2031" s="142">
        <v>33352</v>
      </c>
    </row>
    <row r="2032" spans="1:5" ht="37.5" x14ac:dyDescent="0.25">
      <c r="A2032" s="139" t="s">
        <v>4059</v>
      </c>
      <c r="B2032" s="129" t="s">
        <v>4060</v>
      </c>
      <c r="C2032" s="81" t="s">
        <v>12</v>
      </c>
      <c r="D2032" s="81" t="s">
        <v>91</v>
      </c>
      <c r="E2032" s="142">
        <v>33352</v>
      </c>
    </row>
    <row r="2033" spans="1:5" ht="37.5" x14ac:dyDescent="0.25">
      <c r="A2033" s="139" t="s">
        <v>4061</v>
      </c>
      <c r="B2033" s="129" t="s">
        <v>4062</v>
      </c>
      <c r="C2033" s="81" t="s">
        <v>12</v>
      </c>
      <c r="D2033" s="81" t="s">
        <v>91</v>
      </c>
      <c r="E2033" s="142">
        <v>32901</v>
      </c>
    </row>
    <row r="2034" spans="1:5" ht="37.5" x14ac:dyDescent="0.25">
      <c r="A2034" s="139" t="s">
        <v>4063</v>
      </c>
      <c r="B2034" s="129" t="s">
        <v>4064</v>
      </c>
      <c r="C2034" s="81" t="s">
        <v>12</v>
      </c>
      <c r="D2034" s="81" t="s">
        <v>91</v>
      </c>
      <c r="E2034" s="142">
        <v>33352</v>
      </c>
    </row>
    <row r="2035" spans="1:5" ht="37.5" x14ac:dyDescent="0.25">
      <c r="A2035" s="139" t="s">
        <v>4065</v>
      </c>
      <c r="B2035" s="129" t="s">
        <v>4066</v>
      </c>
      <c r="C2035" s="81" t="s">
        <v>12</v>
      </c>
      <c r="D2035" s="81" t="s">
        <v>91</v>
      </c>
      <c r="E2035" s="142">
        <v>59716</v>
      </c>
    </row>
    <row r="2036" spans="1:5" ht="37.5" x14ac:dyDescent="0.25">
      <c r="A2036" s="139" t="s">
        <v>4067</v>
      </c>
      <c r="B2036" s="129" t="s">
        <v>4068</v>
      </c>
      <c r="C2036" s="81" t="s">
        <v>12</v>
      </c>
      <c r="D2036" s="81" t="s">
        <v>91</v>
      </c>
      <c r="E2036" s="142">
        <v>59716</v>
      </c>
    </row>
    <row r="2037" spans="1:5" ht="37.5" x14ac:dyDescent="0.25">
      <c r="A2037" s="139" t="s">
        <v>4069</v>
      </c>
      <c r="B2037" s="129" t="s">
        <v>4070</v>
      </c>
      <c r="C2037" s="81" t="s">
        <v>12</v>
      </c>
      <c r="D2037" s="81" t="s">
        <v>91</v>
      </c>
      <c r="E2037" s="142">
        <v>59716</v>
      </c>
    </row>
    <row r="2038" spans="1:5" ht="37.5" x14ac:dyDescent="0.25">
      <c r="A2038" s="139" t="s">
        <v>4071</v>
      </c>
      <c r="B2038" s="129" t="s">
        <v>4072</v>
      </c>
      <c r="C2038" s="81" t="s">
        <v>12</v>
      </c>
      <c r="D2038" s="81" t="s">
        <v>91</v>
      </c>
      <c r="E2038" s="142">
        <v>59716</v>
      </c>
    </row>
    <row r="2039" spans="1:5" ht="37.5" x14ac:dyDescent="0.25">
      <c r="A2039" s="139" t="s">
        <v>4073</v>
      </c>
      <c r="B2039" s="129" t="s">
        <v>4074</v>
      </c>
      <c r="C2039" s="81" t="s">
        <v>12</v>
      </c>
      <c r="D2039" s="81" t="s">
        <v>91</v>
      </c>
      <c r="E2039" s="142">
        <v>104697</v>
      </c>
    </row>
    <row r="2040" spans="1:5" ht="37.5" x14ac:dyDescent="0.25">
      <c r="A2040" s="139" t="s">
        <v>4075</v>
      </c>
      <c r="B2040" s="129" t="s">
        <v>4076</v>
      </c>
      <c r="C2040" s="81" t="s">
        <v>12</v>
      </c>
      <c r="D2040" s="81" t="s">
        <v>91</v>
      </c>
      <c r="E2040" s="142">
        <v>104697</v>
      </c>
    </row>
    <row r="2041" spans="1:5" ht="37.5" x14ac:dyDescent="0.25">
      <c r="A2041" s="139" t="s">
        <v>4077</v>
      </c>
      <c r="B2041" s="129" t="s">
        <v>4078</v>
      </c>
      <c r="C2041" s="81" t="s">
        <v>12</v>
      </c>
      <c r="D2041" s="81" t="s">
        <v>91</v>
      </c>
      <c r="E2041" s="142">
        <v>103507</v>
      </c>
    </row>
    <row r="2042" spans="1:5" ht="37.5" x14ac:dyDescent="0.25">
      <c r="A2042" s="139" t="s">
        <v>4079</v>
      </c>
      <c r="B2042" s="129" t="s">
        <v>4080</v>
      </c>
      <c r="C2042" s="81" t="s">
        <v>12</v>
      </c>
      <c r="D2042" s="81" t="s">
        <v>91</v>
      </c>
      <c r="E2042" s="142">
        <v>104697</v>
      </c>
    </row>
    <row r="2043" spans="1:5" ht="37.5" x14ac:dyDescent="0.25">
      <c r="A2043" s="139" t="s">
        <v>4081</v>
      </c>
      <c r="B2043" s="129" t="s">
        <v>4082</v>
      </c>
      <c r="C2043" s="81" t="s">
        <v>12</v>
      </c>
      <c r="D2043" s="81" t="s">
        <v>70</v>
      </c>
      <c r="E2043" s="142">
        <v>1832279</v>
      </c>
    </row>
    <row r="2044" spans="1:5" ht="37.5" x14ac:dyDescent="0.25">
      <c r="A2044" s="139" t="s">
        <v>4083</v>
      </c>
      <c r="B2044" s="129" t="s">
        <v>4084</v>
      </c>
      <c r="C2044" s="81" t="s">
        <v>12</v>
      </c>
      <c r="D2044" s="81" t="s">
        <v>70</v>
      </c>
      <c r="E2044" s="142">
        <v>1449687</v>
      </c>
    </row>
    <row r="2045" spans="1:5" ht="37.5" x14ac:dyDescent="0.25">
      <c r="A2045" s="139" t="s">
        <v>4085</v>
      </c>
      <c r="B2045" s="129" t="s">
        <v>4086</v>
      </c>
      <c r="C2045" s="81" t="s">
        <v>12</v>
      </c>
      <c r="D2045" s="81" t="s">
        <v>70</v>
      </c>
      <c r="E2045" s="142">
        <v>869546</v>
      </c>
    </row>
    <row r="2046" spans="1:5" ht="37.5" x14ac:dyDescent="0.25">
      <c r="A2046" s="139" t="s">
        <v>4087</v>
      </c>
      <c r="B2046" s="129" t="s">
        <v>4088</v>
      </c>
      <c r="C2046" s="81" t="s">
        <v>12</v>
      </c>
      <c r="D2046" s="81" t="s">
        <v>70</v>
      </c>
      <c r="E2046" s="142">
        <v>1819372</v>
      </c>
    </row>
    <row r="2047" spans="1:5" ht="37.5" x14ac:dyDescent="0.25">
      <c r="A2047" s="139" t="s">
        <v>4089</v>
      </c>
      <c r="B2047" s="129" t="s">
        <v>4090</v>
      </c>
      <c r="C2047" s="81" t="s">
        <v>12</v>
      </c>
      <c r="D2047" s="81" t="s">
        <v>70</v>
      </c>
      <c r="E2047" s="142">
        <v>1466040</v>
      </c>
    </row>
    <row r="2048" spans="1:5" ht="37.5" x14ac:dyDescent="0.25">
      <c r="A2048" s="139" t="s">
        <v>4091</v>
      </c>
      <c r="B2048" s="129" t="s">
        <v>4092</v>
      </c>
      <c r="C2048" s="81" t="s">
        <v>12</v>
      </c>
      <c r="D2048" s="81" t="s">
        <v>70</v>
      </c>
      <c r="E2048" s="142">
        <v>888592</v>
      </c>
    </row>
    <row r="2049" spans="1:5" ht="37.5" x14ac:dyDescent="0.25">
      <c r="A2049" s="139" t="s">
        <v>4093</v>
      </c>
      <c r="B2049" s="129" t="s">
        <v>4094</v>
      </c>
      <c r="C2049" s="81" t="s">
        <v>12</v>
      </c>
      <c r="D2049" s="81" t="s">
        <v>70</v>
      </c>
      <c r="E2049" s="142">
        <v>556151</v>
      </c>
    </row>
    <row r="2050" spans="1:5" ht="50" x14ac:dyDescent="0.25">
      <c r="A2050" s="139" t="s">
        <v>4095</v>
      </c>
      <c r="B2050" s="129" t="s">
        <v>4096</v>
      </c>
      <c r="C2050" s="81" t="s">
        <v>12</v>
      </c>
      <c r="D2050" s="81" t="s">
        <v>70</v>
      </c>
      <c r="E2050" s="142">
        <v>451883</v>
      </c>
    </row>
    <row r="2051" spans="1:5" ht="50" x14ac:dyDescent="0.25">
      <c r="A2051" s="139" t="s">
        <v>4097</v>
      </c>
      <c r="B2051" s="129" t="s">
        <v>4098</v>
      </c>
      <c r="C2051" s="81" t="s">
        <v>12</v>
      </c>
      <c r="D2051" s="81" t="s">
        <v>70</v>
      </c>
      <c r="E2051" s="142">
        <v>742261</v>
      </c>
    </row>
    <row r="2052" spans="1:5" ht="50" x14ac:dyDescent="0.25">
      <c r="A2052" s="139" t="s">
        <v>4099</v>
      </c>
      <c r="B2052" s="129" t="s">
        <v>4100</v>
      </c>
      <c r="C2052" s="81" t="s">
        <v>12</v>
      </c>
      <c r="D2052" s="81" t="s">
        <v>70</v>
      </c>
      <c r="E2052" s="142">
        <v>1976205</v>
      </c>
    </row>
    <row r="2053" spans="1:5" ht="50" x14ac:dyDescent="0.25">
      <c r="A2053" s="139" t="s">
        <v>4101</v>
      </c>
      <c r="B2053" s="129" t="s">
        <v>4102</v>
      </c>
      <c r="C2053" s="81" t="s">
        <v>12</v>
      </c>
      <c r="D2053" s="81" t="s">
        <v>70</v>
      </c>
      <c r="E2053" s="142">
        <v>1250481</v>
      </c>
    </row>
    <row r="2054" spans="1:5" ht="37.5" x14ac:dyDescent="0.25">
      <c r="A2054" s="139" t="s">
        <v>4103</v>
      </c>
      <c r="B2054" s="129" t="s">
        <v>4104</v>
      </c>
      <c r="C2054" s="81" t="s">
        <v>12</v>
      </c>
      <c r="D2054" s="81" t="s">
        <v>70</v>
      </c>
      <c r="E2054" s="142">
        <v>839156</v>
      </c>
    </row>
    <row r="2055" spans="1:5" ht="50" x14ac:dyDescent="0.25">
      <c r="A2055" s="139" t="s">
        <v>4105</v>
      </c>
      <c r="B2055" s="129" t="s">
        <v>4106</v>
      </c>
      <c r="C2055" s="81" t="s">
        <v>12</v>
      </c>
      <c r="D2055" s="81" t="s">
        <v>70</v>
      </c>
      <c r="E2055" s="142">
        <v>1370189</v>
      </c>
    </row>
    <row r="2056" spans="1:5" ht="50" x14ac:dyDescent="0.25">
      <c r="A2056" s="139" t="s">
        <v>4107</v>
      </c>
      <c r="B2056" s="129" t="s">
        <v>4108</v>
      </c>
      <c r="C2056" s="81" t="s">
        <v>12</v>
      </c>
      <c r="D2056" s="81" t="s">
        <v>70</v>
      </c>
      <c r="E2056" s="142">
        <v>2641542</v>
      </c>
    </row>
    <row r="2057" spans="1:5" ht="50" x14ac:dyDescent="0.25">
      <c r="A2057" s="139" t="s">
        <v>4109</v>
      </c>
      <c r="B2057" s="129" t="s">
        <v>4110</v>
      </c>
      <c r="C2057" s="81" t="s">
        <v>12</v>
      </c>
      <c r="D2057" s="81" t="s">
        <v>70</v>
      </c>
      <c r="E2057" s="142">
        <v>3857973</v>
      </c>
    </row>
    <row r="2058" spans="1:5" ht="37.5" x14ac:dyDescent="0.25">
      <c r="A2058" s="139" t="s">
        <v>4111</v>
      </c>
      <c r="B2058" s="129" t="s">
        <v>4112</v>
      </c>
      <c r="C2058" s="81" t="s">
        <v>12</v>
      </c>
      <c r="D2058" s="81" t="s">
        <v>70</v>
      </c>
      <c r="E2058" s="142">
        <v>3845173</v>
      </c>
    </row>
    <row r="2059" spans="1:5" ht="37.5" x14ac:dyDescent="0.25">
      <c r="A2059" s="139" t="s">
        <v>4113</v>
      </c>
      <c r="B2059" s="129" t="s">
        <v>4114</v>
      </c>
      <c r="C2059" s="81" t="s">
        <v>12</v>
      </c>
      <c r="D2059" s="81" t="s">
        <v>70</v>
      </c>
      <c r="E2059" s="142">
        <v>8876698</v>
      </c>
    </row>
    <row r="2060" spans="1:5" ht="62.5" x14ac:dyDescent="0.25">
      <c r="A2060" s="139" t="s">
        <v>4115</v>
      </c>
      <c r="B2060" s="129" t="s">
        <v>4116</v>
      </c>
      <c r="C2060" s="81" t="s">
        <v>12</v>
      </c>
      <c r="D2060" s="81" t="s">
        <v>70</v>
      </c>
      <c r="E2060" s="142">
        <v>6977168</v>
      </c>
    </row>
    <row r="2061" spans="1:5" ht="50" x14ac:dyDescent="0.25">
      <c r="A2061" s="139" t="s">
        <v>4117</v>
      </c>
      <c r="B2061" s="129" t="s">
        <v>4118</v>
      </c>
      <c r="C2061" s="81" t="s">
        <v>12</v>
      </c>
      <c r="D2061" s="81" t="s">
        <v>70</v>
      </c>
      <c r="E2061" s="142">
        <v>2853694</v>
      </c>
    </row>
    <row r="2062" spans="1:5" ht="37.5" x14ac:dyDescent="0.25">
      <c r="A2062" s="139" t="s">
        <v>4119</v>
      </c>
      <c r="B2062" s="129" t="s">
        <v>4120</v>
      </c>
      <c r="C2062" s="81" t="s">
        <v>12</v>
      </c>
      <c r="D2062" s="81" t="s">
        <v>70</v>
      </c>
      <c r="E2062" s="142">
        <v>603005</v>
      </c>
    </row>
    <row r="2063" spans="1:5" ht="37.5" x14ac:dyDescent="0.25">
      <c r="A2063" s="139" t="s">
        <v>4121</v>
      </c>
      <c r="B2063" s="129" t="s">
        <v>4122</v>
      </c>
      <c r="C2063" s="81" t="s">
        <v>12</v>
      </c>
      <c r="D2063" s="81" t="s">
        <v>70</v>
      </c>
      <c r="E2063" s="142">
        <v>659544</v>
      </c>
    </row>
    <row r="2064" spans="1:5" ht="25" x14ac:dyDescent="0.25">
      <c r="A2064" s="139" t="s">
        <v>4123</v>
      </c>
      <c r="B2064" s="129" t="s">
        <v>4124</v>
      </c>
      <c r="C2064" s="81" t="s">
        <v>12</v>
      </c>
      <c r="D2064" s="81" t="s">
        <v>70</v>
      </c>
      <c r="E2064" s="142">
        <v>1458533</v>
      </c>
    </row>
    <row r="2065" spans="1:5" ht="37.5" x14ac:dyDescent="0.25">
      <c r="A2065" s="139" t="s">
        <v>4125</v>
      </c>
      <c r="B2065" s="129" t="s">
        <v>4126</v>
      </c>
      <c r="C2065" s="81" t="s">
        <v>12</v>
      </c>
      <c r="D2065" s="81" t="s">
        <v>70</v>
      </c>
      <c r="E2065" s="142">
        <v>1357074</v>
      </c>
    </row>
    <row r="2066" spans="1:5" ht="25" x14ac:dyDescent="0.25">
      <c r="A2066" s="139" t="s">
        <v>4127</v>
      </c>
      <c r="B2066" s="129" t="s">
        <v>4128</v>
      </c>
      <c r="C2066" s="81" t="s">
        <v>12</v>
      </c>
      <c r="D2066" s="81" t="s">
        <v>70</v>
      </c>
      <c r="E2066" s="142">
        <v>1192269</v>
      </c>
    </row>
    <row r="2067" spans="1:5" ht="37.5" x14ac:dyDescent="0.25">
      <c r="A2067" s="139" t="s">
        <v>4129</v>
      </c>
      <c r="B2067" s="129" t="s">
        <v>4130</v>
      </c>
      <c r="C2067" s="81" t="s">
        <v>12</v>
      </c>
      <c r="D2067" s="81" t="s">
        <v>70</v>
      </c>
      <c r="E2067" s="142">
        <v>595758</v>
      </c>
    </row>
    <row r="2068" spans="1:5" ht="37.5" x14ac:dyDescent="0.25">
      <c r="A2068" s="139" t="s">
        <v>4131</v>
      </c>
      <c r="B2068" s="129" t="s">
        <v>4132</v>
      </c>
      <c r="C2068" s="81" t="s">
        <v>12</v>
      </c>
      <c r="D2068" s="81" t="s">
        <v>70</v>
      </c>
      <c r="E2068" s="142">
        <v>807830</v>
      </c>
    </row>
    <row r="2069" spans="1:5" ht="25" x14ac:dyDescent="0.25">
      <c r="A2069" s="139" t="s">
        <v>4133</v>
      </c>
      <c r="B2069" s="129" t="s">
        <v>4134</v>
      </c>
      <c r="C2069" s="81" t="s">
        <v>12</v>
      </c>
      <c r="D2069" s="81" t="s">
        <v>91</v>
      </c>
      <c r="E2069" s="142">
        <v>270418</v>
      </c>
    </row>
    <row r="2070" spans="1:5" ht="25" x14ac:dyDescent="0.25">
      <c r="A2070" s="139" t="s">
        <v>4135</v>
      </c>
      <c r="B2070" s="129" t="s">
        <v>4136</v>
      </c>
      <c r="C2070" s="81" t="s">
        <v>12</v>
      </c>
      <c r="D2070" s="81" t="s">
        <v>91</v>
      </c>
      <c r="E2070" s="142">
        <v>21910</v>
      </c>
    </row>
    <row r="2071" spans="1:5" ht="50" x14ac:dyDescent="0.25">
      <c r="A2071" s="139" t="s">
        <v>4137</v>
      </c>
      <c r="B2071" s="129" t="s">
        <v>4138</v>
      </c>
      <c r="C2071" s="81" t="s">
        <v>12</v>
      </c>
      <c r="D2071" s="81" t="s">
        <v>70</v>
      </c>
      <c r="E2071" s="142">
        <v>213644</v>
      </c>
    </row>
    <row r="2072" spans="1:5" ht="50" x14ac:dyDescent="0.25">
      <c r="A2072" s="139" t="s">
        <v>4139</v>
      </c>
      <c r="B2072" s="129" t="s">
        <v>4140</v>
      </c>
      <c r="C2072" s="81" t="s">
        <v>12</v>
      </c>
      <c r="D2072" s="81" t="s">
        <v>70</v>
      </c>
      <c r="E2072" s="142">
        <v>521571</v>
      </c>
    </row>
    <row r="2073" spans="1:5" ht="50" x14ac:dyDescent="0.25">
      <c r="A2073" s="139" t="s">
        <v>4141</v>
      </c>
      <c r="B2073" s="129" t="s">
        <v>4142</v>
      </c>
      <c r="C2073" s="81" t="s">
        <v>12</v>
      </c>
      <c r="D2073" s="81" t="s">
        <v>70</v>
      </c>
      <c r="E2073" s="142">
        <v>4603341</v>
      </c>
    </row>
    <row r="2074" spans="1:5" ht="100" x14ac:dyDescent="0.25">
      <c r="A2074" s="139" t="s">
        <v>4143</v>
      </c>
      <c r="B2074" s="129" t="s">
        <v>4144</v>
      </c>
      <c r="C2074" s="81" t="s">
        <v>12</v>
      </c>
      <c r="D2074" s="81" t="s">
        <v>70</v>
      </c>
      <c r="E2074" s="142">
        <v>10675449</v>
      </c>
    </row>
    <row r="2075" spans="1:5" ht="100" x14ac:dyDescent="0.25">
      <c r="A2075" s="139" t="s">
        <v>4145</v>
      </c>
      <c r="B2075" s="129" t="s">
        <v>4146</v>
      </c>
      <c r="C2075" s="81" t="s">
        <v>12</v>
      </c>
      <c r="D2075" s="81" t="s">
        <v>70</v>
      </c>
      <c r="E2075" s="142">
        <v>7968929</v>
      </c>
    </row>
    <row r="2076" spans="1:5" ht="100" x14ac:dyDescent="0.25">
      <c r="A2076" s="139" t="s">
        <v>4147</v>
      </c>
      <c r="B2076" s="129" t="s">
        <v>4148</v>
      </c>
      <c r="C2076" s="81" t="s">
        <v>12</v>
      </c>
      <c r="D2076" s="81" t="s">
        <v>70</v>
      </c>
      <c r="E2076" s="142">
        <v>9506472</v>
      </c>
    </row>
    <row r="2077" spans="1:5" ht="100" x14ac:dyDescent="0.25">
      <c r="A2077" s="139" t="s">
        <v>4149</v>
      </c>
      <c r="B2077" s="129" t="s">
        <v>4150</v>
      </c>
      <c r="C2077" s="81" t="s">
        <v>12</v>
      </c>
      <c r="D2077" s="81" t="s">
        <v>70</v>
      </c>
      <c r="E2077" s="142">
        <v>12069035</v>
      </c>
    </row>
    <row r="2078" spans="1:5" ht="75" x14ac:dyDescent="0.25">
      <c r="A2078" s="139" t="s">
        <v>4151</v>
      </c>
      <c r="B2078" s="129" t="s">
        <v>4152</v>
      </c>
      <c r="C2078" s="81" t="s">
        <v>12</v>
      </c>
      <c r="D2078" s="81" t="s">
        <v>70</v>
      </c>
      <c r="E2078" s="142">
        <v>21497789</v>
      </c>
    </row>
    <row r="2079" spans="1:5" ht="75" x14ac:dyDescent="0.25">
      <c r="A2079" s="139" t="s">
        <v>4153</v>
      </c>
      <c r="B2079" s="129" t="s">
        <v>4154</v>
      </c>
      <c r="C2079" s="81" t="s">
        <v>12</v>
      </c>
      <c r="D2079" s="81" t="s">
        <v>70</v>
      </c>
      <c r="E2079" s="142">
        <v>25861642</v>
      </c>
    </row>
    <row r="2080" spans="1:5" ht="75" x14ac:dyDescent="0.25">
      <c r="A2080" s="139" t="s">
        <v>4155</v>
      </c>
      <c r="B2080" s="129" t="s">
        <v>4156</v>
      </c>
      <c r="C2080" s="81" t="s">
        <v>12</v>
      </c>
      <c r="D2080" s="81" t="s">
        <v>70</v>
      </c>
      <c r="E2080" s="142">
        <v>24696825</v>
      </c>
    </row>
    <row r="2081" spans="1:5" ht="37.5" x14ac:dyDescent="0.25">
      <c r="A2081" s="139" t="s">
        <v>4157</v>
      </c>
      <c r="B2081" s="129" t="s">
        <v>4158</v>
      </c>
      <c r="C2081" s="81" t="s">
        <v>12</v>
      </c>
      <c r="D2081" s="81" t="s">
        <v>70</v>
      </c>
      <c r="E2081" s="142">
        <v>234258</v>
      </c>
    </row>
    <row r="2082" spans="1:5" ht="37.5" x14ac:dyDescent="0.25">
      <c r="A2082" s="139" t="s">
        <v>4159</v>
      </c>
      <c r="B2082" s="129" t="s">
        <v>4160</v>
      </c>
      <c r="C2082" s="81" t="s">
        <v>12</v>
      </c>
      <c r="D2082" s="81" t="s">
        <v>70</v>
      </c>
      <c r="E2082" s="142">
        <v>276230</v>
      </c>
    </row>
    <row r="2083" spans="1:5" ht="37.5" x14ac:dyDescent="0.25">
      <c r="A2083" s="139" t="s">
        <v>4161</v>
      </c>
      <c r="B2083" s="129" t="s">
        <v>4162</v>
      </c>
      <c r="C2083" s="81" t="s">
        <v>12</v>
      </c>
      <c r="D2083" s="81" t="s">
        <v>70</v>
      </c>
      <c r="E2083" s="142">
        <v>318309</v>
      </c>
    </row>
    <row r="2084" spans="1:5" ht="37.5" x14ac:dyDescent="0.25">
      <c r="A2084" s="139" t="s">
        <v>4163</v>
      </c>
      <c r="B2084" s="129" t="s">
        <v>4164</v>
      </c>
      <c r="C2084" s="81" t="s">
        <v>12</v>
      </c>
      <c r="D2084" s="81" t="s">
        <v>70</v>
      </c>
      <c r="E2084" s="142">
        <v>336871</v>
      </c>
    </row>
    <row r="2085" spans="1:5" ht="25" x14ac:dyDescent="0.25">
      <c r="A2085" s="139" t="s">
        <v>4165</v>
      </c>
      <c r="B2085" s="129" t="s">
        <v>4166</v>
      </c>
      <c r="C2085" s="81" t="s">
        <v>12</v>
      </c>
      <c r="D2085" s="81" t="s">
        <v>91</v>
      </c>
      <c r="E2085" s="142">
        <v>74870</v>
      </c>
    </row>
    <row r="2086" spans="1:5" ht="25" x14ac:dyDescent="0.25">
      <c r="A2086" s="139" t="s">
        <v>4167</v>
      </c>
      <c r="B2086" s="129" t="s">
        <v>4168</v>
      </c>
      <c r="C2086" s="81" t="s">
        <v>12</v>
      </c>
      <c r="D2086" s="81" t="s">
        <v>91</v>
      </c>
      <c r="E2086" s="142">
        <v>115103</v>
      </c>
    </row>
    <row r="2087" spans="1:5" ht="25" x14ac:dyDescent="0.25">
      <c r="A2087" s="139" t="s">
        <v>4169</v>
      </c>
      <c r="B2087" s="129" t="s">
        <v>4170</v>
      </c>
      <c r="C2087" s="81" t="s">
        <v>12</v>
      </c>
      <c r="D2087" s="81" t="s">
        <v>70</v>
      </c>
      <c r="E2087" s="142">
        <v>300683</v>
      </c>
    </row>
    <row r="2088" spans="1:5" ht="62.5" x14ac:dyDescent="0.25">
      <c r="A2088" s="139" t="s">
        <v>4171</v>
      </c>
      <c r="B2088" s="129" t="s">
        <v>4172</v>
      </c>
      <c r="C2088" s="81" t="s">
        <v>12</v>
      </c>
      <c r="D2088" s="81" t="s">
        <v>70</v>
      </c>
      <c r="E2088" s="142">
        <v>922406</v>
      </c>
    </row>
    <row r="2089" spans="1:5" ht="62.5" x14ac:dyDescent="0.25">
      <c r="A2089" s="139" t="s">
        <v>4173</v>
      </c>
      <c r="B2089" s="129" t="s">
        <v>4174</v>
      </c>
      <c r="C2089" s="81" t="s">
        <v>12</v>
      </c>
      <c r="D2089" s="81" t="s">
        <v>70</v>
      </c>
      <c r="E2089" s="142">
        <v>516033</v>
      </c>
    </row>
    <row r="2090" spans="1:5" ht="75" x14ac:dyDescent="0.25">
      <c r="A2090" s="139" t="s">
        <v>4175</v>
      </c>
      <c r="B2090" s="129" t="s">
        <v>4176</v>
      </c>
      <c r="C2090" s="81" t="s">
        <v>12</v>
      </c>
      <c r="D2090" s="81" t="s">
        <v>70</v>
      </c>
      <c r="E2090" s="142">
        <v>843428</v>
      </c>
    </row>
    <row r="2091" spans="1:5" ht="75" x14ac:dyDescent="0.25">
      <c r="A2091" s="139" t="s">
        <v>4177</v>
      </c>
      <c r="B2091" s="129" t="s">
        <v>4178</v>
      </c>
      <c r="C2091" s="81" t="s">
        <v>12</v>
      </c>
      <c r="D2091" s="81" t="s">
        <v>70</v>
      </c>
      <c r="E2091" s="142">
        <v>923409</v>
      </c>
    </row>
    <row r="2092" spans="1:5" ht="75" x14ac:dyDescent="0.25">
      <c r="A2092" s="139" t="s">
        <v>4179</v>
      </c>
      <c r="B2092" s="129" t="s">
        <v>4180</v>
      </c>
      <c r="C2092" s="81" t="s">
        <v>12</v>
      </c>
      <c r="D2092" s="81" t="s">
        <v>70</v>
      </c>
      <c r="E2092" s="142">
        <v>2001113</v>
      </c>
    </row>
    <row r="2093" spans="1:5" ht="162.5" x14ac:dyDescent="0.25">
      <c r="A2093" s="139" t="s">
        <v>4181</v>
      </c>
      <c r="B2093" s="129" t="s">
        <v>4182</v>
      </c>
      <c r="C2093" s="81" t="s">
        <v>12</v>
      </c>
      <c r="D2093" s="81" t="s">
        <v>70</v>
      </c>
      <c r="E2093" s="142">
        <v>15676908</v>
      </c>
    </row>
    <row r="2094" spans="1:5" ht="112.5" x14ac:dyDescent="0.25">
      <c r="A2094" s="139" t="s">
        <v>4183</v>
      </c>
      <c r="B2094" s="129" t="s">
        <v>4184</v>
      </c>
      <c r="C2094" s="81" t="s">
        <v>12</v>
      </c>
      <c r="D2094" s="81" t="s">
        <v>70</v>
      </c>
      <c r="E2094" s="142">
        <v>11510344</v>
      </c>
    </row>
    <row r="2095" spans="1:5" ht="87.5" x14ac:dyDescent="0.25">
      <c r="A2095" s="139" t="s">
        <v>4185</v>
      </c>
      <c r="B2095" s="129" t="s">
        <v>4186</v>
      </c>
      <c r="C2095" s="81" t="s">
        <v>12</v>
      </c>
      <c r="D2095" s="81" t="s">
        <v>70</v>
      </c>
      <c r="E2095" s="142">
        <v>6502196</v>
      </c>
    </row>
    <row r="2096" spans="1:5" ht="112.5" x14ac:dyDescent="0.25">
      <c r="A2096" s="139" t="s">
        <v>4187</v>
      </c>
      <c r="B2096" s="129" t="s">
        <v>4188</v>
      </c>
      <c r="C2096" s="81" t="s">
        <v>12</v>
      </c>
      <c r="D2096" s="81" t="s">
        <v>70</v>
      </c>
      <c r="E2096" s="142">
        <v>34956424</v>
      </c>
    </row>
    <row r="2097" spans="1:5" ht="262.5" x14ac:dyDescent="0.25">
      <c r="A2097" s="139" t="s">
        <v>4189</v>
      </c>
      <c r="B2097" s="129" t="s">
        <v>4190</v>
      </c>
      <c r="C2097" s="81" t="s">
        <v>12</v>
      </c>
      <c r="D2097" s="81" t="s">
        <v>70</v>
      </c>
      <c r="E2097" s="142">
        <v>107759451</v>
      </c>
    </row>
    <row r="2098" spans="1:5" ht="37.5" x14ac:dyDescent="0.25">
      <c r="A2098" s="139" t="s">
        <v>4191</v>
      </c>
      <c r="B2098" s="129" t="s">
        <v>4192</v>
      </c>
      <c r="C2098" s="81" t="s">
        <v>12</v>
      </c>
      <c r="D2098" s="81" t="s">
        <v>4193</v>
      </c>
      <c r="E2098" s="142">
        <v>1098059</v>
      </c>
    </row>
    <row r="2099" spans="1:5" ht="37.5" x14ac:dyDescent="0.25">
      <c r="A2099" s="139" t="s">
        <v>4194</v>
      </c>
      <c r="B2099" s="129" t="s">
        <v>4195</v>
      </c>
      <c r="C2099" s="81" t="s">
        <v>12</v>
      </c>
      <c r="D2099" s="81" t="s">
        <v>4193</v>
      </c>
      <c r="E2099" s="142">
        <v>3366102</v>
      </c>
    </row>
    <row r="2100" spans="1:5" ht="37.5" x14ac:dyDescent="0.25">
      <c r="A2100" s="139" t="s">
        <v>4196</v>
      </c>
      <c r="B2100" s="129" t="s">
        <v>4197</v>
      </c>
      <c r="C2100" s="81" t="s">
        <v>12</v>
      </c>
      <c r="D2100" s="81" t="s">
        <v>4193</v>
      </c>
      <c r="E2100" s="142">
        <v>4497604</v>
      </c>
    </row>
    <row r="2101" spans="1:5" ht="37.5" x14ac:dyDescent="0.25">
      <c r="A2101" s="139" t="s">
        <v>4198</v>
      </c>
      <c r="B2101" s="129" t="s">
        <v>4199</v>
      </c>
      <c r="C2101" s="81" t="s">
        <v>12</v>
      </c>
      <c r="D2101" s="81" t="s">
        <v>4193</v>
      </c>
      <c r="E2101" s="142">
        <v>9737669</v>
      </c>
    </row>
    <row r="2102" spans="1:5" ht="25" x14ac:dyDescent="0.25">
      <c r="A2102" s="139" t="s">
        <v>4200</v>
      </c>
      <c r="B2102" s="129" t="s">
        <v>4201</v>
      </c>
      <c r="C2102" s="81" t="s">
        <v>12</v>
      </c>
      <c r="D2102" s="81" t="s">
        <v>91</v>
      </c>
      <c r="E2102" s="142">
        <v>27120</v>
      </c>
    </row>
    <row r="2103" spans="1:5" ht="25" x14ac:dyDescent="0.25">
      <c r="A2103" s="139" t="s">
        <v>4202</v>
      </c>
      <c r="B2103" s="129" t="s">
        <v>4203</v>
      </c>
      <c r="C2103" s="81" t="s">
        <v>12</v>
      </c>
      <c r="D2103" s="81" t="s">
        <v>91</v>
      </c>
      <c r="E2103" s="142">
        <v>23822</v>
      </c>
    </row>
    <row r="2104" spans="1:5" ht="37.5" x14ac:dyDescent="0.25">
      <c r="A2104" s="139" t="s">
        <v>4204</v>
      </c>
      <c r="B2104" s="129" t="s">
        <v>4205</v>
      </c>
      <c r="C2104" s="81" t="s">
        <v>12</v>
      </c>
      <c r="D2104" s="81" t="s">
        <v>70</v>
      </c>
      <c r="E2104" s="142">
        <v>396195</v>
      </c>
    </row>
    <row r="2105" spans="1:5" ht="37.5" x14ac:dyDescent="0.25">
      <c r="A2105" s="139" t="s">
        <v>4206</v>
      </c>
      <c r="B2105" s="129" t="s">
        <v>4207</v>
      </c>
      <c r="C2105" s="81" t="s">
        <v>12</v>
      </c>
      <c r="D2105" s="81" t="s">
        <v>70</v>
      </c>
      <c r="E2105" s="142">
        <v>396195</v>
      </c>
    </row>
    <row r="2106" spans="1:5" ht="37.5" x14ac:dyDescent="0.25">
      <c r="A2106" s="139" t="s">
        <v>4208</v>
      </c>
      <c r="B2106" s="129" t="s">
        <v>4209</v>
      </c>
      <c r="C2106" s="81" t="s">
        <v>12</v>
      </c>
      <c r="D2106" s="81" t="s">
        <v>1216</v>
      </c>
      <c r="E2106" s="142">
        <v>2579703</v>
      </c>
    </row>
    <row r="2107" spans="1:5" ht="37.5" x14ac:dyDescent="0.25">
      <c r="A2107" s="139" t="s">
        <v>4210</v>
      </c>
      <c r="B2107" s="129" t="s">
        <v>4211</v>
      </c>
      <c r="C2107" s="81" t="s">
        <v>12</v>
      </c>
      <c r="D2107" s="81" t="s">
        <v>4193</v>
      </c>
      <c r="E2107" s="142">
        <v>3562998</v>
      </c>
    </row>
    <row r="2108" spans="1:5" ht="37.5" x14ac:dyDescent="0.25">
      <c r="A2108" s="139" t="s">
        <v>4212</v>
      </c>
      <c r="B2108" s="129" t="s">
        <v>4213</v>
      </c>
      <c r="C2108" s="81" t="s">
        <v>12</v>
      </c>
      <c r="D2108" s="81" t="s">
        <v>4193</v>
      </c>
      <c r="E2108" s="142">
        <v>9546207</v>
      </c>
    </row>
    <row r="2109" spans="1:5" ht="25" x14ac:dyDescent="0.25">
      <c r="A2109" s="139" t="s">
        <v>4214</v>
      </c>
      <c r="B2109" s="129" t="s">
        <v>4215</v>
      </c>
      <c r="C2109" s="81" t="s">
        <v>12</v>
      </c>
      <c r="D2109" s="81" t="s">
        <v>70</v>
      </c>
      <c r="E2109" s="142">
        <v>2298327</v>
      </c>
    </row>
    <row r="2110" spans="1:5" ht="50" x14ac:dyDescent="0.25">
      <c r="A2110" s="139" t="s">
        <v>4216</v>
      </c>
      <c r="B2110" s="129" t="s">
        <v>4217</v>
      </c>
      <c r="C2110" s="81" t="s">
        <v>12</v>
      </c>
      <c r="D2110" s="81" t="s">
        <v>70</v>
      </c>
      <c r="E2110" s="142">
        <v>879612</v>
      </c>
    </row>
    <row r="2111" spans="1:5" ht="37.5" x14ac:dyDescent="0.25">
      <c r="A2111" s="139" t="s">
        <v>4218</v>
      </c>
      <c r="B2111" s="129" t="s">
        <v>4219</v>
      </c>
      <c r="C2111" s="81" t="s">
        <v>12</v>
      </c>
      <c r="D2111" s="81" t="s">
        <v>91</v>
      </c>
      <c r="E2111" s="142">
        <v>46013</v>
      </c>
    </row>
    <row r="2112" spans="1:5" ht="25" x14ac:dyDescent="0.25">
      <c r="A2112" s="139" t="s">
        <v>4220</v>
      </c>
      <c r="B2112" s="129" t="s">
        <v>4221</v>
      </c>
      <c r="C2112" s="81" t="s">
        <v>12</v>
      </c>
      <c r="D2112" s="81" t="s">
        <v>91</v>
      </c>
      <c r="E2112" s="142">
        <v>40458</v>
      </c>
    </row>
    <row r="2113" spans="1:5" x14ac:dyDescent="0.25">
      <c r="A2113" s="139" t="s">
        <v>4222</v>
      </c>
      <c r="B2113" s="129" t="s">
        <v>4223</v>
      </c>
      <c r="C2113" s="81" t="s">
        <v>12</v>
      </c>
      <c r="D2113" s="81" t="s">
        <v>70</v>
      </c>
      <c r="E2113" s="142">
        <v>115263</v>
      </c>
    </row>
    <row r="2114" spans="1:5" ht="37.5" x14ac:dyDescent="0.25">
      <c r="A2114" s="139" t="s">
        <v>4224</v>
      </c>
      <c r="B2114" s="129" t="s">
        <v>4225</v>
      </c>
      <c r="C2114" s="81" t="s">
        <v>12</v>
      </c>
      <c r="D2114" s="81" t="s">
        <v>70</v>
      </c>
      <c r="E2114" s="142">
        <v>1846694</v>
      </c>
    </row>
    <row r="2115" spans="1:5" x14ac:dyDescent="0.25">
      <c r="A2115" s="139" t="s">
        <v>4226</v>
      </c>
      <c r="B2115" s="129" t="s">
        <v>4227</v>
      </c>
      <c r="C2115" s="81" t="s">
        <v>12</v>
      </c>
      <c r="D2115" s="81" t="s">
        <v>70</v>
      </c>
      <c r="E2115" s="142">
        <v>3369081</v>
      </c>
    </row>
    <row r="2116" spans="1:5" ht="25" x14ac:dyDescent="0.25">
      <c r="A2116" s="139" t="s">
        <v>4228</v>
      </c>
      <c r="B2116" s="129" t="s">
        <v>4229</v>
      </c>
      <c r="C2116" s="81" t="s">
        <v>12</v>
      </c>
      <c r="D2116" s="81" t="s">
        <v>70</v>
      </c>
      <c r="E2116" s="142">
        <v>3452452</v>
      </c>
    </row>
    <row r="2117" spans="1:5" ht="25" x14ac:dyDescent="0.25">
      <c r="A2117" s="139" t="s">
        <v>4230</v>
      </c>
      <c r="B2117" s="129" t="s">
        <v>4231</v>
      </c>
      <c r="C2117" s="81" t="s">
        <v>12</v>
      </c>
      <c r="D2117" s="81" t="s">
        <v>70</v>
      </c>
      <c r="E2117" s="142">
        <v>1007408</v>
      </c>
    </row>
    <row r="2118" spans="1:5" ht="25" x14ac:dyDescent="0.25">
      <c r="A2118" s="139" t="s">
        <v>4232</v>
      </c>
      <c r="B2118" s="129" t="s">
        <v>4233</v>
      </c>
      <c r="C2118" s="81" t="s">
        <v>12</v>
      </c>
      <c r="D2118" s="81" t="s">
        <v>70</v>
      </c>
      <c r="E2118" s="142">
        <v>936203</v>
      </c>
    </row>
    <row r="2119" spans="1:5" ht="25" x14ac:dyDescent="0.25">
      <c r="A2119" s="139" t="s">
        <v>4234</v>
      </c>
      <c r="B2119" s="129" t="s">
        <v>4235</v>
      </c>
      <c r="C2119" s="81" t="s">
        <v>12</v>
      </c>
      <c r="D2119" s="81" t="s">
        <v>70</v>
      </c>
      <c r="E2119" s="142">
        <v>511329</v>
      </c>
    </row>
    <row r="2120" spans="1:5" x14ac:dyDescent="0.25">
      <c r="A2120" s="139" t="s">
        <v>4236</v>
      </c>
      <c r="B2120" s="129" t="s">
        <v>4237</v>
      </c>
      <c r="C2120" s="81" t="s">
        <v>12</v>
      </c>
      <c r="D2120" s="81" t="s">
        <v>70</v>
      </c>
      <c r="E2120" s="142">
        <v>283293</v>
      </c>
    </row>
    <row r="2121" spans="1:5" x14ac:dyDescent="0.25">
      <c r="A2121" s="139" t="s">
        <v>4238</v>
      </c>
      <c r="B2121" s="129" t="s">
        <v>4239</v>
      </c>
      <c r="C2121" s="81" t="s">
        <v>12</v>
      </c>
      <c r="D2121" s="81" t="s">
        <v>70</v>
      </c>
      <c r="E2121" s="142">
        <v>649432</v>
      </c>
    </row>
    <row r="2122" spans="1:5" ht="25" x14ac:dyDescent="0.25">
      <c r="A2122" s="139" t="s">
        <v>4240</v>
      </c>
      <c r="B2122" s="129" t="s">
        <v>4241</v>
      </c>
      <c r="C2122" s="81" t="s">
        <v>12</v>
      </c>
      <c r="D2122" s="81" t="s">
        <v>91</v>
      </c>
      <c r="E2122" s="142">
        <v>46416</v>
      </c>
    </row>
    <row r="2123" spans="1:5" x14ac:dyDescent="0.25">
      <c r="A2123" s="139" t="s">
        <v>4242</v>
      </c>
      <c r="B2123" s="129" t="s">
        <v>4243</v>
      </c>
      <c r="C2123" s="81" t="s">
        <v>12</v>
      </c>
      <c r="D2123" s="81" t="s">
        <v>70</v>
      </c>
      <c r="E2123" s="142">
        <v>3264756</v>
      </c>
    </row>
    <row r="2124" spans="1:5" x14ac:dyDescent="0.25">
      <c r="A2124" s="139" t="s">
        <v>4244</v>
      </c>
      <c r="B2124" s="129" t="s">
        <v>4245</v>
      </c>
      <c r="C2124" s="81" t="s">
        <v>12</v>
      </c>
      <c r="D2124" s="81" t="s">
        <v>70</v>
      </c>
      <c r="E2124" s="142">
        <v>3327428</v>
      </c>
    </row>
    <row r="2125" spans="1:5" ht="25" x14ac:dyDescent="0.25">
      <c r="A2125" s="139" t="s">
        <v>4246</v>
      </c>
      <c r="B2125" s="129" t="s">
        <v>4247</v>
      </c>
      <c r="C2125" s="81" t="s">
        <v>12</v>
      </c>
      <c r="D2125" s="81" t="s">
        <v>91</v>
      </c>
      <c r="E2125" s="142">
        <v>217393</v>
      </c>
    </row>
    <row r="2126" spans="1:5" ht="25" x14ac:dyDescent="0.25">
      <c r="A2126" s="139" t="s">
        <v>4248</v>
      </c>
      <c r="B2126" s="129" t="s">
        <v>4249</v>
      </c>
      <c r="C2126" s="81" t="s">
        <v>12</v>
      </c>
      <c r="D2126" s="81" t="s">
        <v>70</v>
      </c>
      <c r="E2126" s="142">
        <v>21800216</v>
      </c>
    </row>
    <row r="2127" spans="1:5" ht="13" x14ac:dyDescent="0.25">
      <c r="A2127" s="137" t="s">
        <v>4250</v>
      </c>
      <c r="B2127" s="127" t="s">
        <v>4251</v>
      </c>
      <c r="C2127" s="82" t="s">
        <v>8</v>
      </c>
      <c r="D2127" s="82"/>
      <c r="E2127" s="141" t="s">
        <v>9</v>
      </c>
    </row>
    <row r="2128" spans="1:5" ht="37.5" x14ac:dyDescent="0.25">
      <c r="A2128" s="139" t="s">
        <v>4252</v>
      </c>
      <c r="B2128" s="129" t="s">
        <v>4253</v>
      </c>
      <c r="C2128" s="81" t="s">
        <v>12</v>
      </c>
      <c r="D2128" s="81" t="s">
        <v>16</v>
      </c>
      <c r="E2128" s="142">
        <v>1030852</v>
      </c>
    </row>
    <row r="2129" spans="1:5" ht="37.5" x14ac:dyDescent="0.25">
      <c r="A2129" s="139" t="s">
        <v>4254</v>
      </c>
      <c r="B2129" s="129" t="s">
        <v>4255</v>
      </c>
      <c r="C2129" s="81" t="s">
        <v>12</v>
      </c>
      <c r="D2129" s="81" t="s">
        <v>16</v>
      </c>
      <c r="E2129" s="142">
        <v>773672</v>
      </c>
    </row>
    <row r="2130" spans="1:5" ht="25" x14ac:dyDescent="0.25">
      <c r="A2130" s="139" t="s">
        <v>4256</v>
      </c>
      <c r="B2130" s="128" t="s">
        <v>4257</v>
      </c>
      <c r="C2130" s="81" t="s">
        <v>12</v>
      </c>
      <c r="D2130" s="81" t="s">
        <v>16</v>
      </c>
      <c r="E2130" s="142">
        <v>347934</v>
      </c>
    </row>
    <row r="2131" spans="1:5" ht="25" x14ac:dyDescent="0.25">
      <c r="A2131" s="139" t="s">
        <v>4258</v>
      </c>
      <c r="B2131" s="129" t="s">
        <v>4259</v>
      </c>
      <c r="C2131" s="81" t="s">
        <v>12</v>
      </c>
      <c r="D2131" s="81" t="s">
        <v>65</v>
      </c>
      <c r="E2131" s="142">
        <v>185268</v>
      </c>
    </row>
    <row r="2132" spans="1:5" ht="25" x14ac:dyDescent="0.25">
      <c r="A2132" s="139" t="s">
        <v>4260</v>
      </c>
      <c r="B2132" s="129" t="s">
        <v>4261</v>
      </c>
      <c r="C2132" s="81" t="s">
        <v>12</v>
      </c>
      <c r="D2132" s="81" t="s">
        <v>65</v>
      </c>
      <c r="E2132" s="142">
        <v>225463</v>
      </c>
    </row>
    <row r="2133" spans="1:5" ht="25" x14ac:dyDescent="0.25">
      <c r="A2133" s="139" t="s">
        <v>4262</v>
      </c>
      <c r="B2133" s="129" t="s">
        <v>4263</v>
      </c>
      <c r="C2133" s="81" t="s">
        <v>12</v>
      </c>
      <c r="D2133" s="81" t="s">
        <v>91</v>
      </c>
      <c r="E2133" s="142">
        <v>24427</v>
      </c>
    </row>
    <row r="2134" spans="1:5" ht="25" x14ac:dyDescent="0.25">
      <c r="A2134" s="139" t="s">
        <v>4264</v>
      </c>
      <c r="B2134" s="129" t="s">
        <v>4265</v>
      </c>
      <c r="C2134" s="81" t="s">
        <v>12</v>
      </c>
      <c r="D2134" s="81" t="s">
        <v>16</v>
      </c>
      <c r="E2134" s="142">
        <v>896219</v>
      </c>
    </row>
    <row r="2135" spans="1:5" ht="25" x14ac:dyDescent="0.25">
      <c r="A2135" s="139" t="s">
        <v>4266</v>
      </c>
      <c r="B2135" s="129" t="s">
        <v>4267</v>
      </c>
      <c r="C2135" s="81" t="s">
        <v>12</v>
      </c>
      <c r="D2135" s="81" t="s">
        <v>16</v>
      </c>
      <c r="E2135" s="142">
        <v>906726</v>
      </c>
    </row>
    <row r="2136" spans="1:5" ht="37.5" x14ac:dyDescent="0.25">
      <c r="A2136" s="139" t="s">
        <v>4268</v>
      </c>
      <c r="B2136" s="129" t="s">
        <v>4269</v>
      </c>
      <c r="C2136" s="81" t="s">
        <v>12</v>
      </c>
      <c r="D2136" s="81" t="s">
        <v>16</v>
      </c>
      <c r="E2136" s="142">
        <v>965127</v>
      </c>
    </row>
    <row r="2137" spans="1:5" ht="25" x14ac:dyDescent="0.25">
      <c r="A2137" s="139" t="s">
        <v>4270</v>
      </c>
      <c r="B2137" s="129" t="s">
        <v>4271</v>
      </c>
      <c r="C2137" s="81" t="s">
        <v>12</v>
      </c>
      <c r="D2137" s="81" t="s">
        <v>16</v>
      </c>
      <c r="E2137" s="142">
        <v>984452</v>
      </c>
    </row>
    <row r="2138" spans="1:5" ht="50" x14ac:dyDescent="0.25">
      <c r="A2138" s="139" t="s">
        <v>4272</v>
      </c>
      <c r="B2138" s="129" t="s">
        <v>4273</v>
      </c>
      <c r="C2138" s="81" t="s">
        <v>12</v>
      </c>
      <c r="D2138" s="81" t="s">
        <v>16</v>
      </c>
      <c r="E2138" s="142">
        <v>549832</v>
      </c>
    </row>
    <row r="2139" spans="1:5" ht="37.5" x14ac:dyDescent="0.25">
      <c r="A2139" s="139" t="s">
        <v>4274</v>
      </c>
      <c r="B2139" s="129" t="s">
        <v>4275</v>
      </c>
      <c r="C2139" s="81" t="s">
        <v>12</v>
      </c>
      <c r="D2139" s="81" t="s">
        <v>16</v>
      </c>
      <c r="E2139" s="142">
        <v>617819</v>
      </c>
    </row>
    <row r="2140" spans="1:5" ht="37.5" x14ac:dyDescent="0.25">
      <c r="A2140" s="139" t="s">
        <v>4276</v>
      </c>
      <c r="B2140" s="129" t="s">
        <v>4277</v>
      </c>
      <c r="C2140" s="81" t="s">
        <v>12</v>
      </c>
      <c r="D2140" s="81" t="s">
        <v>16</v>
      </c>
      <c r="E2140" s="142">
        <v>753011</v>
      </c>
    </row>
    <row r="2141" spans="1:5" ht="25" x14ac:dyDescent="0.25">
      <c r="A2141" s="139" t="s">
        <v>4278</v>
      </c>
      <c r="B2141" s="128" t="s">
        <v>4279</v>
      </c>
      <c r="C2141" s="81" t="s">
        <v>12</v>
      </c>
      <c r="D2141" s="81" t="s">
        <v>91</v>
      </c>
      <c r="E2141" s="142" t="e">
        <v>#N/A</v>
      </c>
    </row>
    <row r="2142" spans="1:5" ht="25" x14ac:dyDescent="0.25">
      <c r="A2142" s="139" t="s">
        <v>4280</v>
      </c>
      <c r="B2142" s="129" t="s">
        <v>4281</v>
      </c>
      <c r="C2142" s="81" t="s">
        <v>12</v>
      </c>
      <c r="D2142" s="81" t="s">
        <v>16</v>
      </c>
      <c r="E2142" s="142">
        <v>1058836</v>
      </c>
    </row>
    <row r="2143" spans="1:5" ht="25" x14ac:dyDescent="0.25">
      <c r="A2143" s="139" t="s">
        <v>4282</v>
      </c>
      <c r="B2143" s="129" t="s">
        <v>4283</v>
      </c>
      <c r="C2143" s="81" t="s">
        <v>12</v>
      </c>
      <c r="D2143" s="81" t="s">
        <v>16</v>
      </c>
      <c r="E2143" s="142">
        <v>295972</v>
      </c>
    </row>
    <row r="2144" spans="1:5" ht="25" x14ac:dyDescent="0.25">
      <c r="A2144" s="139" t="s">
        <v>4284</v>
      </c>
      <c r="B2144" s="129" t="s">
        <v>4285</v>
      </c>
      <c r="C2144" s="81" t="s">
        <v>12</v>
      </c>
      <c r="D2144" s="81" t="s">
        <v>16</v>
      </c>
      <c r="E2144" s="142">
        <v>474616</v>
      </c>
    </row>
    <row r="2145" spans="1:5" ht="25" x14ac:dyDescent="0.25">
      <c r="A2145" s="139" t="s">
        <v>4286</v>
      </c>
      <c r="B2145" s="129" t="s">
        <v>4287</v>
      </c>
      <c r="C2145" s="81" t="s">
        <v>12</v>
      </c>
      <c r="D2145" s="81" t="s">
        <v>16</v>
      </c>
      <c r="E2145" s="142">
        <v>475220</v>
      </c>
    </row>
    <row r="2146" spans="1:5" ht="25" x14ac:dyDescent="0.25">
      <c r="A2146" s="139" t="s">
        <v>4288</v>
      </c>
      <c r="B2146" s="129" t="s">
        <v>4289</v>
      </c>
      <c r="C2146" s="81" t="s">
        <v>12</v>
      </c>
      <c r="D2146" s="81" t="s">
        <v>91</v>
      </c>
      <c r="E2146" s="142">
        <v>28467</v>
      </c>
    </row>
    <row r="2147" spans="1:5" ht="37.5" x14ac:dyDescent="0.25">
      <c r="A2147" s="139" t="s">
        <v>4290</v>
      </c>
      <c r="B2147" s="129" t="s">
        <v>4291</v>
      </c>
      <c r="C2147" s="81" t="s">
        <v>12</v>
      </c>
      <c r="D2147" s="81" t="s">
        <v>91</v>
      </c>
      <c r="E2147" s="142">
        <v>58252</v>
      </c>
    </row>
    <row r="2148" spans="1:5" ht="37.5" x14ac:dyDescent="0.25">
      <c r="A2148" s="139" t="s">
        <v>4292</v>
      </c>
      <c r="B2148" s="129" t="s">
        <v>4293</v>
      </c>
      <c r="C2148" s="81" t="s">
        <v>12</v>
      </c>
      <c r="D2148" s="81" t="s">
        <v>91</v>
      </c>
      <c r="E2148" s="142">
        <v>101827</v>
      </c>
    </row>
    <row r="2149" spans="1:5" ht="25" x14ac:dyDescent="0.25">
      <c r="A2149" s="139" t="s">
        <v>4294</v>
      </c>
      <c r="B2149" s="129" t="s">
        <v>4295</v>
      </c>
      <c r="C2149" s="81" t="s">
        <v>12</v>
      </c>
      <c r="D2149" s="81" t="s">
        <v>91</v>
      </c>
      <c r="E2149" s="142">
        <v>135089</v>
      </c>
    </row>
    <row r="2150" spans="1:5" ht="37.5" x14ac:dyDescent="0.25">
      <c r="A2150" s="139" t="s">
        <v>4296</v>
      </c>
      <c r="B2150" s="129" t="s">
        <v>4297</v>
      </c>
      <c r="C2150" s="81" t="s">
        <v>12</v>
      </c>
      <c r="D2150" s="81" t="s">
        <v>91</v>
      </c>
      <c r="E2150" s="142">
        <v>156046</v>
      </c>
    </row>
    <row r="2151" spans="1:5" ht="37.5" x14ac:dyDescent="0.25">
      <c r="A2151" s="139" t="s">
        <v>4298</v>
      </c>
      <c r="B2151" s="129" t="s">
        <v>4299</v>
      </c>
      <c r="C2151" s="81" t="s">
        <v>12</v>
      </c>
      <c r="D2151" s="81" t="s">
        <v>91</v>
      </c>
      <c r="E2151" s="142">
        <v>196889</v>
      </c>
    </row>
    <row r="2152" spans="1:5" ht="25" x14ac:dyDescent="0.25">
      <c r="A2152" s="139" t="s">
        <v>4300</v>
      </c>
      <c r="B2152" s="129" t="s">
        <v>4301</v>
      </c>
      <c r="C2152" s="81" t="s">
        <v>12</v>
      </c>
      <c r="D2152" s="81" t="s">
        <v>65</v>
      </c>
      <c r="E2152" s="142">
        <v>84818</v>
      </c>
    </row>
    <row r="2153" spans="1:5" ht="25" x14ac:dyDescent="0.25">
      <c r="A2153" s="139" t="s">
        <v>4302</v>
      </c>
      <c r="B2153" s="129" t="s">
        <v>4303</v>
      </c>
      <c r="C2153" s="81" t="s">
        <v>12</v>
      </c>
      <c r="D2153" s="81" t="s">
        <v>16</v>
      </c>
      <c r="E2153" s="142">
        <v>294879</v>
      </c>
    </row>
    <row r="2154" spans="1:5" ht="25" x14ac:dyDescent="0.25">
      <c r="A2154" s="139" t="s">
        <v>4304</v>
      </c>
      <c r="B2154" s="129" t="s">
        <v>4305</v>
      </c>
      <c r="C2154" s="81" t="s">
        <v>12</v>
      </c>
      <c r="D2154" s="81" t="s">
        <v>91</v>
      </c>
      <c r="E2154" s="142">
        <v>18727</v>
      </c>
    </row>
    <row r="2155" spans="1:5" ht="25" x14ac:dyDescent="0.25">
      <c r="A2155" s="139" t="s">
        <v>4306</v>
      </c>
      <c r="B2155" s="129" t="s">
        <v>4307</v>
      </c>
      <c r="C2155" s="81" t="s">
        <v>12</v>
      </c>
      <c r="D2155" s="81" t="s">
        <v>91</v>
      </c>
      <c r="E2155" s="142">
        <v>27654</v>
      </c>
    </row>
    <row r="2156" spans="1:5" ht="25" x14ac:dyDescent="0.25">
      <c r="A2156" s="139" t="s">
        <v>4308</v>
      </c>
      <c r="B2156" s="129" t="s">
        <v>4309</v>
      </c>
      <c r="C2156" s="81" t="s">
        <v>12</v>
      </c>
      <c r="D2156" s="81" t="s">
        <v>65</v>
      </c>
      <c r="E2156" s="142">
        <v>49400</v>
      </c>
    </row>
    <row r="2157" spans="1:5" ht="25" x14ac:dyDescent="0.25">
      <c r="A2157" s="139" t="s">
        <v>4310</v>
      </c>
      <c r="B2157" s="129" t="s">
        <v>4311</v>
      </c>
      <c r="C2157" s="81" t="s">
        <v>12</v>
      </c>
      <c r="D2157" s="81" t="s">
        <v>70</v>
      </c>
      <c r="E2157" s="142">
        <v>6277</v>
      </c>
    </row>
    <row r="2158" spans="1:5" ht="25" x14ac:dyDescent="0.25">
      <c r="A2158" s="139" t="s">
        <v>4312</v>
      </c>
      <c r="B2158" s="129" t="s">
        <v>4313</v>
      </c>
      <c r="C2158" s="81" t="s">
        <v>12</v>
      </c>
      <c r="D2158" s="81" t="s">
        <v>70</v>
      </c>
      <c r="E2158" s="142">
        <v>4931</v>
      </c>
    </row>
    <row r="2159" spans="1:5" ht="25" x14ac:dyDescent="0.25">
      <c r="A2159" s="139" t="s">
        <v>4314</v>
      </c>
      <c r="B2159" s="129" t="s">
        <v>4315</v>
      </c>
      <c r="C2159" s="81" t="s">
        <v>12</v>
      </c>
      <c r="D2159" s="81" t="s">
        <v>70</v>
      </c>
      <c r="E2159" s="142">
        <v>8660</v>
      </c>
    </row>
    <row r="2160" spans="1:5" ht="25" x14ac:dyDescent="0.25">
      <c r="A2160" s="139" t="s">
        <v>4316</v>
      </c>
      <c r="B2160" s="129" t="s">
        <v>4317</v>
      </c>
      <c r="C2160" s="81" t="s">
        <v>12</v>
      </c>
      <c r="D2160" s="81" t="s">
        <v>65</v>
      </c>
      <c r="E2160" s="142">
        <v>6291</v>
      </c>
    </row>
    <row r="2161" spans="1:5" ht="25" x14ac:dyDescent="0.25">
      <c r="A2161" s="139" t="s">
        <v>4318</v>
      </c>
      <c r="B2161" s="129" t="s">
        <v>4319</v>
      </c>
      <c r="C2161" s="81" t="s">
        <v>12</v>
      </c>
      <c r="D2161" s="81" t="s">
        <v>16</v>
      </c>
      <c r="E2161" s="142">
        <v>525491</v>
      </c>
    </row>
    <row r="2162" spans="1:5" ht="25" x14ac:dyDescent="0.25">
      <c r="A2162" s="139" t="s">
        <v>4320</v>
      </c>
      <c r="B2162" s="129" t="s">
        <v>4321</v>
      </c>
      <c r="C2162" s="81" t="s">
        <v>12</v>
      </c>
      <c r="D2162" s="81" t="s">
        <v>16</v>
      </c>
      <c r="E2162" s="142">
        <v>1067920</v>
      </c>
    </row>
    <row r="2163" spans="1:5" ht="25" x14ac:dyDescent="0.25">
      <c r="A2163" s="139" t="s">
        <v>4322</v>
      </c>
      <c r="B2163" s="129" t="s">
        <v>4323</v>
      </c>
      <c r="C2163" s="81" t="s">
        <v>12</v>
      </c>
      <c r="D2163" s="81" t="s">
        <v>65</v>
      </c>
      <c r="E2163" s="142">
        <v>130766</v>
      </c>
    </row>
    <row r="2164" spans="1:5" ht="25" x14ac:dyDescent="0.25">
      <c r="A2164" s="139" t="s">
        <v>4324</v>
      </c>
      <c r="B2164" s="129" t="s">
        <v>4325</v>
      </c>
      <c r="C2164" s="81" t="s">
        <v>12</v>
      </c>
      <c r="D2164" s="81" t="s">
        <v>65</v>
      </c>
      <c r="E2164" s="142">
        <v>165327</v>
      </c>
    </row>
    <row r="2165" spans="1:5" ht="25" x14ac:dyDescent="0.25">
      <c r="A2165" s="139" t="s">
        <v>4326</v>
      </c>
      <c r="B2165" s="129" t="s">
        <v>4327</v>
      </c>
      <c r="C2165" s="81" t="s">
        <v>12</v>
      </c>
      <c r="D2165" s="81" t="s">
        <v>65</v>
      </c>
      <c r="E2165" s="142">
        <v>152767</v>
      </c>
    </row>
    <row r="2166" spans="1:5" ht="37.5" x14ac:dyDescent="0.25">
      <c r="A2166" s="139" t="s">
        <v>4328</v>
      </c>
      <c r="B2166" s="129" t="s">
        <v>4329</v>
      </c>
      <c r="C2166" s="81" t="s">
        <v>12</v>
      </c>
      <c r="D2166" s="81" t="s">
        <v>91</v>
      </c>
      <c r="E2166" s="142">
        <v>197138</v>
      </c>
    </row>
    <row r="2167" spans="1:5" ht="37.5" x14ac:dyDescent="0.25">
      <c r="A2167" s="139" t="s">
        <v>4330</v>
      </c>
      <c r="B2167" s="129" t="s">
        <v>4331</v>
      </c>
      <c r="C2167" s="81" t="s">
        <v>12</v>
      </c>
      <c r="D2167" s="81" t="s">
        <v>91</v>
      </c>
      <c r="E2167" s="142">
        <v>72516</v>
      </c>
    </row>
    <row r="2168" spans="1:5" ht="50" x14ac:dyDescent="0.25">
      <c r="A2168" s="139" t="s">
        <v>4332</v>
      </c>
      <c r="B2168" s="129" t="s">
        <v>4333</v>
      </c>
      <c r="C2168" s="81" t="s">
        <v>12</v>
      </c>
      <c r="D2168" s="81" t="s">
        <v>91</v>
      </c>
      <c r="E2168" s="142">
        <v>46366</v>
      </c>
    </row>
    <row r="2169" spans="1:5" ht="25" x14ac:dyDescent="0.25">
      <c r="A2169" s="139" t="s">
        <v>4334</v>
      </c>
      <c r="B2169" s="129" t="s">
        <v>4335</v>
      </c>
      <c r="C2169" s="81" t="s">
        <v>12</v>
      </c>
      <c r="D2169" s="81" t="s">
        <v>91</v>
      </c>
      <c r="E2169" s="142">
        <v>234904</v>
      </c>
    </row>
    <row r="2170" spans="1:5" ht="25" x14ac:dyDescent="0.25">
      <c r="A2170" s="138" t="s">
        <v>4336</v>
      </c>
      <c r="B2170" s="129" t="s">
        <v>4337</v>
      </c>
      <c r="C2170" s="81" t="s">
        <v>12</v>
      </c>
      <c r="D2170" s="81" t="s">
        <v>91</v>
      </c>
      <c r="E2170" s="142">
        <v>43783</v>
      </c>
    </row>
    <row r="2171" spans="1:5" ht="37.5" x14ac:dyDescent="0.25">
      <c r="A2171" s="138" t="s">
        <v>4338</v>
      </c>
      <c r="B2171" s="129" t="s">
        <v>4339</v>
      </c>
      <c r="C2171" s="81" t="s">
        <v>12</v>
      </c>
      <c r="D2171" s="81" t="s">
        <v>16</v>
      </c>
      <c r="E2171" s="142">
        <v>1015294</v>
      </c>
    </row>
    <row r="2172" spans="1:5" x14ac:dyDescent="0.25">
      <c r="A2172" s="138" t="s">
        <v>4340</v>
      </c>
      <c r="B2172" s="129" t="s">
        <v>4341</v>
      </c>
      <c r="C2172" s="81" t="s">
        <v>12</v>
      </c>
      <c r="D2172" s="81" t="s">
        <v>16</v>
      </c>
      <c r="E2172" s="142">
        <v>894515</v>
      </c>
    </row>
    <row r="2173" spans="1:5" ht="37.5" x14ac:dyDescent="0.25">
      <c r="A2173" s="138" t="s">
        <v>4342</v>
      </c>
      <c r="B2173" s="128" t="s">
        <v>4343</v>
      </c>
      <c r="C2173" s="81" t="s">
        <v>12</v>
      </c>
      <c r="D2173" s="81" t="s">
        <v>16</v>
      </c>
      <c r="E2173" s="142">
        <v>1078409</v>
      </c>
    </row>
    <row r="2174" spans="1:5" ht="25" x14ac:dyDescent="0.25">
      <c r="A2174" s="138" t="s">
        <v>4344</v>
      </c>
      <c r="B2174" s="128" t="s">
        <v>4327</v>
      </c>
      <c r="C2174" s="81" t="s">
        <v>12</v>
      </c>
      <c r="D2174" s="81" t="s">
        <v>65</v>
      </c>
      <c r="E2174" s="142">
        <v>222068</v>
      </c>
    </row>
    <row r="2175" spans="1:5" ht="13" x14ac:dyDescent="0.25">
      <c r="A2175" s="137" t="s">
        <v>4345</v>
      </c>
      <c r="B2175" s="127" t="s">
        <v>4346</v>
      </c>
      <c r="C2175" s="82" t="s">
        <v>8</v>
      </c>
      <c r="D2175" s="82"/>
      <c r="E2175" s="141" t="s">
        <v>9</v>
      </c>
    </row>
    <row r="2176" spans="1:5" ht="25" x14ac:dyDescent="0.25">
      <c r="A2176" s="139" t="s">
        <v>4347</v>
      </c>
      <c r="B2176" s="129" t="s">
        <v>4348</v>
      </c>
      <c r="C2176" s="81" t="s">
        <v>12</v>
      </c>
      <c r="D2176" s="81" t="s">
        <v>65</v>
      </c>
      <c r="E2176" s="142">
        <v>17275</v>
      </c>
    </row>
    <row r="2177" spans="1:5" ht="25" x14ac:dyDescent="0.25">
      <c r="A2177" s="139" t="s">
        <v>4349</v>
      </c>
      <c r="B2177" s="129" t="s">
        <v>4350</v>
      </c>
      <c r="C2177" s="81" t="s">
        <v>12</v>
      </c>
      <c r="D2177" s="81" t="s">
        <v>65</v>
      </c>
      <c r="E2177" s="142">
        <v>13460</v>
      </c>
    </row>
    <row r="2178" spans="1:5" ht="25" x14ac:dyDescent="0.25">
      <c r="A2178" s="139" t="s">
        <v>4351</v>
      </c>
      <c r="B2178" s="129" t="s">
        <v>4352</v>
      </c>
      <c r="C2178" s="81" t="s">
        <v>12</v>
      </c>
      <c r="D2178" s="81" t="s">
        <v>65</v>
      </c>
      <c r="E2178" s="142">
        <v>9145</v>
      </c>
    </row>
    <row r="2179" spans="1:5" x14ac:dyDescent="0.25">
      <c r="A2179" s="139" t="s">
        <v>4353</v>
      </c>
      <c r="B2179" s="129" t="s">
        <v>4354</v>
      </c>
      <c r="C2179" s="81" t="s">
        <v>12</v>
      </c>
      <c r="D2179" s="81" t="s">
        <v>65</v>
      </c>
      <c r="E2179" s="142">
        <v>19120</v>
      </c>
    </row>
    <row r="2180" spans="1:5" x14ac:dyDescent="0.25">
      <c r="A2180" s="139" t="s">
        <v>4355</v>
      </c>
      <c r="B2180" s="129" t="s">
        <v>4356</v>
      </c>
      <c r="C2180" s="81" t="s">
        <v>12</v>
      </c>
      <c r="D2180" s="81" t="s">
        <v>70</v>
      </c>
      <c r="E2180" s="142">
        <v>65027</v>
      </c>
    </row>
    <row r="2181" spans="1:5" x14ac:dyDescent="0.25">
      <c r="A2181" s="139" t="s">
        <v>4357</v>
      </c>
      <c r="B2181" s="129" t="s">
        <v>4358</v>
      </c>
      <c r="C2181" s="81" t="s">
        <v>12</v>
      </c>
      <c r="D2181" s="81" t="s">
        <v>65</v>
      </c>
      <c r="E2181" s="142">
        <v>27280</v>
      </c>
    </row>
    <row r="2182" spans="1:5" x14ac:dyDescent="0.25">
      <c r="A2182" s="139" t="s">
        <v>4359</v>
      </c>
      <c r="B2182" s="129" t="s">
        <v>4360</v>
      </c>
      <c r="C2182" s="81" t="s">
        <v>12</v>
      </c>
      <c r="D2182" s="81" t="s">
        <v>65</v>
      </c>
      <c r="E2182" s="142">
        <v>17649</v>
      </c>
    </row>
    <row r="2183" spans="1:5" x14ac:dyDescent="0.25">
      <c r="A2183" s="139" t="s">
        <v>4361</v>
      </c>
      <c r="B2183" s="129" t="s">
        <v>4362</v>
      </c>
      <c r="C2183" s="81" t="s">
        <v>12</v>
      </c>
      <c r="D2183" s="81" t="s">
        <v>65</v>
      </c>
      <c r="E2183" s="142">
        <v>17080</v>
      </c>
    </row>
    <row r="2184" spans="1:5" x14ac:dyDescent="0.25">
      <c r="A2184" s="139" t="s">
        <v>4363</v>
      </c>
      <c r="B2184" s="129" t="s">
        <v>4364</v>
      </c>
      <c r="C2184" s="81" t="s">
        <v>12</v>
      </c>
      <c r="D2184" s="81" t="s">
        <v>65</v>
      </c>
      <c r="E2184" s="142">
        <v>21931</v>
      </c>
    </row>
    <row r="2185" spans="1:5" x14ac:dyDescent="0.25">
      <c r="A2185" s="139" t="s">
        <v>4365</v>
      </c>
      <c r="B2185" s="129" t="s">
        <v>4366</v>
      </c>
      <c r="C2185" s="81" t="s">
        <v>12</v>
      </c>
      <c r="D2185" s="81" t="s">
        <v>91</v>
      </c>
      <c r="E2185" s="142">
        <v>11942</v>
      </c>
    </row>
    <row r="2186" spans="1:5" x14ac:dyDescent="0.25">
      <c r="A2186" s="139" t="s">
        <v>4367</v>
      </c>
      <c r="B2186" s="129" t="s">
        <v>4368</v>
      </c>
      <c r="C2186" s="81" t="s">
        <v>12</v>
      </c>
      <c r="D2186" s="81" t="s">
        <v>65</v>
      </c>
      <c r="E2186" s="142">
        <v>13707</v>
      </c>
    </row>
    <row r="2187" spans="1:5" x14ac:dyDescent="0.25">
      <c r="A2187" s="139" t="s">
        <v>4369</v>
      </c>
      <c r="B2187" s="129" t="s">
        <v>4370</v>
      </c>
      <c r="C2187" s="81" t="s">
        <v>12</v>
      </c>
      <c r="D2187" s="81" t="s">
        <v>70</v>
      </c>
      <c r="E2187" s="142">
        <v>48599</v>
      </c>
    </row>
    <row r="2188" spans="1:5" x14ac:dyDescent="0.25">
      <c r="A2188" s="139" t="s">
        <v>4371</v>
      </c>
      <c r="B2188" s="129" t="s">
        <v>4372</v>
      </c>
      <c r="C2188" s="81" t="s">
        <v>12</v>
      </c>
      <c r="D2188" s="81" t="s">
        <v>65</v>
      </c>
      <c r="E2188" s="142">
        <v>17708</v>
      </c>
    </row>
    <row r="2189" spans="1:5" x14ac:dyDescent="0.25">
      <c r="A2189" s="139" t="s">
        <v>4373</v>
      </c>
      <c r="B2189" s="129" t="s">
        <v>4374</v>
      </c>
      <c r="C2189" s="81" t="s">
        <v>12</v>
      </c>
      <c r="D2189" s="81" t="s">
        <v>91</v>
      </c>
      <c r="E2189" s="142">
        <v>6185</v>
      </c>
    </row>
    <row r="2190" spans="1:5" x14ac:dyDescent="0.25">
      <c r="A2190" s="139" t="s">
        <v>4375</v>
      </c>
      <c r="B2190" s="129" t="s">
        <v>4374</v>
      </c>
      <c r="C2190" s="81" t="s">
        <v>12</v>
      </c>
      <c r="D2190" s="81" t="s">
        <v>91</v>
      </c>
      <c r="E2190" s="142">
        <v>6187</v>
      </c>
    </row>
    <row r="2191" spans="1:5" x14ac:dyDescent="0.25">
      <c r="A2191" s="139" t="s">
        <v>4376</v>
      </c>
      <c r="B2191" s="129" t="s">
        <v>4377</v>
      </c>
      <c r="C2191" s="81" t="s">
        <v>12</v>
      </c>
      <c r="D2191" s="81" t="s">
        <v>91</v>
      </c>
      <c r="E2191" s="142">
        <v>22345</v>
      </c>
    </row>
    <row r="2192" spans="1:5" x14ac:dyDescent="0.25">
      <c r="A2192" s="139" t="s">
        <v>4378</v>
      </c>
      <c r="B2192" s="129" t="s">
        <v>4379</v>
      </c>
      <c r="C2192" s="81" t="s">
        <v>12</v>
      </c>
      <c r="D2192" s="81" t="s">
        <v>65</v>
      </c>
      <c r="E2192" s="142">
        <v>5140</v>
      </c>
    </row>
    <row r="2193" spans="1:5" x14ac:dyDescent="0.25">
      <c r="A2193" s="139" t="s">
        <v>4380</v>
      </c>
      <c r="B2193" s="129" t="s">
        <v>4381</v>
      </c>
      <c r="C2193" s="81" t="s">
        <v>12</v>
      </c>
      <c r="D2193" s="81" t="s">
        <v>65</v>
      </c>
      <c r="E2193" s="142">
        <v>6070</v>
      </c>
    </row>
    <row r="2194" spans="1:5" ht="25" x14ac:dyDescent="0.25">
      <c r="A2194" s="139" t="s">
        <v>4382</v>
      </c>
      <c r="B2194" s="129" t="s">
        <v>4383</v>
      </c>
      <c r="C2194" s="81" t="s">
        <v>12</v>
      </c>
      <c r="D2194" s="81" t="s">
        <v>70</v>
      </c>
      <c r="E2194" s="142">
        <v>202769</v>
      </c>
    </row>
    <row r="2195" spans="1:5" ht="25" x14ac:dyDescent="0.25">
      <c r="A2195" s="139" t="s">
        <v>4384</v>
      </c>
      <c r="B2195" s="129" t="s">
        <v>4385</v>
      </c>
      <c r="C2195" s="81" t="s">
        <v>12</v>
      </c>
      <c r="D2195" s="81" t="s">
        <v>70</v>
      </c>
      <c r="E2195" s="142">
        <v>158754</v>
      </c>
    </row>
    <row r="2196" spans="1:5" x14ac:dyDescent="0.25">
      <c r="A2196" s="139" t="s">
        <v>4386</v>
      </c>
      <c r="B2196" s="129" t="s">
        <v>4387</v>
      </c>
      <c r="C2196" s="81" t="s">
        <v>12</v>
      </c>
      <c r="D2196" s="81" t="s">
        <v>65</v>
      </c>
      <c r="E2196" s="142">
        <v>17708</v>
      </c>
    </row>
    <row r="2197" spans="1:5" x14ac:dyDescent="0.25">
      <c r="A2197" s="139" t="s">
        <v>4388</v>
      </c>
      <c r="B2197" s="129" t="s">
        <v>4389</v>
      </c>
      <c r="C2197" s="81" t="s">
        <v>12</v>
      </c>
      <c r="D2197" s="81" t="s">
        <v>65</v>
      </c>
      <c r="E2197" s="142">
        <v>23850</v>
      </c>
    </row>
    <row r="2198" spans="1:5" x14ac:dyDescent="0.25">
      <c r="A2198" s="139" t="s">
        <v>4390</v>
      </c>
      <c r="B2198" s="129" t="s">
        <v>4391</v>
      </c>
      <c r="C2198" s="81" t="s">
        <v>12</v>
      </c>
      <c r="D2198" s="81" t="s">
        <v>91</v>
      </c>
      <c r="E2198" s="142">
        <v>26314</v>
      </c>
    </row>
    <row r="2199" spans="1:5" ht="25" x14ac:dyDescent="0.25">
      <c r="A2199" s="139" t="s">
        <v>4392</v>
      </c>
      <c r="B2199" s="129" t="s">
        <v>4393</v>
      </c>
      <c r="C2199" s="81" t="s">
        <v>12</v>
      </c>
      <c r="D2199" s="81" t="s">
        <v>70</v>
      </c>
      <c r="E2199" s="142">
        <v>22649</v>
      </c>
    </row>
    <row r="2200" spans="1:5" x14ac:dyDescent="0.25">
      <c r="A2200" s="139" t="s">
        <v>4394</v>
      </c>
      <c r="B2200" s="129" t="s">
        <v>4395</v>
      </c>
      <c r="C2200" s="81" t="s">
        <v>12</v>
      </c>
      <c r="D2200" s="81" t="s">
        <v>65</v>
      </c>
      <c r="E2200" s="142">
        <v>21700</v>
      </c>
    </row>
    <row r="2201" spans="1:5" x14ac:dyDescent="0.25">
      <c r="A2201" s="139" t="s">
        <v>4396</v>
      </c>
      <c r="B2201" s="129" t="s">
        <v>4397</v>
      </c>
      <c r="C2201" s="81" t="s">
        <v>12</v>
      </c>
      <c r="D2201" s="81" t="s">
        <v>70</v>
      </c>
      <c r="E2201" s="142">
        <v>70850</v>
      </c>
    </row>
    <row r="2202" spans="1:5" x14ac:dyDescent="0.25">
      <c r="A2202" s="139" t="s">
        <v>4398</v>
      </c>
      <c r="B2202" s="129" t="s">
        <v>4399</v>
      </c>
      <c r="C2202" s="81" t="s">
        <v>12</v>
      </c>
      <c r="D2202" s="81" t="s">
        <v>70</v>
      </c>
      <c r="E2202" s="142">
        <v>638</v>
      </c>
    </row>
    <row r="2203" spans="1:5" ht="25" x14ac:dyDescent="0.25">
      <c r="A2203" s="139" t="s">
        <v>4400</v>
      </c>
      <c r="B2203" s="129" t="s">
        <v>4401</v>
      </c>
      <c r="C2203" s="81" t="s">
        <v>12</v>
      </c>
      <c r="D2203" s="81" t="s">
        <v>70</v>
      </c>
      <c r="E2203" s="142">
        <v>18778</v>
      </c>
    </row>
    <row r="2204" spans="1:5" x14ac:dyDescent="0.25">
      <c r="A2204" s="139" t="s">
        <v>4402</v>
      </c>
      <c r="B2204" s="129" t="s">
        <v>4403</v>
      </c>
      <c r="C2204" s="81" t="s">
        <v>12</v>
      </c>
      <c r="D2204" s="81" t="s">
        <v>91</v>
      </c>
      <c r="E2204" s="142">
        <v>13008</v>
      </c>
    </row>
    <row r="2205" spans="1:5" x14ac:dyDescent="0.25">
      <c r="A2205" s="139" t="s">
        <v>4404</v>
      </c>
      <c r="B2205" s="129" t="s">
        <v>4405</v>
      </c>
      <c r="C2205" s="81" t="s">
        <v>12</v>
      </c>
      <c r="D2205" s="81" t="s">
        <v>91</v>
      </c>
      <c r="E2205" s="142">
        <v>19633</v>
      </c>
    </row>
    <row r="2206" spans="1:5" x14ac:dyDescent="0.25">
      <c r="A2206" s="139" t="s">
        <v>4406</v>
      </c>
      <c r="B2206" s="129" t="s">
        <v>4407</v>
      </c>
      <c r="C2206" s="81" t="s">
        <v>12</v>
      </c>
      <c r="D2206" s="81" t="s">
        <v>91</v>
      </c>
      <c r="E2206" s="142">
        <v>13008</v>
      </c>
    </row>
    <row r="2207" spans="1:5" x14ac:dyDescent="0.25">
      <c r="A2207" s="139" t="s">
        <v>4408</v>
      </c>
      <c r="B2207" s="129" t="s">
        <v>4409</v>
      </c>
      <c r="C2207" s="81" t="s">
        <v>12</v>
      </c>
      <c r="D2207" s="81" t="s">
        <v>70</v>
      </c>
      <c r="E2207" s="142">
        <v>67750</v>
      </c>
    </row>
    <row r="2208" spans="1:5" ht="37.5" x14ac:dyDescent="0.25">
      <c r="A2208" s="139" t="s">
        <v>4410</v>
      </c>
      <c r="B2208" s="129" t="s">
        <v>4411</v>
      </c>
      <c r="C2208" s="81" t="s">
        <v>12</v>
      </c>
      <c r="D2208" s="81" t="s">
        <v>91</v>
      </c>
      <c r="E2208" s="142">
        <v>20825</v>
      </c>
    </row>
    <row r="2209" spans="1:5" ht="25" x14ac:dyDescent="0.25">
      <c r="A2209" s="139" t="s">
        <v>4412</v>
      </c>
      <c r="B2209" s="129" t="s">
        <v>4413</v>
      </c>
      <c r="C2209" s="81" t="s">
        <v>12</v>
      </c>
      <c r="D2209" s="81" t="s">
        <v>65</v>
      </c>
      <c r="E2209" s="142">
        <v>119589</v>
      </c>
    </row>
    <row r="2210" spans="1:5" ht="25" x14ac:dyDescent="0.25">
      <c r="A2210" s="139" t="s">
        <v>4414</v>
      </c>
      <c r="B2210" s="129" t="s">
        <v>4415</v>
      </c>
      <c r="C2210" s="81" t="s">
        <v>12</v>
      </c>
      <c r="D2210" s="81" t="s">
        <v>91</v>
      </c>
      <c r="E2210" s="142">
        <v>10771</v>
      </c>
    </row>
    <row r="2211" spans="1:5" x14ac:dyDescent="0.25">
      <c r="A2211" s="139" t="s">
        <v>4416</v>
      </c>
      <c r="B2211" s="129" t="s">
        <v>4417</v>
      </c>
      <c r="C2211" s="81" t="s">
        <v>12</v>
      </c>
      <c r="D2211" s="81" t="s">
        <v>70</v>
      </c>
      <c r="E2211" s="142">
        <v>7909</v>
      </c>
    </row>
    <row r="2212" spans="1:5" ht="25" x14ac:dyDescent="0.25">
      <c r="A2212" s="139" t="s">
        <v>4418</v>
      </c>
      <c r="B2212" s="129" t="s">
        <v>4419</v>
      </c>
      <c r="C2212" s="81" t="s">
        <v>12</v>
      </c>
      <c r="D2212" s="81" t="s">
        <v>70</v>
      </c>
      <c r="E2212" s="142">
        <v>14008</v>
      </c>
    </row>
    <row r="2213" spans="1:5" x14ac:dyDescent="0.25">
      <c r="A2213" s="139" t="s">
        <v>4420</v>
      </c>
      <c r="B2213" s="129" t="s">
        <v>4421</v>
      </c>
      <c r="C2213" s="81" t="s">
        <v>12</v>
      </c>
      <c r="D2213" s="81" t="s">
        <v>91</v>
      </c>
      <c r="E2213" s="142">
        <v>4871</v>
      </c>
    </row>
    <row r="2214" spans="1:5" x14ac:dyDescent="0.25">
      <c r="A2214" s="139" t="s">
        <v>4422</v>
      </c>
      <c r="B2214" s="129" t="s">
        <v>4423</v>
      </c>
      <c r="C2214" s="81" t="s">
        <v>12</v>
      </c>
      <c r="D2214" s="81" t="s">
        <v>91</v>
      </c>
      <c r="E2214" s="142">
        <v>27269</v>
      </c>
    </row>
    <row r="2215" spans="1:5" ht="25" x14ac:dyDescent="0.25">
      <c r="A2215" s="139" t="s">
        <v>4424</v>
      </c>
      <c r="B2215" s="129" t="s">
        <v>4425</v>
      </c>
      <c r="C2215" s="81" t="s">
        <v>12</v>
      </c>
      <c r="D2215" s="81" t="s">
        <v>1216</v>
      </c>
      <c r="E2215" s="142">
        <v>2334647</v>
      </c>
    </row>
    <row r="2216" spans="1:5" ht="25" x14ac:dyDescent="0.25">
      <c r="A2216" s="139" t="s">
        <v>4426</v>
      </c>
      <c r="B2216" s="129" t="s">
        <v>4427</v>
      </c>
      <c r="C2216" s="81" t="s">
        <v>12</v>
      </c>
      <c r="D2216" s="81" t="s">
        <v>1216</v>
      </c>
      <c r="E2216" s="142">
        <v>972744</v>
      </c>
    </row>
    <row r="2217" spans="1:5" ht="27.65" customHeight="1" x14ac:dyDescent="0.25">
      <c r="A2217" s="138" t="s">
        <v>4428</v>
      </c>
      <c r="B2217" s="128" t="s">
        <v>4429</v>
      </c>
      <c r="C2217" s="81" t="s">
        <v>12</v>
      </c>
      <c r="D2217" s="90" t="s">
        <v>65</v>
      </c>
      <c r="E2217" s="142">
        <v>1088</v>
      </c>
    </row>
    <row r="2218" spans="1:5" ht="13" x14ac:dyDescent="0.25">
      <c r="A2218" s="137" t="s">
        <v>4430</v>
      </c>
      <c r="B2218" s="127" t="s">
        <v>4431</v>
      </c>
      <c r="C2218" s="82" t="s">
        <v>8</v>
      </c>
      <c r="D2218" s="82"/>
      <c r="E2218" s="141" t="s">
        <v>9</v>
      </c>
    </row>
    <row r="2219" spans="1:5" ht="25" x14ac:dyDescent="0.25">
      <c r="A2219" s="139" t="s">
        <v>4432</v>
      </c>
      <c r="B2219" s="128" t="s">
        <v>4433</v>
      </c>
      <c r="C2219" s="81" t="s">
        <v>12</v>
      </c>
      <c r="D2219" s="81" t="s">
        <v>16</v>
      </c>
      <c r="E2219" s="142">
        <v>152860</v>
      </c>
    </row>
    <row r="2220" spans="1:5" x14ac:dyDescent="0.25">
      <c r="A2220" s="139" t="s">
        <v>4434</v>
      </c>
      <c r="B2220" s="129" t="s">
        <v>4435</v>
      </c>
      <c r="C2220" s="81" t="s">
        <v>12</v>
      </c>
      <c r="D2220" s="81" t="s">
        <v>70</v>
      </c>
      <c r="E2220" s="142">
        <v>141791</v>
      </c>
    </row>
    <row r="2221" spans="1:5" x14ac:dyDescent="0.25">
      <c r="A2221" s="139" t="s">
        <v>4436</v>
      </c>
      <c r="B2221" s="129" t="s">
        <v>4437</v>
      </c>
      <c r="C2221" s="81" t="s">
        <v>12</v>
      </c>
      <c r="D2221" s="81" t="s">
        <v>65</v>
      </c>
      <c r="E2221" s="142">
        <v>12822</v>
      </c>
    </row>
    <row r="2222" spans="1:5" x14ac:dyDescent="0.25">
      <c r="A2222" s="139" t="s">
        <v>4438</v>
      </c>
      <c r="B2222" s="129" t="s">
        <v>4439</v>
      </c>
      <c r="C2222" s="81" t="s">
        <v>12</v>
      </c>
      <c r="D2222" s="81" t="s">
        <v>65</v>
      </c>
      <c r="E2222" s="142">
        <v>12865</v>
      </c>
    </row>
    <row r="2223" spans="1:5" x14ac:dyDescent="0.25">
      <c r="A2223" s="139" t="s">
        <v>4440</v>
      </c>
      <c r="B2223" s="129" t="s">
        <v>4441</v>
      </c>
      <c r="C2223" s="81" t="s">
        <v>12</v>
      </c>
      <c r="D2223" s="81" t="s">
        <v>91</v>
      </c>
      <c r="E2223" s="142">
        <v>43024</v>
      </c>
    </row>
    <row r="2224" spans="1:5" x14ac:dyDescent="0.25">
      <c r="A2224" s="139" t="s">
        <v>4442</v>
      </c>
      <c r="B2224" s="129" t="s">
        <v>4443</v>
      </c>
      <c r="C2224" s="81" t="s">
        <v>12</v>
      </c>
      <c r="D2224" s="81" t="s">
        <v>16</v>
      </c>
      <c r="E2224" s="142">
        <v>138172</v>
      </c>
    </row>
    <row r="2225" spans="1:5" ht="37.5" x14ac:dyDescent="0.25">
      <c r="A2225" s="139" t="s">
        <v>4444</v>
      </c>
      <c r="B2225" s="128" t="s">
        <v>4445</v>
      </c>
      <c r="C2225" s="81" t="s">
        <v>12</v>
      </c>
      <c r="D2225" s="81" t="s">
        <v>16</v>
      </c>
      <c r="E2225" s="142">
        <v>116870</v>
      </c>
    </row>
    <row r="2226" spans="1:5" x14ac:dyDescent="0.25">
      <c r="A2226" s="139" t="s">
        <v>4446</v>
      </c>
      <c r="B2226" s="129" t="s">
        <v>4447</v>
      </c>
      <c r="C2226" s="81" t="s">
        <v>12</v>
      </c>
      <c r="D2226" s="81" t="s">
        <v>65</v>
      </c>
      <c r="E2226" s="142">
        <v>48892</v>
      </c>
    </row>
    <row r="2227" spans="1:5" x14ac:dyDescent="0.25">
      <c r="A2227" s="139" t="s">
        <v>4448</v>
      </c>
      <c r="B2227" s="129" t="s">
        <v>4449</v>
      </c>
      <c r="C2227" s="81" t="s">
        <v>12</v>
      </c>
      <c r="D2227" s="81" t="s">
        <v>65</v>
      </c>
      <c r="E2227" s="142">
        <v>6853</v>
      </c>
    </row>
    <row r="2228" spans="1:5" x14ac:dyDescent="0.25">
      <c r="A2228" s="139" t="s">
        <v>4450</v>
      </c>
      <c r="B2228" s="129" t="s">
        <v>4451</v>
      </c>
      <c r="C2228" s="81" t="s">
        <v>12</v>
      </c>
      <c r="D2228" s="81" t="s">
        <v>91</v>
      </c>
      <c r="E2228" s="142">
        <v>31109</v>
      </c>
    </row>
    <row r="2229" spans="1:5" x14ac:dyDescent="0.25">
      <c r="A2229" s="139" t="s">
        <v>4452</v>
      </c>
      <c r="B2229" s="129" t="s">
        <v>4453</v>
      </c>
      <c r="C2229" s="81" t="s">
        <v>12</v>
      </c>
      <c r="D2229" s="81" t="s">
        <v>70</v>
      </c>
      <c r="E2229" s="142">
        <v>62241</v>
      </c>
    </row>
    <row r="2230" spans="1:5" x14ac:dyDescent="0.25">
      <c r="A2230" s="139" t="s">
        <v>4454</v>
      </c>
      <c r="B2230" s="129" t="s">
        <v>4455</v>
      </c>
      <c r="C2230" s="81" t="s">
        <v>12</v>
      </c>
      <c r="D2230" s="81" t="s">
        <v>65</v>
      </c>
      <c r="E2230" s="142">
        <v>27405</v>
      </c>
    </row>
    <row r="2231" spans="1:5" ht="37.5" x14ac:dyDescent="0.25">
      <c r="A2231" s="139" t="s">
        <v>4456</v>
      </c>
      <c r="B2231" s="128" t="s">
        <v>4457</v>
      </c>
      <c r="C2231" s="81" t="s">
        <v>12</v>
      </c>
      <c r="D2231" s="81" t="s">
        <v>16</v>
      </c>
      <c r="E2231" s="142">
        <v>103479</v>
      </c>
    </row>
    <row r="2232" spans="1:5" ht="37.5" x14ac:dyDescent="0.25">
      <c r="A2232" s="139" t="s">
        <v>4458</v>
      </c>
      <c r="B2232" s="128" t="s">
        <v>4459</v>
      </c>
      <c r="C2232" s="81" t="s">
        <v>12</v>
      </c>
      <c r="D2232" s="81" t="s">
        <v>16</v>
      </c>
      <c r="E2232" s="142">
        <v>121208</v>
      </c>
    </row>
    <row r="2233" spans="1:5" ht="25" x14ac:dyDescent="0.25">
      <c r="A2233" s="139" t="s">
        <v>4460</v>
      </c>
      <c r="B2233" s="128" t="s">
        <v>4461</v>
      </c>
      <c r="C2233" s="81" t="s">
        <v>12</v>
      </c>
      <c r="D2233" s="81" t="s">
        <v>65</v>
      </c>
      <c r="E2233" s="142">
        <v>30258</v>
      </c>
    </row>
    <row r="2234" spans="1:5" x14ac:dyDescent="0.25">
      <c r="A2234" s="139" t="s">
        <v>4462</v>
      </c>
      <c r="B2234" s="129" t="s">
        <v>4463</v>
      </c>
      <c r="C2234" s="81" t="s">
        <v>12</v>
      </c>
      <c r="D2234" s="81" t="s">
        <v>65</v>
      </c>
      <c r="E2234" s="142">
        <v>11010</v>
      </c>
    </row>
    <row r="2235" spans="1:5" x14ac:dyDescent="0.25">
      <c r="A2235" s="139" t="s">
        <v>4464</v>
      </c>
      <c r="B2235" s="129" t="s">
        <v>4465</v>
      </c>
      <c r="C2235" s="81" t="s">
        <v>12</v>
      </c>
      <c r="D2235" s="81" t="s">
        <v>65</v>
      </c>
      <c r="E2235" s="142">
        <v>15286</v>
      </c>
    </row>
    <row r="2236" spans="1:5" x14ac:dyDescent="0.25">
      <c r="A2236" s="139" t="s">
        <v>4466</v>
      </c>
      <c r="B2236" s="129" t="s">
        <v>4467</v>
      </c>
      <c r="C2236" s="81" t="s">
        <v>12</v>
      </c>
      <c r="D2236" s="81" t="s">
        <v>65</v>
      </c>
      <c r="E2236" s="142">
        <v>27655</v>
      </c>
    </row>
    <row r="2237" spans="1:5" x14ac:dyDescent="0.25">
      <c r="A2237" s="139" t="s">
        <v>4468</v>
      </c>
      <c r="B2237" s="129" t="s">
        <v>4469</v>
      </c>
      <c r="C2237" s="81" t="s">
        <v>12</v>
      </c>
      <c r="D2237" s="81" t="s">
        <v>65</v>
      </c>
      <c r="E2237" s="142">
        <v>30373</v>
      </c>
    </row>
    <row r="2238" spans="1:5" x14ac:dyDescent="0.25">
      <c r="A2238" s="139" t="s">
        <v>4470</v>
      </c>
      <c r="B2238" s="129" t="s">
        <v>4471</v>
      </c>
      <c r="C2238" s="81" t="s">
        <v>12</v>
      </c>
      <c r="D2238" s="81" t="s">
        <v>65</v>
      </c>
      <c r="E2238" s="142">
        <v>27703</v>
      </c>
    </row>
    <row r="2239" spans="1:5" x14ac:dyDescent="0.25">
      <c r="A2239" s="139" t="s">
        <v>4472</v>
      </c>
      <c r="B2239" s="129" t="s">
        <v>4473</v>
      </c>
      <c r="C2239" s="81" t="s">
        <v>12</v>
      </c>
      <c r="D2239" s="81" t="s">
        <v>65</v>
      </c>
      <c r="E2239" s="142">
        <v>34353</v>
      </c>
    </row>
    <row r="2240" spans="1:5" ht="25" x14ac:dyDescent="0.25">
      <c r="A2240" s="139" t="s">
        <v>4474</v>
      </c>
      <c r="B2240" s="129" t="s">
        <v>4475</v>
      </c>
      <c r="C2240" s="81" t="s">
        <v>12</v>
      </c>
      <c r="D2240" s="81" t="s">
        <v>91</v>
      </c>
      <c r="E2240" s="142">
        <v>34178</v>
      </c>
    </row>
    <row r="2241" spans="1:5" x14ac:dyDescent="0.25">
      <c r="A2241" s="139" t="s">
        <v>4476</v>
      </c>
      <c r="B2241" s="129" t="s">
        <v>4477</v>
      </c>
      <c r="C2241" s="81" t="s">
        <v>12</v>
      </c>
      <c r="D2241" s="81" t="s">
        <v>70</v>
      </c>
      <c r="E2241" s="142">
        <v>28648</v>
      </c>
    </row>
    <row r="2242" spans="1:5" x14ac:dyDescent="0.25">
      <c r="A2242" s="139" t="s">
        <v>4478</v>
      </c>
      <c r="B2242" s="129" t="s">
        <v>4479</v>
      </c>
      <c r="C2242" s="81" t="s">
        <v>12</v>
      </c>
      <c r="D2242" s="81" t="s">
        <v>65</v>
      </c>
      <c r="E2242" s="142">
        <v>16338</v>
      </c>
    </row>
    <row r="2243" spans="1:5" x14ac:dyDescent="0.25">
      <c r="A2243" s="139" t="s">
        <v>4480</v>
      </c>
      <c r="B2243" s="129" t="s">
        <v>4481</v>
      </c>
      <c r="C2243" s="81" t="s">
        <v>12</v>
      </c>
      <c r="D2243" s="81" t="s">
        <v>91</v>
      </c>
      <c r="E2243" s="142">
        <v>48797</v>
      </c>
    </row>
    <row r="2244" spans="1:5" ht="25" x14ac:dyDescent="0.25">
      <c r="A2244" s="139" t="s">
        <v>4482</v>
      </c>
      <c r="B2244" s="129" t="s">
        <v>4483</v>
      </c>
      <c r="C2244" s="81" t="s">
        <v>12</v>
      </c>
      <c r="D2244" s="81" t="s">
        <v>91</v>
      </c>
      <c r="E2244" s="142">
        <v>3957</v>
      </c>
    </row>
    <row r="2245" spans="1:5" ht="25" x14ac:dyDescent="0.25">
      <c r="A2245" s="139" t="s">
        <v>4484</v>
      </c>
      <c r="B2245" s="129" t="s">
        <v>4485</v>
      </c>
      <c r="C2245" s="81" t="s">
        <v>12</v>
      </c>
      <c r="D2245" s="81" t="s">
        <v>65</v>
      </c>
      <c r="E2245" s="142">
        <v>17789</v>
      </c>
    </row>
    <row r="2246" spans="1:5" x14ac:dyDescent="0.25">
      <c r="A2246" s="139" t="s">
        <v>4486</v>
      </c>
      <c r="B2246" s="129" t="s">
        <v>4487</v>
      </c>
      <c r="C2246" s="81" t="s">
        <v>12</v>
      </c>
      <c r="D2246" s="81" t="s">
        <v>91</v>
      </c>
      <c r="E2246" s="142">
        <v>9766</v>
      </c>
    </row>
    <row r="2247" spans="1:5" ht="25" x14ac:dyDescent="0.25">
      <c r="A2247" s="139" t="s">
        <v>4488</v>
      </c>
      <c r="B2247" s="129" t="s">
        <v>4489</v>
      </c>
      <c r="C2247" s="81" t="s">
        <v>12</v>
      </c>
      <c r="D2247" s="81" t="s">
        <v>65</v>
      </c>
      <c r="E2247" s="142">
        <v>6919</v>
      </c>
    </row>
    <row r="2248" spans="1:5" ht="25" x14ac:dyDescent="0.25">
      <c r="A2248" s="139" t="s">
        <v>4490</v>
      </c>
      <c r="B2248" s="129" t="s">
        <v>4491</v>
      </c>
      <c r="C2248" s="81" t="s">
        <v>12</v>
      </c>
      <c r="D2248" s="81" t="s">
        <v>65</v>
      </c>
      <c r="E2248" s="142">
        <v>5430</v>
      </c>
    </row>
    <row r="2249" spans="1:5" ht="37.5" x14ac:dyDescent="0.25">
      <c r="A2249" s="139" t="s">
        <v>4492</v>
      </c>
      <c r="B2249" s="129" t="s">
        <v>4493</v>
      </c>
      <c r="C2249" s="81" t="s">
        <v>12</v>
      </c>
      <c r="D2249" s="81" t="s">
        <v>65</v>
      </c>
      <c r="E2249" s="142">
        <v>20138</v>
      </c>
    </row>
    <row r="2250" spans="1:5" x14ac:dyDescent="0.25">
      <c r="A2250" s="139" t="s">
        <v>4494</v>
      </c>
      <c r="B2250" s="129" t="s">
        <v>4495</v>
      </c>
      <c r="C2250" s="81" t="s">
        <v>12</v>
      </c>
      <c r="D2250" s="81" t="s">
        <v>91</v>
      </c>
      <c r="E2250" s="142">
        <v>60421</v>
      </c>
    </row>
    <row r="2251" spans="1:5" ht="13" x14ac:dyDescent="0.25">
      <c r="A2251" s="137" t="s">
        <v>4496</v>
      </c>
      <c r="B2251" s="127" t="s">
        <v>4497</v>
      </c>
      <c r="C2251" s="82" t="s">
        <v>8</v>
      </c>
      <c r="D2251" s="82"/>
      <c r="E2251" s="141" t="s">
        <v>9</v>
      </c>
    </row>
    <row r="2252" spans="1:5" x14ac:dyDescent="0.25">
      <c r="A2252" s="139" t="s">
        <v>4498</v>
      </c>
      <c r="B2252" s="129" t="s">
        <v>4499</v>
      </c>
      <c r="C2252" s="81" t="s">
        <v>12</v>
      </c>
      <c r="D2252" s="81" t="s">
        <v>75</v>
      </c>
      <c r="E2252" s="142">
        <v>692001</v>
      </c>
    </row>
    <row r="2253" spans="1:5" x14ac:dyDescent="0.25">
      <c r="A2253" s="139" t="s">
        <v>4500</v>
      </c>
      <c r="B2253" s="129" t="s">
        <v>4501</v>
      </c>
      <c r="C2253" s="81" t="s">
        <v>12</v>
      </c>
      <c r="D2253" s="81" t="s">
        <v>75</v>
      </c>
      <c r="E2253" s="142">
        <v>86786</v>
      </c>
    </row>
    <row r="2254" spans="1:5" x14ac:dyDescent="0.25">
      <c r="A2254" s="139" t="s">
        <v>4502</v>
      </c>
      <c r="B2254" s="128" t="s">
        <v>4503</v>
      </c>
      <c r="C2254" s="81" t="s">
        <v>12</v>
      </c>
      <c r="D2254" s="81" t="s">
        <v>75</v>
      </c>
      <c r="E2254" s="142">
        <v>116051</v>
      </c>
    </row>
    <row r="2255" spans="1:5" ht="13" x14ac:dyDescent="0.25">
      <c r="A2255" s="137" t="s">
        <v>4504</v>
      </c>
      <c r="B2255" s="127" t="s">
        <v>4505</v>
      </c>
      <c r="C2255" s="82" t="s">
        <v>8</v>
      </c>
      <c r="D2255" s="82"/>
      <c r="E2255" s="141" t="s">
        <v>9</v>
      </c>
    </row>
    <row r="2256" spans="1:5" x14ac:dyDescent="0.25">
      <c r="A2256" s="139" t="s">
        <v>4506</v>
      </c>
      <c r="B2256" s="129" t="s">
        <v>4507</v>
      </c>
      <c r="C2256" s="81" t="s">
        <v>12</v>
      </c>
      <c r="D2256" s="81" t="s">
        <v>70</v>
      </c>
      <c r="E2256" s="142">
        <v>50460</v>
      </c>
    </row>
    <row r="2257" spans="1:5" x14ac:dyDescent="0.25">
      <c r="A2257" s="139" t="s">
        <v>4508</v>
      </c>
      <c r="B2257" s="129" t="s">
        <v>4509</v>
      </c>
      <c r="C2257" s="81" t="s">
        <v>12</v>
      </c>
      <c r="D2257" s="81" t="s">
        <v>70</v>
      </c>
      <c r="E2257" s="142">
        <v>167602</v>
      </c>
    </row>
    <row r="2258" spans="1:5" x14ac:dyDescent="0.25">
      <c r="A2258" s="139" t="s">
        <v>4510</v>
      </c>
      <c r="B2258" s="129" t="s">
        <v>4511</v>
      </c>
      <c r="C2258" s="81" t="s">
        <v>12</v>
      </c>
      <c r="D2258" s="81" t="s">
        <v>70</v>
      </c>
      <c r="E2258" s="142">
        <v>43904</v>
      </c>
    </row>
    <row r="2259" spans="1:5" x14ac:dyDescent="0.25">
      <c r="A2259" s="139" t="s">
        <v>4512</v>
      </c>
      <c r="B2259" s="129" t="s">
        <v>4513</v>
      </c>
      <c r="C2259" s="81" t="s">
        <v>12</v>
      </c>
      <c r="D2259" s="81" t="s">
        <v>70</v>
      </c>
      <c r="E2259" s="142">
        <v>376295</v>
      </c>
    </row>
    <row r="2260" spans="1:5" x14ac:dyDescent="0.25">
      <c r="A2260" s="139" t="s">
        <v>4514</v>
      </c>
      <c r="B2260" s="129" t="s">
        <v>4515</v>
      </c>
      <c r="C2260" s="81" t="s">
        <v>12</v>
      </c>
      <c r="D2260" s="81" t="s">
        <v>70</v>
      </c>
      <c r="E2260" s="142">
        <v>25086</v>
      </c>
    </row>
    <row r="2261" spans="1:5" x14ac:dyDescent="0.25">
      <c r="A2261" s="139" t="s">
        <v>4516</v>
      </c>
      <c r="B2261" s="129" t="s">
        <v>4517</v>
      </c>
      <c r="C2261" s="81" t="s">
        <v>12</v>
      </c>
      <c r="D2261" s="81" t="s">
        <v>70</v>
      </c>
      <c r="E2261" s="142">
        <v>52265</v>
      </c>
    </row>
    <row r="2262" spans="1:5" x14ac:dyDescent="0.25">
      <c r="A2262" s="139" t="s">
        <v>4518</v>
      </c>
      <c r="B2262" s="129" t="s">
        <v>4519</v>
      </c>
      <c r="C2262" s="81" t="s">
        <v>12</v>
      </c>
      <c r="D2262" s="81" t="s">
        <v>70</v>
      </c>
      <c r="E2262" s="142">
        <v>156791</v>
      </c>
    </row>
    <row r="2263" spans="1:5" x14ac:dyDescent="0.25">
      <c r="A2263" s="139" t="s">
        <v>4520</v>
      </c>
      <c r="B2263" s="129" t="s">
        <v>4521</v>
      </c>
      <c r="C2263" s="81" t="s">
        <v>12</v>
      </c>
      <c r="D2263" s="81" t="s">
        <v>70</v>
      </c>
      <c r="E2263" s="142">
        <v>41812</v>
      </c>
    </row>
    <row r="2264" spans="1:5" x14ac:dyDescent="0.25">
      <c r="A2264" s="139" t="s">
        <v>4522</v>
      </c>
      <c r="B2264" s="129" t="s">
        <v>4523</v>
      </c>
      <c r="C2264" s="81" t="s">
        <v>12</v>
      </c>
      <c r="D2264" s="81" t="s">
        <v>70</v>
      </c>
      <c r="E2264" s="142">
        <v>52265</v>
      </c>
    </row>
    <row r="2265" spans="1:5" ht="13" x14ac:dyDescent="0.25">
      <c r="A2265" s="137" t="s">
        <v>4524</v>
      </c>
      <c r="B2265" s="127" t="s">
        <v>4525</v>
      </c>
      <c r="C2265" s="82" t="s">
        <v>8</v>
      </c>
      <c r="D2265" s="82"/>
      <c r="E2265" s="141" t="s">
        <v>9</v>
      </c>
    </row>
    <row r="2266" spans="1:5" ht="25" x14ac:dyDescent="0.25">
      <c r="A2266" s="139" t="s">
        <v>4526</v>
      </c>
      <c r="B2266" s="129" t="s">
        <v>4527</v>
      </c>
      <c r="C2266" s="81" t="s">
        <v>12</v>
      </c>
      <c r="D2266" s="81" t="s">
        <v>16</v>
      </c>
      <c r="E2266" s="142">
        <v>136601</v>
      </c>
    </row>
    <row r="2267" spans="1:5" ht="25" x14ac:dyDescent="0.25">
      <c r="A2267" s="139" t="s">
        <v>4528</v>
      </c>
      <c r="B2267" s="129" t="s">
        <v>4529</v>
      </c>
      <c r="C2267" s="81" t="s">
        <v>12</v>
      </c>
      <c r="D2267" s="81" t="s">
        <v>65</v>
      </c>
      <c r="E2267" s="142">
        <v>137078</v>
      </c>
    </row>
    <row r="2268" spans="1:5" ht="25" x14ac:dyDescent="0.25">
      <c r="A2268" s="139" t="s">
        <v>4530</v>
      </c>
      <c r="B2268" s="129" t="s">
        <v>4531</v>
      </c>
      <c r="C2268" s="81" t="s">
        <v>12</v>
      </c>
      <c r="D2268" s="81" t="s">
        <v>16</v>
      </c>
      <c r="E2268" s="142">
        <v>1419544</v>
      </c>
    </row>
    <row r="2269" spans="1:5" ht="25" x14ac:dyDescent="0.25">
      <c r="A2269" s="139" t="s">
        <v>4532</v>
      </c>
      <c r="B2269" s="129" t="s">
        <v>4533</v>
      </c>
      <c r="C2269" s="81" t="s">
        <v>12</v>
      </c>
      <c r="D2269" s="81" t="s">
        <v>16</v>
      </c>
      <c r="E2269" s="142">
        <v>1375962</v>
      </c>
    </row>
    <row r="2270" spans="1:5" x14ac:dyDescent="0.25">
      <c r="A2270" s="139" t="s">
        <v>4534</v>
      </c>
      <c r="B2270" s="129" t="s">
        <v>4535</v>
      </c>
      <c r="C2270" s="81" t="s">
        <v>12</v>
      </c>
      <c r="D2270" s="81" t="s">
        <v>91</v>
      </c>
      <c r="E2270" s="142">
        <v>101244</v>
      </c>
    </row>
    <row r="2271" spans="1:5" ht="50" x14ac:dyDescent="0.25">
      <c r="A2271" s="139" t="s">
        <v>4536</v>
      </c>
      <c r="B2271" s="129" t="s">
        <v>4537</v>
      </c>
      <c r="C2271" s="81" t="s">
        <v>12</v>
      </c>
      <c r="D2271" s="81" t="s">
        <v>65</v>
      </c>
      <c r="E2271" s="142">
        <v>139887</v>
      </c>
    </row>
    <row r="2272" spans="1:5" ht="25" x14ac:dyDescent="0.25">
      <c r="A2272" s="139" t="s">
        <v>4538</v>
      </c>
      <c r="B2272" s="129" t="s">
        <v>4539</v>
      </c>
      <c r="C2272" s="81" t="s">
        <v>12</v>
      </c>
      <c r="D2272" s="81" t="s">
        <v>65</v>
      </c>
      <c r="E2272" s="142">
        <v>221456</v>
      </c>
    </row>
    <row r="2273" spans="1:5" ht="37.5" x14ac:dyDescent="0.25">
      <c r="A2273" s="139" t="s">
        <v>4540</v>
      </c>
      <c r="B2273" s="129" t="s">
        <v>4541</v>
      </c>
      <c r="C2273" s="81" t="s">
        <v>12</v>
      </c>
      <c r="D2273" s="81" t="s">
        <v>65</v>
      </c>
      <c r="E2273" s="142">
        <v>130663</v>
      </c>
    </row>
    <row r="2274" spans="1:5" ht="25" x14ac:dyDescent="0.25">
      <c r="A2274" s="139" t="s">
        <v>4542</v>
      </c>
      <c r="B2274" s="129" t="s">
        <v>4543</v>
      </c>
      <c r="C2274" s="81" t="s">
        <v>12</v>
      </c>
      <c r="D2274" s="81" t="s">
        <v>65</v>
      </c>
      <c r="E2274" s="142">
        <v>40495</v>
      </c>
    </row>
    <row r="2275" spans="1:5" ht="25" x14ac:dyDescent="0.25">
      <c r="A2275" s="139" t="s">
        <v>4544</v>
      </c>
      <c r="B2275" s="129" t="s">
        <v>4545</v>
      </c>
      <c r="C2275" s="81" t="s">
        <v>12</v>
      </c>
      <c r="D2275" s="81" t="s">
        <v>91</v>
      </c>
      <c r="E2275" s="142">
        <v>186104</v>
      </c>
    </row>
    <row r="2276" spans="1:5" ht="37.5" x14ac:dyDescent="0.25">
      <c r="A2276" s="138" t="s">
        <v>4546</v>
      </c>
      <c r="B2276" s="129" t="s">
        <v>4547</v>
      </c>
      <c r="C2276" s="81" t="s">
        <v>12</v>
      </c>
      <c r="D2276" s="81" t="s">
        <v>91</v>
      </c>
      <c r="E2276" s="142">
        <v>86737</v>
      </c>
    </row>
    <row r="2277" spans="1:5" ht="25" x14ac:dyDescent="0.25">
      <c r="A2277" s="139" t="s">
        <v>4548</v>
      </c>
      <c r="B2277" s="129" t="s">
        <v>4549</v>
      </c>
      <c r="C2277" s="81" t="s">
        <v>12</v>
      </c>
      <c r="D2277" s="81" t="s">
        <v>70</v>
      </c>
      <c r="E2277" s="142">
        <v>475706</v>
      </c>
    </row>
    <row r="2278" spans="1:5" ht="37.5" x14ac:dyDescent="0.25">
      <c r="A2278" s="139" t="s">
        <v>4550</v>
      </c>
      <c r="B2278" s="129" t="s">
        <v>4551</v>
      </c>
      <c r="C2278" s="81" t="s">
        <v>12</v>
      </c>
      <c r="D2278" s="81" t="s">
        <v>70</v>
      </c>
      <c r="E2278" s="142">
        <v>1279809</v>
      </c>
    </row>
    <row r="2279" spans="1:5" ht="25" x14ac:dyDescent="0.25">
      <c r="A2279" s="139" t="s">
        <v>4552</v>
      </c>
      <c r="B2279" s="129" t="s">
        <v>4553</v>
      </c>
      <c r="C2279" s="81" t="s">
        <v>12</v>
      </c>
      <c r="D2279" s="81" t="s">
        <v>70</v>
      </c>
      <c r="E2279" s="142">
        <v>11398</v>
      </c>
    </row>
    <row r="2280" spans="1:5" ht="25" x14ac:dyDescent="0.25">
      <c r="A2280" s="139" t="s">
        <v>4554</v>
      </c>
      <c r="B2280" s="129" t="s">
        <v>4555</v>
      </c>
      <c r="C2280" s="81" t="s">
        <v>12</v>
      </c>
      <c r="D2280" s="81" t="s">
        <v>70</v>
      </c>
      <c r="E2280" s="142">
        <v>40747</v>
      </c>
    </row>
    <row r="2281" spans="1:5" ht="25" x14ac:dyDescent="0.25">
      <c r="A2281" s="139" t="s">
        <v>4556</v>
      </c>
      <c r="B2281" s="129" t="s">
        <v>4557</v>
      </c>
      <c r="C2281" s="81" t="s">
        <v>12</v>
      </c>
      <c r="D2281" s="81" t="s">
        <v>70</v>
      </c>
      <c r="E2281" s="142">
        <v>52411</v>
      </c>
    </row>
    <row r="2282" spans="1:5" ht="25" x14ac:dyDescent="0.25">
      <c r="A2282" s="139" t="s">
        <v>4558</v>
      </c>
      <c r="B2282" s="129" t="s">
        <v>4559</v>
      </c>
      <c r="C2282" s="81" t="s">
        <v>12</v>
      </c>
      <c r="D2282" s="81" t="s">
        <v>70</v>
      </c>
      <c r="E2282" s="142">
        <v>26934</v>
      </c>
    </row>
    <row r="2283" spans="1:5" ht="25" x14ac:dyDescent="0.25">
      <c r="A2283" s="139" t="s">
        <v>4560</v>
      </c>
      <c r="B2283" s="129" t="s">
        <v>4561</v>
      </c>
      <c r="C2283" s="81" t="s">
        <v>12</v>
      </c>
      <c r="D2283" s="81" t="s">
        <v>91</v>
      </c>
      <c r="E2283" s="142">
        <v>9002</v>
      </c>
    </row>
    <row r="2284" spans="1:5" ht="25" x14ac:dyDescent="0.25">
      <c r="A2284" s="139" t="s">
        <v>4562</v>
      </c>
      <c r="B2284" s="129" t="s">
        <v>3172</v>
      </c>
      <c r="C2284" s="81" t="s">
        <v>12</v>
      </c>
      <c r="D2284" s="81" t="s">
        <v>65</v>
      </c>
      <c r="E2284" s="142">
        <v>110316</v>
      </c>
    </row>
    <row r="2285" spans="1:5" ht="37.5" x14ac:dyDescent="0.25">
      <c r="A2285" s="139" t="s">
        <v>4563</v>
      </c>
      <c r="B2285" s="129" t="s">
        <v>4564</v>
      </c>
      <c r="C2285" s="81" t="s">
        <v>12</v>
      </c>
      <c r="D2285" s="81" t="s">
        <v>91</v>
      </c>
      <c r="E2285" s="142">
        <v>97052</v>
      </c>
    </row>
    <row r="2286" spans="1:5" ht="25" x14ac:dyDescent="0.25">
      <c r="A2286" s="139" t="s">
        <v>4565</v>
      </c>
      <c r="B2286" s="129" t="s">
        <v>4566</v>
      </c>
      <c r="C2286" s="81" t="s">
        <v>12</v>
      </c>
      <c r="D2286" s="81" t="s">
        <v>91</v>
      </c>
      <c r="E2286" s="142">
        <v>11476</v>
      </c>
    </row>
    <row r="2287" spans="1:5" ht="37.5" x14ac:dyDescent="0.25">
      <c r="A2287" s="140" t="s">
        <v>4567</v>
      </c>
      <c r="B2287" s="135" t="s">
        <v>4568</v>
      </c>
      <c r="C2287" s="136" t="s">
        <v>12</v>
      </c>
      <c r="D2287" s="136" t="s">
        <v>13</v>
      </c>
      <c r="E2287" s="143">
        <v>26405</v>
      </c>
    </row>
    <row r="2288" spans="1:5" ht="37.5" x14ac:dyDescent="0.25">
      <c r="A2288" s="140" t="s">
        <v>4569</v>
      </c>
      <c r="B2288" s="135" t="s">
        <v>4570</v>
      </c>
      <c r="C2288" s="136" t="s">
        <v>12</v>
      </c>
      <c r="D2288" s="136" t="s">
        <v>13</v>
      </c>
      <c r="E2288" s="143">
        <v>25329</v>
      </c>
    </row>
    <row r="2289" spans="1:5" x14ac:dyDescent="0.25">
      <c r="A2289" s="139" t="s">
        <v>4571</v>
      </c>
      <c r="B2289" s="129" t="s">
        <v>4572</v>
      </c>
      <c r="C2289" s="81" t="s">
        <v>12</v>
      </c>
      <c r="D2289" s="81" t="s">
        <v>65</v>
      </c>
      <c r="E2289" s="142">
        <v>8151</v>
      </c>
    </row>
    <row r="2290" spans="1:5" ht="25" x14ac:dyDescent="0.25">
      <c r="A2290" s="139" t="s">
        <v>4573</v>
      </c>
      <c r="B2290" s="129" t="s">
        <v>4574</v>
      </c>
      <c r="C2290" s="81" t="s">
        <v>12</v>
      </c>
      <c r="D2290" s="81" t="s">
        <v>65</v>
      </c>
      <c r="E2290" s="142">
        <v>18045</v>
      </c>
    </row>
    <row r="2291" spans="1:5" x14ac:dyDescent="0.25">
      <c r="A2291" s="139" t="s">
        <v>4575</v>
      </c>
      <c r="B2291" s="129" t="s">
        <v>4576</v>
      </c>
      <c r="C2291" s="81" t="s">
        <v>12</v>
      </c>
      <c r="D2291" s="81" t="s">
        <v>65</v>
      </c>
      <c r="E2291" s="142">
        <v>18045</v>
      </c>
    </row>
    <row r="2292" spans="1:5" x14ac:dyDescent="0.25">
      <c r="A2292" s="139" t="s">
        <v>4577</v>
      </c>
      <c r="B2292" s="129" t="s">
        <v>4578</v>
      </c>
      <c r="C2292" s="81" t="s">
        <v>12</v>
      </c>
      <c r="D2292" s="81" t="s">
        <v>91</v>
      </c>
      <c r="E2292" s="142">
        <v>3757</v>
      </c>
    </row>
    <row r="2293" spans="1:5" x14ac:dyDescent="0.25">
      <c r="A2293" s="139" t="s">
        <v>4579</v>
      </c>
      <c r="B2293" s="129" t="s">
        <v>4580</v>
      </c>
      <c r="C2293" s="81" t="s">
        <v>12</v>
      </c>
      <c r="D2293" s="81" t="s">
        <v>91</v>
      </c>
      <c r="E2293" s="142">
        <v>3757</v>
      </c>
    </row>
    <row r="2294" spans="1:5" ht="25" x14ac:dyDescent="0.25">
      <c r="A2294" s="139" t="s">
        <v>4581</v>
      </c>
      <c r="B2294" s="129" t="s">
        <v>4582</v>
      </c>
      <c r="C2294" s="81" t="s">
        <v>12</v>
      </c>
      <c r="D2294" s="81" t="s">
        <v>91</v>
      </c>
      <c r="E2294" s="142">
        <v>14748</v>
      </c>
    </row>
    <row r="2295" spans="1:5" ht="25" x14ac:dyDescent="0.25">
      <c r="A2295" s="139" t="s">
        <v>4583</v>
      </c>
      <c r="B2295" s="129" t="s">
        <v>4584</v>
      </c>
      <c r="C2295" s="81" t="s">
        <v>12</v>
      </c>
      <c r="D2295" s="81" t="s">
        <v>65</v>
      </c>
      <c r="E2295" s="142">
        <v>47833</v>
      </c>
    </row>
    <row r="2296" spans="1:5" ht="25" x14ac:dyDescent="0.25">
      <c r="A2296" s="139" t="s">
        <v>4585</v>
      </c>
      <c r="B2296" s="129" t="s">
        <v>4586</v>
      </c>
      <c r="C2296" s="81" t="s">
        <v>12</v>
      </c>
      <c r="D2296" s="81" t="s">
        <v>65</v>
      </c>
      <c r="E2296" s="142">
        <v>49605</v>
      </c>
    </row>
    <row r="2297" spans="1:5" ht="37.5" x14ac:dyDescent="0.25">
      <c r="A2297" s="139" t="s">
        <v>4587</v>
      </c>
      <c r="B2297" s="129" t="s">
        <v>4588</v>
      </c>
      <c r="C2297" s="81" t="s">
        <v>12</v>
      </c>
      <c r="D2297" s="81" t="s">
        <v>91</v>
      </c>
      <c r="E2297" s="142">
        <v>62388</v>
      </c>
    </row>
    <row r="2298" spans="1:5" ht="37.5" x14ac:dyDescent="0.25">
      <c r="A2298" s="139" t="s">
        <v>4589</v>
      </c>
      <c r="B2298" s="129" t="s">
        <v>4590</v>
      </c>
      <c r="C2298" s="81" t="s">
        <v>12</v>
      </c>
      <c r="D2298" s="81" t="s">
        <v>91</v>
      </c>
      <c r="E2298" s="142">
        <v>62388</v>
      </c>
    </row>
    <row r="2299" spans="1:5" ht="25" x14ac:dyDescent="0.25">
      <c r="A2299" s="139" t="s">
        <v>4591</v>
      </c>
      <c r="B2299" s="129" t="s">
        <v>4592</v>
      </c>
      <c r="C2299" s="81" t="s">
        <v>12</v>
      </c>
      <c r="D2299" s="81" t="s">
        <v>91</v>
      </c>
      <c r="E2299" s="142">
        <v>83368</v>
      </c>
    </row>
    <row r="2300" spans="1:5" ht="25" x14ac:dyDescent="0.25">
      <c r="A2300" s="139" t="s">
        <v>4593</v>
      </c>
      <c r="B2300" s="129" t="s">
        <v>4594</v>
      </c>
      <c r="C2300" s="81" t="s">
        <v>12</v>
      </c>
      <c r="D2300" s="81" t="s">
        <v>91</v>
      </c>
      <c r="E2300" s="142">
        <v>83368</v>
      </c>
    </row>
    <row r="2301" spans="1:5" ht="25" x14ac:dyDescent="0.25">
      <c r="A2301" s="139" t="s">
        <v>4595</v>
      </c>
      <c r="B2301" s="129" t="s">
        <v>4596</v>
      </c>
      <c r="C2301" s="81" t="s">
        <v>12</v>
      </c>
      <c r="D2301" s="90" t="s">
        <v>70</v>
      </c>
      <c r="E2301" s="142">
        <v>101832</v>
      </c>
    </row>
    <row r="2302" spans="1:5" x14ac:dyDescent="0.25">
      <c r="A2302" s="139" t="s">
        <v>4597</v>
      </c>
      <c r="B2302" s="129" t="s">
        <v>4598</v>
      </c>
      <c r="C2302" s="81" t="s">
        <v>12</v>
      </c>
      <c r="D2302" s="81" t="s">
        <v>91</v>
      </c>
      <c r="E2302" s="142">
        <v>33148</v>
      </c>
    </row>
    <row r="2303" spans="1:5" ht="25" x14ac:dyDescent="0.25">
      <c r="A2303" s="139" t="s">
        <v>4599</v>
      </c>
      <c r="B2303" s="129" t="s">
        <v>4600</v>
      </c>
      <c r="C2303" s="81" t="s">
        <v>12</v>
      </c>
      <c r="D2303" s="81" t="s">
        <v>65</v>
      </c>
      <c r="E2303" s="142">
        <v>65858</v>
      </c>
    </row>
    <row r="2304" spans="1:5" ht="25" x14ac:dyDescent="0.25">
      <c r="A2304" s="139" t="s">
        <v>4601</v>
      </c>
      <c r="B2304" s="129" t="s">
        <v>4602</v>
      </c>
      <c r="C2304" s="81" t="s">
        <v>12</v>
      </c>
      <c r="D2304" s="81" t="s">
        <v>65</v>
      </c>
      <c r="E2304" s="142">
        <v>60448</v>
      </c>
    </row>
    <row r="2305" spans="1:5" ht="25" x14ac:dyDescent="0.25">
      <c r="A2305" s="139" t="s">
        <v>4603</v>
      </c>
      <c r="B2305" s="129" t="s">
        <v>4604</v>
      </c>
      <c r="C2305" s="81" t="s">
        <v>12</v>
      </c>
      <c r="D2305" s="81" t="s">
        <v>65</v>
      </c>
      <c r="E2305" s="142">
        <v>169416</v>
      </c>
    </row>
    <row r="2306" spans="1:5" ht="25" x14ac:dyDescent="0.25">
      <c r="A2306" s="139" t="s">
        <v>4605</v>
      </c>
      <c r="B2306" s="129" t="s">
        <v>4606</v>
      </c>
      <c r="C2306" s="81" t="s">
        <v>12</v>
      </c>
      <c r="D2306" s="81" t="s">
        <v>65</v>
      </c>
      <c r="E2306" s="142">
        <v>46296</v>
      </c>
    </row>
    <row r="2307" spans="1:5" ht="25" x14ac:dyDescent="0.25">
      <c r="A2307" s="139" t="s">
        <v>4607</v>
      </c>
      <c r="B2307" s="129" t="s">
        <v>4608</v>
      </c>
      <c r="C2307" s="81" t="s">
        <v>12</v>
      </c>
      <c r="D2307" s="81" t="s">
        <v>65</v>
      </c>
      <c r="E2307" s="142">
        <v>57974</v>
      </c>
    </row>
    <row r="2308" spans="1:5" ht="25" x14ac:dyDescent="0.25">
      <c r="A2308" s="139" t="s">
        <v>4609</v>
      </c>
      <c r="B2308" s="129" t="s">
        <v>4610</v>
      </c>
      <c r="C2308" s="81" t="s">
        <v>12</v>
      </c>
      <c r="D2308" s="81" t="s">
        <v>65</v>
      </c>
      <c r="E2308" s="142">
        <v>30645</v>
      </c>
    </row>
    <row r="2309" spans="1:5" ht="50" x14ac:dyDescent="0.25">
      <c r="A2309" s="139" t="s">
        <v>4611</v>
      </c>
      <c r="B2309" s="129" t="s">
        <v>4612</v>
      </c>
      <c r="C2309" s="81" t="s">
        <v>12</v>
      </c>
      <c r="D2309" s="81" t="s">
        <v>65</v>
      </c>
      <c r="E2309" s="142">
        <v>47139</v>
      </c>
    </row>
    <row r="2310" spans="1:5" ht="37.5" x14ac:dyDescent="0.25">
      <c r="A2310" s="139" t="s">
        <v>4613</v>
      </c>
      <c r="B2310" s="129" t="s">
        <v>4614</v>
      </c>
      <c r="C2310" s="81" t="s">
        <v>12</v>
      </c>
      <c r="D2310" s="81" t="s">
        <v>70</v>
      </c>
      <c r="E2310" s="142">
        <v>762722</v>
      </c>
    </row>
    <row r="2311" spans="1:5" ht="37.5" x14ac:dyDescent="0.25">
      <c r="A2311" s="139" t="s">
        <v>4615</v>
      </c>
      <c r="B2311" s="129" t="s">
        <v>4616</v>
      </c>
      <c r="C2311" s="81" t="s">
        <v>12</v>
      </c>
      <c r="D2311" s="81" t="s">
        <v>70</v>
      </c>
      <c r="E2311" s="142">
        <v>79751</v>
      </c>
    </row>
    <row r="2312" spans="1:5" ht="37.5" x14ac:dyDescent="0.25">
      <c r="A2312" s="139" t="s">
        <v>4617</v>
      </c>
      <c r="B2312" s="129" t="s">
        <v>4618</v>
      </c>
      <c r="C2312" s="81" t="s">
        <v>12</v>
      </c>
      <c r="D2312" s="81" t="s">
        <v>70</v>
      </c>
      <c r="E2312" s="142">
        <v>591317</v>
      </c>
    </row>
    <row r="2313" spans="1:5" ht="37.5" x14ac:dyDescent="0.25">
      <c r="A2313" s="139" t="s">
        <v>4619</v>
      </c>
      <c r="B2313" s="129" t="s">
        <v>4620</v>
      </c>
      <c r="C2313" s="81" t="s">
        <v>12</v>
      </c>
      <c r="D2313" s="81" t="s">
        <v>70</v>
      </c>
      <c r="E2313" s="142">
        <v>370432</v>
      </c>
    </row>
    <row r="2314" spans="1:5" ht="50" x14ac:dyDescent="0.25">
      <c r="A2314" s="139" t="s">
        <v>4621</v>
      </c>
      <c r="B2314" s="129" t="s">
        <v>4622</v>
      </c>
      <c r="C2314" s="81" t="s">
        <v>12</v>
      </c>
      <c r="D2314" s="81" t="s">
        <v>70</v>
      </c>
      <c r="E2314" s="142">
        <v>414619</v>
      </c>
    </row>
    <row r="2315" spans="1:5" x14ac:dyDescent="0.25">
      <c r="A2315" s="139" t="s">
        <v>4623</v>
      </c>
      <c r="B2315" s="129" t="s">
        <v>4624</v>
      </c>
      <c r="C2315" s="81" t="s">
        <v>12</v>
      </c>
      <c r="D2315" s="81" t="s">
        <v>70</v>
      </c>
      <c r="E2315" s="142">
        <v>66980</v>
      </c>
    </row>
    <row r="2316" spans="1:5" ht="37.5" x14ac:dyDescent="0.25">
      <c r="A2316" s="139" t="s">
        <v>4625</v>
      </c>
      <c r="B2316" s="129" t="s">
        <v>4626</v>
      </c>
      <c r="C2316" s="81" t="s">
        <v>12</v>
      </c>
      <c r="D2316" s="81" t="s">
        <v>70</v>
      </c>
      <c r="E2316" s="142">
        <v>98787</v>
      </c>
    </row>
    <row r="2317" spans="1:5" ht="37.5" x14ac:dyDescent="0.25">
      <c r="A2317" s="139" t="s">
        <v>4627</v>
      </c>
      <c r="B2317" s="129" t="s">
        <v>4628</v>
      </c>
      <c r="C2317" s="81" t="s">
        <v>12</v>
      </c>
      <c r="D2317" s="81" t="s">
        <v>70</v>
      </c>
      <c r="E2317" s="142">
        <v>662012</v>
      </c>
    </row>
    <row r="2318" spans="1:5" ht="25" x14ac:dyDescent="0.25">
      <c r="A2318" s="139" t="s">
        <v>4629</v>
      </c>
      <c r="B2318" s="129" t="s">
        <v>4630</v>
      </c>
      <c r="C2318" s="81" t="s">
        <v>12</v>
      </c>
      <c r="D2318" s="81" t="s">
        <v>65</v>
      </c>
      <c r="E2318" s="142">
        <v>281166</v>
      </c>
    </row>
    <row r="2319" spans="1:5" ht="25" x14ac:dyDescent="0.25">
      <c r="A2319" s="139" t="s">
        <v>4631</v>
      </c>
      <c r="B2319" s="129" t="s">
        <v>4632</v>
      </c>
      <c r="C2319" s="81" t="s">
        <v>12</v>
      </c>
      <c r="D2319" s="81" t="s">
        <v>65</v>
      </c>
      <c r="E2319" s="142">
        <v>268776</v>
      </c>
    </row>
    <row r="2320" spans="1:5" ht="25" x14ac:dyDescent="0.25">
      <c r="A2320" s="139" t="s">
        <v>4633</v>
      </c>
      <c r="B2320" s="129" t="s">
        <v>4634</v>
      </c>
      <c r="C2320" s="81" t="s">
        <v>12</v>
      </c>
      <c r="D2320" s="81" t="s">
        <v>65</v>
      </c>
      <c r="E2320" s="142">
        <v>210166</v>
      </c>
    </row>
    <row r="2321" spans="1:5" ht="25" x14ac:dyDescent="0.25">
      <c r="A2321" s="139" t="s">
        <v>4635</v>
      </c>
      <c r="B2321" s="129" t="s">
        <v>4636</v>
      </c>
      <c r="C2321" s="81" t="s">
        <v>12</v>
      </c>
      <c r="D2321" s="81" t="s">
        <v>65</v>
      </c>
      <c r="E2321" s="142">
        <v>203270</v>
      </c>
    </row>
    <row r="2322" spans="1:5" ht="25" x14ac:dyDescent="0.25">
      <c r="A2322" s="139" t="s">
        <v>4637</v>
      </c>
      <c r="B2322" s="129" t="s">
        <v>4638</v>
      </c>
      <c r="C2322" s="81" t="s">
        <v>12</v>
      </c>
      <c r="D2322" s="81" t="s">
        <v>91</v>
      </c>
      <c r="E2322" s="142">
        <v>252785</v>
      </c>
    </row>
    <row r="2323" spans="1:5" ht="37.5" x14ac:dyDescent="0.25">
      <c r="A2323" s="139" t="s">
        <v>4639</v>
      </c>
      <c r="B2323" s="129" t="s">
        <v>4640</v>
      </c>
      <c r="C2323" s="81" t="s">
        <v>12</v>
      </c>
      <c r="D2323" s="81" t="s">
        <v>65</v>
      </c>
      <c r="E2323" s="142">
        <v>181099</v>
      </c>
    </row>
    <row r="2324" spans="1:5" ht="37.5" x14ac:dyDescent="0.25">
      <c r="A2324" s="139" t="s">
        <v>4641</v>
      </c>
      <c r="B2324" s="129" t="s">
        <v>2946</v>
      </c>
      <c r="C2324" s="81" t="s">
        <v>12</v>
      </c>
      <c r="D2324" s="81" t="s">
        <v>70</v>
      </c>
      <c r="E2324" s="142">
        <v>258852</v>
      </c>
    </row>
    <row r="2325" spans="1:5" ht="25" x14ac:dyDescent="0.25">
      <c r="A2325" s="139" t="s">
        <v>4642</v>
      </c>
      <c r="B2325" s="129" t="s">
        <v>4643</v>
      </c>
      <c r="C2325" s="81" t="s">
        <v>12</v>
      </c>
      <c r="D2325" s="81" t="s">
        <v>65</v>
      </c>
      <c r="E2325" s="142">
        <v>15209</v>
      </c>
    </row>
    <row r="2326" spans="1:5" ht="25" x14ac:dyDescent="0.25">
      <c r="A2326" s="139" t="s">
        <v>4644</v>
      </c>
      <c r="B2326" s="129" t="s">
        <v>4645</v>
      </c>
      <c r="C2326" s="81" t="s">
        <v>12</v>
      </c>
      <c r="D2326" s="81" t="s">
        <v>65</v>
      </c>
      <c r="E2326" s="142">
        <v>15126</v>
      </c>
    </row>
    <row r="2327" spans="1:5" ht="37.5" x14ac:dyDescent="0.25">
      <c r="A2327" s="139" t="s">
        <v>4646</v>
      </c>
      <c r="B2327" s="129" t="s">
        <v>4647</v>
      </c>
      <c r="C2327" s="81" t="s">
        <v>12</v>
      </c>
      <c r="D2327" s="81" t="s">
        <v>65</v>
      </c>
      <c r="E2327" s="142">
        <v>28412</v>
      </c>
    </row>
    <row r="2328" spans="1:5" ht="37.5" x14ac:dyDescent="0.25">
      <c r="A2328" s="139" t="s">
        <v>4648</v>
      </c>
      <c r="B2328" s="129" t="s">
        <v>4647</v>
      </c>
      <c r="C2328" s="81" t="s">
        <v>12</v>
      </c>
      <c r="D2328" s="81" t="s">
        <v>91</v>
      </c>
      <c r="E2328" s="142">
        <v>24680</v>
      </c>
    </row>
    <row r="2329" spans="1:5" x14ac:dyDescent="0.25">
      <c r="A2329" s="139" t="s">
        <v>4649</v>
      </c>
      <c r="B2329" s="129" t="s">
        <v>4650</v>
      </c>
      <c r="C2329" s="81" t="s">
        <v>12</v>
      </c>
      <c r="D2329" s="81" t="s">
        <v>65</v>
      </c>
      <c r="E2329" s="142">
        <v>13461</v>
      </c>
    </row>
    <row r="2330" spans="1:5" x14ac:dyDescent="0.25">
      <c r="A2330" s="139" t="s">
        <v>4651</v>
      </c>
      <c r="B2330" s="129" t="s">
        <v>4650</v>
      </c>
      <c r="C2330" s="81" t="s">
        <v>12</v>
      </c>
      <c r="D2330" s="81" t="s">
        <v>65</v>
      </c>
      <c r="E2330" s="142">
        <v>8977</v>
      </c>
    </row>
    <row r="2331" spans="1:5" ht="25" x14ac:dyDescent="0.25">
      <c r="A2331" s="139" t="s">
        <v>4652</v>
      </c>
      <c r="B2331" s="129" t="s">
        <v>4653</v>
      </c>
      <c r="C2331" s="81" t="s">
        <v>12</v>
      </c>
      <c r="D2331" s="81" t="s">
        <v>65</v>
      </c>
      <c r="E2331" s="142">
        <v>5740</v>
      </c>
    </row>
    <row r="2332" spans="1:5" ht="25" x14ac:dyDescent="0.25">
      <c r="A2332" s="139" t="s">
        <v>4654</v>
      </c>
      <c r="B2332" s="129" t="s">
        <v>4655</v>
      </c>
      <c r="C2332" s="81" t="s">
        <v>12</v>
      </c>
      <c r="D2332" s="81" t="s">
        <v>65</v>
      </c>
      <c r="E2332" s="142">
        <v>53346</v>
      </c>
    </row>
    <row r="2333" spans="1:5" ht="25" x14ac:dyDescent="0.25">
      <c r="A2333" s="139" t="s">
        <v>4656</v>
      </c>
      <c r="B2333" s="129" t="s">
        <v>4657</v>
      </c>
      <c r="C2333" s="81" t="s">
        <v>12</v>
      </c>
      <c r="D2333" s="81" t="s">
        <v>65</v>
      </c>
      <c r="E2333" s="142">
        <v>70218</v>
      </c>
    </row>
    <row r="2334" spans="1:5" ht="25" x14ac:dyDescent="0.25">
      <c r="A2334" s="139" t="s">
        <v>4658</v>
      </c>
      <c r="B2334" s="129" t="s">
        <v>4659</v>
      </c>
      <c r="C2334" s="81" t="s">
        <v>12</v>
      </c>
      <c r="D2334" s="81" t="s">
        <v>65</v>
      </c>
      <c r="E2334" s="142">
        <v>102130</v>
      </c>
    </row>
    <row r="2335" spans="1:5" x14ac:dyDescent="0.25">
      <c r="A2335" s="139" t="s">
        <v>4660</v>
      </c>
      <c r="B2335" s="129" t="s">
        <v>4661</v>
      </c>
      <c r="C2335" s="81" t="s">
        <v>12</v>
      </c>
      <c r="D2335" s="81" t="s">
        <v>65</v>
      </c>
      <c r="E2335" s="142">
        <v>15481</v>
      </c>
    </row>
    <row r="2336" spans="1:5" ht="25" x14ac:dyDescent="0.25">
      <c r="A2336" s="139" t="s">
        <v>4662</v>
      </c>
      <c r="B2336" s="129" t="s">
        <v>4634</v>
      </c>
      <c r="C2336" s="81" t="s">
        <v>12</v>
      </c>
      <c r="D2336" s="81" t="s">
        <v>91</v>
      </c>
      <c r="E2336" s="142">
        <v>198700</v>
      </c>
    </row>
    <row r="2337" spans="1:5" ht="25" x14ac:dyDescent="0.25">
      <c r="A2337" s="139" t="s">
        <v>4663</v>
      </c>
      <c r="B2337" s="129" t="s">
        <v>105</v>
      </c>
      <c r="C2337" s="81" t="s">
        <v>12</v>
      </c>
      <c r="D2337" s="81" t="s">
        <v>91</v>
      </c>
      <c r="E2337" s="142">
        <v>10032</v>
      </c>
    </row>
    <row r="2338" spans="1:5" ht="25" x14ac:dyDescent="0.25">
      <c r="A2338" s="139" t="s">
        <v>4664</v>
      </c>
      <c r="B2338" s="129" t="s">
        <v>4665</v>
      </c>
      <c r="C2338" s="81" t="s">
        <v>12</v>
      </c>
      <c r="D2338" s="81" t="s">
        <v>16</v>
      </c>
      <c r="E2338" s="142">
        <v>137890</v>
      </c>
    </row>
    <row r="2339" spans="1:5" x14ac:dyDescent="0.25">
      <c r="A2339" s="139" t="s">
        <v>4666</v>
      </c>
      <c r="B2339" s="129" t="s">
        <v>4667</v>
      </c>
      <c r="C2339" s="81" t="s">
        <v>12</v>
      </c>
      <c r="D2339" s="81" t="s">
        <v>65</v>
      </c>
      <c r="E2339" s="142">
        <v>7242</v>
      </c>
    </row>
    <row r="2340" spans="1:5" x14ac:dyDescent="0.25">
      <c r="A2340" s="139" t="s">
        <v>4668</v>
      </c>
      <c r="B2340" s="129" t="s">
        <v>4669</v>
      </c>
      <c r="C2340" s="81" t="s">
        <v>12</v>
      </c>
      <c r="D2340" s="81" t="s">
        <v>65</v>
      </c>
      <c r="E2340" s="142">
        <v>54137</v>
      </c>
    </row>
    <row r="2341" spans="1:5" ht="25" x14ac:dyDescent="0.25">
      <c r="A2341" s="139" t="s">
        <v>4670</v>
      </c>
      <c r="B2341" s="129" t="s">
        <v>4671</v>
      </c>
      <c r="C2341" s="81" t="s">
        <v>12</v>
      </c>
      <c r="D2341" s="81" t="s">
        <v>91</v>
      </c>
      <c r="E2341" s="142">
        <v>27486</v>
      </c>
    </row>
    <row r="2342" spans="1:5" x14ac:dyDescent="0.25">
      <c r="A2342" s="139" t="s">
        <v>4672</v>
      </c>
      <c r="B2342" s="129" t="s">
        <v>4673</v>
      </c>
      <c r="C2342" s="81" t="s">
        <v>12</v>
      </c>
      <c r="D2342" s="81" t="s">
        <v>65</v>
      </c>
      <c r="E2342" s="142">
        <v>4592</v>
      </c>
    </row>
    <row r="2343" spans="1:5" x14ac:dyDescent="0.25">
      <c r="A2343" s="139" t="s">
        <v>4674</v>
      </c>
      <c r="B2343" s="129" t="s">
        <v>4675</v>
      </c>
      <c r="C2343" s="81" t="s">
        <v>12</v>
      </c>
      <c r="D2343" s="81" t="s">
        <v>65</v>
      </c>
      <c r="E2343" s="142">
        <v>6306</v>
      </c>
    </row>
    <row r="2344" spans="1:5" x14ac:dyDescent="0.25">
      <c r="A2344" s="139" t="s">
        <v>4676</v>
      </c>
      <c r="B2344" s="129" t="s">
        <v>4677</v>
      </c>
      <c r="C2344" s="81" t="s">
        <v>12</v>
      </c>
      <c r="D2344" s="81" t="s">
        <v>65</v>
      </c>
      <c r="E2344" s="142">
        <v>10761</v>
      </c>
    </row>
    <row r="2345" spans="1:5" x14ac:dyDescent="0.25">
      <c r="A2345" s="139" t="s">
        <v>4678</v>
      </c>
      <c r="B2345" s="129" t="s">
        <v>4679</v>
      </c>
      <c r="C2345" s="81" t="s">
        <v>12</v>
      </c>
      <c r="D2345" s="81" t="s">
        <v>124</v>
      </c>
      <c r="E2345" s="142">
        <v>31378</v>
      </c>
    </row>
    <row r="2346" spans="1:5" x14ac:dyDescent="0.25">
      <c r="A2346" s="139" t="s">
        <v>4680</v>
      </c>
      <c r="B2346" s="129" t="s">
        <v>4681</v>
      </c>
      <c r="C2346" s="81" t="s">
        <v>12</v>
      </c>
      <c r="D2346" s="81" t="s">
        <v>65</v>
      </c>
      <c r="E2346" s="142">
        <v>4726</v>
      </c>
    </row>
    <row r="2347" spans="1:5" ht="25" x14ac:dyDescent="0.25">
      <c r="A2347" s="139" t="s">
        <v>4682</v>
      </c>
      <c r="B2347" s="129" t="s">
        <v>4683</v>
      </c>
      <c r="C2347" s="81" t="s">
        <v>12</v>
      </c>
      <c r="D2347" s="81" t="s">
        <v>16</v>
      </c>
      <c r="E2347" s="142">
        <v>201621</v>
      </c>
    </row>
    <row r="2348" spans="1:5" ht="25" x14ac:dyDescent="0.25">
      <c r="A2348" s="139" t="s">
        <v>4684</v>
      </c>
      <c r="B2348" s="129" t="s">
        <v>4685</v>
      </c>
      <c r="C2348" s="81" t="s">
        <v>12</v>
      </c>
      <c r="D2348" s="81" t="s">
        <v>16</v>
      </c>
      <c r="E2348" s="142">
        <v>235104</v>
      </c>
    </row>
    <row r="2349" spans="1:5" x14ac:dyDescent="0.25">
      <c r="A2349" s="139" t="s">
        <v>4686</v>
      </c>
      <c r="B2349" s="129" t="s">
        <v>4687</v>
      </c>
      <c r="C2349" s="81" t="s">
        <v>12</v>
      </c>
      <c r="D2349" s="81" t="s">
        <v>91</v>
      </c>
      <c r="E2349" s="142">
        <v>145567</v>
      </c>
    </row>
    <row r="2350" spans="1:5" ht="25" x14ac:dyDescent="0.25">
      <c r="A2350" s="139" t="s">
        <v>4688</v>
      </c>
      <c r="B2350" s="129" t="s">
        <v>4689</v>
      </c>
      <c r="C2350" s="81" t="s">
        <v>12</v>
      </c>
      <c r="D2350" s="81" t="s">
        <v>65</v>
      </c>
      <c r="E2350" s="142">
        <v>182326</v>
      </c>
    </row>
    <row r="2351" spans="1:5" x14ac:dyDescent="0.25">
      <c r="A2351" s="139" t="s">
        <v>4690</v>
      </c>
      <c r="B2351" s="129" t="s">
        <v>4691</v>
      </c>
      <c r="C2351" s="81" t="s">
        <v>12</v>
      </c>
      <c r="D2351" s="81" t="s">
        <v>91</v>
      </c>
      <c r="E2351" s="142">
        <v>65185</v>
      </c>
    </row>
    <row r="2352" spans="1:5" ht="25" x14ac:dyDescent="0.25">
      <c r="A2352" s="139" t="s">
        <v>4692</v>
      </c>
      <c r="B2352" s="129" t="s">
        <v>4693</v>
      </c>
      <c r="C2352" s="81" t="s">
        <v>12</v>
      </c>
      <c r="D2352" s="81" t="s">
        <v>65</v>
      </c>
      <c r="E2352" s="142">
        <v>125113</v>
      </c>
    </row>
    <row r="2353" spans="1:5" ht="25" x14ac:dyDescent="0.25">
      <c r="A2353" s="139" t="s">
        <v>4694</v>
      </c>
      <c r="B2353" s="129" t="s">
        <v>4695</v>
      </c>
      <c r="C2353" s="81" t="s">
        <v>12</v>
      </c>
      <c r="D2353" s="81" t="s">
        <v>91</v>
      </c>
      <c r="E2353" s="142">
        <v>7633</v>
      </c>
    </row>
    <row r="2354" spans="1:5" ht="25" x14ac:dyDescent="0.25">
      <c r="A2354" s="139" t="s">
        <v>4696</v>
      </c>
      <c r="B2354" s="129" t="s">
        <v>4697</v>
      </c>
      <c r="C2354" s="81" t="s">
        <v>12</v>
      </c>
      <c r="D2354" s="81" t="s">
        <v>91</v>
      </c>
      <c r="E2354" s="142">
        <v>6518</v>
      </c>
    </row>
    <row r="2355" spans="1:5" ht="25" x14ac:dyDescent="0.25">
      <c r="A2355" s="139" t="s">
        <v>4698</v>
      </c>
      <c r="B2355" s="129" t="s">
        <v>4699</v>
      </c>
      <c r="C2355" s="81" t="s">
        <v>12</v>
      </c>
      <c r="D2355" s="81" t="s">
        <v>91</v>
      </c>
      <c r="E2355" s="142">
        <v>5203</v>
      </c>
    </row>
    <row r="2356" spans="1:5" ht="25" x14ac:dyDescent="0.25">
      <c r="A2356" s="139" t="s">
        <v>4700</v>
      </c>
      <c r="B2356" s="129" t="s">
        <v>4701</v>
      </c>
      <c r="C2356" s="81" t="s">
        <v>12</v>
      </c>
      <c r="D2356" s="81" t="s">
        <v>91</v>
      </c>
      <c r="E2356" s="142">
        <v>16679</v>
      </c>
    </row>
    <row r="2357" spans="1:5" ht="25" x14ac:dyDescent="0.25">
      <c r="A2357" s="139" t="s">
        <v>4702</v>
      </c>
      <c r="B2357" s="129" t="s">
        <v>4703</v>
      </c>
      <c r="C2357" s="81" t="s">
        <v>12</v>
      </c>
      <c r="D2357" s="81" t="s">
        <v>91</v>
      </c>
      <c r="E2357" s="142">
        <v>12278</v>
      </c>
    </row>
    <row r="2358" spans="1:5" ht="25" x14ac:dyDescent="0.25">
      <c r="A2358" s="139" t="s">
        <v>4704</v>
      </c>
      <c r="B2358" s="129" t="s">
        <v>4705</v>
      </c>
      <c r="C2358" s="81" t="s">
        <v>12</v>
      </c>
      <c r="D2358" s="81" t="s">
        <v>91</v>
      </c>
      <c r="E2358" s="142">
        <v>9623</v>
      </c>
    </row>
    <row r="2359" spans="1:5" ht="25" x14ac:dyDescent="0.25">
      <c r="A2359" s="139" t="s">
        <v>4706</v>
      </c>
      <c r="B2359" s="129" t="s">
        <v>4707</v>
      </c>
      <c r="C2359" s="81" t="s">
        <v>12</v>
      </c>
      <c r="D2359" s="81" t="s">
        <v>91</v>
      </c>
      <c r="E2359" s="142">
        <v>7633</v>
      </c>
    </row>
    <row r="2360" spans="1:5" ht="25" x14ac:dyDescent="0.25">
      <c r="A2360" s="139" t="s">
        <v>4708</v>
      </c>
      <c r="B2360" s="129" t="s">
        <v>4709</v>
      </c>
      <c r="C2360" s="81" t="s">
        <v>12</v>
      </c>
      <c r="D2360" s="81" t="s">
        <v>91</v>
      </c>
      <c r="E2360" s="142">
        <v>29125</v>
      </c>
    </row>
    <row r="2361" spans="1:5" ht="25" x14ac:dyDescent="0.25">
      <c r="A2361" s="139" t="s">
        <v>4710</v>
      </c>
      <c r="B2361" s="129" t="s">
        <v>4711</v>
      </c>
      <c r="C2361" s="81" t="s">
        <v>12</v>
      </c>
      <c r="D2361" s="81" t="s">
        <v>91</v>
      </c>
      <c r="E2361" s="142">
        <v>38128</v>
      </c>
    </row>
    <row r="2362" spans="1:5" ht="25" x14ac:dyDescent="0.25">
      <c r="A2362" s="139" t="s">
        <v>4712</v>
      </c>
      <c r="B2362" s="129" t="s">
        <v>4713</v>
      </c>
      <c r="C2362" s="81" t="s">
        <v>12</v>
      </c>
      <c r="D2362" s="81" t="s">
        <v>91</v>
      </c>
      <c r="E2362" s="142">
        <v>56810</v>
      </c>
    </row>
    <row r="2363" spans="1:5" ht="25" x14ac:dyDescent="0.25">
      <c r="A2363" s="139" t="s">
        <v>4714</v>
      </c>
      <c r="B2363" s="129" t="s">
        <v>4715</v>
      </c>
      <c r="C2363" s="81" t="s">
        <v>12</v>
      </c>
      <c r="D2363" s="81" t="s">
        <v>91</v>
      </c>
      <c r="E2363" s="142">
        <v>70445</v>
      </c>
    </row>
    <row r="2364" spans="1:5" ht="25" x14ac:dyDescent="0.25">
      <c r="A2364" s="139" t="s">
        <v>4716</v>
      </c>
      <c r="B2364" s="129" t="s">
        <v>4717</v>
      </c>
      <c r="C2364" s="81" t="s">
        <v>12</v>
      </c>
      <c r="D2364" s="81" t="s">
        <v>70</v>
      </c>
      <c r="E2364" s="142">
        <v>403263</v>
      </c>
    </row>
    <row r="2365" spans="1:5" ht="25" x14ac:dyDescent="0.25">
      <c r="A2365" s="139" t="s">
        <v>4718</v>
      </c>
      <c r="B2365" s="129" t="s">
        <v>4719</v>
      </c>
      <c r="C2365" s="81" t="s">
        <v>12</v>
      </c>
      <c r="D2365" s="81" t="s">
        <v>70</v>
      </c>
      <c r="E2365" s="142">
        <v>738838</v>
      </c>
    </row>
    <row r="2366" spans="1:5" ht="25" x14ac:dyDescent="0.25">
      <c r="A2366" s="139" t="s">
        <v>4720</v>
      </c>
      <c r="B2366" s="129" t="s">
        <v>4721</v>
      </c>
      <c r="C2366" s="81" t="s">
        <v>12</v>
      </c>
      <c r="D2366" s="81" t="s">
        <v>70</v>
      </c>
      <c r="E2366" s="142">
        <v>890774</v>
      </c>
    </row>
    <row r="2367" spans="1:5" ht="25" x14ac:dyDescent="0.25">
      <c r="A2367" s="139" t="s">
        <v>4722</v>
      </c>
      <c r="B2367" s="129" t="s">
        <v>4723</v>
      </c>
      <c r="C2367" s="81" t="s">
        <v>12</v>
      </c>
      <c r="D2367" s="81" t="s">
        <v>70</v>
      </c>
      <c r="E2367" s="142">
        <v>205429</v>
      </c>
    </row>
    <row r="2368" spans="1:5" ht="25" x14ac:dyDescent="0.25">
      <c r="A2368" s="139" t="s">
        <v>4724</v>
      </c>
      <c r="B2368" s="129" t="s">
        <v>4725</v>
      </c>
      <c r="C2368" s="81" t="s">
        <v>12</v>
      </c>
      <c r="D2368" s="81" t="s">
        <v>70</v>
      </c>
      <c r="E2368" s="142">
        <v>347109</v>
      </c>
    </row>
    <row r="2369" spans="1:5" ht="25" x14ac:dyDescent="0.25">
      <c r="A2369" s="139" t="s">
        <v>4726</v>
      </c>
      <c r="B2369" s="129" t="s">
        <v>4727</v>
      </c>
      <c r="C2369" s="81" t="s">
        <v>12</v>
      </c>
      <c r="D2369" s="81" t="s">
        <v>70</v>
      </c>
      <c r="E2369" s="142">
        <v>402329</v>
      </c>
    </row>
    <row r="2370" spans="1:5" ht="25" x14ac:dyDescent="0.25">
      <c r="A2370" s="139" t="s">
        <v>4728</v>
      </c>
      <c r="B2370" s="129" t="s">
        <v>4729</v>
      </c>
      <c r="C2370" s="81" t="s">
        <v>12</v>
      </c>
      <c r="D2370" s="81" t="s">
        <v>70</v>
      </c>
      <c r="E2370" s="142">
        <v>310976</v>
      </c>
    </row>
    <row r="2371" spans="1:5" ht="25" x14ac:dyDescent="0.25">
      <c r="A2371" s="139" t="s">
        <v>4730</v>
      </c>
      <c r="B2371" s="129" t="s">
        <v>4731</v>
      </c>
      <c r="C2371" s="81" t="s">
        <v>12</v>
      </c>
      <c r="D2371" s="81" t="s">
        <v>70</v>
      </c>
      <c r="E2371" s="142">
        <v>37964</v>
      </c>
    </row>
    <row r="2372" spans="1:5" ht="25" x14ac:dyDescent="0.25">
      <c r="A2372" s="139" t="s">
        <v>4732</v>
      </c>
      <c r="B2372" s="129" t="s">
        <v>4733</v>
      </c>
      <c r="C2372" s="81" t="s">
        <v>12</v>
      </c>
      <c r="D2372" s="81" t="s">
        <v>70</v>
      </c>
      <c r="E2372" s="142">
        <v>57849</v>
      </c>
    </row>
    <row r="2373" spans="1:5" ht="25" x14ac:dyDescent="0.25">
      <c r="A2373" s="139" t="s">
        <v>4734</v>
      </c>
      <c r="B2373" s="129" t="s">
        <v>4735</v>
      </c>
      <c r="C2373" s="81" t="s">
        <v>12</v>
      </c>
      <c r="D2373" s="81" t="s">
        <v>70</v>
      </c>
      <c r="E2373" s="142">
        <v>88761</v>
      </c>
    </row>
    <row r="2374" spans="1:5" ht="25" x14ac:dyDescent="0.25">
      <c r="A2374" s="139" t="s">
        <v>4736</v>
      </c>
      <c r="B2374" s="129" t="s">
        <v>4737</v>
      </c>
      <c r="C2374" s="81" t="s">
        <v>12</v>
      </c>
      <c r="D2374" s="81" t="s">
        <v>70</v>
      </c>
      <c r="E2374" s="142">
        <v>11071</v>
      </c>
    </row>
    <row r="2375" spans="1:5" x14ac:dyDescent="0.25">
      <c r="A2375" s="139" t="s">
        <v>4738</v>
      </c>
      <c r="B2375" s="129" t="s">
        <v>4739</v>
      </c>
      <c r="C2375" s="81" t="s">
        <v>12</v>
      </c>
      <c r="D2375" s="81" t="s">
        <v>70</v>
      </c>
      <c r="E2375" s="142">
        <v>16222</v>
      </c>
    </row>
    <row r="2376" spans="1:5" x14ac:dyDescent="0.25">
      <c r="A2376" s="139" t="s">
        <v>4740</v>
      </c>
      <c r="B2376" s="129" t="s">
        <v>4741</v>
      </c>
      <c r="C2376" s="81" t="s">
        <v>12</v>
      </c>
      <c r="D2376" s="81" t="s">
        <v>70</v>
      </c>
      <c r="E2376" s="142">
        <v>298420</v>
      </c>
    </row>
    <row r="2377" spans="1:5" ht="50" x14ac:dyDescent="0.25">
      <c r="A2377" s="139" t="s">
        <v>4742</v>
      </c>
      <c r="B2377" s="129" t="s">
        <v>4743</v>
      </c>
      <c r="C2377" s="81" t="s">
        <v>12</v>
      </c>
      <c r="D2377" s="81" t="s">
        <v>70</v>
      </c>
      <c r="E2377" s="142">
        <v>261350</v>
      </c>
    </row>
    <row r="2378" spans="1:5" ht="62.5" x14ac:dyDescent="0.25">
      <c r="A2378" s="139" t="s">
        <v>4744</v>
      </c>
      <c r="B2378" s="129" t="s">
        <v>4745</v>
      </c>
      <c r="C2378" s="81" t="s">
        <v>12</v>
      </c>
      <c r="D2378" s="81" t="s">
        <v>70</v>
      </c>
      <c r="E2378" s="142">
        <v>368912</v>
      </c>
    </row>
    <row r="2379" spans="1:5" ht="37.5" x14ac:dyDescent="0.25">
      <c r="A2379" s="139" t="s">
        <v>4746</v>
      </c>
      <c r="B2379" s="129" t="s">
        <v>4747</v>
      </c>
      <c r="C2379" s="81" t="s">
        <v>12</v>
      </c>
      <c r="D2379" s="81" t="s">
        <v>70</v>
      </c>
      <c r="E2379" s="142">
        <v>284239</v>
      </c>
    </row>
    <row r="2380" spans="1:5" ht="37.5" x14ac:dyDescent="0.25">
      <c r="A2380" s="139" t="s">
        <v>4748</v>
      </c>
      <c r="B2380" s="129" t="s">
        <v>4749</v>
      </c>
      <c r="C2380" s="81" t="s">
        <v>12</v>
      </c>
      <c r="D2380" s="81" t="s">
        <v>70</v>
      </c>
      <c r="E2380" s="142">
        <v>698668</v>
      </c>
    </row>
    <row r="2381" spans="1:5" ht="37.5" x14ac:dyDescent="0.25">
      <c r="A2381" s="139" t="s">
        <v>4750</v>
      </c>
      <c r="B2381" s="129" t="s">
        <v>4751</v>
      </c>
      <c r="C2381" s="81" t="s">
        <v>12</v>
      </c>
      <c r="D2381" s="81" t="s">
        <v>70</v>
      </c>
      <c r="E2381" s="142">
        <v>509909</v>
      </c>
    </row>
    <row r="2382" spans="1:5" ht="25" x14ac:dyDescent="0.25">
      <c r="A2382" s="139" t="s">
        <v>4752</v>
      </c>
      <c r="B2382" s="129" t="s">
        <v>4753</v>
      </c>
      <c r="C2382" s="81" t="s">
        <v>12</v>
      </c>
      <c r="D2382" s="81" t="s">
        <v>70</v>
      </c>
      <c r="E2382" s="142">
        <v>1128867</v>
      </c>
    </row>
    <row r="2383" spans="1:5" x14ac:dyDescent="0.25">
      <c r="A2383" s="139" t="s">
        <v>4754</v>
      </c>
      <c r="B2383" s="129" t="s">
        <v>4755</v>
      </c>
      <c r="C2383" s="81" t="s">
        <v>12</v>
      </c>
      <c r="D2383" s="81" t="s">
        <v>70</v>
      </c>
      <c r="E2383" s="142">
        <v>54360</v>
      </c>
    </row>
    <row r="2384" spans="1:5" ht="25" x14ac:dyDescent="0.25">
      <c r="A2384" s="139" t="s">
        <v>4756</v>
      </c>
      <c r="B2384" s="129" t="s">
        <v>4757</v>
      </c>
      <c r="C2384" s="81" t="s">
        <v>12</v>
      </c>
      <c r="D2384" s="81" t="s">
        <v>70</v>
      </c>
      <c r="E2384" s="142">
        <v>59265</v>
      </c>
    </row>
    <row r="2385" spans="1:5" ht="25" x14ac:dyDescent="0.25">
      <c r="A2385" s="139" t="s">
        <v>4758</v>
      </c>
      <c r="B2385" s="129" t="s">
        <v>4759</v>
      </c>
      <c r="C2385" s="81" t="s">
        <v>12</v>
      </c>
      <c r="D2385" s="81" t="s">
        <v>70</v>
      </c>
      <c r="E2385" s="142">
        <v>6325638</v>
      </c>
    </row>
    <row r="2386" spans="1:5" x14ac:dyDescent="0.25">
      <c r="A2386" s="139" t="s">
        <v>4760</v>
      </c>
      <c r="B2386" s="129" t="s">
        <v>4761</v>
      </c>
      <c r="C2386" s="81" t="s">
        <v>12</v>
      </c>
      <c r="D2386" s="81" t="s">
        <v>70</v>
      </c>
      <c r="E2386" s="142">
        <v>198616</v>
      </c>
    </row>
    <row r="2387" spans="1:5" ht="25" x14ac:dyDescent="0.25">
      <c r="A2387" s="139" t="s">
        <v>4762</v>
      </c>
      <c r="B2387" s="129" t="s">
        <v>4757</v>
      </c>
      <c r="C2387" s="81" t="s">
        <v>12</v>
      </c>
      <c r="D2387" s="81" t="s">
        <v>70</v>
      </c>
      <c r="E2387" s="142">
        <v>41379</v>
      </c>
    </row>
    <row r="2388" spans="1:5" ht="25" x14ac:dyDescent="0.25">
      <c r="A2388" s="139" t="s">
        <v>4763</v>
      </c>
      <c r="B2388" s="129" t="s">
        <v>4764</v>
      </c>
      <c r="C2388" s="81" t="s">
        <v>12</v>
      </c>
      <c r="D2388" s="81" t="s">
        <v>65</v>
      </c>
      <c r="E2388" s="142">
        <v>11217</v>
      </c>
    </row>
    <row r="2389" spans="1:5" ht="25" x14ac:dyDescent="0.25">
      <c r="A2389" s="139" t="s">
        <v>4765</v>
      </c>
      <c r="B2389" s="129" t="s">
        <v>4766</v>
      </c>
      <c r="C2389" s="81" t="s">
        <v>12</v>
      </c>
      <c r="D2389" s="81" t="s">
        <v>91</v>
      </c>
      <c r="E2389" s="142">
        <v>368980</v>
      </c>
    </row>
    <row r="2390" spans="1:5" ht="37.5" x14ac:dyDescent="0.25">
      <c r="A2390" s="139" t="s">
        <v>4767</v>
      </c>
      <c r="B2390" s="129" t="s">
        <v>4768</v>
      </c>
      <c r="C2390" s="81" t="s">
        <v>12</v>
      </c>
      <c r="D2390" s="81" t="s">
        <v>770</v>
      </c>
      <c r="E2390" s="142">
        <v>285531</v>
      </c>
    </row>
    <row r="2391" spans="1:5" ht="37.5" x14ac:dyDescent="0.25">
      <c r="A2391" s="139" t="s">
        <v>4769</v>
      </c>
      <c r="B2391" s="129" t="s">
        <v>4770</v>
      </c>
      <c r="C2391" s="81" t="s">
        <v>12</v>
      </c>
      <c r="D2391" s="81" t="s">
        <v>91</v>
      </c>
      <c r="E2391" s="142">
        <v>628923</v>
      </c>
    </row>
    <row r="2392" spans="1:5" ht="25" x14ac:dyDescent="0.25">
      <c r="A2392" s="139" t="s">
        <v>4771</v>
      </c>
      <c r="B2392" s="129" t="s">
        <v>4772</v>
      </c>
      <c r="C2392" s="81" t="s">
        <v>12</v>
      </c>
      <c r="D2392" s="81" t="s">
        <v>91</v>
      </c>
      <c r="E2392" s="142">
        <v>10077</v>
      </c>
    </row>
    <row r="2393" spans="1:5" x14ac:dyDescent="0.25">
      <c r="A2393" s="139" t="s">
        <v>4773</v>
      </c>
      <c r="B2393" s="129" t="s">
        <v>4774</v>
      </c>
      <c r="C2393" s="81" t="s">
        <v>12</v>
      </c>
      <c r="D2393" s="81" t="s">
        <v>91</v>
      </c>
      <c r="E2393" s="142">
        <v>168979</v>
      </c>
    </row>
    <row r="2394" spans="1:5" ht="25" x14ac:dyDescent="0.25">
      <c r="A2394" s="139" t="s">
        <v>4775</v>
      </c>
      <c r="B2394" s="129" t="s">
        <v>4776</v>
      </c>
      <c r="C2394" s="81" t="s">
        <v>12</v>
      </c>
      <c r="D2394" s="81" t="s">
        <v>91</v>
      </c>
      <c r="E2394" s="142">
        <v>37354</v>
      </c>
    </row>
    <row r="2395" spans="1:5" ht="25" x14ac:dyDescent="0.25">
      <c r="A2395" s="139" t="s">
        <v>4777</v>
      </c>
      <c r="B2395" s="129" t="s">
        <v>4778</v>
      </c>
      <c r="C2395" s="81" t="s">
        <v>12</v>
      </c>
      <c r="D2395" s="81" t="s">
        <v>91</v>
      </c>
      <c r="E2395" s="142">
        <v>604357</v>
      </c>
    </row>
    <row r="2396" spans="1:5" ht="25" x14ac:dyDescent="0.25">
      <c r="A2396" s="139" t="s">
        <v>4779</v>
      </c>
      <c r="B2396" s="129" t="s">
        <v>4780</v>
      </c>
      <c r="C2396" s="81" t="s">
        <v>12</v>
      </c>
      <c r="D2396" s="81" t="s">
        <v>70</v>
      </c>
      <c r="E2396" s="142">
        <v>1023922</v>
      </c>
    </row>
    <row r="2397" spans="1:5" ht="25" x14ac:dyDescent="0.25">
      <c r="A2397" s="139" t="s">
        <v>4781</v>
      </c>
      <c r="B2397" s="129" t="s">
        <v>4782</v>
      </c>
      <c r="C2397" s="81" t="s">
        <v>12</v>
      </c>
      <c r="D2397" s="81" t="s">
        <v>91</v>
      </c>
      <c r="E2397" s="142">
        <v>352932</v>
      </c>
    </row>
    <row r="2398" spans="1:5" ht="25" x14ac:dyDescent="0.25">
      <c r="A2398" s="139" t="s">
        <v>4783</v>
      </c>
      <c r="B2398" s="129" t="s">
        <v>4549</v>
      </c>
      <c r="C2398" s="81" t="s">
        <v>12</v>
      </c>
      <c r="D2398" s="81" t="s">
        <v>70</v>
      </c>
      <c r="E2398" s="142">
        <v>475706</v>
      </c>
    </row>
    <row r="2399" spans="1:5" ht="25" x14ac:dyDescent="0.25">
      <c r="A2399" s="139" t="s">
        <v>4784</v>
      </c>
      <c r="B2399" s="129" t="s">
        <v>4785</v>
      </c>
      <c r="C2399" s="81" t="s">
        <v>12</v>
      </c>
      <c r="D2399" s="81" t="s">
        <v>91</v>
      </c>
      <c r="E2399" s="142">
        <v>511278</v>
      </c>
    </row>
    <row r="2400" spans="1:5" ht="37.5" x14ac:dyDescent="0.25">
      <c r="A2400" s="139" t="s">
        <v>4786</v>
      </c>
      <c r="B2400" s="129" t="s">
        <v>4787</v>
      </c>
      <c r="C2400" s="81" t="s">
        <v>12</v>
      </c>
      <c r="D2400" s="81" t="s">
        <v>70</v>
      </c>
      <c r="E2400" s="142">
        <v>600177</v>
      </c>
    </row>
    <row r="2401" spans="1:5" ht="25" x14ac:dyDescent="0.25">
      <c r="A2401" s="139" t="s">
        <v>4788</v>
      </c>
      <c r="B2401" s="129" t="s">
        <v>4789</v>
      </c>
      <c r="C2401" s="81" t="s">
        <v>12</v>
      </c>
      <c r="D2401" s="81" t="s">
        <v>70</v>
      </c>
      <c r="E2401" s="142">
        <v>662415</v>
      </c>
    </row>
    <row r="2402" spans="1:5" x14ac:dyDescent="0.25">
      <c r="A2402" s="139" t="s">
        <v>4790</v>
      </c>
      <c r="B2402" s="129" t="s">
        <v>4791</v>
      </c>
      <c r="C2402" s="81" t="s">
        <v>12</v>
      </c>
      <c r="D2402" s="81" t="s">
        <v>65</v>
      </c>
      <c r="E2402" s="142">
        <v>25443</v>
      </c>
    </row>
    <row r="2403" spans="1:5" x14ac:dyDescent="0.25">
      <c r="A2403" s="139" t="s">
        <v>4792</v>
      </c>
      <c r="B2403" s="129" t="s">
        <v>4793</v>
      </c>
      <c r="C2403" s="81" t="s">
        <v>12</v>
      </c>
      <c r="D2403" s="81" t="s">
        <v>91</v>
      </c>
      <c r="E2403" s="142">
        <v>95105</v>
      </c>
    </row>
    <row r="2404" spans="1:5" x14ac:dyDescent="0.25">
      <c r="A2404" s="139" t="s">
        <v>4794</v>
      </c>
      <c r="B2404" s="129" t="s">
        <v>4795</v>
      </c>
      <c r="C2404" s="81" t="s">
        <v>12</v>
      </c>
      <c r="D2404" s="81" t="s">
        <v>13</v>
      </c>
      <c r="E2404" s="142">
        <v>7305</v>
      </c>
    </row>
    <row r="2405" spans="1:5" ht="87.5" x14ac:dyDescent="0.25">
      <c r="A2405" s="139" t="s">
        <v>4796</v>
      </c>
      <c r="B2405" s="129" t="s">
        <v>4797</v>
      </c>
      <c r="C2405" s="81" t="s">
        <v>12</v>
      </c>
      <c r="D2405" s="81" t="s">
        <v>70</v>
      </c>
      <c r="E2405" s="142">
        <v>9161259</v>
      </c>
    </row>
    <row r="2406" spans="1:5" ht="150" x14ac:dyDescent="0.25">
      <c r="A2406" s="139" t="s">
        <v>4798</v>
      </c>
      <c r="B2406" s="129" t="s">
        <v>4799</v>
      </c>
      <c r="C2406" s="81" t="s">
        <v>12</v>
      </c>
      <c r="D2406" s="81" t="s">
        <v>70</v>
      </c>
      <c r="E2406" s="142">
        <v>4562956</v>
      </c>
    </row>
    <row r="2407" spans="1:5" ht="25" x14ac:dyDescent="0.25">
      <c r="A2407" s="139" t="s">
        <v>4800</v>
      </c>
      <c r="B2407" s="129" t="s">
        <v>4801</v>
      </c>
      <c r="C2407" s="81" t="s">
        <v>12</v>
      </c>
      <c r="D2407" s="81" t="s">
        <v>91</v>
      </c>
      <c r="E2407" s="142">
        <v>296792</v>
      </c>
    </row>
    <row r="2408" spans="1:5" ht="37.5" x14ac:dyDescent="0.25">
      <c r="A2408" s="139" t="s">
        <v>4802</v>
      </c>
      <c r="B2408" s="129" t="s">
        <v>4803</v>
      </c>
      <c r="C2408" s="81" t="s">
        <v>12</v>
      </c>
      <c r="D2408" s="81" t="s">
        <v>70</v>
      </c>
      <c r="E2408" s="142">
        <v>1435206</v>
      </c>
    </row>
    <row r="2409" spans="1:5" ht="50" x14ac:dyDescent="0.25">
      <c r="A2409" s="139" t="s">
        <v>4804</v>
      </c>
      <c r="B2409" s="129" t="s">
        <v>4805</v>
      </c>
      <c r="C2409" s="81" t="s">
        <v>12</v>
      </c>
      <c r="D2409" s="81" t="s">
        <v>70</v>
      </c>
      <c r="E2409" s="142">
        <v>1835706</v>
      </c>
    </row>
    <row r="2410" spans="1:5" ht="25" x14ac:dyDescent="0.25">
      <c r="A2410" s="139" t="s">
        <v>4806</v>
      </c>
      <c r="B2410" s="129" t="s">
        <v>4807</v>
      </c>
      <c r="C2410" s="81" t="s">
        <v>12</v>
      </c>
      <c r="D2410" s="81" t="s">
        <v>91</v>
      </c>
      <c r="E2410" s="142">
        <v>185953</v>
      </c>
    </row>
    <row r="2411" spans="1:5" ht="25" x14ac:dyDescent="0.25">
      <c r="A2411" s="139" t="s">
        <v>4808</v>
      </c>
      <c r="B2411" s="129" t="s">
        <v>4809</v>
      </c>
      <c r="C2411" s="81" t="s">
        <v>12</v>
      </c>
      <c r="D2411" s="81" t="s">
        <v>91</v>
      </c>
      <c r="E2411" s="142">
        <v>237227</v>
      </c>
    </row>
    <row r="2412" spans="1:5" x14ac:dyDescent="0.25">
      <c r="A2412" s="139" t="s">
        <v>4810</v>
      </c>
      <c r="B2412" s="129" t="s">
        <v>4811</v>
      </c>
      <c r="C2412" s="81" t="s">
        <v>12</v>
      </c>
      <c r="D2412" s="81" t="s">
        <v>65</v>
      </c>
      <c r="E2412" s="142">
        <v>37436</v>
      </c>
    </row>
    <row r="2413" spans="1:5" ht="100" x14ac:dyDescent="0.25">
      <c r="A2413" s="139" t="s">
        <v>4812</v>
      </c>
      <c r="B2413" s="129" t="s">
        <v>4813</v>
      </c>
      <c r="C2413" s="81" t="s">
        <v>12</v>
      </c>
      <c r="D2413" s="81" t="s">
        <v>70</v>
      </c>
      <c r="E2413" s="142">
        <v>111466083</v>
      </c>
    </row>
    <row r="2414" spans="1:5" x14ac:dyDescent="0.25">
      <c r="A2414" s="139" t="s">
        <v>4814</v>
      </c>
      <c r="B2414" s="129" t="s">
        <v>4815</v>
      </c>
      <c r="C2414" s="81" t="s">
        <v>12</v>
      </c>
      <c r="D2414" s="81" t="s">
        <v>70</v>
      </c>
      <c r="E2414" s="142">
        <v>556133</v>
      </c>
    </row>
    <row r="2415" spans="1:5" ht="25" x14ac:dyDescent="0.25">
      <c r="A2415" s="139" t="s">
        <v>4816</v>
      </c>
      <c r="B2415" s="129" t="s">
        <v>4817</v>
      </c>
      <c r="C2415" s="81" t="s">
        <v>12</v>
      </c>
      <c r="D2415" s="81" t="s">
        <v>91</v>
      </c>
      <c r="E2415" s="142">
        <v>7942</v>
      </c>
    </row>
    <row r="2416" spans="1:5" ht="162.5" x14ac:dyDescent="0.25">
      <c r="A2416" s="139" t="s">
        <v>4818</v>
      </c>
      <c r="B2416" s="129" t="s">
        <v>4819</v>
      </c>
      <c r="C2416" s="81" t="s">
        <v>12</v>
      </c>
      <c r="D2416" s="81" t="s">
        <v>70</v>
      </c>
      <c r="E2416" s="142">
        <v>9712051</v>
      </c>
    </row>
    <row r="2417" spans="1:5" ht="75" x14ac:dyDescent="0.25">
      <c r="A2417" s="139" t="s">
        <v>4820</v>
      </c>
      <c r="B2417" s="129" t="s">
        <v>4821</v>
      </c>
      <c r="C2417" s="81" t="s">
        <v>12</v>
      </c>
      <c r="D2417" s="81" t="s">
        <v>65</v>
      </c>
      <c r="E2417" s="142">
        <v>136769</v>
      </c>
    </row>
    <row r="2418" spans="1:5" ht="50" x14ac:dyDescent="0.25">
      <c r="A2418" s="139" t="s">
        <v>4822</v>
      </c>
      <c r="B2418" s="129" t="s">
        <v>4823</v>
      </c>
      <c r="C2418" s="81" t="s">
        <v>12</v>
      </c>
      <c r="D2418" s="81" t="s">
        <v>65</v>
      </c>
      <c r="E2418" s="142">
        <v>111269</v>
      </c>
    </row>
    <row r="2419" spans="1:5" ht="50" x14ac:dyDescent="0.25">
      <c r="A2419" s="139" t="s">
        <v>4824</v>
      </c>
      <c r="B2419" s="129" t="s">
        <v>4825</v>
      </c>
      <c r="C2419" s="81" t="s">
        <v>12</v>
      </c>
      <c r="D2419" s="81" t="s">
        <v>65</v>
      </c>
      <c r="E2419" s="142">
        <v>15377</v>
      </c>
    </row>
    <row r="2420" spans="1:5" ht="50" x14ac:dyDescent="0.25">
      <c r="A2420" s="139" t="s">
        <v>4826</v>
      </c>
      <c r="B2420" s="129" t="s">
        <v>4827</v>
      </c>
      <c r="C2420" s="81" t="s">
        <v>12</v>
      </c>
      <c r="D2420" s="81" t="s">
        <v>65</v>
      </c>
      <c r="E2420" s="142">
        <v>39766</v>
      </c>
    </row>
    <row r="2421" spans="1:5" x14ac:dyDescent="0.25">
      <c r="A2421" s="139" t="s">
        <v>4828</v>
      </c>
      <c r="B2421" s="129" t="s">
        <v>4829</v>
      </c>
      <c r="C2421" s="81" t="s">
        <v>12</v>
      </c>
      <c r="D2421" s="81" t="s">
        <v>91</v>
      </c>
      <c r="E2421" s="142">
        <v>1376</v>
      </c>
    </row>
    <row r="2422" spans="1:5" ht="112.5" x14ac:dyDescent="0.25">
      <c r="A2422" s="139" t="s">
        <v>4830</v>
      </c>
      <c r="B2422" s="129" t="s">
        <v>4831</v>
      </c>
      <c r="C2422" s="81" t="s">
        <v>12</v>
      </c>
      <c r="D2422" s="81" t="s">
        <v>65</v>
      </c>
      <c r="E2422" s="142">
        <v>3847</v>
      </c>
    </row>
    <row r="2423" spans="1:5" ht="50" x14ac:dyDescent="0.25">
      <c r="A2423" s="139" t="s">
        <v>4832</v>
      </c>
      <c r="B2423" s="128" t="s">
        <v>4833</v>
      </c>
      <c r="C2423" s="81" t="s">
        <v>12</v>
      </c>
      <c r="D2423" s="81" t="s">
        <v>75</v>
      </c>
      <c r="E2423" s="142">
        <v>53105</v>
      </c>
    </row>
    <row r="2424" spans="1:5" ht="25" x14ac:dyDescent="0.25">
      <c r="A2424" s="139" t="s">
        <v>4834</v>
      </c>
      <c r="B2424" s="129" t="s">
        <v>4835</v>
      </c>
      <c r="C2424" s="81" t="s">
        <v>12</v>
      </c>
      <c r="D2424" s="81" t="s">
        <v>65</v>
      </c>
      <c r="E2424" s="142">
        <v>16899</v>
      </c>
    </row>
    <row r="2425" spans="1:5" ht="25" x14ac:dyDescent="0.25">
      <c r="A2425" s="139" t="s">
        <v>4836</v>
      </c>
      <c r="B2425" s="129" t="s">
        <v>4837</v>
      </c>
      <c r="C2425" s="81" t="s">
        <v>12</v>
      </c>
      <c r="D2425" s="81" t="s">
        <v>70</v>
      </c>
      <c r="E2425" s="142">
        <v>4484277</v>
      </c>
    </row>
    <row r="2426" spans="1:5" ht="25" x14ac:dyDescent="0.25">
      <c r="A2426" s="139" t="s">
        <v>4838</v>
      </c>
      <c r="B2426" s="129" t="s">
        <v>4839</v>
      </c>
      <c r="C2426" s="81" t="s">
        <v>12</v>
      </c>
      <c r="D2426" s="81" t="s">
        <v>70</v>
      </c>
      <c r="E2426" s="142">
        <v>81613</v>
      </c>
    </row>
    <row r="2427" spans="1:5" ht="75" x14ac:dyDescent="0.25">
      <c r="A2427" s="139" t="s">
        <v>4840</v>
      </c>
      <c r="B2427" s="129" t="s">
        <v>4841</v>
      </c>
      <c r="C2427" s="81" t="s">
        <v>12</v>
      </c>
      <c r="D2427" s="81" t="s">
        <v>65</v>
      </c>
      <c r="E2427" s="142">
        <v>338043</v>
      </c>
    </row>
    <row r="2428" spans="1:5" ht="50" x14ac:dyDescent="0.25">
      <c r="A2428" s="139" t="s">
        <v>4842</v>
      </c>
      <c r="B2428" s="129" t="s">
        <v>4843</v>
      </c>
      <c r="C2428" s="81" t="s">
        <v>12</v>
      </c>
      <c r="D2428" s="81" t="s">
        <v>65</v>
      </c>
      <c r="E2428" s="142">
        <v>110983</v>
      </c>
    </row>
    <row r="2429" spans="1:5" ht="25" x14ac:dyDescent="0.25">
      <c r="A2429" s="139" t="s">
        <v>4844</v>
      </c>
      <c r="B2429" s="129" t="s">
        <v>4845</v>
      </c>
      <c r="C2429" s="81" t="s">
        <v>12</v>
      </c>
      <c r="D2429" s="81" t="s">
        <v>70</v>
      </c>
      <c r="E2429" s="142">
        <v>30689</v>
      </c>
    </row>
    <row r="2430" spans="1:5" ht="50" x14ac:dyDescent="0.25">
      <c r="A2430" s="139" t="s">
        <v>4846</v>
      </c>
      <c r="B2430" s="129" t="s">
        <v>4847</v>
      </c>
      <c r="C2430" s="81" t="s">
        <v>12</v>
      </c>
      <c r="D2430" s="81" t="s">
        <v>70</v>
      </c>
      <c r="E2430" s="142">
        <v>1611337</v>
      </c>
    </row>
    <row r="2431" spans="1:5" ht="37.5" x14ac:dyDescent="0.25">
      <c r="A2431" s="139" t="s">
        <v>4848</v>
      </c>
      <c r="B2431" s="129" t="s">
        <v>4849</v>
      </c>
      <c r="C2431" s="81" t="s">
        <v>12</v>
      </c>
      <c r="D2431" s="81" t="s">
        <v>70</v>
      </c>
      <c r="E2431" s="142">
        <v>327438</v>
      </c>
    </row>
    <row r="2432" spans="1:5" ht="37.5" x14ac:dyDescent="0.25">
      <c r="A2432" s="139" t="s">
        <v>4850</v>
      </c>
      <c r="B2432" s="129" t="s">
        <v>4851</v>
      </c>
      <c r="C2432" s="81" t="s">
        <v>12</v>
      </c>
      <c r="D2432" s="81" t="s">
        <v>70</v>
      </c>
      <c r="E2432" s="142">
        <v>1316460</v>
      </c>
    </row>
    <row r="2433" spans="1:5" ht="25" x14ac:dyDescent="0.25">
      <c r="A2433" s="139" t="s">
        <v>4852</v>
      </c>
      <c r="B2433" s="129" t="s">
        <v>4853</v>
      </c>
      <c r="C2433" s="81" t="s">
        <v>12</v>
      </c>
      <c r="D2433" s="81" t="s">
        <v>70</v>
      </c>
      <c r="E2433" s="142">
        <v>223546</v>
      </c>
    </row>
    <row r="2434" spans="1:5" ht="50" x14ac:dyDescent="0.25">
      <c r="A2434" s="139" t="s">
        <v>4854</v>
      </c>
      <c r="B2434" s="129" t="s">
        <v>4855</v>
      </c>
      <c r="C2434" s="81" t="s">
        <v>12</v>
      </c>
      <c r="D2434" s="81" t="s">
        <v>70</v>
      </c>
      <c r="E2434" s="142">
        <v>741099</v>
      </c>
    </row>
    <row r="2435" spans="1:5" ht="25" x14ac:dyDescent="0.25">
      <c r="A2435" s="139" t="s">
        <v>4856</v>
      </c>
      <c r="B2435" s="129" t="s">
        <v>4857</v>
      </c>
      <c r="C2435" s="81" t="s">
        <v>12</v>
      </c>
      <c r="D2435" s="81" t="s">
        <v>65</v>
      </c>
      <c r="E2435" s="142">
        <v>22727</v>
      </c>
    </row>
    <row r="2436" spans="1:5" x14ac:dyDescent="0.25">
      <c r="A2436" s="139" t="s">
        <v>4858</v>
      </c>
      <c r="B2436" s="129" t="s">
        <v>4859</v>
      </c>
      <c r="C2436" s="81" t="s">
        <v>12</v>
      </c>
      <c r="D2436" s="81" t="s">
        <v>70</v>
      </c>
      <c r="E2436" s="142">
        <v>289739</v>
      </c>
    </row>
    <row r="2437" spans="1:5" ht="25" x14ac:dyDescent="0.25">
      <c r="A2437" s="139" t="s">
        <v>4860</v>
      </c>
      <c r="B2437" s="129" t="s">
        <v>4861</v>
      </c>
      <c r="C2437" s="81" t="s">
        <v>12</v>
      </c>
      <c r="D2437" s="81" t="s">
        <v>65</v>
      </c>
      <c r="E2437" s="142">
        <v>54658</v>
      </c>
    </row>
    <row r="2438" spans="1:5" ht="37.5" x14ac:dyDescent="0.25">
      <c r="A2438" s="139" t="s">
        <v>4862</v>
      </c>
      <c r="B2438" s="129" t="s">
        <v>4863</v>
      </c>
      <c r="C2438" s="81" t="s">
        <v>12</v>
      </c>
      <c r="D2438" s="81" t="s">
        <v>65</v>
      </c>
      <c r="E2438" s="142">
        <v>7528</v>
      </c>
    </row>
    <row r="2439" spans="1:5" x14ac:dyDescent="0.25">
      <c r="A2439" s="139" t="s">
        <v>4864</v>
      </c>
      <c r="B2439" s="129" t="s">
        <v>4865</v>
      </c>
      <c r="C2439" s="81" t="s">
        <v>12</v>
      </c>
      <c r="D2439" s="81" t="s">
        <v>70</v>
      </c>
      <c r="E2439" s="142">
        <v>40473</v>
      </c>
    </row>
    <row r="2440" spans="1:5" ht="25" x14ac:dyDescent="0.25">
      <c r="A2440" s="139" t="s">
        <v>4866</v>
      </c>
      <c r="B2440" s="129" t="s">
        <v>4867</v>
      </c>
      <c r="C2440" s="81" t="s">
        <v>12</v>
      </c>
      <c r="D2440" s="81" t="s">
        <v>65</v>
      </c>
      <c r="E2440" s="142">
        <v>6969</v>
      </c>
    </row>
    <row r="2441" spans="1:5" ht="25" x14ac:dyDescent="0.25">
      <c r="A2441" s="139" t="s">
        <v>4868</v>
      </c>
      <c r="B2441" s="129" t="s">
        <v>4869</v>
      </c>
      <c r="C2441" s="81" t="s">
        <v>12</v>
      </c>
      <c r="D2441" s="81" t="s">
        <v>16</v>
      </c>
      <c r="E2441" s="142">
        <v>124949</v>
      </c>
    </row>
    <row r="2442" spans="1:5" x14ac:dyDescent="0.25">
      <c r="A2442" s="139" t="s">
        <v>4870</v>
      </c>
      <c r="B2442" s="129" t="s">
        <v>4871</v>
      </c>
      <c r="C2442" s="81" t="s">
        <v>12</v>
      </c>
      <c r="D2442" s="81" t="s">
        <v>70</v>
      </c>
      <c r="E2442" s="142">
        <v>65360</v>
      </c>
    </row>
    <row r="2443" spans="1:5" ht="37.5" x14ac:dyDescent="0.25">
      <c r="A2443" s="139" t="s">
        <v>4872</v>
      </c>
      <c r="B2443" s="129" t="s">
        <v>4873</v>
      </c>
      <c r="C2443" s="81" t="s">
        <v>12</v>
      </c>
      <c r="D2443" s="81" t="s">
        <v>65</v>
      </c>
      <c r="E2443" s="142">
        <v>6974</v>
      </c>
    </row>
    <row r="2444" spans="1:5" x14ac:dyDescent="0.25">
      <c r="A2444" s="139" t="s">
        <v>4874</v>
      </c>
      <c r="B2444" s="129" t="s">
        <v>4875</v>
      </c>
      <c r="C2444" s="81" t="s">
        <v>12</v>
      </c>
      <c r="D2444" s="81" t="s">
        <v>70</v>
      </c>
      <c r="E2444" s="142">
        <v>59609</v>
      </c>
    </row>
    <row r="2445" spans="1:5" ht="25" x14ac:dyDescent="0.25">
      <c r="A2445" s="139" t="s">
        <v>4876</v>
      </c>
      <c r="B2445" s="129" t="s">
        <v>4877</v>
      </c>
      <c r="C2445" s="81" t="s">
        <v>12</v>
      </c>
      <c r="D2445" s="81" t="s">
        <v>70</v>
      </c>
      <c r="E2445" s="142">
        <v>241658</v>
      </c>
    </row>
    <row r="2446" spans="1:5" ht="25" x14ac:dyDescent="0.25">
      <c r="A2446" s="139" t="s">
        <v>4878</v>
      </c>
      <c r="B2446" s="129" t="s">
        <v>4879</v>
      </c>
      <c r="C2446" s="81" t="s">
        <v>12</v>
      </c>
      <c r="D2446" s="81" t="s">
        <v>91</v>
      </c>
      <c r="E2446" s="142">
        <v>26916</v>
      </c>
    </row>
    <row r="2447" spans="1:5" ht="75" x14ac:dyDescent="0.25">
      <c r="A2447" s="139" t="s">
        <v>4880</v>
      </c>
      <c r="B2447" s="129" t="s">
        <v>4881</v>
      </c>
      <c r="C2447" s="81" t="s">
        <v>12</v>
      </c>
      <c r="D2447" s="81" t="s">
        <v>70</v>
      </c>
      <c r="E2447" s="142">
        <v>5717869</v>
      </c>
    </row>
    <row r="2448" spans="1:5" ht="75" x14ac:dyDescent="0.25">
      <c r="A2448" s="139" t="s">
        <v>4882</v>
      </c>
      <c r="B2448" s="129" t="s">
        <v>4883</v>
      </c>
      <c r="C2448" s="81" t="s">
        <v>12</v>
      </c>
      <c r="D2448" s="81" t="s">
        <v>70</v>
      </c>
      <c r="E2448" s="142">
        <v>3342460</v>
      </c>
    </row>
    <row r="2449" spans="1:5" ht="75" x14ac:dyDescent="0.25">
      <c r="A2449" s="139" t="s">
        <v>4884</v>
      </c>
      <c r="B2449" s="129" t="s">
        <v>4885</v>
      </c>
      <c r="C2449" s="81" t="s">
        <v>12</v>
      </c>
      <c r="D2449" s="81" t="s">
        <v>70</v>
      </c>
      <c r="E2449" s="142">
        <v>1726875</v>
      </c>
    </row>
    <row r="2450" spans="1:5" x14ac:dyDescent="0.25">
      <c r="A2450" s="139" t="s">
        <v>4886</v>
      </c>
      <c r="B2450" s="129" t="s">
        <v>4887</v>
      </c>
      <c r="C2450" s="81" t="s">
        <v>12</v>
      </c>
      <c r="D2450" s="81" t="s">
        <v>91</v>
      </c>
      <c r="E2450" s="142">
        <v>9341</v>
      </c>
    </row>
    <row r="2451" spans="1:5" ht="50" x14ac:dyDescent="0.25">
      <c r="A2451" s="139" t="s">
        <v>4888</v>
      </c>
      <c r="B2451" s="129" t="s">
        <v>4889</v>
      </c>
      <c r="C2451" s="81" t="s">
        <v>12</v>
      </c>
      <c r="D2451" s="81" t="s">
        <v>91</v>
      </c>
      <c r="E2451" s="142">
        <v>304226</v>
      </c>
    </row>
    <row r="2452" spans="1:5" ht="50" x14ac:dyDescent="0.25">
      <c r="A2452" s="139" t="s">
        <v>4890</v>
      </c>
      <c r="B2452" s="129" t="s">
        <v>4889</v>
      </c>
      <c r="C2452" s="81" t="s">
        <v>12</v>
      </c>
      <c r="D2452" s="81" t="s">
        <v>91</v>
      </c>
      <c r="E2452" s="142">
        <v>304226</v>
      </c>
    </row>
    <row r="2453" spans="1:5" ht="25" x14ac:dyDescent="0.25">
      <c r="A2453" s="139" t="s">
        <v>4891</v>
      </c>
      <c r="B2453" s="129" t="s">
        <v>4892</v>
      </c>
      <c r="C2453" s="81" t="s">
        <v>12</v>
      </c>
      <c r="D2453" s="81" t="s">
        <v>91</v>
      </c>
      <c r="E2453" s="142">
        <v>87001</v>
      </c>
    </row>
    <row r="2454" spans="1:5" ht="25" x14ac:dyDescent="0.25">
      <c r="A2454" s="139" t="s">
        <v>4893</v>
      </c>
      <c r="B2454" s="129" t="s">
        <v>4894</v>
      </c>
      <c r="C2454" s="81" t="s">
        <v>12</v>
      </c>
      <c r="D2454" s="81" t="s">
        <v>70</v>
      </c>
      <c r="E2454" s="142">
        <v>478837</v>
      </c>
    </row>
    <row r="2455" spans="1:5" ht="25" x14ac:dyDescent="0.25">
      <c r="A2455" s="139" t="s">
        <v>4895</v>
      </c>
      <c r="B2455" s="128" t="s">
        <v>4896</v>
      </c>
      <c r="C2455" s="81" t="s">
        <v>12</v>
      </c>
      <c r="D2455" s="81" t="s">
        <v>65</v>
      </c>
      <c r="E2455" s="142">
        <v>170027</v>
      </c>
    </row>
    <row r="2456" spans="1:5" ht="25" x14ac:dyDescent="0.25">
      <c r="A2456" s="139" t="s">
        <v>4897</v>
      </c>
      <c r="B2456" s="128" t="s">
        <v>4898</v>
      </c>
      <c r="C2456" s="81" t="s">
        <v>12</v>
      </c>
      <c r="D2456" s="90" t="s">
        <v>65</v>
      </c>
      <c r="E2456" s="142">
        <v>236389</v>
      </c>
    </row>
    <row r="2457" spans="1:5" ht="37.5" x14ac:dyDescent="0.25">
      <c r="A2457" s="139" t="s">
        <v>4899</v>
      </c>
      <c r="B2457" s="128" t="s">
        <v>4900</v>
      </c>
      <c r="C2457" s="81" t="s">
        <v>12</v>
      </c>
      <c r="D2457" s="81" t="s">
        <v>65</v>
      </c>
      <c r="E2457" s="142">
        <v>190908</v>
      </c>
    </row>
    <row r="2458" spans="1:5" ht="37.5" x14ac:dyDescent="0.25">
      <c r="A2458" s="139" t="s">
        <v>4901</v>
      </c>
      <c r="B2458" s="128" t="s">
        <v>4902</v>
      </c>
      <c r="C2458" s="81" t="s">
        <v>12</v>
      </c>
      <c r="D2458" s="81" t="s">
        <v>65</v>
      </c>
      <c r="E2458" s="142">
        <v>261211</v>
      </c>
    </row>
    <row r="2459" spans="1:5" ht="75" x14ac:dyDescent="0.25">
      <c r="A2459" s="139" t="s">
        <v>4903</v>
      </c>
      <c r="B2459" s="129" t="s">
        <v>4904</v>
      </c>
      <c r="C2459" s="81" t="s">
        <v>12</v>
      </c>
      <c r="D2459" s="81" t="s">
        <v>75</v>
      </c>
      <c r="E2459" s="142">
        <v>2213</v>
      </c>
    </row>
    <row r="2460" spans="1:5" ht="50" x14ac:dyDescent="0.25">
      <c r="A2460" s="139" t="s">
        <v>4905</v>
      </c>
      <c r="B2460" s="129" t="s">
        <v>4906</v>
      </c>
      <c r="C2460" s="81" t="s">
        <v>12</v>
      </c>
      <c r="D2460" s="81" t="s">
        <v>70</v>
      </c>
      <c r="E2460" s="142">
        <v>4597733</v>
      </c>
    </row>
    <row r="2461" spans="1:5" ht="37.5" x14ac:dyDescent="0.25">
      <c r="A2461" s="139" t="s">
        <v>4907</v>
      </c>
      <c r="B2461" s="129" t="s">
        <v>4908</v>
      </c>
      <c r="C2461" s="81" t="s">
        <v>12</v>
      </c>
      <c r="D2461" s="81" t="s">
        <v>70</v>
      </c>
      <c r="E2461" s="142">
        <v>674452</v>
      </c>
    </row>
    <row r="2462" spans="1:5" ht="50" x14ac:dyDescent="0.25">
      <c r="A2462" s="139" t="s">
        <v>4909</v>
      </c>
      <c r="B2462" s="129" t="s">
        <v>4910</v>
      </c>
      <c r="C2462" s="81" t="s">
        <v>12</v>
      </c>
      <c r="D2462" s="81" t="s">
        <v>75</v>
      </c>
      <c r="E2462" s="142">
        <v>12573</v>
      </c>
    </row>
    <row r="2463" spans="1:5" ht="75" x14ac:dyDescent="0.25">
      <c r="A2463" s="139" t="s">
        <v>4911</v>
      </c>
      <c r="B2463" s="129" t="s">
        <v>4912</v>
      </c>
      <c r="C2463" s="81" t="s">
        <v>12</v>
      </c>
      <c r="D2463" s="81" t="s">
        <v>75</v>
      </c>
      <c r="E2463" s="142">
        <v>418698</v>
      </c>
    </row>
    <row r="2464" spans="1:5" ht="50" x14ac:dyDescent="0.25">
      <c r="A2464" s="139" t="s">
        <v>4913</v>
      </c>
      <c r="B2464" s="129" t="s">
        <v>4914</v>
      </c>
      <c r="C2464" s="81" t="s">
        <v>12</v>
      </c>
      <c r="D2464" s="81" t="s">
        <v>75</v>
      </c>
      <c r="E2464" s="142">
        <v>20935</v>
      </c>
    </row>
    <row r="2465" spans="1:5" ht="25" x14ac:dyDescent="0.25">
      <c r="A2465" s="139" t="s">
        <v>4915</v>
      </c>
      <c r="B2465" s="129" t="s">
        <v>4916</v>
      </c>
      <c r="C2465" s="81" t="s">
        <v>12</v>
      </c>
      <c r="D2465" s="81" t="s">
        <v>70</v>
      </c>
      <c r="E2465" s="142">
        <v>418698</v>
      </c>
    </row>
    <row r="2466" spans="1:5" x14ac:dyDescent="0.25">
      <c r="A2466" s="139" t="s">
        <v>4917</v>
      </c>
      <c r="B2466" s="129" t="s">
        <v>4918</v>
      </c>
      <c r="C2466" s="81" t="s">
        <v>12</v>
      </c>
      <c r="D2466" s="81" t="s">
        <v>91</v>
      </c>
      <c r="E2466" s="142">
        <v>9341</v>
      </c>
    </row>
    <row r="2467" spans="1:5" ht="75" x14ac:dyDescent="0.25">
      <c r="A2467" s="139" t="s">
        <v>4919</v>
      </c>
      <c r="B2467" s="129" t="s">
        <v>4920</v>
      </c>
      <c r="C2467" s="81" t="s">
        <v>12</v>
      </c>
      <c r="D2467" s="81" t="s">
        <v>70</v>
      </c>
      <c r="E2467" s="142">
        <v>223305</v>
      </c>
    </row>
    <row r="2468" spans="1:5" ht="75" x14ac:dyDescent="0.25">
      <c r="A2468" s="139" t="s">
        <v>4921</v>
      </c>
      <c r="B2468" s="129" t="s">
        <v>4922</v>
      </c>
      <c r="C2468" s="81" t="s">
        <v>12</v>
      </c>
      <c r="D2468" s="81" t="s">
        <v>70</v>
      </c>
      <c r="E2468" s="142">
        <v>209347</v>
      </c>
    </row>
    <row r="2469" spans="1:5" ht="75" x14ac:dyDescent="0.25">
      <c r="A2469" s="139" t="s">
        <v>4923</v>
      </c>
      <c r="B2469" s="129" t="s">
        <v>4924</v>
      </c>
      <c r="C2469" s="81" t="s">
        <v>12</v>
      </c>
      <c r="D2469" s="81" t="s">
        <v>65</v>
      </c>
      <c r="E2469" s="142">
        <v>383123</v>
      </c>
    </row>
    <row r="2470" spans="1:5" ht="75" x14ac:dyDescent="0.25">
      <c r="A2470" s="139" t="s">
        <v>4925</v>
      </c>
      <c r="B2470" s="129" t="s">
        <v>4926</v>
      </c>
      <c r="C2470" s="81" t="s">
        <v>12</v>
      </c>
      <c r="D2470" s="81" t="s">
        <v>70</v>
      </c>
      <c r="E2470" s="142">
        <v>411718</v>
      </c>
    </row>
    <row r="2471" spans="1:5" ht="87.5" x14ac:dyDescent="0.25">
      <c r="A2471" s="139" t="s">
        <v>4927</v>
      </c>
      <c r="B2471" s="129" t="s">
        <v>4928</v>
      </c>
      <c r="C2471" s="81" t="s">
        <v>12</v>
      </c>
      <c r="D2471" s="81" t="s">
        <v>65</v>
      </c>
      <c r="E2471" s="142">
        <v>302408</v>
      </c>
    </row>
    <row r="2472" spans="1:5" ht="87.5" x14ac:dyDescent="0.25">
      <c r="A2472" s="139" t="s">
        <v>4929</v>
      </c>
      <c r="B2472" s="129" t="s">
        <v>4930</v>
      </c>
      <c r="C2472" s="81" t="s">
        <v>12</v>
      </c>
      <c r="D2472" s="81" t="s">
        <v>70</v>
      </c>
      <c r="E2472" s="142">
        <v>302408</v>
      </c>
    </row>
    <row r="2473" spans="1:5" ht="37.5" x14ac:dyDescent="0.25">
      <c r="A2473" s="139" t="s">
        <v>4931</v>
      </c>
      <c r="B2473" s="129" t="s">
        <v>4932</v>
      </c>
      <c r="C2473" s="81" t="s">
        <v>12</v>
      </c>
      <c r="D2473" s="81" t="s">
        <v>70</v>
      </c>
      <c r="E2473" s="142">
        <v>1605005</v>
      </c>
    </row>
    <row r="2474" spans="1:5" ht="62.5" x14ac:dyDescent="0.25">
      <c r="A2474" s="139" t="s">
        <v>4933</v>
      </c>
      <c r="B2474" s="129" t="s">
        <v>4934</v>
      </c>
      <c r="C2474" s="81" t="s">
        <v>12</v>
      </c>
      <c r="D2474" s="81" t="s">
        <v>91</v>
      </c>
      <c r="E2474" s="142">
        <v>390783</v>
      </c>
    </row>
    <row r="2475" spans="1:5" ht="100" x14ac:dyDescent="0.25">
      <c r="A2475" s="139" t="s">
        <v>4935</v>
      </c>
      <c r="B2475" s="129" t="s">
        <v>4936</v>
      </c>
      <c r="C2475" s="81" t="s">
        <v>12</v>
      </c>
      <c r="D2475" s="81" t="s">
        <v>70</v>
      </c>
      <c r="E2475" s="142">
        <v>4466100</v>
      </c>
    </row>
    <row r="2476" spans="1:5" ht="25" x14ac:dyDescent="0.25">
      <c r="A2476" s="139" t="s">
        <v>4937</v>
      </c>
      <c r="B2476" s="129" t="s">
        <v>4938</v>
      </c>
      <c r="C2476" s="81" t="s">
        <v>12</v>
      </c>
      <c r="D2476" s="81" t="s">
        <v>91</v>
      </c>
      <c r="E2476" s="142">
        <v>237262</v>
      </c>
    </row>
    <row r="2477" spans="1:5" ht="50" x14ac:dyDescent="0.25">
      <c r="A2477" s="139" t="s">
        <v>4939</v>
      </c>
      <c r="B2477" s="129" t="s">
        <v>4940</v>
      </c>
      <c r="C2477" s="81" t="s">
        <v>12</v>
      </c>
      <c r="D2477" s="81" t="s">
        <v>91</v>
      </c>
      <c r="E2477" s="142">
        <v>293088</v>
      </c>
    </row>
    <row r="2478" spans="1:5" ht="100" x14ac:dyDescent="0.25">
      <c r="A2478" s="139" t="s">
        <v>4941</v>
      </c>
      <c r="B2478" s="129" t="s">
        <v>4942</v>
      </c>
      <c r="C2478" s="81" t="s">
        <v>12</v>
      </c>
      <c r="D2478" s="81" t="s">
        <v>70</v>
      </c>
      <c r="E2478" s="142">
        <v>3454249</v>
      </c>
    </row>
    <row r="2479" spans="1:5" ht="112.5" x14ac:dyDescent="0.25">
      <c r="A2479" s="139" t="s">
        <v>4943</v>
      </c>
      <c r="B2479" s="129" t="s">
        <v>4944</v>
      </c>
      <c r="C2479" s="81" t="s">
        <v>12</v>
      </c>
      <c r="D2479" s="81" t="s">
        <v>70</v>
      </c>
      <c r="E2479" s="142">
        <v>1697121</v>
      </c>
    </row>
    <row r="2480" spans="1:5" ht="87.5" x14ac:dyDescent="0.25">
      <c r="A2480" s="139" t="s">
        <v>4945</v>
      </c>
      <c r="B2480" s="129" t="s">
        <v>4946</v>
      </c>
      <c r="C2480" s="81" t="s">
        <v>12</v>
      </c>
      <c r="D2480" s="81" t="s">
        <v>65</v>
      </c>
      <c r="E2480" s="142">
        <v>711787</v>
      </c>
    </row>
    <row r="2481" spans="1:5" ht="100" x14ac:dyDescent="0.25">
      <c r="A2481" s="139" t="s">
        <v>4947</v>
      </c>
      <c r="B2481" s="129" t="s">
        <v>4948</v>
      </c>
      <c r="C2481" s="81" t="s">
        <v>12</v>
      </c>
      <c r="D2481" s="81" t="s">
        <v>70</v>
      </c>
      <c r="E2481" s="142">
        <v>3279792</v>
      </c>
    </row>
    <row r="2482" spans="1:5" ht="87.5" x14ac:dyDescent="0.25">
      <c r="A2482" s="139" t="s">
        <v>4949</v>
      </c>
      <c r="B2482" s="129" t="s">
        <v>4950</v>
      </c>
      <c r="C2482" s="81" t="s">
        <v>12</v>
      </c>
      <c r="D2482" s="81" t="s">
        <v>70</v>
      </c>
      <c r="E2482" s="142">
        <v>1272839</v>
      </c>
    </row>
    <row r="2483" spans="1:5" ht="25" x14ac:dyDescent="0.25">
      <c r="A2483" s="139" t="s">
        <v>4951</v>
      </c>
      <c r="B2483" s="129" t="s">
        <v>4952</v>
      </c>
      <c r="C2483" s="81" t="s">
        <v>12</v>
      </c>
      <c r="D2483" s="81" t="s">
        <v>75</v>
      </c>
      <c r="E2483" s="142">
        <v>698</v>
      </c>
    </row>
    <row r="2484" spans="1:5" ht="25" x14ac:dyDescent="0.25">
      <c r="A2484" s="139" t="s">
        <v>4953</v>
      </c>
      <c r="B2484" s="129" t="s">
        <v>4954</v>
      </c>
      <c r="C2484" s="81" t="s">
        <v>12</v>
      </c>
      <c r="D2484" s="81" t="s">
        <v>75</v>
      </c>
      <c r="E2484" s="142">
        <v>4598</v>
      </c>
    </row>
    <row r="2485" spans="1:5" ht="25" x14ac:dyDescent="0.25">
      <c r="A2485" s="139" t="s">
        <v>4955</v>
      </c>
      <c r="B2485" s="129" t="s">
        <v>4956</v>
      </c>
      <c r="C2485" s="81" t="s">
        <v>12</v>
      </c>
      <c r="D2485" s="81" t="s">
        <v>70</v>
      </c>
      <c r="E2485" s="142">
        <v>90718</v>
      </c>
    </row>
    <row r="2486" spans="1:5" ht="25" x14ac:dyDescent="0.25">
      <c r="A2486" s="139" t="s">
        <v>4957</v>
      </c>
      <c r="B2486" s="129" t="s">
        <v>4958</v>
      </c>
      <c r="C2486" s="81" t="s">
        <v>12</v>
      </c>
      <c r="D2486" s="81" t="s">
        <v>70</v>
      </c>
      <c r="E2486" s="142">
        <v>250941</v>
      </c>
    </row>
    <row r="2487" spans="1:5" x14ac:dyDescent="0.25">
      <c r="A2487" s="139" t="s">
        <v>4959</v>
      </c>
      <c r="B2487" s="129" t="s">
        <v>4960</v>
      </c>
      <c r="C2487" s="81" t="s">
        <v>12</v>
      </c>
      <c r="D2487" s="81" t="s">
        <v>70</v>
      </c>
      <c r="E2487" s="142">
        <v>27916</v>
      </c>
    </row>
    <row r="2488" spans="1:5" x14ac:dyDescent="0.25">
      <c r="A2488" s="139" t="s">
        <v>4961</v>
      </c>
      <c r="B2488" s="129" t="s">
        <v>4962</v>
      </c>
      <c r="C2488" s="81" t="s">
        <v>12</v>
      </c>
      <c r="D2488" s="81" t="s">
        <v>70</v>
      </c>
      <c r="E2488" s="142">
        <v>602</v>
      </c>
    </row>
    <row r="2489" spans="1:5" x14ac:dyDescent="0.25">
      <c r="A2489" s="139" t="s">
        <v>4963</v>
      </c>
      <c r="B2489" s="129" t="s">
        <v>4964</v>
      </c>
      <c r="C2489" s="81" t="s">
        <v>12</v>
      </c>
      <c r="D2489" s="81" t="s">
        <v>70</v>
      </c>
      <c r="E2489" s="142">
        <v>27916</v>
      </c>
    </row>
    <row r="2490" spans="1:5" ht="62.5" x14ac:dyDescent="0.25">
      <c r="A2490" s="139" t="s">
        <v>4965</v>
      </c>
      <c r="B2490" s="129" t="s">
        <v>4966</v>
      </c>
      <c r="C2490" s="81" t="s">
        <v>12</v>
      </c>
      <c r="D2490" s="81" t="s">
        <v>70</v>
      </c>
      <c r="E2490" s="142">
        <v>2372616</v>
      </c>
    </row>
    <row r="2491" spans="1:5" ht="50" x14ac:dyDescent="0.25">
      <c r="A2491" s="139" t="s">
        <v>4967</v>
      </c>
      <c r="B2491" s="129" t="s">
        <v>4968</v>
      </c>
      <c r="C2491" s="81" t="s">
        <v>12</v>
      </c>
      <c r="D2491" s="81" t="s">
        <v>70</v>
      </c>
      <c r="E2491" s="142">
        <v>628043</v>
      </c>
    </row>
    <row r="2492" spans="1:5" ht="37.5" x14ac:dyDescent="0.25">
      <c r="A2492" s="139" t="s">
        <v>4969</v>
      </c>
      <c r="B2492" s="129" t="s">
        <v>4970</v>
      </c>
      <c r="C2492" s="81" t="s">
        <v>12</v>
      </c>
      <c r="D2492" s="81" t="s">
        <v>70</v>
      </c>
      <c r="E2492" s="142">
        <v>1256092</v>
      </c>
    </row>
    <row r="2493" spans="1:5" x14ac:dyDescent="0.25">
      <c r="A2493" s="139" t="s">
        <v>4971</v>
      </c>
      <c r="B2493" s="129" t="s">
        <v>4972</v>
      </c>
      <c r="C2493" s="81" t="s">
        <v>12</v>
      </c>
      <c r="D2493" s="81" t="s">
        <v>65</v>
      </c>
      <c r="E2493" s="142">
        <v>25316</v>
      </c>
    </row>
    <row r="2494" spans="1:5" x14ac:dyDescent="0.25">
      <c r="A2494" s="139" t="s">
        <v>4973</v>
      </c>
      <c r="B2494" s="129" t="s">
        <v>4974</v>
      </c>
      <c r="C2494" s="81" t="s">
        <v>12</v>
      </c>
      <c r="D2494" s="81" t="s">
        <v>75</v>
      </c>
      <c r="E2494" s="142">
        <v>1934</v>
      </c>
    </row>
    <row r="2495" spans="1:5" ht="37.5" x14ac:dyDescent="0.25">
      <c r="A2495" s="139" t="s">
        <v>4975</v>
      </c>
      <c r="B2495" s="129" t="s">
        <v>4976</v>
      </c>
      <c r="C2495" s="81" t="s">
        <v>12</v>
      </c>
      <c r="D2495" s="81" t="s">
        <v>65</v>
      </c>
      <c r="E2495" s="142">
        <v>49039</v>
      </c>
    </row>
    <row r="2496" spans="1:5" ht="25" x14ac:dyDescent="0.25">
      <c r="A2496" s="139" t="s">
        <v>4977</v>
      </c>
      <c r="B2496" s="129" t="s">
        <v>4978</v>
      </c>
      <c r="C2496" s="81" t="s">
        <v>12</v>
      </c>
      <c r="D2496" s="81" t="s">
        <v>65</v>
      </c>
      <c r="E2496" s="142">
        <v>133343</v>
      </c>
    </row>
    <row r="2497" spans="1:5" x14ac:dyDescent="0.25">
      <c r="A2497" s="138" t="s">
        <v>4979</v>
      </c>
      <c r="B2497" s="128" t="s">
        <v>4980</v>
      </c>
      <c r="C2497" s="81" t="s">
        <v>12</v>
      </c>
      <c r="D2497" s="90" t="s">
        <v>137</v>
      </c>
      <c r="E2497" s="142">
        <v>1490</v>
      </c>
    </row>
    <row r="2498" spans="1:5" ht="25" x14ac:dyDescent="0.25">
      <c r="A2498" s="139" t="s">
        <v>4981</v>
      </c>
      <c r="B2498" s="128" t="s">
        <v>4982</v>
      </c>
      <c r="C2498" s="81" t="s">
        <v>12</v>
      </c>
      <c r="D2498" s="90" t="s">
        <v>3316</v>
      </c>
      <c r="E2498" s="142">
        <v>104967</v>
      </c>
    </row>
    <row r="2499" spans="1:5" x14ac:dyDescent="0.25">
      <c r="A2499" s="139" t="s">
        <v>4983</v>
      </c>
      <c r="B2499" s="128" t="s">
        <v>4984</v>
      </c>
      <c r="C2499" s="81" t="s">
        <v>12</v>
      </c>
      <c r="D2499" s="90" t="s">
        <v>4985</v>
      </c>
      <c r="E2499" s="142">
        <v>18943</v>
      </c>
    </row>
    <row r="2500" spans="1:5" x14ac:dyDescent="0.25">
      <c r="A2500" s="139" t="s">
        <v>4986</v>
      </c>
      <c r="B2500" s="128" t="s">
        <v>4987</v>
      </c>
      <c r="C2500" s="81" t="s">
        <v>12</v>
      </c>
      <c r="D2500" s="90" t="s">
        <v>4985</v>
      </c>
      <c r="E2500" s="142">
        <v>11839</v>
      </c>
    </row>
    <row r="2501" spans="1:5" x14ac:dyDescent="0.25">
      <c r="A2501" s="139" t="s">
        <v>4988</v>
      </c>
      <c r="B2501" s="128" t="s">
        <v>4989</v>
      </c>
      <c r="C2501" s="81" t="s">
        <v>12</v>
      </c>
      <c r="D2501" s="90" t="s">
        <v>4985</v>
      </c>
      <c r="E2501" s="142">
        <v>14207</v>
      </c>
    </row>
    <row r="2502" spans="1:5" x14ac:dyDescent="0.25">
      <c r="A2502" s="139" t="s">
        <v>4990</v>
      </c>
      <c r="B2502" s="128" t="s">
        <v>4989</v>
      </c>
      <c r="C2502" s="81" t="s">
        <v>12</v>
      </c>
      <c r="D2502" s="90" t="s">
        <v>4985</v>
      </c>
      <c r="E2502" s="142">
        <v>8879</v>
      </c>
    </row>
    <row r="2503" spans="1:5" ht="13" x14ac:dyDescent="0.25">
      <c r="A2503" s="137" t="s">
        <v>4991</v>
      </c>
      <c r="B2503" s="127" t="s">
        <v>4992</v>
      </c>
      <c r="C2503" s="82" t="s">
        <v>8</v>
      </c>
      <c r="D2503" s="82"/>
      <c r="E2503" s="141" t="s">
        <v>9</v>
      </c>
    </row>
    <row r="2504" spans="1:5" x14ac:dyDescent="0.25">
      <c r="A2504" s="139" t="s">
        <v>4993</v>
      </c>
      <c r="B2504" s="129" t="s">
        <v>4994</v>
      </c>
      <c r="C2504" s="81" t="s">
        <v>12</v>
      </c>
      <c r="D2504" s="81" t="s">
        <v>16</v>
      </c>
      <c r="E2504" s="142">
        <v>200131</v>
      </c>
    </row>
    <row r="2505" spans="1:5" ht="25" x14ac:dyDescent="0.25">
      <c r="A2505" s="139" t="s">
        <v>4995</v>
      </c>
      <c r="B2505" s="129" t="s">
        <v>4996</v>
      </c>
      <c r="C2505" s="81" t="s">
        <v>12</v>
      </c>
      <c r="D2505" s="81" t="s">
        <v>124</v>
      </c>
      <c r="E2505" s="142">
        <v>164477</v>
      </c>
    </row>
    <row r="2506" spans="1:5" ht="25" x14ac:dyDescent="0.25">
      <c r="A2506" s="139" t="s">
        <v>4997</v>
      </c>
      <c r="B2506" s="129" t="s">
        <v>4998</v>
      </c>
      <c r="C2506" s="81" t="s">
        <v>12</v>
      </c>
      <c r="D2506" s="81" t="s">
        <v>4999</v>
      </c>
      <c r="E2506" s="142">
        <v>857</v>
      </c>
    </row>
    <row r="2507" spans="1:5" x14ac:dyDescent="0.25">
      <c r="A2507" s="139" t="s">
        <v>5000</v>
      </c>
      <c r="B2507" s="129" t="s">
        <v>5001</v>
      </c>
      <c r="C2507" s="81" t="s">
        <v>12</v>
      </c>
      <c r="D2507" s="81" t="s">
        <v>16</v>
      </c>
      <c r="E2507" s="142">
        <v>39012</v>
      </c>
    </row>
    <row r="2508" spans="1:5" ht="25" x14ac:dyDescent="0.25">
      <c r="A2508" s="139" t="s">
        <v>5002</v>
      </c>
      <c r="B2508" s="129" t="s">
        <v>5003</v>
      </c>
      <c r="C2508" s="81" t="s">
        <v>12</v>
      </c>
      <c r="D2508" s="81" t="s">
        <v>91</v>
      </c>
      <c r="E2508" s="142">
        <v>1441219</v>
      </c>
    </row>
    <row r="2509" spans="1:5" ht="25" x14ac:dyDescent="0.25">
      <c r="A2509" s="139" t="s">
        <v>5004</v>
      </c>
      <c r="B2509" s="129" t="s">
        <v>5005</v>
      </c>
      <c r="C2509" s="81" t="s">
        <v>12</v>
      </c>
      <c r="D2509" s="81" t="s">
        <v>91</v>
      </c>
      <c r="E2509" s="142">
        <v>161928</v>
      </c>
    </row>
    <row r="2510" spans="1:5" ht="25" x14ac:dyDescent="0.25">
      <c r="A2510" s="139" t="s">
        <v>5006</v>
      </c>
      <c r="B2510" s="129" t="s">
        <v>5007</v>
      </c>
      <c r="C2510" s="81" t="s">
        <v>12</v>
      </c>
      <c r="D2510" s="81" t="s">
        <v>91</v>
      </c>
      <c r="E2510" s="142">
        <v>1914266</v>
      </c>
    </row>
    <row r="2511" spans="1:5" ht="25" x14ac:dyDescent="0.25">
      <c r="A2511" s="139" t="s">
        <v>5008</v>
      </c>
      <c r="B2511" s="129" t="s">
        <v>5009</v>
      </c>
      <c r="C2511" s="81" t="s">
        <v>12</v>
      </c>
      <c r="D2511" s="81" t="s">
        <v>91</v>
      </c>
      <c r="E2511" s="142">
        <v>175648</v>
      </c>
    </row>
    <row r="2512" spans="1:5" ht="25" x14ac:dyDescent="0.25">
      <c r="A2512" s="139" t="s">
        <v>5010</v>
      </c>
      <c r="B2512" s="129" t="s">
        <v>5011</v>
      </c>
      <c r="C2512" s="81" t="s">
        <v>12</v>
      </c>
      <c r="D2512" s="81" t="s">
        <v>70</v>
      </c>
      <c r="E2512" s="142">
        <v>501714</v>
      </c>
    </row>
    <row r="2513" spans="1:5" ht="25" x14ac:dyDescent="0.25">
      <c r="A2513" s="139" t="s">
        <v>5012</v>
      </c>
      <c r="B2513" s="129" t="s">
        <v>5013</v>
      </c>
      <c r="C2513" s="81" t="s">
        <v>12</v>
      </c>
      <c r="D2513" s="81" t="s">
        <v>65</v>
      </c>
      <c r="E2513" s="142">
        <v>351715</v>
      </c>
    </row>
    <row r="2514" spans="1:5" ht="25" x14ac:dyDescent="0.25">
      <c r="A2514" s="139" t="s">
        <v>5014</v>
      </c>
      <c r="B2514" s="129" t="s">
        <v>5015</v>
      </c>
      <c r="C2514" s="81" t="s">
        <v>12</v>
      </c>
      <c r="D2514" s="81" t="s">
        <v>16</v>
      </c>
      <c r="E2514" s="142">
        <v>36956</v>
      </c>
    </row>
    <row r="2515" spans="1:5" ht="37.5" x14ac:dyDescent="0.25">
      <c r="A2515" s="139" t="s">
        <v>5016</v>
      </c>
      <c r="B2515" s="129" t="s">
        <v>5017</v>
      </c>
      <c r="C2515" s="81" t="s">
        <v>12</v>
      </c>
      <c r="D2515" s="81" t="s">
        <v>91</v>
      </c>
      <c r="E2515" s="142">
        <v>137360</v>
      </c>
    </row>
    <row r="2516" spans="1:5" ht="37.5" x14ac:dyDescent="0.25">
      <c r="A2516" s="139" t="s">
        <v>5018</v>
      </c>
      <c r="B2516" s="129" t="s">
        <v>5019</v>
      </c>
      <c r="C2516" s="81" t="s">
        <v>12</v>
      </c>
      <c r="D2516" s="81" t="s">
        <v>91</v>
      </c>
      <c r="E2516" s="142">
        <v>43182</v>
      </c>
    </row>
    <row r="2517" spans="1:5" ht="25" x14ac:dyDescent="0.25">
      <c r="A2517" s="139" t="s">
        <v>5020</v>
      </c>
      <c r="B2517" s="129" t="s">
        <v>5021</v>
      </c>
      <c r="C2517" s="81" t="s">
        <v>12</v>
      </c>
      <c r="D2517" s="81" t="s">
        <v>91</v>
      </c>
      <c r="E2517" s="142">
        <v>118289</v>
      </c>
    </row>
    <row r="2518" spans="1:5" ht="37.5" x14ac:dyDescent="0.25">
      <c r="A2518" s="139" t="s">
        <v>5022</v>
      </c>
      <c r="B2518" s="129" t="s">
        <v>5023</v>
      </c>
      <c r="C2518" s="81" t="s">
        <v>12</v>
      </c>
      <c r="D2518" s="81" t="s">
        <v>91</v>
      </c>
      <c r="E2518" s="142">
        <v>110447</v>
      </c>
    </row>
    <row r="2519" spans="1:5" ht="25" x14ac:dyDescent="0.25">
      <c r="A2519" s="139" t="s">
        <v>5024</v>
      </c>
      <c r="B2519" s="129" t="s">
        <v>5025</v>
      </c>
      <c r="C2519" s="81" t="s">
        <v>12</v>
      </c>
      <c r="D2519" s="81" t="s">
        <v>91</v>
      </c>
      <c r="E2519" s="142">
        <v>91556</v>
      </c>
    </row>
    <row r="2520" spans="1:5" ht="25" x14ac:dyDescent="0.25">
      <c r="A2520" s="139" t="s">
        <v>5026</v>
      </c>
      <c r="B2520" s="129" t="s">
        <v>5027</v>
      </c>
      <c r="C2520" s="81" t="s">
        <v>12</v>
      </c>
      <c r="D2520" s="81" t="s">
        <v>65</v>
      </c>
      <c r="E2520" s="142">
        <v>11513</v>
      </c>
    </row>
    <row r="2521" spans="1:5" ht="37.5" x14ac:dyDescent="0.25">
      <c r="A2521" s="139" t="s">
        <v>5028</v>
      </c>
      <c r="B2521" s="129" t="s">
        <v>5029</v>
      </c>
      <c r="C2521" s="81" t="s">
        <v>12</v>
      </c>
      <c r="D2521" s="81" t="s">
        <v>16</v>
      </c>
      <c r="E2521" s="142">
        <v>143851</v>
      </c>
    </row>
    <row r="2522" spans="1:5" ht="37.5" x14ac:dyDescent="0.25">
      <c r="A2522" s="139" t="s">
        <v>5030</v>
      </c>
      <c r="B2522" s="129" t="s">
        <v>5031</v>
      </c>
      <c r="C2522" s="81" t="s">
        <v>12</v>
      </c>
      <c r="D2522" s="81" t="s">
        <v>65</v>
      </c>
      <c r="E2522" s="142">
        <v>10299</v>
      </c>
    </row>
    <row r="2523" spans="1:5" ht="37.5" x14ac:dyDescent="0.25">
      <c r="A2523" s="139" t="s">
        <v>5032</v>
      </c>
      <c r="B2523" s="129" t="s">
        <v>610</v>
      </c>
      <c r="C2523" s="81" t="s">
        <v>12</v>
      </c>
      <c r="D2523" s="81" t="s">
        <v>65</v>
      </c>
      <c r="E2523" s="142">
        <v>10649</v>
      </c>
    </row>
    <row r="2524" spans="1:5" ht="37.5" x14ac:dyDescent="0.25">
      <c r="A2524" s="139" t="s">
        <v>5033</v>
      </c>
      <c r="B2524" s="129" t="s">
        <v>612</v>
      </c>
      <c r="C2524" s="81" t="s">
        <v>12</v>
      </c>
      <c r="D2524" s="81" t="s">
        <v>65</v>
      </c>
      <c r="E2524" s="142">
        <v>12690</v>
      </c>
    </row>
    <row r="2525" spans="1:5" ht="37.5" x14ac:dyDescent="0.25">
      <c r="A2525" s="139" t="s">
        <v>5034</v>
      </c>
      <c r="B2525" s="129" t="s">
        <v>5035</v>
      </c>
      <c r="C2525" s="81" t="s">
        <v>12</v>
      </c>
      <c r="D2525" s="81" t="s">
        <v>65</v>
      </c>
      <c r="E2525" s="142">
        <v>15057</v>
      </c>
    </row>
    <row r="2526" spans="1:5" ht="37.5" x14ac:dyDescent="0.25">
      <c r="A2526" s="139" t="s">
        <v>5036</v>
      </c>
      <c r="B2526" s="129" t="s">
        <v>616</v>
      </c>
      <c r="C2526" s="81" t="s">
        <v>12</v>
      </c>
      <c r="D2526" s="81" t="s">
        <v>65</v>
      </c>
      <c r="E2526" s="142">
        <v>19969</v>
      </c>
    </row>
    <row r="2527" spans="1:5" ht="37.5" x14ac:dyDescent="0.25">
      <c r="A2527" s="139" t="s">
        <v>5037</v>
      </c>
      <c r="B2527" s="129" t="s">
        <v>618</v>
      </c>
      <c r="C2527" s="81" t="s">
        <v>12</v>
      </c>
      <c r="D2527" s="81" t="s">
        <v>65</v>
      </c>
      <c r="E2527" s="142">
        <v>23835</v>
      </c>
    </row>
    <row r="2528" spans="1:5" ht="37.5" x14ac:dyDescent="0.25">
      <c r="A2528" s="139" t="s">
        <v>5038</v>
      </c>
      <c r="B2528" s="129" t="s">
        <v>620</v>
      </c>
      <c r="C2528" s="81" t="s">
        <v>12</v>
      </c>
      <c r="D2528" s="81" t="s">
        <v>65</v>
      </c>
      <c r="E2528" s="142">
        <v>27248</v>
      </c>
    </row>
    <row r="2529" spans="1:5" ht="37.5" x14ac:dyDescent="0.25">
      <c r="A2529" s="139" t="s">
        <v>5039</v>
      </c>
      <c r="B2529" s="129" t="s">
        <v>700</v>
      </c>
      <c r="C2529" s="81" t="s">
        <v>12</v>
      </c>
      <c r="D2529" s="81" t="s">
        <v>65</v>
      </c>
      <c r="E2529" s="142">
        <v>31944</v>
      </c>
    </row>
    <row r="2530" spans="1:5" ht="25" x14ac:dyDescent="0.25">
      <c r="A2530" s="139" t="s">
        <v>5040</v>
      </c>
      <c r="B2530" s="129" t="s">
        <v>5041</v>
      </c>
      <c r="C2530" s="81" t="s">
        <v>12</v>
      </c>
      <c r="D2530" s="81" t="s">
        <v>16</v>
      </c>
      <c r="E2530" s="142">
        <v>1022691</v>
      </c>
    </row>
    <row r="2531" spans="1:5" ht="25" x14ac:dyDescent="0.25">
      <c r="A2531" s="139" t="s">
        <v>5042</v>
      </c>
      <c r="B2531" s="129" t="s">
        <v>5043</v>
      </c>
      <c r="C2531" s="81" t="s">
        <v>12</v>
      </c>
      <c r="D2531" s="81" t="s">
        <v>16</v>
      </c>
      <c r="E2531" s="142">
        <v>963433</v>
      </c>
    </row>
    <row r="2532" spans="1:5" ht="25" x14ac:dyDescent="0.25">
      <c r="A2532" s="139" t="s">
        <v>5044</v>
      </c>
      <c r="B2532" s="129" t="s">
        <v>5045</v>
      </c>
      <c r="C2532" s="81" t="s">
        <v>12</v>
      </c>
      <c r="D2532" s="81" t="s">
        <v>16</v>
      </c>
      <c r="E2532" s="142">
        <v>929732</v>
      </c>
    </row>
    <row r="2533" spans="1:5" ht="25" x14ac:dyDescent="0.25">
      <c r="A2533" s="139" t="s">
        <v>5046</v>
      </c>
      <c r="B2533" s="129" t="s">
        <v>5047</v>
      </c>
      <c r="C2533" s="81" t="s">
        <v>12</v>
      </c>
      <c r="D2533" s="81" t="s">
        <v>16</v>
      </c>
      <c r="E2533" s="142">
        <v>988182</v>
      </c>
    </row>
    <row r="2534" spans="1:5" ht="25" x14ac:dyDescent="0.25">
      <c r="A2534" s="139" t="s">
        <v>5048</v>
      </c>
      <c r="B2534" s="129" t="s">
        <v>5049</v>
      </c>
      <c r="C2534" s="81" t="s">
        <v>12</v>
      </c>
      <c r="D2534" s="81" t="s">
        <v>16</v>
      </c>
      <c r="E2534" s="142">
        <v>1049621</v>
      </c>
    </row>
    <row r="2535" spans="1:5" ht="25" x14ac:dyDescent="0.25">
      <c r="A2535" s="139" t="s">
        <v>5050</v>
      </c>
      <c r="B2535" s="129" t="s">
        <v>5051</v>
      </c>
      <c r="C2535" s="81" t="s">
        <v>12</v>
      </c>
      <c r="D2535" s="81" t="s">
        <v>16</v>
      </c>
      <c r="E2535" s="142">
        <v>1205276</v>
      </c>
    </row>
    <row r="2536" spans="1:5" ht="25" x14ac:dyDescent="0.25">
      <c r="A2536" s="139" t="s">
        <v>5052</v>
      </c>
      <c r="B2536" s="129" t="s">
        <v>5053</v>
      </c>
      <c r="C2536" s="81" t="s">
        <v>12</v>
      </c>
      <c r="D2536" s="81" t="s">
        <v>16</v>
      </c>
      <c r="E2536" s="142">
        <v>1284360</v>
      </c>
    </row>
    <row r="2537" spans="1:5" ht="37.5" x14ac:dyDescent="0.25">
      <c r="A2537" s="139" t="s">
        <v>5054</v>
      </c>
      <c r="B2537" s="129" t="s">
        <v>5055</v>
      </c>
      <c r="C2537" s="81" t="s">
        <v>12</v>
      </c>
      <c r="D2537" s="81" t="s">
        <v>16</v>
      </c>
      <c r="E2537" s="142">
        <v>1202006</v>
      </c>
    </row>
    <row r="2538" spans="1:5" ht="37.5" x14ac:dyDescent="0.25">
      <c r="A2538" s="139" t="s">
        <v>5056</v>
      </c>
      <c r="B2538" s="129" t="s">
        <v>5057</v>
      </c>
      <c r="C2538" s="81" t="s">
        <v>12</v>
      </c>
      <c r="D2538" s="81" t="s">
        <v>16</v>
      </c>
      <c r="E2538" s="142">
        <v>1297281</v>
      </c>
    </row>
    <row r="2539" spans="1:5" ht="37.5" x14ac:dyDescent="0.25">
      <c r="A2539" s="139" t="s">
        <v>5058</v>
      </c>
      <c r="B2539" s="128" t="s">
        <v>5059</v>
      </c>
      <c r="C2539" s="81" t="s">
        <v>12</v>
      </c>
      <c r="D2539" s="81" t="s">
        <v>16</v>
      </c>
      <c r="E2539" s="142">
        <v>819613</v>
      </c>
    </row>
    <row r="2540" spans="1:5" ht="37.5" x14ac:dyDescent="0.25">
      <c r="A2540" s="139" t="s">
        <v>5060</v>
      </c>
      <c r="B2540" s="129" t="s">
        <v>5061</v>
      </c>
      <c r="C2540" s="81" t="s">
        <v>12</v>
      </c>
      <c r="D2540" s="81" t="s">
        <v>16</v>
      </c>
      <c r="E2540" s="142">
        <v>1345690</v>
      </c>
    </row>
    <row r="2541" spans="1:5" ht="25" x14ac:dyDescent="0.25">
      <c r="A2541" s="139" t="s">
        <v>5062</v>
      </c>
      <c r="B2541" s="129" t="s">
        <v>5063</v>
      </c>
      <c r="C2541" s="81" t="s">
        <v>12</v>
      </c>
      <c r="D2541" s="81" t="s">
        <v>65</v>
      </c>
      <c r="E2541" s="142">
        <v>143222</v>
      </c>
    </row>
    <row r="2542" spans="1:5" ht="25" x14ac:dyDescent="0.25">
      <c r="A2542" s="139" t="s">
        <v>5064</v>
      </c>
      <c r="B2542" s="129" t="s">
        <v>4327</v>
      </c>
      <c r="C2542" s="81" t="s">
        <v>12</v>
      </c>
      <c r="D2542" s="81" t="s">
        <v>65</v>
      </c>
      <c r="E2542" s="142">
        <v>160416</v>
      </c>
    </row>
    <row r="2543" spans="1:5" ht="37.5" x14ac:dyDescent="0.25">
      <c r="A2543" s="139" t="s">
        <v>5065</v>
      </c>
      <c r="B2543" s="129" t="s">
        <v>5066</v>
      </c>
      <c r="C2543" s="81" t="s">
        <v>12</v>
      </c>
      <c r="D2543" s="81" t="s">
        <v>91</v>
      </c>
      <c r="E2543" s="142">
        <v>21013</v>
      </c>
    </row>
    <row r="2544" spans="1:5" ht="37.5" x14ac:dyDescent="0.25">
      <c r="A2544" s="139" t="s">
        <v>5067</v>
      </c>
      <c r="B2544" s="129" t="s">
        <v>5068</v>
      </c>
      <c r="C2544" s="81" t="s">
        <v>12</v>
      </c>
      <c r="D2544" s="81" t="s">
        <v>16</v>
      </c>
      <c r="E2544" s="142">
        <v>984452</v>
      </c>
    </row>
    <row r="2545" spans="1:5" ht="37.5" x14ac:dyDescent="0.25">
      <c r="A2545" s="139" t="s">
        <v>5069</v>
      </c>
      <c r="B2545" s="129" t="s">
        <v>5070</v>
      </c>
      <c r="C2545" s="81" t="s">
        <v>12</v>
      </c>
      <c r="D2545" s="81" t="s">
        <v>16</v>
      </c>
      <c r="E2545" s="142">
        <v>1078953</v>
      </c>
    </row>
    <row r="2546" spans="1:5" ht="37.5" x14ac:dyDescent="0.25">
      <c r="A2546" s="139" t="s">
        <v>5071</v>
      </c>
      <c r="B2546" s="129" t="s">
        <v>5072</v>
      </c>
      <c r="C2546" s="81" t="s">
        <v>12</v>
      </c>
      <c r="D2546" s="81" t="s">
        <v>16</v>
      </c>
      <c r="E2546" s="142">
        <v>1067920</v>
      </c>
    </row>
    <row r="2547" spans="1:5" ht="37.5" x14ac:dyDescent="0.25">
      <c r="A2547" s="139" t="s">
        <v>5073</v>
      </c>
      <c r="B2547" s="129" t="s">
        <v>5074</v>
      </c>
      <c r="C2547" s="81" t="s">
        <v>12</v>
      </c>
      <c r="D2547" s="81" t="s">
        <v>16</v>
      </c>
      <c r="E2547" s="142">
        <v>1148532</v>
      </c>
    </row>
    <row r="2548" spans="1:5" ht="37.5" x14ac:dyDescent="0.25">
      <c r="A2548" s="139" t="s">
        <v>5075</v>
      </c>
      <c r="B2548" s="129" t="s">
        <v>5076</v>
      </c>
      <c r="C2548" s="81" t="s">
        <v>12</v>
      </c>
      <c r="D2548" s="81" t="s">
        <v>16</v>
      </c>
      <c r="E2548" s="142">
        <v>1062944</v>
      </c>
    </row>
    <row r="2549" spans="1:5" ht="37.5" x14ac:dyDescent="0.25">
      <c r="A2549" s="139" t="s">
        <v>5077</v>
      </c>
      <c r="B2549" s="129" t="s">
        <v>5078</v>
      </c>
      <c r="C2549" s="81" t="s">
        <v>12</v>
      </c>
      <c r="D2549" s="81" t="s">
        <v>16</v>
      </c>
      <c r="E2549" s="142">
        <v>1157427</v>
      </c>
    </row>
    <row r="2550" spans="1:5" ht="37.5" x14ac:dyDescent="0.25">
      <c r="A2550" s="139" t="s">
        <v>5079</v>
      </c>
      <c r="B2550" s="129" t="s">
        <v>5080</v>
      </c>
      <c r="C2550" s="81" t="s">
        <v>12</v>
      </c>
      <c r="D2550" s="81" t="s">
        <v>16</v>
      </c>
      <c r="E2550" s="142">
        <v>1146412</v>
      </c>
    </row>
    <row r="2551" spans="1:5" ht="37.5" x14ac:dyDescent="0.25">
      <c r="A2551" s="139" t="s">
        <v>5081</v>
      </c>
      <c r="B2551" s="129" t="s">
        <v>5082</v>
      </c>
      <c r="C2551" s="81" t="s">
        <v>12</v>
      </c>
      <c r="D2551" s="81" t="s">
        <v>16</v>
      </c>
      <c r="E2551" s="142">
        <v>1227006</v>
      </c>
    </row>
    <row r="2552" spans="1:5" ht="37.5" x14ac:dyDescent="0.25">
      <c r="A2552" s="139" t="s">
        <v>5083</v>
      </c>
      <c r="B2552" s="129" t="s">
        <v>5084</v>
      </c>
      <c r="C2552" s="81" t="s">
        <v>12</v>
      </c>
      <c r="D2552" s="81" t="s">
        <v>16</v>
      </c>
      <c r="E2552" s="142">
        <v>996071</v>
      </c>
    </row>
    <row r="2553" spans="1:5" ht="37.5" x14ac:dyDescent="0.25">
      <c r="A2553" s="139" t="s">
        <v>5085</v>
      </c>
      <c r="B2553" s="129" t="s">
        <v>5086</v>
      </c>
      <c r="C2553" s="81" t="s">
        <v>12</v>
      </c>
      <c r="D2553" s="81" t="s">
        <v>16</v>
      </c>
      <c r="E2553" s="142">
        <v>1090655</v>
      </c>
    </row>
    <row r="2554" spans="1:5" ht="37.5" x14ac:dyDescent="0.25">
      <c r="A2554" s="139" t="s">
        <v>5087</v>
      </c>
      <c r="B2554" s="129" t="s">
        <v>5088</v>
      </c>
      <c r="C2554" s="81" t="s">
        <v>12</v>
      </c>
      <c r="D2554" s="81" t="s">
        <v>16</v>
      </c>
      <c r="E2554" s="142">
        <v>1079066</v>
      </c>
    </row>
    <row r="2555" spans="1:5" ht="37.5" x14ac:dyDescent="0.25">
      <c r="A2555" s="139" t="s">
        <v>5089</v>
      </c>
      <c r="B2555" s="129" t="s">
        <v>5090</v>
      </c>
      <c r="C2555" s="81" t="s">
        <v>12</v>
      </c>
      <c r="D2555" s="81" t="s">
        <v>16</v>
      </c>
      <c r="E2555" s="142">
        <v>1160284</v>
      </c>
    </row>
    <row r="2556" spans="1:5" ht="25" x14ac:dyDescent="0.25">
      <c r="A2556" s="139" t="s">
        <v>5091</v>
      </c>
      <c r="B2556" s="129" t="s">
        <v>5092</v>
      </c>
      <c r="C2556" s="81" t="s">
        <v>12</v>
      </c>
      <c r="D2556" s="81" t="s">
        <v>16</v>
      </c>
      <c r="E2556" s="142">
        <v>1002512</v>
      </c>
    </row>
    <row r="2557" spans="1:5" ht="25" x14ac:dyDescent="0.25">
      <c r="A2557" s="139" t="s">
        <v>5093</v>
      </c>
      <c r="B2557" s="129" t="s">
        <v>5094</v>
      </c>
      <c r="C2557" s="81" t="s">
        <v>12</v>
      </c>
      <c r="D2557" s="81" t="s">
        <v>16</v>
      </c>
      <c r="E2557" s="142">
        <v>914974</v>
      </c>
    </row>
    <row r="2558" spans="1:5" ht="25" x14ac:dyDescent="0.25">
      <c r="A2558" s="139" t="s">
        <v>5095</v>
      </c>
      <c r="B2558" s="129" t="s">
        <v>5096</v>
      </c>
      <c r="C2558" s="81" t="s">
        <v>12</v>
      </c>
      <c r="D2558" s="81" t="s">
        <v>91</v>
      </c>
      <c r="E2558" s="142">
        <v>28375</v>
      </c>
    </row>
    <row r="2559" spans="1:5" ht="25" x14ac:dyDescent="0.25">
      <c r="A2559" s="139" t="s">
        <v>5097</v>
      </c>
      <c r="B2559" s="129" t="s">
        <v>5096</v>
      </c>
      <c r="C2559" s="81" t="s">
        <v>12</v>
      </c>
      <c r="D2559" s="81" t="s">
        <v>91</v>
      </c>
      <c r="E2559" s="142">
        <v>19165</v>
      </c>
    </row>
    <row r="2560" spans="1:5" ht="25" x14ac:dyDescent="0.25">
      <c r="A2560" s="139" t="s">
        <v>5098</v>
      </c>
      <c r="B2560" s="129" t="s">
        <v>5099</v>
      </c>
      <c r="C2560" s="81" t="s">
        <v>12</v>
      </c>
      <c r="D2560" s="81" t="s">
        <v>91</v>
      </c>
      <c r="E2560" s="142">
        <v>26115</v>
      </c>
    </row>
    <row r="2561" spans="1:5" ht="37.5" x14ac:dyDescent="0.25">
      <c r="A2561" s="139" t="s">
        <v>5100</v>
      </c>
      <c r="B2561" s="129" t="s">
        <v>5101</v>
      </c>
      <c r="C2561" s="81" t="s">
        <v>12</v>
      </c>
      <c r="D2561" s="81" t="s">
        <v>16</v>
      </c>
      <c r="E2561" s="142">
        <v>1040431</v>
      </c>
    </row>
    <row r="2562" spans="1:5" ht="37.5" x14ac:dyDescent="0.25">
      <c r="A2562" s="139" t="s">
        <v>5102</v>
      </c>
      <c r="B2562" s="129" t="s">
        <v>5103</v>
      </c>
      <c r="C2562" s="81" t="s">
        <v>12</v>
      </c>
      <c r="D2562" s="81" t="s">
        <v>65</v>
      </c>
      <c r="E2562" s="142">
        <v>181173</v>
      </c>
    </row>
    <row r="2563" spans="1:5" ht="25" x14ac:dyDescent="0.25">
      <c r="A2563" s="139" t="s">
        <v>5104</v>
      </c>
      <c r="B2563" s="129" t="s">
        <v>5105</v>
      </c>
      <c r="C2563" s="81" t="s">
        <v>12</v>
      </c>
      <c r="D2563" s="81" t="s">
        <v>65</v>
      </c>
      <c r="E2563" s="142">
        <v>121558</v>
      </c>
    </row>
    <row r="2564" spans="1:5" ht="25" x14ac:dyDescent="0.25">
      <c r="A2564" s="139" t="s">
        <v>5106</v>
      </c>
      <c r="B2564" s="129" t="s">
        <v>5107</v>
      </c>
      <c r="C2564" s="81" t="s">
        <v>12</v>
      </c>
      <c r="D2564" s="81" t="s">
        <v>16</v>
      </c>
      <c r="E2564" s="142">
        <v>555347</v>
      </c>
    </row>
    <row r="2565" spans="1:5" ht="25" x14ac:dyDescent="0.25">
      <c r="A2565" s="139" t="s">
        <v>5108</v>
      </c>
      <c r="B2565" s="129" t="s">
        <v>5109</v>
      </c>
      <c r="C2565" s="81" t="s">
        <v>12</v>
      </c>
      <c r="D2565" s="81" t="s">
        <v>13</v>
      </c>
      <c r="E2565" s="142">
        <v>162745</v>
      </c>
    </row>
    <row r="2566" spans="1:5" x14ac:dyDescent="0.25">
      <c r="A2566" s="139" t="s">
        <v>5110</v>
      </c>
      <c r="B2566" s="129" t="s">
        <v>5111</v>
      </c>
      <c r="C2566" s="81" t="s">
        <v>12</v>
      </c>
      <c r="D2566" s="81" t="s">
        <v>13</v>
      </c>
      <c r="E2566" s="142">
        <v>36039</v>
      </c>
    </row>
    <row r="2567" spans="1:5" ht="25" x14ac:dyDescent="0.25">
      <c r="A2567" s="139" t="s">
        <v>5112</v>
      </c>
      <c r="B2567" s="129" t="s">
        <v>5113</v>
      </c>
      <c r="C2567" s="81" t="s">
        <v>12</v>
      </c>
      <c r="D2567" s="81" t="s">
        <v>13</v>
      </c>
      <c r="E2567" s="142">
        <v>37557</v>
      </c>
    </row>
    <row r="2568" spans="1:5" ht="25" x14ac:dyDescent="0.25">
      <c r="A2568" s="139" t="s">
        <v>5114</v>
      </c>
      <c r="B2568" s="129" t="s">
        <v>5115</v>
      </c>
      <c r="C2568" s="81" t="s">
        <v>12</v>
      </c>
      <c r="D2568" s="81" t="s">
        <v>13</v>
      </c>
      <c r="E2568" s="142">
        <v>8671</v>
      </c>
    </row>
    <row r="2569" spans="1:5" ht="62.5" x14ac:dyDescent="0.25">
      <c r="A2569" s="139" t="s">
        <v>5116</v>
      </c>
      <c r="B2569" s="129" t="s">
        <v>5117</v>
      </c>
      <c r="C2569" s="81" t="s">
        <v>12</v>
      </c>
      <c r="D2569" s="81" t="s">
        <v>13</v>
      </c>
      <c r="E2569" s="142">
        <v>26493</v>
      </c>
    </row>
    <row r="2570" spans="1:5" ht="37.5" x14ac:dyDescent="0.25">
      <c r="A2570" s="139" t="s">
        <v>5118</v>
      </c>
      <c r="B2570" s="129" t="s">
        <v>5119</v>
      </c>
      <c r="C2570" s="81" t="s">
        <v>12</v>
      </c>
      <c r="D2570" s="81" t="s">
        <v>70</v>
      </c>
      <c r="E2570" s="142">
        <v>99880</v>
      </c>
    </row>
    <row r="2571" spans="1:5" ht="62.5" x14ac:dyDescent="0.25">
      <c r="A2571" s="139" t="s">
        <v>5120</v>
      </c>
      <c r="B2571" s="129" t="s">
        <v>5121</v>
      </c>
      <c r="C2571" s="81" t="s">
        <v>12</v>
      </c>
      <c r="D2571" s="81" t="s">
        <v>70</v>
      </c>
      <c r="E2571" s="142">
        <v>5202</v>
      </c>
    </row>
    <row r="2572" spans="1:5" ht="25" x14ac:dyDescent="0.25">
      <c r="A2572" s="139" t="s">
        <v>5122</v>
      </c>
      <c r="B2572" s="128" t="s">
        <v>5123</v>
      </c>
      <c r="C2572" s="81" t="s">
        <v>12</v>
      </c>
      <c r="D2572" s="81" t="s">
        <v>16</v>
      </c>
      <c r="E2572" s="142">
        <v>1348566</v>
      </c>
    </row>
    <row r="2573" spans="1:5" ht="25" x14ac:dyDescent="0.25">
      <c r="A2573" s="139" t="s">
        <v>5124</v>
      </c>
      <c r="B2573" s="129" t="s">
        <v>5125</v>
      </c>
      <c r="C2573" s="81" t="s">
        <v>12</v>
      </c>
      <c r="D2573" s="81" t="s">
        <v>16</v>
      </c>
      <c r="E2573" s="142">
        <v>112321</v>
      </c>
    </row>
    <row r="2574" spans="1:5" ht="25" x14ac:dyDescent="0.25">
      <c r="A2574" s="139" t="s">
        <v>5126</v>
      </c>
      <c r="B2574" s="129" t="s">
        <v>5127</v>
      </c>
      <c r="C2574" s="81" t="s">
        <v>12</v>
      </c>
      <c r="D2574" s="81" t="s">
        <v>770</v>
      </c>
      <c r="E2574" s="142">
        <v>28285</v>
      </c>
    </row>
    <row r="2575" spans="1:5" ht="25" x14ac:dyDescent="0.25">
      <c r="A2575" s="139" t="s">
        <v>5128</v>
      </c>
      <c r="B2575" s="129" t="s">
        <v>5129</v>
      </c>
      <c r="C2575" s="81" t="s">
        <v>12</v>
      </c>
      <c r="D2575" s="81" t="s">
        <v>13</v>
      </c>
      <c r="E2575" s="142">
        <v>7293</v>
      </c>
    </row>
    <row r="2576" spans="1:5" ht="75" x14ac:dyDescent="0.25">
      <c r="A2576" s="139" t="s">
        <v>5130</v>
      </c>
      <c r="B2576" s="129" t="s">
        <v>5131</v>
      </c>
      <c r="C2576" s="81" t="s">
        <v>12</v>
      </c>
      <c r="D2576" s="81" t="s">
        <v>65</v>
      </c>
      <c r="E2576" s="142">
        <v>761494</v>
      </c>
    </row>
    <row r="2577" spans="1:5" ht="25" x14ac:dyDescent="0.25">
      <c r="A2577" s="139" t="s">
        <v>5132</v>
      </c>
      <c r="B2577" s="129" t="s">
        <v>5133</v>
      </c>
      <c r="C2577" s="81" t="s">
        <v>12</v>
      </c>
      <c r="D2577" s="81" t="s">
        <v>70</v>
      </c>
      <c r="E2577" s="142">
        <v>71909</v>
      </c>
    </row>
    <row r="2578" spans="1:5" x14ac:dyDescent="0.25">
      <c r="A2578" s="139" t="s">
        <v>5134</v>
      </c>
      <c r="B2578" s="129" t="s">
        <v>5135</v>
      </c>
      <c r="C2578" s="81" t="s">
        <v>12</v>
      </c>
      <c r="D2578" s="81" t="s">
        <v>16</v>
      </c>
      <c r="E2578" s="142">
        <v>231776</v>
      </c>
    </row>
    <row r="2579" spans="1:5" ht="13" x14ac:dyDescent="0.25">
      <c r="A2579" s="137" t="s">
        <v>5136</v>
      </c>
      <c r="B2579" s="127" t="s">
        <v>5137</v>
      </c>
      <c r="C2579" s="82" t="s">
        <v>8</v>
      </c>
      <c r="D2579" s="82"/>
      <c r="E2579" s="141" t="s">
        <v>9</v>
      </c>
    </row>
    <row r="2580" spans="1:5" ht="62.5" x14ac:dyDescent="0.25">
      <c r="A2580" s="138" t="s">
        <v>5138</v>
      </c>
      <c r="B2580" s="128" t="s">
        <v>5139</v>
      </c>
      <c r="C2580" s="90" t="s">
        <v>12</v>
      </c>
      <c r="D2580" s="90" t="s">
        <v>5140</v>
      </c>
      <c r="E2580" s="142">
        <v>825878</v>
      </c>
    </row>
    <row r="2581" spans="1:5" ht="87.5" x14ac:dyDescent="0.25">
      <c r="A2581" s="138" t="s">
        <v>5141</v>
      </c>
      <c r="B2581" s="128" t="s">
        <v>5142</v>
      </c>
      <c r="C2581" s="90" t="s">
        <v>12</v>
      </c>
      <c r="D2581" s="90" t="s">
        <v>5143</v>
      </c>
      <c r="E2581" s="142">
        <v>189265308</v>
      </c>
    </row>
    <row r="2582" spans="1:5" ht="75" x14ac:dyDescent="0.25">
      <c r="A2582" s="138" t="s">
        <v>5144</v>
      </c>
      <c r="B2582" s="128" t="s">
        <v>5145</v>
      </c>
      <c r="C2582" s="90" t="s">
        <v>12</v>
      </c>
      <c r="D2582" s="90" t="s">
        <v>5143</v>
      </c>
      <c r="E2582" s="142">
        <v>12017408</v>
      </c>
    </row>
    <row r="2583" spans="1:5" ht="87.5" x14ac:dyDescent="0.25">
      <c r="A2583" s="138" t="s">
        <v>5146</v>
      </c>
      <c r="B2583" s="128" t="s">
        <v>5147</v>
      </c>
      <c r="C2583" s="90" t="s">
        <v>12</v>
      </c>
      <c r="D2583" s="90" t="s">
        <v>5143</v>
      </c>
      <c r="E2583" s="142">
        <v>87729685</v>
      </c>
    </row>
    <row r="2584" spans="1:5" ht="75" x14ac:dyDescent="0.25">
      <c r="A2584" s="138" t="s">
        <v>5148</v>
      </c>
      <c r="B2584" s="128" t="s">
        <v>5149</v>
      </c>
      <c r="C2584" s="90" t="s">
        <v>12</v>
      </c>
      <c r="D2584" s="90" t="s">
        <v>5143</v>
      </c>
      <c r="E2584" s="142">
        <v>8823408</v>
      </c>
    </row>
    <row r="2585" spans="1:5" ht="62.5" x14ac:dyDescent="0.25">
      <c r="A2585" s="138" t="s">
        <v>5150</v>
      </c>
      <c r="B2585" s="128" t="s">
        <v>5151</v>
      </c>
      <c r="C2585" s="90" t="s">
        <v>12</v>
      </c>
      <c r="D2585" s="90" t="s">
        <v>5143</v>
      </c>
      <c r="E2585" s="142">
        <v>10113630</v>
      </c>
    </row>
    <row r="2586" spans="1:5" ht="75" x14ac:dyDescent="0.25">
      <c r="A2586" s="138" t="s">
        <v>5152</v>
      </c>
      <c r="B2586" s="128" t="s">
        <v>5153</v>
      </c>
      <c r="C2586" s="90" t="s">
        <v>12</v>
      </c>
      <c r="D2586" s="90" t="s">
        <v>5143</v>
      </c>
      <c r="E2586" s="142">
        <v>2459874</v>
      </c>
    </row>
    <row r="2587" spans="1:5" ht="75" x14ac:dyDescent="0.25">
      <c r="A2587" s="138" t="s">
        <v>5154</v>
      </c>
      <c r="B2587" s="128" t="s">
        <v>5155</v>
      </c>
      <c r="C2587" s="90" t="s">
        <v>12</v>
      </c>
      <c r="D2587" s="90" t="s">
        <v>5143</v>
      </c>
      <c r="E2587" s="142">
        <v>2459874</v>
      </c>
    </row>
    <row r="2588" spans="1:5" ht="75" x14ac:dyDescent="0.25">
      <c r="A2588" s="138" t="s">
        <v>5156</v>
      </c>
      <c r="B2588" s="128" t="s">
        <v>5157</v>
      </c>
      <c r="C2588" s="90" t="s">
        <v>12</v>
      </c>
      <c r="D2588" s="90" t="s">
        <v>5143</v>
      </c>
      <c r="E2588" s="142">
        <v>2459874</v>
      </c>
    </row>
    <row r="2589" spans="1:5" ht="75" x14ac:dyDescent="0.25">
      <c r="A2589" s="138" t="s">
        <v>5158</v>
      </c>
      <c r="B2589" s="128" t="s">
        <v>5159</v>
      </c>
      <c r="C2589" s="90" t="s">
        <v>12</v>
      </c>
      <c r="D2589" s="90" t="s">
        <v>5143</v>
      </c>
      <c r="E2589" s="142">
        <v>2459874</v>
      </c>
    </row>
    <row r="2590" spans="1:5" ht="75" x14ac:dyDescent="0.25">
      <c r="A2590" s="138" t="s">
        <v>5160</v>
      </c>
      <c r="B2590" s="128" t="s">
        <v>5161</v>
      </c>
      <c r="C2590" s="90" t="s">
        <v>12</v>
      </c>
      <c r="D2590" s="90" t="s">
        <v>5143</v>
      </c>
      <c r="E2590" s="142">
        <v>2459874</v>
      </c>
    </row>
    <row r="2591" spans="1:5" ht="75" x14ac:dyDescent="0.25">
      <c r="A2591" s="138" t="s">
        <v>5162</v>
      </c>
      <c r="B2591" s="128" t="s">
        <v>5163</v>
      </c>
      <c r="C2591" s="90" t="s">
        <v>12</v>
      </c>
      <c r="D2591" s="90" t="s">
        <v>5143</v>
      </c>
      <c r="E2591" s="142">
        <v>2459874</v>
      </c>
    </row>
    <row r="2592" spans="1:5" ht="75" x14ac:dyDescent="0.25">
      <c r="A2592" s="138" t="s">
        <v>5164</v>
      </c>
      <c r="B2592" s="128" t="s">
        <v>5165</v>
      </c>
      <c r="C2592" s="90" t="s">
        <v>12</v>
      </c>
      <c r="D2592" s="90" t="s">
        <v>5143</v>
      </c>
      <c r="E2592" s="142">
        <v>153763408</v>
      </c>
    </row>
    <row r="2593" spans="1:5" ht="75" x14ac:dyDescent="0.25">
      <c r="A2593" s="138" t="s">
        <v>5166</v>
      </c>
      <c r="B2593" s="128" t="s">
        <v>5167</v>
      </c>
      <c r="C2593" s="90" t="s">
        <v>12</v>
      </c>
      <c r="D2593" s="90" t="s">
        <v>5143</v>
      </c>
      <c r="E2593" s="142">
        <v>60482308</v>
      </c>
    </row>
    <row r="2594" spans="1:5" ht="75" x14ac:dyDescent="0.25">
      <c r="A2594" s="138" t="s">
        <v>5168</v>
      </c>
      <c r="B2594" s="128" t="s">
        <v>5169</v>
      </c>
      <c r="C2594" s="90" t="s">
        <v>12</v>
      </c>
      <c r="D2594" s="90" t="s">
        <v>5143</v>
      </c>
      <c r="E2594" s="142">
        <v>60113408</v>
      </c>
    </row>
    <row r="2595" spans="1:5" ht="75" x14ac:dyDescent="0.25">
      <c r="A2595" s="138" t="s">
        <v>5170</v>
      </c>
      <c r="B2595" s="128" t="s">
        <v>5171</v>
      </c>
      <c r="C2595" s="90" t="s">
        <v>12</v>
      </c>
      <c r="D2595" s="90" t="s">
        <v>5143</v>
      </c>
      <c r="E2595" s="142">
        <v>2188023</v>
      </c>
    </row>
    <row r="2596" spans="1:5" ht="75" x14ac:dyDescent="0.25">
      <c r="A2596" s="138" t="s">
        <v>5172</v>
      </c>
      <c r="B2596" s="128" t="s">
        <v>5173</v>
      </c>
      <c r="C2596" s="90" t="s">
        <v>12</v>
      </c>
      <c r="D2596" s="90" t="s">
        <v>5143</v>
      </c>
      <c r="E2596" s="142">
        <v>729959</v>
      </c>
    </row>
    <row r="2597" spans="1:5" ht="75" x14ac:dyDescent="0.25">
      <c r="A2597" s="138" t="s">
        <v>5174</v>
      </c>
      <c r="B2597" s="128" t="s">
        <v>5175</v>
      </c>
      <c r="C2597" s="90" t="s">
        <v>12</v>
      </c>
      <c r="D2597" s="90" t="s">
        <v>5143</v>
      </c>
      <c r="E2597" s="142">
        <v>7664096</v>
      </c>
    </row>
    <row r="2598" spans="1:5" ht="50" x14ac:dyDescent="0.25">
      <c r="A2598" s="138" t="s">
        <v>5176</v>
      </c>
      <c r="B2598" s="129" t="s">
        <v>5177</v>
      </c>
      <c r="C2598" s="81" t="s">
        <v>12</v>
      </c>
      <c r="D2598" s="81" t="s">
        <v>5178</v>
      </c>
      <c r="E2598" s="142">
        <v>2158023</v>
      </c>
    </row>
    <row r="2599" spans="1:5" ht="75" x14ac:dyDescent="0.25">
      <c r="A2599" s="138" t="s">
        <v>5179</v>
      </c>
      <c r="B2599" s="128" t="s">
        <v>5180</v>
      </c>
      <c r="C2599" s="81" t="s">
        <v>12</v>
      </c>
      <c r="D2599" s="81" t="s">
        <v>5178</v>
      </c>
      <c r="E2599" s="142">
        <v>2245933</v>
      </c>
    </row>
    <row r="2600" spans="1:5" ht="75" x14ac:dyDescent="0.25">
      <c r="A2600" s="138" t="s">
        <v>5181</v>
      </c>
      <c r="B2600" s="128" t="s">
        <v>5182</v>
      </c>
      <c r="C2600" s="81" t="s">
        <v>12</v>
      </c>
      <c r="D2600" s="81" t="s">
        <v>70</v>
      </c>
      <c r="E2600" s="142">
        <v>3209994</v>
      </c>
    </row>
    <row r="2601" spans="1:5" ht="62.5" x14ac:dyDescent="0.25">
      <c r="A2601" s="138" t="s">
        <v>5183</v>
      </c>
      <c r="B2601" s="128" t="s">
        <v>5184</v>
      </c>
      <c r="C2601" s="81" t="s">
        <v>12</v>
      </c>
      <c r="D2601" s="81" t="s">
        <v>5178</v>
      </c>
      <c r="E2601" s="142">
        <v>1299173</v>
      </c>
    </row>
    <row r="2602" spans="1:5" ht="75" x14ac:dyDescent="0.25">
      <c r="A2602" s="138" t="s">
        <v>5185</v>
      </c>
      <c r="B2602" s="128" t="s">
        <v>5186</v>
      </c>
      <c r="C2602" s="81" t="s">
        <v>12</v>
      </c>
      <c r="D2602" s="81" t="s">
        <v>5178</v>
      </c>
      <c r="E2602" s="142">
        <v>10529824</v>
      </c>
    </row>
    <row r="2603" spans="1:5" ht="50" x14ac:dyDescent="0.25">
      <c r="A2603" s="138" t="s">
        <v>5187</v>
      </c>
      <c r="B2603" s="129" t="s">
        <v>5188</v>
      </c>
      <c r="C2603" s="81" t="s">
        <v>12</v>
      </c>
      <c r="D2603" s="81" t="s">
        <v>5178</v>
      </c>
      <c r="E2603" s="142">
        <v>2629023</v>
      </c>
    </row>
    <row r="2604" spans="1:5" ht="50" x14ac:dyDescent="0.25">
      <c r="A2604" s="138" t="s">
        <v>5189</v>
      </c>
      <c r="B2604" s="128" t="s">
        <v>5190</v>
      </c>
      <c r="C2604" s="81" t="s">
        <v>12</v>
      </c>
      <c r="D2604" s="81" t="s">
        <v>5178</v>
      </c>
      <c r="E2604" s="142">
        <v>3146724</v>
      </c>
    </row>
    <row r="2605" spans="1:5" ht="50" x14ac:dyDescent="0.25">
      <c r="A2605" s="138" t="s">
        <v>5191</v>
      </c>
      <c r="B2605" s="128" t="s">
        <v>5192</v>
      </c>
      <c r="C2605" s="81" t="s">
        <v>12</v>
      </c>
      <c r="D2605" s="81" t="s">
        <v>5178</v>
      </c>
      <c r="E2605" s="142">
        <v>12402724</v>
      </c>
    </row>
    <row r="2606" spans="1:5" ht="50" x14ac:dyDescent="0.25">
      <c r="A2606" s="138" t="s">
        <v>5193</v>
      </c>
      <c r="B2606" s="128" t="s">
        <v>5194</v>
      </c>
      <c r="C2606" s="81" t="s">
        <v>12</v>
      </c>
      <c r="D2606" s="81" t="s">
        <v>5178</v>
      </c>
      <c r="E2606" s="142">
        <v>28692724</v>
      </c>
    </row>
    <row r="2607" spans="1:5" ht="50" x14ac:dyDescent="0.25">
      <c r="A2607" s="138" t="s">
        <v>5195</v>
      </c>
      <c r="B2607" s="128" t="s">
        <v>5196</v>
      </c>
      <c r="C2607" s="81" t="s">
        <v>12</v>
      </c>
      <c r="D2607" s="81" t="s">
        <v>5178</v>
      </c>
      <c r="E2607" s="142">
        <v>3892224</v>
      </c>
    </row>
    <row r="2608" spans="1:5" ht="50" x14ac:dyDescent="0.25">
      <c r="A2608" s="138" t="s">
        <v>5197</v>
      </c>
      <c r="B2608" s="128" t="s">
        <v>5198</v>
      </c>
      <c r="C2608" s="81" t="s">
        <v>12</v>
      </c>
      <c r="D2608" s="81" t="s">
        <v>5178</v>
      </c>
      <c r="E2608" s="142">
        <v>6033824</v>
      </c>
    </row>
    <row r="2609" spans="1:5" ht="50" x14ac:dyDescent="0.25">
      <c r="A2609" s="138" t="s">
        <v>5199</v>
      </c>
      <c r="B2609" s="128" t="s">
        <v>5200</v>
      </c>
      <c r="C2609" s="81" t="s">
        <v>12</v>
      </c>
      <c r="D2609" s="81" t="s">
        <v>5178</v>
      </c>
      <c r="E2609" s="142">
        <v>4605824</v>
      </c>
    </row>
    <row r="2610" spans="1:5" ht="50" x14ac:dyDescent="0.25">
      <c r="A2610" s="138" t="s">
        <v>5201</v>
      </c>
      <c r="B2610" s="128" t="s">
        <v>5202</v>
      </c>
      <c r="C2610" s="81" t="s">
        <v>12</v>
      </c>
      <c r="D2610" s="81" t="s">
        <v>5178</v>
      </c>
      <c r="E2610" s="142">
        <v>6646824</v>
      </c>
    </row>
    <row r="2611" spans="1:5" ht="50" x14ac:dyDescent="0.25">
      <c r="A2611" s="138" t="s">
        <v>5203</v>
      </c>
      <c r="B2611" s="128" t="s">
        <v>5204</v>
      </c>
      <c r="C2611" s="81" t="s">
        <v>12</v>
      </c>
      <c r="D2611" s="81" t="s">
        <v>5178</v>
      </c>
      <c r="E2611" s="142">
        <v>274083900</v>
      </c>
    </row>
    <row r="2612" spans="1:5" ht="75" x14ac:dyDescent="0.25">
      <c r="A2612" s="138" t="s">
        <v>5205</v>
      </c>
      <c r="B2612" s="128" t="s">
        <v>5206</v>
      </c>
      <c r="C2612" s="90" t="s">
        <v>12</v>
      </c>
      <c r="D2612" s="90" t="s">
        <v>5143</v>
      </c>
      <c r="E2612" s="142">
        <v>7073211</v>
      </c>
    </row>
    <row r="2613" spans="1:5" ht="13" x14ac:dyDescent="0.25">
      <c r="A2613" s="137" t="s">
        <v>5207</v>
      </c>
      <c r="B2613" s="127" t="s">
        <v>5208</v>
      </c>
      <c r="C2613" s="82" t="s">
        <v>8</v>
      </c>
      <c r="D2613" s="82"/>
      <c r="E2613" s="144" t="s">
        <v>9</v>
      </c>
    </row>
    <row r="2614" spans="1:5" ht="137.5" x14ac:dyDescent="0.25">
      <c r="A2614" s="139" t="s">
        <v>5209</v>
      </c>
      <c r="B2614" s="129" t="s">
        <v>5210</v>
      </c>
      <c r="C2614" s="90" t="s">
        <v>12</v>
      </c>
      <c r="D2614" s="81" t="s">
        <v>70</v>
      </c>
      <c r="E2614" s="142">
        <v>102784</v>
      </c>
    </row>
    <row r="2615" spans="1:5" ht="112.5" x14ac:dyDescent="0.25">
      <c r="A2615" s="139" t="s">
        <v>5211</v>
      </c>
      <c r="B2615" s="129" t="s">
        <v>5212</v>
      </c>
      <c r="C2615" s="90" t="s">
        <v>12</v>
      </c>
      <c r="D2615" s="81" t="s">
        <v>70</v>
      </c>
      <c r="E2615" s="142">
        <v>81666</v>
      </c>
    </row>
    <row r="2616" spans="1:5" ht="112.5" x14ac:dyDescent="0.25">
      <c r="A2616" s="139" t="s">
        <v>5213</v>
      </c>
      <c r="B2616" s="129" t="s">
        <v>5214</v>
      </c>
      <c r="C2616" s="90" t="s">
        <v>12</v>
      </c>
      <c r="D2616" s="81" t="s">
        <v>91</v>
      </c>
      <c r="E2616" s="142">
        <v>12566</v>
      </c>
    </row>
    <row r="2617" spans="1:5" ht="162.5" x14ac:dyDescent="0.25">
      <c r="A2617" s="139" t="s">
        <v>5215</v>
      </c>
      <c r="B2617" s="129" t="s">
        <v>5216</v>
      </c>
      <c r="C2617" s="90" t="s">
        <v>12</v>
      </c>
      <c r="D2617" s="81" t="s">
        <v>65</v>
      </c>
      <c r="E2617" s="142">
        <v>154567</v>
      </c>
    </row>
    <row r="2618" spans="1:5" ht="87.5" x14ac:dyDescent="0.25">
      <c r="A2618" s="139" t="s">
        <v>5217</v>
      </c>
      <c r="B2618" s="129" t="s">
        <v>5218</v>
      </c>
      <c r="C2618" s="90" t="s">
        <v>12</v>
      </c>
      <c r="D2618" s="81" t="s">
        <v>91</v>
      </c>
      <c r="E2618" s="142">
        <v>35041</v>
      </c>
    </row>
    <row r="2619" spans="1:5" ht="112.5" x14ac:dyDescent="0.25">
      <c r="A2619" s="139" t="s">
        <v>5219</v>
      </c>
      <c r="B2619" s="129" t="s">
        <v>5220</v>
      </c>
      <c r="C2619" s="90" t="s">
        <v>12</v>
      </c>
      <c r="D2619" s="81" t="s">
        <v>70</v>
      </c>
      <c r="E2619" s="142">
        <v>98093</v>
      </c>
    </row>
    <row r="2620" spans="1:5" ht="200" x14ac:dyDescent="0.25">
      <c r="A2620" s="139" t="s">
        <v>5221</v>
      </c>
      <c r="B2620" s="129" t="s">
        <v>5222</v>
      </c>
      <c r="C2620" s="90" t="s">
        <v>12</v>
      </c>
      <c r="D2620" s="81" t="s">
        <v>65</v>
      </c>
      <c r="E2620" s="142">
        <v>36425</v>
      </c>
    </row>
    <row r="2621" spans="1:5" ht="100" x14ac:dyDescent="0.25">
      <c r="A2621" s="139" t="s">
        <v>5223</v>
      </c>
      <c r="B2621" s="129" t="s">
        <v>5224</v>
      </c>
      <c r="C2621" s="90" t="s">
        <v>12</v>
      </c>
      <c r="D2621" s="81" t="s">
        <v>65</v>
      </c>
      <c r="E2621" s="142">
        <v>29916</v>
      </c>
    </row>
    <row r="2622" spans="1:5" ht="100" x14ac:dyDescent="0.25">
      <c r="A2622" s="139" t="s">
        <v>5225</v>
      </c>
      <c r="B2622" s="129" t="s">
        <v>5226</v>
      </c>
      <c r="C2622" s="90" t="s">
        <v>12</v>
      </c>
      <c r="D2622" s="81" t="s">
        <v>70</v>
      </c>
      <c r="E2622" s="142">
        <v>34046</v>
      </c>
    </row>
    <row r="2623" spans="1:5" ht="100" x14ac:dyDescent="0.25">
      <c r="A2623" s="139" t="s">
        <v>5227</v>
      </c>
      <c r="B2623" s="129" t="s">
        <v>5228</v>
      </c>
      <c r="C2623" s="90" t="s">
        <v>12</v>
      </c>
      <c r="D2623" s="81" t="s">
        <v>70</v>
      </c>
      <c r="E2623" s="142">
        <v>52440</v>
      </c>
    </row>
    <row r="2624" spans="1:5" ht="100" x14ac:dyDescent="0.25">
      <c r="A2624" s="139" t="s">
        <v>5229</v>
      </c>
      <c r="B2624" s="129" t="s">
        <v>5230</v>
      </c>
      <c r="C2624" s="90" t="s">
        <v>12</v>
      </c>
      <c r="D2624" s="81" t="s">
        <v>70</v>
      </c>
      <c r="E2624" s="142">
        <v>37269</v>
      </c>
    </row>
    <row r="2625" spans="1:5" ht="100" x14ac:dyDescent="0.25">
      <c r="A2625" s="139" t="s">
        <v>5231</v>
      </c>
      <c r="B2625" s="129" t="s">
        <v>5232</v>
      </c>
      <c r="C2625" s="90" t="s">
        <v>12</v>
      </c>
      <c r="D2625" s="81" t="s">
        <v>65</v>
      </c>
      <c r="E2625" s="142">
        <v>18289</v>
      </c>
    </row>
    <row r="2626" spans="1:5" ht="162.5" x14ac:dyDescent="0.25">
      <c r="A2626" s="139" t="s">
        <v>5233</v>
      </c>
      <c r="B2626" s="129" t="s">
        <v>5234</v>
      </c>
      <c r="C2626" s="90" t="s">
        <v>12</v>
      </c>
      <c r="D2626" s="81" t="s">
        <v>65</v>
      </c>
      <c r="E2626" s="142">
        <v>39439</v>
      </c>
    </row>
    <row r="2627" spans="1:5" ht="150" x14ac:dyDescent="0.25">
      <c r="A2627" s="139" t="s">
        <v>5235</v>
      </c>
      <c r="B2627" s="129" t="s">
        <v>5236</v>
      </c>
      <c r="C2627" s="90" t="s">
        <v>12</v>
      </c>
      <c r="D2627" s="81" t="s">
        <v>65</v>
      </c>
      <c r="E2627" s="142">
        <v>125474</v>
      </c>
    </row>
    <row r="2628" spans="1:5" ht="137.5" x14ac:dyDescent="0.25">
      <c r="A2628" s="139" t="s">
        <v>5237</v>
      </c>
      <c r="B2628" s="129" t="s">
        <v>5238</v>
      </c>
      <c r="C2628" s="90" t="s">
        <v>12</v>
      </c>
      <c r="D2628" s="81" t="s">
        <v>70</v>
      </c>
      <c r="E2628" s="142">
        <v>120304</v>
      </c>
    </row>
    <row r="2629" spans="1:5" ht="75" x14ac:dyDescent="0.25">
      <c r="A2629" s="139" t="s">
        <v>5239</v>
      </c>
      <c r="B2629" s="129" t="s">
        <v>5240</v>
      </c>
      <c r="C2629" s="90" t="s">
        <v>12</v>
      </c>
      <c r="D2629" s="81" t="s">
        <v>65</v>
      </c>
      <c r="E2629" s="142">
        <v>25078</v>
      </c>
    </row>
    <row r="2630" spans="1:5" ht="125" x14ac:dyDescent="0.25">
      <c r="A2630" s="139" t="s">
        <v>5241</v>
      </c>
      <c r="B2630" s="129" t="s">
        <v>5242</v>
      </c>
      <c r="C2630" s="90" t="s">
        <v>12</v>
      </c>
      <c r="D2630" s="81" t="s">
        <v>70</v>
      </c>
      <c r="E2630" s="142">
        <v>48476</v>
      </c>
    </row>
    <row r="2631" spans="1:5" ht="125" x14ac:dyDescent="0.25">
      <c r="A2631" s="139" t="s">
        <v>5243</v>
      </c>
      <c r="B2631" s="129" t="s">
        <v>5244</v>
      </c>
      <c r="C2631" s="90" t="s">
        <v>12</v>
      </c>
      <c r="D2631" s="81" t="s">
        <v>91</v>
      </c>
      <c r="E2631" s="142">
        <v>137654</v>
      </c>
    </row>
    <row r="2632" spans="1:5" ht="87.5" x14ac:dyDescent="0.25">
      <c r="A2632" s="139" t="s">
        <v>5245</v>
      </c>
      <c r="B2632" s="129" t="s">
        <v>5246</v>
      </c>
      <c r="C2632" s="90" t="s">
        <v>12</v>
      </c>
      <c r="D2632" s="81" t="s">
        <v>91</v>
      </c>
      <c r="E2632" s="142">
        <v>35556</v>
      </c>
    </row>
    <row r="2633" spans="1:5" ht="87.5" x14ac:dyDescent="0.25">
      <c r="A2633" s="139" t="s">
        <v>5247</v>
      </c>
      <c r="B2633" s="129" t="s">
        <v>5248</v>
      </c>
      <c r="C2633" s="90" t="s">
        <v>12</v>
      </c>
      <c r="D2633" s="81" t="s">
        <v>65</v>
      </c>
      <c r="E2633" s="142">
        <v>12631</v>
      </c>
    </row>
    <row r="2634" spans="1:5" ht="175" x14ac:dyDescent="0.25">
      <c r="A2634" s="139" t="s">
        <v>5249</v>
      </c>
      <c r="B2634" s="129" t="s">
        <v>5250</v>
      </c>
      <c r="C2634" s="90" t="s">
        <v>12</v>
      </c>
      <c r="D2634" s="81" t="s">
        <v>65</v>
      </c>
      <c r="E2634" s="142">
        <v>496996</v>
      </c>
    </row>
    <row r="2635" spans="1:5" ht="112.5" x14ac:dyDescent="0.25">
      <c r="A2635" s="139" t="s">
        <v>5251</v>
      </c>
      <c r="B2635" s="129" t="s">
        <v>5252</v>
      </c>
      <c r="C2635" s="90" t="s">
        <v>12</v>
      </c>
      <c r="D2635" s="81" t="s">
        <v>91</v>
      </c>
      <c r="E2635" s="142">
        <v>118058</v>
      </c>
    </row>
    <row r="2636" spans="1:5" ht="125" x14ac:dyDescent="0.25">
      <c r="A2636" s="139" t="s">
        <v>5253</v>
      </c>
      <c r="B2636" s="129" t="s">
        <v>5254</v>
      </c>
      <c r="C2636" s="90" t="s">
        <v>12</v>
      </c>
      <c r="D2636" s="81" t="s">
        <v>70</v>
      </c>
      <c r="E2636" s="142">
        <v>38164</v>
      </c>
    </row>
    <row r="2637" spans="1:5" ht="187.5" x14ac:dyDescent="0.25">
      <c r="A2637" s="139" t="s">
        <v>5255</v>
      </c>
      <c r="B2637" s="129" t="s">
        <v>5256</v>
      </c>
      <c r="C2637" s="90" t="s">
        <v>12</v>
      </c>
      <c r="D2637" s="81" t="s">
        <v>65</v>
      </c>
      <c r="E2637" s="142">
        <v>517988</v>
      </c>
    </row>
    <row r="2638" spans="1:5" ht="162.5" x14ac:dyDescent="0.25">
      <c r="A2638" s="139" t="s">
        <v>5257</v>
      </c>
      <c r="B2638" s="129" t="s">
        <v>5258</v>
      </c>
      <c r="C2638" s="90" t="s">
        <v>12</v>
      </c>
      <c r="D2638" s="81" t="s">
        <v>65</v>
      </c>
      <c r="E2638" s="142">
        <v>177316</v>
      </c>
    </row>
    <row r="2639" spans="1:5" ht="100" x14ac:dyDescent="0.25">
      <c r="A2639" s="139" t="s">
        <v>5259</v>
      </c>
      <c r="B2639" s="129" t="s">
        <v>5260</v>
      </c>
      <c r="C2639" s="90" t="s">
        <v>12</v>
      </c>
      <c r="D2639" s="81" t="s">
        <v>91</v>
      </c>
      <c r="E2639" s="142">
        <v>124278</v>
      </c>
    </row>
    <row r="2640" spans="1:5" ht="62.5" x14ac:dyDescent="0.25">
      <c r="A2640" s="139" t="s">
        <v>5261</v>
      </c>
      <c r="B2640" s="129" t="s">
        <v>5262</v>
      </c>
      <c r="C2640" s="90" t="s">
        <v>12</v>
      </c>
      <c r="D2640" s="81" t="s">
        <v>91</v>
      </c>
      <c r="E2640" s="142">
        <v>137688</v>
      </c>
    </row>
    <row r="2641" spans="1:5" ht="200" x14ac:dyDescent="0.25">
      <c r="A2641" s="139" t="s">
        <v>5263</v>
      </c>
      <c r="B2641" s="129" t="s">
        <v>5264</v>
      </c>
      <c r="C2641" s="90" t="s">
        <v>12</v>
      </c>
      <c r="D2641" s="81" t="s">
        <v>65</v>
      </c>
      <c r="E2641" s="142">
        <v>442932</v>
      </c>
    </row>
    <row r="2642" spans="1:5" ht="50" x14ac:dyDescent="0.25">
      <c r="A2642" s="139" t="s">
        <v>5265</v>
      </c>
      <c r="B2642" s="129" t="s">
        <v>5266</v>
      </c>
      <c r="C2642" s="90" t="s">
        <v>12</v>
      </c>
      <c r="D2642" s="81" t="s">
        <v>65</v>
      </c>
      <c r="E2642" s="142">
        <v>63126</v>
      </c>
    </row>
    <row r="2643" spans="1:5" ht="37.5" x14ac:dyDescent="0.25">
      <c r="A2643" s="139" t="s">
        <v>5267</v>
      </c>
      <c r="B2643" s="129" t="s">
        <v>5268</v>
      </c>
      <c r="C2643" s="90" t="s">
        <v>12</v>
      </c>
      <c r="D2643" s="81" t="s">
        <v>65</v>
      </c>
      <c r="E2643" s="142">
        <v>45078</v>
      </c>
    </row>
    <row r="2644" spans="1:5" ht="37.5" x14ac:dyDescent="0.25">
      <c r="A2644" s="139" t="s">
        <v>5269</v>
      </c>
      <c r="B2644" s="129" t="s">
        <v>5270</v>
      </c>
      <c r="C2644" s="90" t="s">
        <v>12</v>
      </c>
      <c r="D2644" s="81" t="s">
        <v>91</v>
      </c>
      <c r="E2644" s="142">
        <v>32399</v>
      </c>
    </row>
    <row r="2645" spans="1:5" ht="75" x14ac:dyDescent="0.25">
      <c r="A2645" s="139" t="s">
        <v>5271</v>
      </c>
      <c r="B2645" s="129" t="s">
        <v>5272</v>
      </c>
      <c r="C2645" s="90" t="s">
        <v>12</v>
      </c>
      <c r="D2645" s="81" t="s">
        <v>70</v>
      </c>
      <c r="E2645" s="142">
        <v>1122220</v>
      </c>
    </row>
    <row r="2646" spans="1:5" ht="50" x14ac:dyDescent="0.25">
      <c r="A2646" s="139" t="s">
        <v>5273</v>
      </c>
      <c r="B2646" s="129" t="s">
        <v>5274</v>
      </c>
      <c r="C2646" s="90" t="s">
        <v>12</v>
      </c>
      <c r="D2646" s="81" t="s">
        <v>70</v>
      </c>
      <c r="E2646" s="142">
        <v>258957</v>
      </c>
    </row>
    <row r="2647" spans="1:5" ht="87.5" x14ac:dyDescent="0.25">
      <c r="A2647" s="139" t="s">
        <v>5275</v>
      </c>
      <c r="B2647" s="129" t="s">
        <v>5276</v>
      </c>
      <c r="C2647" s="90" t="s">
        <v>12</v>
      </c>
      <c r="D2647" s="81" t="s">
        <v>70</v>
      </c>
      <c r="E2647" s="142">
        <v>234199</v>
      </c>
    </row>
    <row r="2648" spans="1:5" ht="75" x14ac:dyDescent="0.25">
      <c r="A2648" s="139" t="s">
        <v>5277</v>
      </c>
      <c r="B2648" s="129" t="s">
        <v>5278</v>
      </c>
      <c r="C2648" s="90" t="s">
        <v>12</v>
      </c>
      <c r="D2648" s="81" t="s">
        <v>70</v>
      </c>
      <c r="E2648" s="142">
        <v>69077</v>
      </c>
    </row>
    <row r="2649" spans="1:5" ht="100" x14ac:dyDescent="0.25">
      <c r="A2649" s="139" t="s">
        <v>5279</v>
      </c>
      <c r="B2649" s="129" t="s">
        <v>5280</v>
      </c>
      <c r="C2649" s="90" t="s">
        <v>12</v>
      </c>
      <c r="D2649" s="81" t="s">
        <v>91</v>
      </c>
      <c r="E2649" s="142">
        <v>160764</v>
      </c>
    </row>
    <row r="2650" spans="1:5" ht="62.5" x14ac:dyDescent="0.25">
      <c r="A2650" s="139" t="s">
        <v>5281</v>
      </c>
      <c r="B2650" s="129" t="s">
        <v>5282</v>
      </c>
      <c r="C2650" s="90" t="s">
        <v>12</v>
      </c>
      <c r="D2650" s="81" t="s">
        <v>70</v>
      </c>
      <c r="E2650" s="142">
        <v>200106</v>
      </c>
    </row>
    <row r="2651" spans="1:5" ht="37.5" x14ac:dyDescent="0.25">
      <c r="A2651" s="139" t="s">
        <v>5283</v>
      </c>
      <c r="B2651" s="129" t="s">
        <v>5284</v>
      </c>
      <c r="C2651" s="90" t="s">
        <v>12</v>
      </c>
      <c r="D2651" s="81" t="s">
        <v>70</v>
      </c>
      <c r="E2651" s="142">
        <v>61472</v>
      </c>
    </row>
    <row r="2652" spans="1:5" ht="62.5" x14ac:dyDescent="0.25">
      <c r="A2652" s="139" t="s">
        <v>5285</v>
      </c>
      <c r="B2652" s="129" t="s">
        <v>5286</v>
      </c>
      <c r="C2652" s="90" t="s">
        <v>12</v>
      </c>
      <c r="D2652" s="81" t="s">
        <v>65</v>
      </c>
      <c r="E2652" s="142">
        <v>189516</v>
      </c>
    </row>
    <row r="2653" spans="1:5" ht="112.5" x14ac:dyDescent="0.25">
      <c r="A2653" s="139" t="s">
        <v>5287</v>
      </c>
      <c r="B2653" s="129" t="s">
        <v>5288</v>
      </c>
      <c r="C2653" s="90" t="s">
        <v>12</v>
      </c>
      <c r="D2653" s="81" t="s">
        <v>65</v>
      </c>
      <c r="E2653" s="142">
        <v>385162</v>
      </c>
    </row>
    <row r="2654" spans="1:5" ht="125" x14ac:dyDescent="0.25">
      <c r="A2654" s="139" t="s">
        <v>5289</v>
      </c>
      <c r="B2654" s="129" t="s">
        <v>5290</v>
      </c>
      <c r="C2654" s="90" t="s">
        <v>12</v>
      </c>
      <c r="D2654" s="81" t="s">
        <v>65</v>
      </c>
      <c r="E2654" s="142">
        <v>221998</v>
      </c>
    </row>
    <row r="2655" spans="1:5" ht="50" x14ac:dyDescent="0.25">
      <c r="A2655" s="139" t="s">
        <v>5291</v>
      </c>
      <c r="B2655" s="129" t="s">
        <v>5292</v>
      </c>
      <c r="C2655" s="90" t="s">
        <v>12</v>
      </c>
      <c r="D2655" s="81" t="s">
        <v>65</v>
      </c>
      <c r="E2655" s="142">
        <v>80859</v>
      </c>
    </row>
    <row r="2656" spans="1:5" ht="62.5" x14ac:dyDescent="0.25">
      <c r="A2656" s="139" t="s">
        <v>5293</v>
      </c>
      <c r="B2656" s="129" t="s">
        <v>5294</v>
      </c>
      <c r="C2656" s="90" t="s">
        <v>12</v>
      </c>
      <c r="D2656" s="81" t="s">
        <v>70</v>
      </c>
      <c r="E2656" s="142">
        <v>102674</v>
      </c>
    </row>
    <row r="2657" spans="1:5" ht="62.5" x14ac:dyDescent="0.25">
      <c r="A2657" s="139" t="s">
        <v>5295</v>
      </c>
      <c r="B2657" s="129" t="s">
        <v>5296</v>
      </c>
      <c r="C2657" s="90" t="s">
        <v>12</v>
      </c>
      <c r="D2657" s="81" t="s">
        <v>70</v>
      </c>
      <c r="E2657" s="142">
        <v>89831</v>
      </c>
    </row>
    <row r="2658" spans="1:5" ht="100" x14ac:dyDescent="0.25">
      <c r="A2658" s="139" t="s">
        <v>5297</v>
      </c>
      <c r="B2658" s="129" t="s">
        <v>5298</v>
      </c>
      <c r="C2658" s="90" t="s">
        <v>12</v>
      </c>
      <c r="D2658" s="81" t="s">
        <v>91</v>
      </c>
      <c r="E2658" s="142">
        <v>116199</v>
      </c>
    </row>
    <row r="2659" spans="1:5" ht="62.5" x14ac:dyDescent="0.25">
      <c r="A2659" s="139" t="s">
        <v>5299</v>
      </c>
      <c r="B2659" s="129" t="s">
        <v>5300</v>
      </c>
      <c r="C2659" s="90" t="s">
        <v>12</v>
      </c>
      <c r="D2659" s="81" t="s">
        <v>91</v>
      </c>
      <c r="E2659" s="142">
        <v>92624</v>
      </c>
    </row>
    <row r="2660" spans="1:5" ht="37.5" x14ac:dyDescent="0.25">
      <c r="A2660" s="139" t="s">
        <v>5301</v>
      </c>
      <c r="B2660" s="129" t="s">
        <v>5302</v>
      </c>
      <c r="C2660" s="90" t="s">
        <v>12</v>
      </c>
      <c r="D2660" s="81" t="s">
        <v>65</v>
      </c>
      <c r="E2660" s="142">
        <v>88505</v>
      </c>
    </row>
    <row r="2661" spans="1:5" ht="50" x14ac:dyDescent="0.25">
      <c r="A2661" s="139" t="s">
        <v>5303</v>
      </c>
      <c r="B2661" s="129" t="s">
        <v>5304</v>
      </c>
      <c r="C2661" s="90" t="s">
        <v>12</v>
      </c>
      <c r="D2661" s="81" t="s">
        <v>65</v>
      </c>
      <c r="E2661" s="142">
        <v>126816</v>
      </c>
    </row>
    <row r="2662" spans="1:5" ht="187.5" x14ac:dyDescent="0.25">
      <c r="A2662" s="139" t="s">
        <v>5305</v>
      </c>
      <c r="B2662" s="129" t="s">
        <v>5306</v>
      </c>
      <c r="C2662" s="90" t="s">
        <v>12</v>
      </c>
      <c r="D2662" s="81" t="s">
        <v>65</v>
      </c>
      <c r="E2662" s="142">
        <v>383226</v>
      </c>
    </row>
    <row r="2663" spans="1:5" ht="62.5" x14ac:dyDescent="0.25">
      <c r="A2663" s="139" t="s">
        <v>5307</v>
      </c>
      <c r="B2663" s="129" t="s">
        <v>5308</v>
      </c>
      <c r="C2663" s="90" t="s">
        <v>12</v>
      </c>
      <c r="D2663" s="81" t="s">
        <v>91</v>
      </c>
      <c r="E2663" s="142">
        <v>139621</v>
      </c>
    </row>
    <row r="2664" spans="1:5" ht="50" x14ac:dyDescent="0.25">
      <c r="A2664" s="139" t="s">
        <v>5309</v>
      </c>
      <c r="B2664" s="129" t="s">
        <v>5310</v>
      </c>
      <c r="C2664" s="90" t="s">
        <v>12</v>
      </c>
      <c r="D2664" s="81" t="s">
        <v>65</v>
      </c>
      <c r="E2664" s="142">
        <v>66458</v>
      </c>
    </row>
    <row r="2665" spans="1:5" ht="50" x14ac:dyDescent="0.25">
      <c r="A2665" s="139" t="s">
        <v>5311</v>
      </c>
      <c r="B2665" s="129" t="s">
        <v>5312</v>
      </c>
      <c r="C2665" s="90" t="s">
        <v>12</v>
      </c>
      <c r="D2665" s="81" t="s">
        <v>70</v>
      </c>
      <c r="E2665" s="142">
        <v>321470</v>
      </c>
    </row>
    <row r="2666" spans="1:5" ht="62.5" x14ac:dyDescent="0.25">
      <c r="A2666" s="139" t="s">
        <v>5313</v>
      </c>
      <c r="B2666" s="129" t="s">
        <v>5314</v>
      </c>
      <c r="C2666" s="90" t="s">
        <v>12</v>
      </c>
      <c r="D2666" s="81" t="s">
        <v>70</v>
      </c>
      <c r="E2666" s="142">
        <v>259532</v>
      </c>
    </row>
    <row r="2667" spans="1:5" ht="150" x14ac:dyDescent="0.25">
      <c r="A2667" s="139" t="s">
        <v>5315</v>
      </c>
      <c r="B2667" s="129" t="s">
        <v>5316</v>
      </c>
      <c r="C2667" s="90" t="s">
        <v>12</v>
      </c>
      <c r="D2667" s="81" t="s">
        <v>70</v>
      </c>
      <c r="E2667" s="142">
        <v>758697</v>
      </c>
    </row>
    <row r="2668" spans="1:5" ht="75" x14ac:dyDescent="0.25">
      <c r="A2668" s="139" t="s">
        <v>5317</v>
      </c>
      <c r="B2668" s="129" t="s">
        <v>5318</v>
      </c>
      <c r="C2668" s="90" t="s">
        <v>12</v>
      </c>
      <c r="D2668" s="81" t="s">
        <v>91</v>
      </c>
      <c r="E2668" s="142">
        <v>70215</v>
      </c>
    </row>
    <row r="2669" spans="1:5" ht="100" x14ac:dyDescent="0.25">
      <c r="A2669" s="139" t="s">
        <v>5319</v>
      </c>
      <c r="B2669" s="129" t="s">
        <v>5320</v>
      </c>
      <c r="C2669" s="90" t="s">
        <v>12</v>
      </c>
      <c r="D2669" s="81" t="s">
        <v>70</v>
      </c>
      <c r="E2669" s="142">
        <v>153390</v>
      </c>
    </row>
    <row r="2670" spans="1:5" ht="212.5" x14ac:dyDescent="0.25">
      <c r="A2670" s="139" t="s">
        <v>5321</v>
      </c>
      <c r="B2670" s="129" t="s">
        <v>5322</v>
      </c>
      <c r="C2670" s="90" t="s">
        <v>12</v>
      </c>
      <c r="D2670" s="81" t="s">
        <v>91</v>
      </c>
      <c r="E2670" s="142">
        <v>770092</v>
      </c>
    </row>
    <row r="2671" spans="1:5" ht="37.5" x14ac:dyDescent="0.25">
      <c r="A2671" s="139" t="s">
        <v>5323</v>
      </c>
      <c r="B2671" s="129" t="s">
        <v>5324</v>
      </c>
      <c r="C2671" s="90" t="s">
        <v>12</v>
      </c>
      <c r="D2671" s="81" t="s">
        <v>91</v>
      </c>
      <c r="E2671" s="142">
        <v>151195</v>
      </c>
    </row>
    <row r="2672" spans="1:5" ht="62.5" x14ac:dyDescent="0.25">
      <c r="A2672" s="139" t="s">
        <v>5325</v>
      </c>
      <c r="B2672" s="129" t="s">
        <v>5326</v>
      </c>
      <c r="C2672" s="90" t="s">
        <v>12</v>
      </c>
      <c r="D2672" s="81" t="s">
        <v>70</v>
      </c>
      <c r="E2672" s="142">
        <v>183279</v>
      </c>
    </row>
    <row r="2673" spans="1:5" ht="50" x14ac:dyDescent="0.25">
      <c r="A2673" s="139" t="s">
        <v>5327</v>
      </c>
      <c r="B2673" s="129" t="s">
        <v>5328</v>
      </c>
      <c r="C2673" s="90" t="s">
        <v>12</v>
      </c>
      <c r="D2673" s="81" t="s">
        <v>91</v>
      </c>
      <c r="E2673" s="142">
        <v>124780</v>
      </c>
    </row>
    <row r="2674" spans="1:5" ht="50" x14ac:dyDescent="0.25">
      <c r="A2674" s="139" t="s">
        <v>5329</v>
      </c>
      <c r="B2674" s="129" t="s">
        <v>5330</v>
      </c>
      <c r="C2674" s="90" t="s">
        <v>12</v>
      </c>
      <c r="D2674" s="81" t="s">
        <v>91</v>
      </c>
      <c r="E2674" s="142">
        <v>181111</v>
      </c>
    </row>
    <row r="2675" spans="1:5" ht="50" x14ac:dyDescent="0.25">
      <c r="A2675" s="139" t="s">
        <v>5331</v>
      </c>
      <c r="B2675" s="129" t="s">
        <v>5332</v>
      </c>
      <c r="C2675" s="90" t="s">
        <v>12</v>
      </c>
      <c r="D2675" s="81" t="s">
        <v>91</v>
      </c>
      <c r="E2675" s="142">
        <v>82918</v>
      </c>
    </row>
    <row r="2676" spans="1:5" ht="112.5" x14ac:dyDescent="0.25">
      <c r="A2676" s="139" t="s">
        <v>5333</v>
      </c>
      <c r="B2676" s="129" t="s">
        <v>5334</v>
      </c>
      <c r="C2676" s="90" t="s">
        <v>12</v>
      </c>
      <c r="D2676" s="81" t="s">
        <v>91</v>
      </c>
      <c r="E2676" s="142">
        <v>466157</v>
      </c>
    </row>
    <row r="2677" spans="1:5" ht="125" x14ac:dyDescent="0.25">
      <c r="A2677" s="139" t="s">
        <v>5335</v>
      </c>
      <c r="B2677" s="129" t="s">
        <v>5336</v>
      </c>
      <c r="C2677" s="90" t="s">
        <v>12</v>
      </c>
      <c r="D2677" s="81" t="s">
        <v>70</v>
      </c>
      <c r="E2677" s="142">
        <v>1146818</v>
      </c>
    </row>
    <row r="2678" spans="1:5" ht="25" x14ac:dyDescent="0.25">
      <c r="A2678" s="139" t="s">
        <v>5337</v>
      </c>
      <c r="B2678" s="129" t="s">
        <v>5338</v>
      </c>
      <c r="C2678" s="90" t="s">
        <v>12</v>
      </c>
      <c r="D2678" s="81" t="s">
        <v>65</v>
      </c>
      <c r="E2678" s="142">
        <v>45866</v>
      </c>
    </row>
    <row r="2679" spans="1:5" ht="87.5" x14ac:dyDescent="0.25">
      <c r="A2679" s="139" t="s">
        <v>5339</v>
      </c>
      <c r="B2679" s="129" t="s">
        <v>5340</v>
      </c>
      <c r="C2679" s="90" t="s">
        <v>12</v>
      </c>
      <c r="D2679" s="81" t="s">
        <v>70</v>
      </c>
      <c r="E2679" s="142">
        <v>686414</v>
      </c>
    </row>
    <row r="2680" spans="1:5" ht="200" x14ac:dyDescent="0.25">
      <c r="A2680" s="139" t="s">
        <v>5341</v>
      </c>
      <c r="B2680" s="129" t="s">
        <v>5342</v>
      </c>
      <c r="C2680" s="90" t="s">
        <v>12</v>
      </c>
      <c r="D2680" s="81" t="s">
        <v>91</v>
      </c>
      <c r="E2680" s="142">
        <v>718090</v>
      </c>
    </row>
    <row r="2681" spans="1:5" ht="25" x14ac:dyDescent="0.25">
      <c r="A2681" s="139" t="s">
        <v>5343</v>
      </c>
      <c r="B2681" s="129" t="s">
        <v>5344</v>
      </c>
      <c r="C2681" s="90" t="s">
        <v>12</v>
      </c>
      <c r="D2681" s="81" t="s">
        <v>70</v>
      </c>
      <c r="E2681" s="142">
        <v>4339913</v>
      </c>
    </row>
    <row r="2682" spans="1:5" ht="100" x14ac:dyDescent="0.25">
      <c r="A2682" s="139" t="s">
        <v>5345</v>
      </c>
      <c r="B2682" s="129" t="s">
        <v>5346</v>
      </c>
      <c r="C2682" s="90" t="s">
        <v>12</v>
      </c>
      <c r="D2682" s="81" t="s">
        <v>5347</v>
      </c>
      <c r="E2682" s="142">
        <v>24529140</v>
      </c>
    </row>
    <row r="2683" spans="1:5" ht="25" x14ac:dyDescent="0.25">
      <c r="A2683" s="139" t="s">
        <v>5348</v>
      </c>
      <c r="B2683" s="129" t="s">
        <v>804</v>
      </c>
      <c r="C2683" s="90" t="s">
        <v>12</v>
      </c>
      <c r="D2683" s="81" t="s">
        <v>16</v>
      </c>
      <c r="E2683" s="142">
        <v>1413970</v>
      </c>
    </row>
    <row r="2684" spans="1:5" ht="25" x14ac:dyDescent="0.25">
      <c r="A2684" s="139" t="s">
        <v>5349</v>
      </c>
      <c r="B2684" s="129" t="s">
        <v>5350</v>
      </c>
      <c r="C2684" s="90" t="s">
        <v>12</v>
      </c>
      <c r="D2684" s="81" t="s">
        <v>16</v>
      </c>
      <c r="E2684" s="142">
        <v>316060</v>
      </c>
    </row>
    <row r="2685" spans="1:5" ht="37.5" x14ac:dyDescent="0.25">
      <c r="A2685" s="139" t="s">
        <v>5351</v>
      </c>
      <c r="B2685" s="129" t="s">
        <v>5352</v>
      </c>
      <c r="C2685" s="90" t="s">
        <v>12</v>
      </c>
      <c r="D2685" s="81" t="s">
        <v>16</v>
      </c>
      <c r="E2685" s="142">
        <v>380764</v>
      </c>
    </row>
    <row r="2686" spans="1:5" ht="62.5" x14ac:dyDescent="0.25">
      <c r="A2686" s="139" t="s">
        <v>5353</v>
      </c>
      <c r="B2686" s="129" t="s">
        <v>5354</v>
      </c>
      <c r="C2686" s="90" t="s">
        <v>12</v>
      </c>
      <c r="D2686" s="81" t="s">
        <v>91</v>
      </c>
      <c r="E2686" s="142">
        <v>150633</v>
      </c>
    </row>
    <row r="2687" spans="1:5" ht="62.5" x14ac:dyDescent="0.25">
      <c r="A2687" s="139" t="s">
        <v>5355</v>
      </c>
      <c r="B2687" s="129" t="s">
        <v>5356</v>
      </c>
      <c r="C2687" s="90" t="s">
        <v>12</v>
      </c>
      <c r="D2687" s="81" t="s">
        <v>70</v>
      </c>
      <c r="E2687" s="142">
        <v>3808095</v>
      </c>
    </row>
    <row r="2688" spans="1:5" ht="50" x14ac:dyDescent="0.25">
      <c r="A2688" s="139" t="s">
        <v>5357</v>
      </c>
      <c r="B2688" s="129" t="s">
        <v>5358</v>
      </c>
      <c r="C2688" s="90" t="s">
        <v>12</v>
      </c>
      <c r="D2688" s="81" t="s">
        <v>70</v>
      </c>
      <c r="E2688" s="142">
        <v>2387370</v>
      </c>
    </row>
    <row r="2689" spans="1:5" ht="62.5" x14ac:dyDescent="0.25">
      <c r="A2689" s="138" t="s">
        <v>5359</v>
      </c>
      <c r="B2689" s="129" t="s">
        <v>5360</v>
      </c>
      <c r="C2689" s="90" t="s">
        <v>12</v>
      </c>
      <c r="D2689" s="90" t="s">
        <v>91</v>
      </c>
      <c r="E2689" s="142">
        <v>327528</v>
      </c>
    </row>
    <row r="2690" spans="1:5" ht="75" x14ac:dyDescent="0.25">
      <c r="A2690" s="138" t="s">
        <v>5361</v>
      </c>
      <c r="B2690" s="129" t="s">
        <v>5362</v>
      </c>
      <c r="C2690" s="90" t="s">
        <v>12</v>
      </c>
      <c r="D2690" s="90" t="s">
        <v>65</v>
      </c>
      <c r="E2690" s="142">
        <v>101750</v>
      </c>
    </row>
    <row r="2691" spans="1:5" hidden="1" x14ac:dyDescent="0.25">
      <c r="A2691" s="149"/>
      <c r="B2691" s="150"/>
      <c r="C2691" s="151"/>
      <c r="D2691" s="151"/>
      <c r="E2691" s="152"/>
    </row>
    <row r="2692" spans="1:5" x14ac:dyDescent="0.25">
      <c r="A2692" s="89"/>
      <c r="B2692" s="129"/>
      <c r="C2692" s="81"/>
      <c r="D2692" s="81"/>
      <c r="E2692" s="83"/>
    </row>
    <row r="2693" spans="1:5" x14ac:dyDescent="0.25">
      <c r="A2693" s="89"/>
      <c r="B2693" s="129"/>
      <c r="C2693" s="81"/>
      <c r="D2693" s="81"/>
      <c r="E2693" s="83"/>
    </row>
    <row r="2694" spans="1:5" x14ac:dyDescent="0.25">
      <c r="A2694" s="89"/>
      <c r="B2694" s="129"/>
      <c r="C2694" s="81"/>
      <c r="D2694" s="81"/>
      <c r="E2694" s="83"/>
    </row>
    <row r="2695" spans="1:5" x14ac:dyDescent="0.25">
      <c r="A2695" s="89"/>
      <c r="B2695" s="129"/>
      <c r="C2695" s="81"/>
      <c r="D2695" s="81"/>
      <c r="E2695" s="83"/>
    </row>
    <row r="2696" spans="1:5" x14ac:dyDescent="0.25">
      <c r="A2696" s="89"/>
      <c r="B2696" s="129"/>
      <c r="C2696" s="81"/>
      <c r="D2696" s="81"/>
      <c r="E2696" s="83"/>
    </row>
    <row r="2697" spans="1:5" x14ac:dyDescent="0.25">
      <c r="A2697" s="89"/>
      <c r="B2697" s="129"/>
      <c r="C2697" s="81"/>
      <c r="D2697" s="81"/>
      <c r="E2697" s="83"/>
    </row>
    <row r="2698" spans="1:5" x14ac:dyDescent="0.25">
      <c r="A2698" s="89"/>
      <c r="B2698" s="129"/>
      <c r="C2698" s="81"/>
      <c r="D2698" s="81"/>
      <c r="E2698" s="83"/>
    </row>
    <row r="2699" spans="1:5" x14ac:dyDescent="0.25">
      <c r="A2699" s="89"/>
      <c r="B2699" s="129"/>
      <c r="C2699" s="81"/>
      <c r="D2699" s="81"/>
      <c r="E2699" s="83"/>
    </row>
    <row r="2700" spans="1:5" x14ac:dyDescent="0.25">
      <c r="A2700" s="89"/>
      <c r="B2700" s="129"/>
      <c r="C2700" s="81"/>
      <c r="D2700" s="81"/>
      <c r="E2700" s="83"/>
    </row>
    <row r="2701" spans="1:5" x14ac:dyDescent="0.25">
      <c r="A2701" s="89"/>
      <c r="B2701" s="129"/>
      <c r="C2701" s="81"/>
      <c r="D2701" s="81"/>
      <c r="E2701" s="83"/>
    </row>
    <row r="2702" spans="1:5" x14ac:dyDescent="0.25">
      <c r="A2702" s="89"/>
      <c r="B2702" s="129"/>
      <c r="C2702" s="81"/>
      <c r="D2702" s="81"/>
      <c r="E2702" s="83"/>
    </row>
    <row r="2703" spans="1:5" x14ac:dyDescent="0.25">
      <c r="A2703" s="89"/>
      <c r="B2703" s="129"/>
      <c r="C2703" s="81"/>
      <c r="D2703" s="81"/>
      <c r="E2703" s="83"/>
    </row>
    <row r="2704" spans="1:5" x14ac:dyDescent="0.25">
      <c r="A2704" s="89"/>
      <c r="B2704" s="129"/>
      <c r="C2704" s="81"/>
      <c r="D2704" s="81"/>
      <c r="E2704" s="83"/>
    </row>
    <row r="2705" spans="1:5" x14ac:dyDescent="0.25">
      <c r="A2705" s="89"/>
      <c r="B2705" s="129"/>
      <c r="C2705" s="81"/>
      <c r="D2705" s="81"/>
      <c r="E2705" s="83"/>
    </row>
    <row r="2706" spans="1:5" x14ac:dyDescent="0.25">
      <c r="A2706" s="89"/>
      <c r="B2706" s="129"/>
      <c r="C2706" s="81"/>
      <c r="D2706" s="81"/>
      <c r="E2706" s="83"/>
    </row>
    <row r="2707" spans="1:5" x14ac:dyDescent="0.25">
      <c r="A2707" s="89"/>
      <c r="B2707" s="129"/>
      <c r="C2707" s="81"/>
      <c r="D2707" s="81"/>
      <c r="E2707" s="83"/>
    </row>
    <row r="2708" spans="1:5" x14ac:dyDescent="0.25">
      <c r="A2708" s="89"/>
      <c r="B2708" s="129"/>
      <c r="C2708" s="81"/>
      <c r="D2708" s="81"/>
      <c r="E2708" s="83"/>
    </row>
    <row r="2709" spans="1:5" x14ac:dyDescent="0.25">
      <c r="A2709" s="89"/>
      <c r="B2709" s="129"/>
      <c r="C2709" s="81"/>
      <c r="D2709" s="81"/>
      <c r="E2709" s="83"/>
    </row>
    <row r="2710" spans="1:5" x14ac:dyDescent="0.25">
      <c r="A2710" s="89"/>
      <c r="B2710" s="129"/>
      <c r="C2710" s="81"/>
      <c r="D2710" s="81"/>
      <c r="E2710" s="83"/>
    </row>
    <row r="2711" spans="1:5" x14ac:dyDescent="0.25">
      <c r="A2711" s="89"/>
      <c r="B2711" s="129"/>
      <c r="C2711" s="81"/>
      <c r="D2711" s="81"/>
      <c r="E2711" s="83"/>
    </row>
    <row r="2712" spans="1:5" x14ac:dyDescent="0.25">
      <c r="A2712" s="89"/>
      <c r="B2712" s="129"/>
      <c r="C2712" s="81"/>
      <c r="D2712" s="81"/>
      <c r="E2712" s="83"/>
    </row>
    <row r="2713" spans="1:5" x14ac:dyDescent="0.25">
      <c r="A2713" s="89"/>
      <c r="B2713" s="129"/>
      <c r="C2713" s="81"/>
      <c r="D2713" s="81"/>
      <c r="E2713" s="83"/>
    </row>
    <row r="2714" spans="1:5" x14ac:dyDescent="0.25">
      <c r="A2714" s="89"/>
      <c r="B2714" s="129"/>
      <c r="C2714" s="81"/>
      <c r="D2714" s="81"/>
      <c r="E2714" s="83"/>
    </row>
    <row r="2715" spans="1:5" x14ac:dyDescent="0.25">
      <c r="A2715" s="89"/>
      <c r="B2715" s="129"/>
      <c r="C2715" s="81"/>
      <c r="D2715" s="81"/>
      <c r="E2715" s="83"/>
    </row>
    <row r="2716" spans="1:5" x14ac:dyDescent="0.25">
      <c r="A2716" s="89"/>
      <c r="B2716" s="129"/>
      <c r="C2716" s="81"/>
      <c r="D2716" s="81"/>
      <c r="E2716" s="83"/>
    </row>
    <row r="2717" spans="1:5" x14ac:dyDescent="0.25">
      <c r="A2717" s="89"/>
      <c r="B2717" s="129"/>
      <c r="C2717" s="81"/>
      <c r="D2717" s="81"/>
      <c r="E2717" s="83"/>
    </row>
    <row r="2718" spans="1:5" x14ac:dyDescent="0.25">
      <c r="A2718" s="89"/>
      <c r="B2718" s="129"/>
      <c r="C2718" s="81"/>
      <c r="D2718" s="81"/>
      <c r="E2718" s="83"/>
    </row>
    <row r="2719" spans="1:5" x14ac:dyDescent="0.25">
      <c r="A2719" s="89"/>
      <c r="B2719" s="129"/>
      <c r="C2719" s="81"/>
      <c r="D2719" s="81"/>
      <c r="E2719" s="83"/>
    </row>
    <row r="2720" spans="1:5" x14ac:dyDescent="0.25">
      <c r="A2720" s="89"/>
      <c r="B2720" s="129"/>
      <c r="C2720" s="81"/>
      <c r="D2720" s="81"/>
      <c r="E2720" s="83"/>
    </row>
    <row r="2721" spans="1:5" x14ac:dyDescent="0.25">
      <c r="A2721" s="89"/>
      <c r="B2721" s="129"/>
      <c r="C2721" s="81"/>
      <c r="D2721" s="81"/>
      <c r="E2721" s="83"/>
    </row>
    <row r="2722" spans="1:5" x14ac:dyDescent="0.25">
      <c r="A2722" s="89"/>
      <c r="B2722" s="129"/>
      <c r="C2722" s="81"/>
      <c r="D2722" s="81"/>
      <c r="E2722" s="83"/>
    </row>
    <row r="2723" spans="1:5" x14ac:dyDescent="0.25">
      <c r="A2723" s="89"/>
      <c r="B2723" s="129"/>
      <c r="C2723" s="81"/>
      <c r="D2723" s="81"/>
      <c r="E2723" s="83"/>
    </row>
    <row r="2724" spans="1:5" x14ac:dyDescent="0.25">
      <c r="A2724" s="89"/>
      <c r="B2724" s="129"/>
      <c r="C2724" s="81"/>
      <c r="D2724" s="81"/>
      <c r="E2724" s="83"/>
    </row>
    <row r="2725" spans="1:5" x14ac:dyDescent="0.25">
      <c r="A2725" s="89"/>
      <c r="B2725" s="129"/>
      <c r="C2725" s="81"/>
      <c r="D2725" s="81"/>
      <c r="E2725" s="83"/>
    </row>
    <row r="2726" spans="1:5" x14ac:dyDescent="0.25">
      <c r="A2726" s="89"/>
      <c r="B2726" s="129"/>
      <c r="C2726" s="81"/>
      <c r="D2726" s="81"/>
      <c r="E2726" s="83"/>
    </row>
    <row r="2727" spans="1:5" x14ac:dyDescent="0.25">
      <c r="A2727" s="89"/>
      <c r="B2727" s="129"/>
      <c r="C2727" s="81"/>
      <c r="D2727" s="81"/>
      <c r="E2727" s="83"/>
    </row>
    <row r="2728" spans="1:5" x14ac:dyDescent="0.25">
      <c r="A2728" s="89"/>
      <c r="B2728" s="129"/>
      <c r="C2728" s="81"/>
      <c r="D2728" s="81"/>
      <c r="E2728" s="83"/>
    </row>
    <row r="2729" spans="1:5" x14ac:dyDescent="0.25">
      <c r="A2729" s="89"/>
      <c r="B2729" s="129"/>
      <c r="C2729" s="81"/>
      <c r="D2729" s="81"/>
      <c r="E2729" s="83"/>
    </row>
    <row r="2730" spans="1:5" x14ac:dyDescent="0.25">
      <c r="A2730" s="89"/>
      <c r="B2730" s="129"/>
      <c r="C2730" s="81"/>
      <c r="D2730" s="81"/>
      <c r="E2730" s="83"/>
    </row>
    <row r="2731" spans="1:5" x14ac:dyDescent="0.25">
      <c r="A2731" s="89"/>
      <c r="B2731" s="129"/>
      <c r="C2731" s="81"/>
      <c r="D2731" s="81"/>
      <c r="E2731" s="83"/>
    </row>
    <row r="2732" spans="1:5" x14ac:dyDescent="0.25">
      <c r="A2732" s="89"/>
      <c r="B2732" s="129"/>
      <c r="C2732" s="81"/>
      <c r="D2732" s="81"/>
      <c r="E2732" s="83"/>
    </row>
    <row r="2733" spans="1:5" x14ac:dyDescent="0.25">
      <c r="A2733" s="89"/>
      <c r="B2733" s="129"/>
      <c r="C2733" s="81"/>
      <c r="D2733" s="81"/>
      <c r="E2733" s="83"/>
    </row>
    <row r="2734" spans="1:5" x14ac:dyDescent="0.25">
      <c r="A2734" s="89"/>
      <c r="B2734" s="129"/>
      <c r="C2734" s="81"/>
      <c r="D2734" s="81"/>
      <c r="E2734" s="83"/>
    </row>
    <row r="2735" spans="1:5" x14ac:dyDescent="0.25">
      <c r="A2735" s="89"/>
      <c r="B2735" s="129"/>
      <c r="C2735" s="81"/>
      <c r="D2735" s="81"/>
      <c r="E2735" s="83"/>
    </row>
    <row r="2736" spans="1:5" x14ac:dyDescent="0.25">
      <c r="A2736" s="89"/>
      <c r="B2736" s="129"/>
      <c r="C2736" s="81"/>
      <c r="D2736" s="81"/>
      <c r="E2736" s="83"/>
    </row>
    <row r="2737" spans="1:5" x14ac:dyDescent="0.25">
      <c r="A2737" s="89"/>
      <c r="B2737" s="129"/>
      <c r="C2737" s="81"/>
      <c r="D2737" s="81"/>
      <c r="E2737" s="83"/>
    </row>
    <row r="2738" spans="1:5" x14ac:dyDescent="0.25">
      <c r="A2738" s="89"/>
      <c r="B2738" s="129"/>
      <c r="C2738" s="81"/>
      <c r="D2738" s="81"/>
      <c r="E2738" s="83"/>
    </row>
    <row r="2739" spans="1:5" x14ac:dyDescent="0.25">
      <c r="A2739" s="89"/>
      <c r="B2739" s="129"/>
      <c r="C2739" s="81"/>
      <c r="D2739" s="81"/>
      <c r="E2739" s="83"/>
    </row>
    <row r="2740" spans="1:5" x14ac:dyDescent="0.25">
      <c r="A2740" s="89"/>
      <c r="B2740" s="129"/>
      <c r="C2740" s="81"/>
      <c r="D2740" s="81"/>
      <c r="E2740" s="83"/>
    </row>
    <row r="2741" spans="1:5" x14ac:dyDescent="0.25">
      <c r="A2741" s="89"/>
      <c r="B2741" s="129"/>
      <c r="C2741" s="81"/>
      <c r="D2741" s="81"/>
      <c r="E2741" s="83"/>
    </row>
    <row r="2742" spans="1:5" x14ac:dyDescent="0.25">
      <c r="A2742" s="89"/>
      <c r="B2742" s="129"/>
      <c r="C2742" s="81"/>
      <c r="D2742" s="81"/>
      <c r="E2742" s="83"/>
    </row>
    <row r="2743" spans="1:5" x14ac:dyDescent="0.25">
      <c r="A2743" s="89"/>
      <c r="B2743" s="129"/>
      <c r="C2743" s="81"/>
      <c r="D2743" s="81"/>
      <c r="E2743" s="83"/>
    </row>
    <row r="2744" spans="1:5" x14ac:dyDescent="0.25">
      <c r="A2744" s="89"/>
      <c r="B2744" s="129"/>
      <c r="C2744" s="81"/>
      <c r="D2744" s="81"/>
      <c r="E2744" s="83"/>
    </row>
    <row r="2745" spans="1:5" x14ac:dyDescent="0.25">
      <c r="A2745" s="89"/>
      <c r="B2745" s="129"/>
      <c r="C2745" s="81"/>
      <c r="D2745" s="81"/>
      <c r="E2745" s="83"/>
    </row>
    <row r="2746" spans="1:5" x14ac:dyDescent="0.25">
      <c r="A2746" s="89"/>
      <c r="B2746" s="129"/>
      <c r="C2746" s="81"/>
      <c r="D2746" s="81"/>
      <c r="E2746" s="83"/>
    </row>
    <row r="2747" spans="1:5" x14ac:dyDescent="0.25">
      <c r="A2747" s="89"/>
      <c r="B2747" s="129"/>
      <c r="C2747" s="81"/>
      <c r="D2747" s="81"/>
      <c r="E2747" s="83"/>
    </row>
    <row r="2748" spans="1:5" x14ac:dyDescent="0.25">
      <c r="A2748" s="89"/>
      <c r="B2748" s="129"/>
      <c r="C2748" s="81"/>
      <c r="D2748" s="81"/>
      <c r="E2748" s="83"/>
    </row>
    <row r="2749" spans="1:5" x14ac:dyDescent="0.25">
      <c r="A2749" s="89"/>
      <c r="B2749" s="129"/>
      <c r="C2749" s="81"/>
      <c r="D2749" s="81"/>
      <c r="E2749" s="83"/>
    </row>
    <row r="2750" spans="1:5" x14ac:dyDescent="0.25">
      <c r="A2750" s="89"/>
      <c r="B2750" s="129"/>
      <c r="C2750" s="81"/>
      <c r="D2750" s="81"/>
      <c r="E2750" s="83"/>
    </row>
    <row r="2751" spans="1:5" x14ac:dyDescent="0.25">
      <c r="A2751" s="89"/>
      <c r="B2751" s="129"/>
      <c r="C2751" s="81"/>
      <c r="D2751" s="81"/>
      <c r="E2751" s="83"/>
    </row>
    <row r="2752" spans="1:5" x14ac:dyDescent="0.25">
      <c r="A2752" s="89"/>
      <c r="B2752" s="129"/>
      <c r="C2752" s="81"/>
      <c r="D2752" s="81"/>
      <c r="E2752" s="83"/>
    </row>
    <row r="2753" spans="1:5" x14ac:dyDescent="0.25">
      <c r="A2753" s="89"/>
      <c r="B2753" s="129"/>
      <c r="C2753" s="81"/>
      <c r="D2753" s="81"/>
      <c r="E2753" s="83"/>
    </row>
    <row r="2754" spans="1:5" x14ac:dyDescent="0.25">
      <c r="A2754" s="89"/>
      <c r="B2754" s="129"/>
      <c r="C2754" s="81"/>
      <c r="D2754" s="81"/>
      <c r="E2754" s="83"/>
    </row>
    <row r="2755" spans="1:5" x14ac:dyDescent="0.25">
      <c r="A2755" s="89"/>
      <c r="B2755" s="129"/>
      <c r="C2755" s="81"/>
      <c r="D2755" s="81"/>
      <c r="E2755" s="83"/>
    </row>
    <row r="2756" spans="1:5" x14ac:dyDescent="0.25">
      <c r="A2756" s="89"/>
      <c r="B2756" s="129"/>
      <c r="C2756" s="81"/>
      <c r="D2756" s="81"/>
      <c r="E2756" s="83"/>
    </row>
    <row r="2757" spans="1:5" x14ac:dyDescent="0.25">
      <c r="A2757" s="89"/>
      <c r="B2757" s="129"/>
      <c r="C2757" s="81"/>
      <c r="D2757" s="81"/>
      <c r="E2757" s="83"/>
    </row>
    <row r="2758" spans="1:5" x14ac:dyDescent="0.25">
      <c r="A2758" s="89"/>
      <c r="B2758" s="129"/>
      <c r="C2758" s="81"/>
      <c r="D2758" s="81"/>
      <c r="E2758" s="83"/>
    </row>
    <row r="2759" spans="1:5" x14ac:dyDescent="0.25">
      <c r="A2759" s="89"/>
      <c r="B2759" s="129"/>
      <c r="C2759" s="81"/>
      <c r="D2759" s="81"/>
      <c r="E2759" s="83"/>
    </row>
    <row r="2760" spans="1:5" x14ac:dyDescent="0.25">
      <c r="A2760" s="89"/>
      <c r="B2760" s="129"/>
      <c r="C2760" s="81"/>
      <c r="D2760" s="81"/>
      <c r="E2760" s="83"/>
    </row>
    <row r="2761" spans="1:5" x14ac:dyDescent="0.25">
      <c r="A2761" s="89"/>
      <c r="B2761" s="129"/>
      <c r="C2761" s="81"/>
      <c r="D2761" s="81"/>
      <c r="E2761" s="83"/>
    </row>
    <row r="2762" spans="1:5" x14ac:dyDescent="0.25">
      <c r="A2762" s="89"/>
      <c r="B2762" s="129"/>
      <c r="C2762" s="81"/>
      <c r="D2762" s="81"/>
      <c r="E2762" s="83"/>
    </row>
    <row r="2763" spans="1:5" x14ac:dyDescent="0.25">
      <c r="A2763" s="89"/>
      <c r="B2763" s="129"/>
      <c r="C2763" s="81"/>
      <c r="D2763" s="81"/>
      <c r="E2763" s="83"/>
    </row>
    <row r="2764" spans="1:5" x14ac:dyDescent="0.25">
      <c r="A2764" s="89"/>
      <c r="B2764" s="129"/>
      <c r="C2764" s="81"/>
      <c r="D2764" s="81"/>
      <c r="E2764" s="83"/>
    </row>
    <row r="2765" spans="1:5" x14ac:dyDescent="0.25">
      <c r="A2765" s="89"/>
      <c r="B2765" s="129"/>
      <c r="C2765" s="81"/>
      <c r="D2765" s="81"/>
      <c r="E2765" s="83"/>
    </row>
    <row r="2766" spans="1:5" x14ac:dyDescent="0.25">
      <c r="A2766" s="89"/>
      <c r="B2766" s="129"/>
      <c r="C2766" s="81"/>
      <c r="D2766" s="81"/>
      <c r="E2766" s="83"/>
    </row>
    <row r="2767" spans="1:5" x14ac:dyDescent="0.25">
      <c r="A2767" s="89"/>
      <c r="B2767" s="129"/>
      <c r="C2767" s="81"/>
      <c r="D2767" s="81"/>
      <c r="E2767" s="83"/>
    </row>
    <row r="2768" spans="1:5" x14ac:dyDescent="0.25">
      <c r="A2768" s="89"/>
      <c r="B2768" s="129"/>
      <c r="C2768" s="81"/>
      <c r="D2768" s="81"/>
      <c r="E2768" s="83"/>
    </row>
    <row r="2769" spans="1:5" x14ac:dyDescent="0.25">
      <c r="A2769" s="89"/>
      <c r="B2769" s="129"/>
      <c r="C2769" s="81"/>
      <c r="D2769" s="81"/>
      <c r="E2769" s="83"/>
    </row>
    <row r="2770" spans="1:5" x14ac:dyDescent="0.25">
      <c r="A2770" s="89"/>
      <c r="B2770" s="129"/>
      <c r="C2770" s="81"/>
      <c r="D2770" s="81"/>
      <c r="E2770" s="83"/>
    </row>
    <row r="2771" spans="1:5" x14ac:dyDescent="0.25">
      <c r="A2771" s="89"/>
      <c r="B2771" s="129"/>
      <c r="C2771" s="81"/>
      <c r="D2771" s="81"/>
      <c r="E2771" s="83"/>
    </row>
    <row r="2772" spans="1:5" x14ac:dyDescent="0.25">
      <c r="A2772" s="89"/>
      <c r="B2772" s="129"/>
      <c r="C2772" s="81"/>
      <c r="D2772" s="81"/>
      <c r="E2772" s="83"/>
    </row>
    <row r="2773" spans="1:5" x14ac:dyDescent="0.25">
      <c r="A2773" s="89"/>
      <c r="B2773" s="129"/>
      <c r="C2773" s="81"/>
      <c r="D2773" s="81"/>
      <c r="E2773" s="83"/>
    </row>
    <row r="2774" spans="1:5" x14ac:dyDescent="0.25">
      <c r="A2774" s="89"/>
      <c r="B2774" s="129"/>
      <c r="C2774" s="81"/>
      <c r="D2774" s="81"/>
      <c r="E2774" s="83"/>
    </row>
    <row r="2775" spans="1:5" x14ac:dyDescent="0.25">
      <c r="A2775" s="89"/>
      <c r="B2775" s="129"/>
      <c r="C2775" s="81"/>
      <c r="D2775" s="81"/>
      <c r="E2775" s="83"/>
    </row>
    <row r="2776" spans="1:5" x14ac:dyDescent="0.25">
      <c r="A2776" s="89"/>
      <c r="B2776" s="129"/>
      <c r="C2776" s="81"/>
      <c r="D2776" s="81"/>
      <c r="E2776" s="83"/>
    </row>
    <row r="2777" spans="1:5" x14ac:dyDescent="0.25">
      <c r="A2777" s="89"/>
      <c r="B2777" s="129"/>
      <c r="C2777" s="81"/>
      <c r="D2777" s="81"/>
      <c r="E2777" s="83"/>
    </row>
    <row r="2778" spans="1:5" x14ac:dyDescent="0.25">
      <c r="A2778" s="89"/>
      <c r="B2778" s="129"/>
      <c r="C2778" s="81"/>
      <c r="D2778" s="81"/>
      <c r="E2778" s="83"/>
    </row>
    <row r="2779" spans="1:5" x14ac:dyDescent="0.25">
      <c r="A2779" s="89"/>
      <c r="B2779" s="129"/>
      <c r="C2779" s="81"/>
      <c r="D2779" s="81"/>
      <c r="E2779" s="83"/>
    </row>
    <row r="2780" spans="1:5" x14ac:dyDescent="0.25">
      <c r="A2780" s="89"/>
      <c r="B2780" s="129"/>
      <c r="C2780" s="81"/>
      <c r="D2780" s="81"/>
      <c r="E2780" s="83"/>
    </row>
    <row r="2781" spans="1:5" x14ac:dyDescent="0.25">
      <c r="A2781" s="89"/>
      <c r="B2781" s="129"/>
      <c r="C2781" s="81"/>
      <c r="D2781" s="81"/>
      <c r="E2781" s="83"/>
    </row>
    <row r="2782" spans="1:5" x14ac:dyDescent="0.25">
      <c r="A2782" s="89"/>
      <c r="B2782" s="129"/>
      <c r="C2782" s="81"/>
      <c r="D2782" s="81"/>
      <c r="E2782" s="83"/>
    </row>
    <row r="2783" spans="1:5" x14ac:dyDescent="0.25">
      <c r="A2783" s="89"/>
      <c r="B2783" s="129"/>
      <c r="C2783" s="81"/>
      <c r="D2783" s="81"/>
      <c r="E2783" s="83"/>
    </row>
    <row r="2784" spans="1:5" x14ac:dyDescent="0.25">
      <c r="A2784" s="89"/>
      <c r="B2784" s="129"/>
      <c r="C2784" s="81"/>
      <c r="D2784" s="81"/>
      <c r="E2784" s="83"/>
    </row>
    <row r="2785" spans="1:5" x14ac:dyDescent="0.25">
      <c r="A2785" s="89"/>
      <c r="B2785" s="129"/>
      <c r="C2785" s="81"/>
      <c r="D2785" s="81"/>
      <c r="E2785" s="83"/>
    </row>
    <row r="2786" spans="1:5" x14ac:dyDescent="0.25">
      <c r="A2786" s="89"/>
      <c r="B2786" s="129"/>
      <c r="C2786" s="81"/>
      <c r="D2786" s="81"/>
      <c r="E2786" s="83"/>
    </row>
    <row r="2787" spans="1:5" x14ac:dyDescent="0.25">
      <c r="A2787" s="89"/>
      <c r="B2787" s="129"/>
      <c r="C2787" s="81"/>
      <c r="D2787" s="81"/>
      <c r="E2787" s="83"/>
    </row>
    <row r="2788" spans="1:5" x14ac:dyDescent="0.25">
      <c r="A2788" s="89"/>
      <c r="B2788" s="129"/>
      <c r="C2788" s="81"/>
      <c r="D2788" s="81"/>
      <c r="E2788" s="83"/>
    </row>
    <row r="2789" spans="1:5" x14ac:dyDescent="0.25">
      <c r="A2789" s="89"/>
      <c r="B2789" s="129"/>
      <c r="C2789" s="81"/>
      <c r="D2789" s="81"/>
      <c r="E2789" s="83"/>
    </row>
    <row r="2790" spans="1:5" x14ac:dyDescent="0.25">
      <c r="A2790" s="89"/>
      <c r="B2790" s="129"/>
      <c r="C2790" s="81"/>
      <c r="D2790" s="81"/>
      <c r="E2790" s="83"/>
    </row>
    <row r="2791" spans="1:5" x14ac:dyDescent="0.25">
      <c r="A2791" s="89"/>
      <c r="B2791" s="129"/>
      <c r="C2791" s="81"/>
      <c r="D2791" s="81"/>
      <c r="E2791" s="83"/>
    </row>
    <row r="2792" spans="1:5" x14ac:dyDescent="0.25">
      <c r="A2792" s="89"/>
      <c r="B2792" s="129"/>
      <c r="C2792" s="81"/>
      <c r="D2792" s="81"/>
      <c r="E2792" s="83"/>
    </row>
    <row r="2793" spans="1:5" x14ac:dyDescent="0.25">
      <c r="A2793" s="89"/>
      <c r="B2793" s="129"/>
      <c r="C2793" s="81"/>
      <c r="D2793" s="81"/>
      <c r="E2793" s="83"/>
    </row>
    <row r="2794" spans="1:5" x14ac:dyDescent="0.25">
      <c r="A2794" s="89"/>
      <c r="B2794" s="129"/>
      <c r="C2794" s="81"/>
      <c r="D2794" s="81"/>
      <c r="E2794" s="83"/>
    </row>
    <row r="2795" spans="1:5" x14ac:dyDescent="0.25">
      <c r="A2795" s="89"/>
      <c r="B2795" s="129"/>
      <c r="C2795" s="81"/>
      <c r="D2795" s="81"/>
      <c r="E2795" s="83"/>
    </row>
    <row r="2796" spans="1:5" x14ac:dyDescent="0.25">
      <c r="A2796" s="89"/>
      <c r="B2796" s="129"/>
      <c r="C2796" s="81"/>
      <c r="D2796" s="81"/>
      <c r="E2796" s="83"/>
    </row>
    <row r="2797" spans="1:5" x14ac:dyDescent="0.25">
      <c r="A2797" s="89"/>
      <c r="B2797" s="129"/>
      <c r="C2797" s="81"/>
      <c r="D2797" s="81"/>
      <c r="E2797" s="83"/>
    </row>
    <row r="2798" spans="1:5" x14ac:dyDescent="0.25">
      <c r="A2798" s="89"/>
      <c r="B2798" s="129"/>
      <c r="C2798" s="81"/>
      <c r="D2798" s="81"/>
      <c r="E2798" s="83"/>
    </row>
  </sheetData>
  <phoneticPr fontId="15" type="noConversion"/>
  <conditionalFormatting sqref="H7:H31">
    <cfRule type="cellIs" dxfId="1" priority="1" operator="greaterThan">
      <formula>0</formula>
    </cfRule>
  </conditionalFormatting>
  <conditionalFormatting sqref="H9:H31">
    <cfRule type="cellIs" dxfId="0" priority="2" operator="lessThan">
      <formula>-30000</formula>
    </cfRule>
  </conditionalFormatting>
  <pageMargins left="0.70866141732283472" right="0.70866141732283472" top="0.74803149606299213" bottom="0.74803149606299213" header="0.31496062992125984" footer="0.31496062992125984"/>
  <pageSetup scale="86" fitToHeight="0" orientation="portrait" r:id="rId1"/>
  <drawing r:id="rId2"/>
  <legacyDrawing r:id="rId3"/>
  <controls>
    <mc:AlternateContent xmlns:mc="http://schemas.openxmlformats.org/markup-compatibility/2006">
      <mc:Choice Requires="x14">
        <control shapeId="5122" r:id="rId4" name="Buscador">
          <controlPr defaultSize="0" autoLine="0" autoPict="0" r:id="rId5">
            <anchor moveWithCells="1">
              <from>
                <xdr:col>0</xdr:col>
                <xdr:colOff>723900</xdr:colOff>
                <xdr:row>1</xdr:row>
                <xdr:rowOff>139700</xdr:rowOff>
              </from>
              <to>
                <xdr:col>2</xdr:col>
                <xdr:colOff>0</xdr:colOff>
                <xdr:row>2</xdr:row>
                <xdr:rowOff>158750</xdr:rowOff>
              </to>
            </anchor>
          </controlPr>
        </control>
      </mc:Choice>
      <mc:Fallback>
        <control shapeId="5122" r:id="rId4" name="Buscador"/>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J2582"/>
  <sheetViews>
    <sheetView topLeftCell="A594" workbookViewId="0">
      <selection activeCell="D3" sqref="D3"/>
    </sheetView>
  </sheetViews>
  <sheetFormatPr baseColWidth="10" defaultColWidth="11.453125" defaultRowHeight="11.5" x14ac:dyDescent="0.25"/>
  <cols>
    <col min="1" max="1" width="7.54296875" style="91" bestFit="1" customWidth="1"/>
    <col min="2" max="2" width="59" style="122" customWidth="1"/>
    <col min="3" max="3" width="13.08984375" style="99" bestFit="1" customWidth="1"/>
    <col min="4" max="4" width="11.90625" style="99" bestFit="1" customWidth="1"/>
    <col min="5" max="5" width="16.08984375" style="101" bestFit="1" customWidth="1"/>
    <col min="6" max="6" width="16.453125" style="92" bestFit="1" customWidth="1"/>
    <col min="7" max="7" width="14.6328125" style="93" customWidth="1"/>
    <col min="8" max="8" width="14.6328125" style="97" customWidth="1"/>
    <col min="9" max="9" width="37" style="91" bestFit="1" customWidth="1"/>
    <col min="10" max="16384" width="11.453125" style="91"/>
  </cols>
  <sheetData>
    <row r="1" spans="1:10" ht="12" thickBot="1" x14ac:dyDescent="0.3">
      <c r="H1" s="95">
        <v>5.1999999999999998E-2</v>
      </c>
    </row>
    <row r="2" spans="1:10" ht="23.5" thickBot="1" x14ac:dyDescent="0.3">
      <c r="A2" s="14" t="s">
        <v>10287</v>
      </c>
      <c r="B2" s="16" t="s">
        <v>10288</v>
      </c>
      <c r="C2" s="15" t="s">
        <v>5363</v>
      </c>
      <c r="D2" s="16" t="s">
        <v>10289</v>
      </c>
      <c r="E2" s="102" t="s">
        <v>10290</v>
      </c>
      <c r="F2" s="76" t="s">
        <v>10291</v>
      </c>
      <c r="G2" s="77" t="s">
        <v>10292</v>
      </c>
      <c r="H2" s="78" t="s">
        <v>10293</v>
      </c>
      <c r="I2" s="91" t="s">
        <v>10294</v>
      </c>
      <c r="J2" s="91" t="s">
        <v>10295</v>
      </c>
    </row>
    <row r="3" spans="1:10" ht="12.5" x14ac:dyDescent="0.25">
      <c r="A3" s="7" t="s">
        <v>9897</v>
      </c>
      <c r="B3" s="79" t="s">
        <v>9898</v>
      </c>
      <c r="C3" s="80" t="s">
        <v>5368</v>
      </c>
      <c r="D3" s="80" t="s">
        <v>13</v>
      </c>
      <c r="E3" s="103">
        <f>ROUNDUP(H3*(1+$H$1),0)</f>
        <v>4551</v>
      </c>
      <c r="F3" s="85">
        <v>3635</v>
      </c>
      <c r="G3" s="96">
        <v>0.19</v>
      </c>
      <c r="H3" s="97">
        <v>4326</v>
      </c>
    </row>
    <row r="4" spans="1:10" ht="13" x14ac:dyDescent="0.25">
      <c r="A4" s="7" t="s">
        <v>5366</v>
      </c>
      <c r="B4" s="79" t="s">
        <v>5367</v>
      </c>
      <c r="C4" s="80" t="s">
        <v>5368</v>
      </c>
      <c r="D4" s="80" t="s">
        <v>13</v>
      </c>
      <c r="E4" s="104">
        <v>4251</v>
      </c>
      <c r="F4" s="85">
        <f>+E4/1.19</f>
        <v>3572.2689075630256</v>
      </c>
      <c r="G4" s="96"/>
      <c r="I4" s="94" t="s">
        <v>10296</v>
      </c>
    </row>
    <row r="5" spans="1:10" ht="12.5" x14ac:dyDescent="0.25">
      <c r="A5" s="7" t="s">
        <v>5369</v>
      </c>
      <c r="B5" s="79" t="s">
        <v>5370</v>
      </c>
      <c r="C5" s="80" t="s">
        <v>5368</v>
      </c>
      <c r="D5" s="80" t="s">
        <v>13</v>
      </c>
      <c r="E5" s="103">
        <f>ROUNDUP(H5*(1+$H$1),0)</f>
        <v>5938</v>
      </c>
      <c r="F5" s="85">
        <v>4743</v>
      </c>
      <c r="G5" s="96">
        <v>0.19</v>
      </c>
      <c r="H5" s="97">
        <v>5644</v>
      </c>
    </row>
    <row r="6" spans="1:10" ht="12.5" x14ac:dyDescent="0.25">
      <c r="A6" s="7" t="s">
        <v>8721</v>
      </c>
      <c r="B6" s="79" t="s">
        <v>8722</v>
      </c>
      <c r="C6" s="80" t="s">
        <v>5368</v>
      </c>
      <c r="D6" s="80" t="s">
        <v>13</v>
      </c>
      <c r="E6" s="103">
        <f>ROUNDUP(H6*(1+$H$1),0)</f>
        <v>4380</v>
      </c>
      <c r="F6" s="85">
        <v>3498</v>
      </c>
      <c r="G6" s="96">
        <v>0.19</v>
      </c>
      <c r="H6" s="97">
        <v>4163</v>
      </c>
    </row>
    <row r="7" spans="1:10" ht="13" x14ac:dyDescent="0.25">
      <c r="A7" s="7" t="s">
        <v>5879</v>
      </c>
      <c r="B7" s="98" t="s">
        <v>5880</v>
      </c>
      <c r="C7" s="80" t="s">
        <v>5368</v>
      </c>
      <c r="D7" s="80" t="s">
        <v>13</v>
      </c>
      <c r="E7" s="104">
        <v>5200</v>
      </c>
      <c r="F7" s="85">
        <v>3460</v>
      </c>
      <c r="G7" s="96">
        <v>0.19</v>
      </c>
      <c r="H7" s="97">
        <v>4117</v>
      </c>
    </row>
    <row r="8" spans="1:10" ht="12.5" x14ac:dyDescent="0.25">
      <c r="A8" s="7" t="s">
        <v>5881</v>
      </c>
      <c r="B8" s="79" t="s">
        <v>5882</v>
      </c>
      <c r="C8" s="80" t="s">
        <v>5368</v>
      </c>
      <c r="D8" s="80" t="s">
        <v>13</v>
      </c>
      <c r="E8" s="131">
        <v>5058</v>
      </c>
      <c r="F8" s="85"/>
      <c r="G8" s="96"/>
      <c r="I8" s="94" t="s">
        <v>10296</v>
      </c>
    </row>
    <row r="9" spans="1:10" ht="12.5" x14ac:dyDescent="0.25">
      <c r="A9" s="7" t="s">
        <v>5883</v>
      </c>
      <c r="B9" s="79" t="s">
        <v>5884</v>
      </c>
      <c r="C9" s="80" t="s">
        <v>5368</v>
      </c>
      <c r="D9" s="80" t="s">
        <v>13</v>
      </c>
      <c r="E9" s="103">
        <v>5058</v>
      </c>
      <c r="F9" s="85">
        <v>3460</v>
      </c>
      <c r="G9" s="96">
        <v>0.19</v>
      </c>
      <c r="H9" s="97">
        <v>4117</v>
      </c>
    </row>
    <row r="10" spans="1:10" ht="25" x14ac:dyDescent="0.25">
      <c r="A10" s="7" t="s">
        <v>5885</v>
      </c>
      <c r="B10" s="79" t="s">
        <v>5886</v>
      </c>
      <c r="C10" s="80" t="s">
        <v>5368</v>
      </c>
      <c r="D10" s="80" t="s">
        <v>13</v>
      </c>
      <c r="E10" s="104">
        <v>5058</v>
      </c>
      <c r="F10" s="85"/>
      <c r="G10" s="96"/>
      <c r="I10" s="94" t="s">
        <v>10296</v>
      </c>
    </row>
    <row r="11" spans="1:10" ht="12.5" x14ac:dyDescent="0.25">
      <c r="A11" s="7" t="s">
        <v>5887</v>
      </c>
      <c r="B11" s="79" t="s">
        <v>5888</v>
      </c>
      <c r="C11" s="80" t="s">
        <v>5368</v>
      </c>
      <c r="D11" s="80" t="s">
        <v>13</v>
      </c>
      <c r="E11" s="103">
        <v>5058</v>
      </c>
      <c r="F11" s="85">
        <v>3460</v>
      </c>
      <c r="G11" s="96">
        <v>0.19</v>
      </c>
      <c r="H11" s="97">
        <v>4117</v>
      </c>
    </row>
    <row r="12" spans="1:10" ht="13" x14ac:dyDescent="0.25">
      <c r="A12" s="7" t="s">
        <v>5889</v>
      </c>
      <c r="B12" s="79" t="s">
        <v>5890</v>
      </c>
      <c r="C12" s="80" t="s">
        <v>5368</v>
      </c>
      <c r="D12" s="80" t="s">
        <v>13</v>
      </c>
      <c r="E12" s="104">
        <v>5058</v>
      </c>
      <c r="F12" s="85"/>
      <c r="G12" s="96"/>
      <c r="I12" s="94" t="s">
        <v>10296</v>
      </c>
    </row>
    <row r="13" spans="1:10" ht="12.5" x14ac:dyDescent="0.25">
      <c r="A13" s="7" t="s">
        <v>5891</v>
      </c>
      <c r="B13" s="79" t="s">
        <v>5892</v>
      </c>
      <c r="C13" s="80" t="s">
        <v>5368</v>
      </c>
      <c r="D13" s="80" t="s">
        <v>13</v>
      </c>
      <c r="E13" s="103">
        <v>5058</v>
      </c>
      <c r="F13" s="85">
        <v>3460</v>
      </c>
      <c r="G13" s="96">
        <v>0.19</v>
      </c>
      <c r="H13" s="97">
        <v>4117</v>
      </c>
    </row>
    <row r="14" spans="1:10" ht="25" x14ac:dyDescent="0.25">
      <c r="A14" s="7" t="s">
        <v>5939</v>
      </c>
      <c r="B14" s="79" t="s">
        <v>5940</v>
      </c>
      <c r="C14" s="80" t="s">
        <v>5368</v>
      </c>
      <c r="D14" s="80" t="s">
        <v>13</v>
      </c>
      <c r="E14" s="104">
        <v>5058</v>
      </c>
      <c r="F14" s="85"/>
      <c r="G14" s="96"/>
      <c r="I14" s="94" t="s">
        <v>10296</v>
      </c>
    </row>
    <row r="15" spans="1:10" ht="13" x14ac:dyDescent="0.25">
      <c r="A15" s="7" t="s">
        <v>8317</v>
      </c>
      <c r="B15" s="79" t="s">
        <v>8318</v>
      </c>
      <c r="C15" s="80" t="s">
        <v>5368</v>
      </c>
      <c r="D15" s="80" t="s">
        <v>770</v>
      </c>
      <c r="E15" s="104">
        <v>7145</v>
      </c>
      <c r="F15" s="85"/>
      <c r="G15" s="96"/>
      <c r="I15" s="94" t="s">
        <v>10296</v>
      </c>
    </row>
    <row r="16" spans="1:10" ht="12.5" x14ac:dyDescent="0.25">
      <c r="A16" s="7" t="s">
        <v>6132</v>
      </c>
      <c r="B16" s="79" t="s">
        <v>6133</v>
      </c>
      <c r="C16" s="80" t="s">
        <v>5368</v>
      </c>
      <c r="D16" s="80" t="s">
        <v>770</v>
      </c>
      <c r="E16" s="103">
        <f>ROUNDUP(H16*(1+$H$1),0)</f>
        <v>5417</v>
      </c>
      <c r="F16" s="85">
        <v>4327</v>
      </c>
      <c r="G16" s="96">
        <v>0.19</v>
      </c>
      <c r="H16" s="97">
        <v>5149</v>
      </c>
    </row>
    <row r="17" spans="1:9" ht="13" x14ac:dyDescent="0.25">
      <c r="A17" s="7" t="s">
        <v>8512</v>
      </c>
      <c r="B17" s="79" t="s">
        <v>8513</v>
      </c>
      <c r="C17" s="80" t="s">
        <v>5368</v>
      </c>
      <c r="D17" s="80" t="s">
        <v>770</v>
      </c>
      <c r="E17" s="104">
        <v>4591</v>
      </c>
      <c r="F17" s="85"/>
      <c r="G17" s="96"/>
      <c r="I17" s="94" t="s">
        <v>10296</v>
      </c>
    </row>
    <row r="18" spans="1:9" ht="13" x14ac:dyDescent="0.25">
      <c r="A18" s="7" t="s">
        <v>9015</v>
      </c>
      <c r="B18" s="79" t="s">
        <v>9016</v>
      </c>
      <c r="C18" s="80" t="s">
        <v>5368</v>
      </c>
      <c r="D18" s="80" t="s">
        <v>70</v>
      </c>
      <c r="E18" s="104">
        <v>14075</v>
      </c>
      <c r="F18" s="85"/>
      <c r="G18" s="96"/>
      <c r="I18" s="94" t="s">
        <v>10296</v>
      </c>
    </row>
    <row r="19" spans="1:9" ht="12.5" x14ac:dyDescent="0.25">
      <c r="A19" s="7" t="s">
        <v>9005</v>
      </c>
      <c r="B19" s="79" t="s">
        <v>9006</v>
      </c>
      <c r="C19" s="80" t="s">
        <v>5368</v>
      </c>
      <c r="D19" s="80" t="s">
        <v>70</v>
      </c>
      <c r="E19" s="103">
        <f t="shared" ref="E19:E24" si="0">ROUNDUP(H19*(1+$H$1),0)</f>
        <v>3921</v>
      </c>
      <c r="F19" s="85">
        <v>3132</v>
      </c>
      <c r="G19" s="96">
        <v>0.19</v>
      </c>
      <c r="H19" s="97">
        <v>3727</v>
      </c>
    </row>
    <row r="20" spans="1:9" ht="12.5" x14ac:dyDescent="0.25">
      <c r="A20" s="7" t="s">
        <v>9013</v>
      </c>
      <c r="B20" s="79" t="s">
        <v>9014</v>
      </c>
      <c r="C20" s="80" t="s">
        <v>5368</v>
      </c>
      <c r="D20" s="80" t="s">
        <v>70</v>
      </c>
      <c r="E20" s="103">
        <f t="shared" si="0"/>
        <v>3821</v>
      </c>
      <c r="F20" s="85">
        <v>3052</v>
      </c>
      <c r="G20" s="96">
        <v>0.19</v>
      </c>
      <c r="H20" s="97">
        <v>3632</v>
      </c>
    </row>
    <row r="21" spans="1:9" ht="12.5" x14ac:dyDescent="0.25">
      <c r="A21" s="7" t="s">
        <v>9019</v>
      </c>
      <c r="B21" s="79" t="s">
        <v>9020</v>
      </c>
      <c r="C21" s="80" t="s">
        <v>5368</v>
      </c>
      <c r="D21" s="80" t="s">
        <v>70</v>
      </c>
      <c r="E21" s="103">
        <f t="shared" si="0"/>
        <v>216706</v>
      </c>
      <c r="F21" s="85">
        <v>173104</v>
      </c>
      <c r="G21" s="96">
        <v>0.19</v>
      </c>
      <c r="H21" s="97">
        <v>205994</v>
      </c>
    </row>
    <row r="22" spans="1:9" ht="12.5" x14ac:dyDescent="0.25">
      <c r="A22" s="7" t="s">
        <v>9021</v>
      </c>
      <c r="B22" s="79" t="s">
        <v>9022</v>
      </c>
      <c r="C22" s="80" t="s">
        <v>5368</v>
      </c>
      <c r="D22" s="80" t="s">
        <v>70</v>
      </c>
      <c r="E22" s="103">
        <f t="shared" si="0"/>
        <v>1332732</v>
      </c>
      <c r="F22" s="85">
        <v>1064584</v>
      </c>
      <c r="G22" s="96">
        <v>0.19</v>
      </c>
      <c r="H22" s="97">
        <v>1266855</v>
      </c>
    </row>
    <row r="23" spans="1:9" ht="12.5" x14ac:dyDescent="0.25">
      <c r="A23" s="7" t="s">
        <v>9083</v>
      </c>
      <c r="B23" s="79" t="s">
        <v>9084</v>
      </c>
      <c r="C23" s="80" t="s">
        <v>5368</v>
      </c>
      <c r="D23" s="80" t="s">
        <v>70</v>
      </c>
      <c r="E23" s="103">
        <f t="shared" si="0"/>
        <v>650112</v>
      </c>
      <c r="F23" s="85">
        <v>519308</v>
      </c>
      <c r="G23" s="96">
        <v>0.19</v>
      </c>
      <c r="H23" s="97">
        <v>617977</v>
      </c>
    </row>
    <row r="24" spans="1:9" ht="12.5" x14ac:dyDescent="0.25">
      <c r="A24" s="7" t="s">
        <v>9025</v>
      </c>
      <c r="B24" s="79" t="s">
        <v>9026</v>
      </c>
      <c r="C24" s="80" t="s">
        <v>5368</v>
      </c>
      <c r="D24" s="80" t="s">
        <v>70</v>
      </c>
      <c r="E24" s="103">
        <f t="shared" si="0"/>
        <v>281716</v>
      </c>
      <c r="F24" s="85">
        <v>225034</v>
      </c>
      <c r="G24" s="96">
        <v>0.19</v>
      </c>
      <c r="H24" s="97">
        <v>267790</v>
      </c>
    </row>
    <row r="25" spans="1:9" ht="13" x14ac:dyDescent="0.25">
      <c r="A25" s="7" t="s">
        <v>8858</v>
      </c>
      <c r="B25" s="79" t="s">
        <v>8859</v>
      </c>
      <c r="C25" s="80" t="s">
        <v>5368</v>
      </c>
      <c r="D25" s="80" t="s">
        <v>13</v>
      </c>
      <c r="E25" s="106">
        <v>5465</v>
      </c>
      <c r="F25" s="85"/>
      <c r="G25" s="96"/>
      <c r="I25" s="91" t="s">
        <v>10296</v>
      </c>
    </row>
    <row r="26" spans="1:9" ht="25" x14ac:dyDescent="0.25">
      <c r="A26" s="7" t="s">
        <v>6079</v>
      </c>
      <c r="B26" s="79" t="s">
        <v>6080</v>
      </c>
      <c r="C26" s="80" t="s">
        <v>5368</v>
      </c>
      <c r="D26" s="80" t="s">
        <v>70</v>
      </c>
      <c r="E26" s="103">
        <f>ROUNDUP(H26*(1+$H$1),0)</f>
        <v>17336</v>
      </c>
      <c r="F26" s="85">
        <v>13848</v>
      </c>
      <c r="G26" s="96">
        <v>0.19</v>
      </c>
      <c r="H26" s="97">
        <v>16479</v>
      </c>
    </row>
    <row r="27" spans="1:9" ht="13" x14ac:dyDescent="0.25">
      <c r="A27" s="7" t="s">
        <v>9666</v>
      </c>
      <c r="B27" s="98" t="s">
        <v>9667</v>
      </c>
      <c r="C27" s="80" t="s">
        <v>5368</v>
      </c>
      <c r="D27" s="80" t="s">
        <v>91</v>
      </c>
      <c r="E27" s="106">
        <v>8930</v>
      </c>
      <c r="F27" s="85"/>
      <c r="G27" s="96"/>
      <c r="I27" s="91" t="s">
        <v>10297</v>
      </c>
    </row>
    <row r="28" spans="1:9" ht="12.5" x14ac:dyDescent="0.25">
      <c r="A28" s="7" t="s">
        <v>8705</v>
      </c>
      <c r="B28" s="79" t="s">
        <v>8706</v>
      </c>
      <c r="C28" s="80" t="s">
        <v>5368</v>
      </c>
      <c r="D28" s="80" t="s">
        <v>6095</v>
      </c>
      <c r="E28" s="103">
        <f>ROUNDUP(H28*(1+$H$1),0)</f>
        <v>282800</v>
      </c>
      <c r="F28" s="85">
        <v>225900</v>
      </c>
      <c r="G28" s="96">
        <v>0.19</v>
      </c>
      <c r="H28" s="97">
        <v>268821</v>
      </c>
    </row>
    <row r="29" spans="1:9" ht="13" x14ac:dyDescent="0.25">
      <c r="A29" s="7" t="s">
        <v>5600</v>
      </c>
      <c r="B29" s="98" t="s">
        <v>5380</v>
      </c>
      <c r="C29" s="80" t="s">
        <v>5368</v>
      </c>
      <c r="D29" s="80" t="s">
        <v>16</v>
      </c>
      <c r="E29" s="104">
        <v>106670</v>
      </c>
      <c r="F29" s="85"/>
      <c r="G29" s="96"/>
      <c r="I29" s="91" t="s">
        <v>10298</v>
      </c>
    </row>
    <row r="30" spans="1:9" ht="13" x14ac:dyDescent="0.25">
      <c r="A30" s="7" t="s">
        <v>5931</v>
      </c>
      <c r="B30" s="98" t="s">
        <v>5932</v>
      </c>
      <c r="C30" s="80" t="s">
        <v>5368</v>
      </c>
      <c r="D30" s="80" t="s">
        <v>16</v>
      </c>
      <c r="E30" s="104">
        <v>106670</v>
      </c>
      <c r="F30" s="85"/>
      <c r="G30" s="96"/>
      <c r="I30" s="91" t="s">
        <v>10298</v>
      </c>
    </row>
    <row r="31" spans="1:9" ht="13" x14ac:dyDescent="0.25">
      <c r="A31" s="7" t="s">
        <v>5379</v>
      </c>
      <c r="B31" s="98" t="s">
        <v>5380</v>
      </c>
      <c r="C31" s="80" t="s">
        <v>5368</v>
      </c>
      <c r="D31" s="80" t="s">
        <v>16</v>
      </c>
      <c r="E31" s="104">
        <v>106670</v>
      </c>
      <c r="F31" s="85"/>
      <c r="G31" s="96"/>
      <c r="I31" s="91" t="s">
        <v>10298</v>
      </c>
    </row>
    <row r="32" spans="1:9" ht="13" x14ac:dyDescent="0.25">
      <c r="A32" s="7" t="s">
        <v>5381</v>
      </c>
      <c r="B32" s="98" t="s">
        <v>5382</v>
      </c>
      <c r="C32" s="80" t="s">
        <v>5368</v>
      </c>
      <c r="D32" s="80" t="s">
        <v>16</v>
      </c>
      <c r="E32" s="104">
        <v>136420</v>
      </c>
      <c r="F32" s="85"/>
      <c r="G32" s="96"/>
      <c r="I32" s="91" t="s">
        <v>10298</v>
      </c>
    </row>
    <row r="33" spans="1:9" ht="13" x14ac:dyDescent="0.25">
      <c r="A33" s="7" t="s">
        <v>5584</v>
      </c>
      <c r="B33" s="79" t="s">
        <v>5585</v>
      </c>
      <c r="C33" s="80" t="s">
        <v>5368</v>
      </c>
      <c r="D33" s="80" t="s">
        <v>16</v>
      </c>
      <c r="E33" s="104">
        <v>95000</v>
      </c>
      <c r="F33" s="85"/>
      <c r="G33" s="96"/>
    </row>
    <row r="34" spans="1:9" ht="13" x14ac:dyDescent="0.25">
      <c r="A34" s="7" t="s">
        <v>5554</v>
      </c>
      <c r="B34" s="79" t="s">
        <v>5555</v>
      </c>
      <c r="C34" s="80" t="s">
        <v>5368</v>
      </c>
      <c r="D34" s="80" t="s">
        <v>16</v>
      </c>
      <c r="E34" s="104">
        <v>95000</v>
      </c>
      <c r="F34" s="85"/>
      <c r="G34" s="96"/>
    </row>
    <row r="35" spans="1:9" ht="13" x14ac:dyDescent="0.25">
      <c r="A35" s="7" t="s">
        <v>5865</v>
      </c>
      <c r="B35" s="98" t="s">
        <v>5866</v>
      </c>
      <c r="C35" s="80" t="s">
        <v>5368</v>
      </c>
      <c r="D35" s="80" t="s">
        <v>16</v>
      </c>
      <c r="E35" s="104">
        <v>120950</v>
      </c>
      <c r="F35" s="85"/>
      <c r="G35" s="96"/>
      <c r="I35" s="91" t="s">
        <v>10298</v>
      </c>
    </row>
    <row r="36" spans="1:9" ht="13" x14ac:dyDescent="0.25">
      <c r="A36" s="7" t="s">
        <v>5869</v>
      </c>
      <c r="B36" s="98" t="s">
        <v>5870</v>
      </c>
      <c r="C36" s="80" t="s">
        <v>5368</v>
      </c>
      <c r="D36" s="80" t="s">
        <v>16</v>
      </c>
      <c r="E36" s="104">
        <v>118570</v>
      </c>
      <c r="F36" s="85"/>
      <c r="G36" s="96"/>
      <c r="I36" s="91" t="s">
        <v>10298</v>
      </c>
    </row>
    <row r="37" spans="1:9" ht="12.5" x14ac:dyDescent="0.25">
      <c r="A37" s="7" t="s">
        <v>8991</v>
      </c>
      <c r="B37" s="79" t="s">
        <v>8992</v>
      </c>
      <c r="C37" s="80" t="s">
        <v>5368</v>
      </c>
      <c r="D37" s="80" t="s">
        <v>16</v>
      </c>
      <c r="E37" s="103">
        <f>ROUNDUP(H37*(1+$H$1),0)</f>
        <v>2808</v>
      </c>
      <c r="F37" s="85">
        <v>2669</v>
      </c>
      <c r="G37" s="96">
        <v>0</v>
      </c>
      <c r="H37" s="97">
        <v>2669</v>
      </c>
    </row>
    <row r="38" spans="1:9" ht="12.5" x14ac:dyDescent="0.25">
      <c r="A38" s="7" t="s">
        <v>5558</v>
      </c>
      <c r="B38" s="79" t="s">
        <v>5559</v>
      </c>
      <c r="C38" s="80" t="s">
        <v>5368</v>
      </c>
      <c r="D38" s="80" t="s">
        <v>16</v>
      </c>
      <c r="E38" s="103">
        <f>ROUNDUP(H38*(1+$H$1),0)</f>
        <v>29138</v>
      </c>
      <c r="F38" s="85">
        <v>27697</v>
      </c>
      <c r="G38" s="96">
        <v>0</v>
      </c>
      <c r="H38" s="97">
        <v>27697</v>
      </c>
    </row>
    <row r="39" spans="1:9" ht="13" x14ac:dyDescent="0.25">
      <c r="A39" s="7" t="s">
        <v>5724</v>
      </c>
      <c r="B39" s="79" t="s">
        <v>5725</v>
      </c>
      <c r="C39" s="80" t="s">
        <v>5368</v>
      </c>
      <c r="D39" s="80" t="s">
        <v>16</v>
      </c>
      <c r="E39" s="104">
        <v>120950</v>
      </c>
      <c r="F39" s="85"/>
      <c r="G39" s="96"/>
      <c r="I39" s="91" t="s">
        <v>10298</v>
      </c>
    </row>
    <row r="40" spans="1:9" ht="12.5" x14ac:dyDescent="0.25">
      <c r="A40" s="7" t="s">
        <v>5385</v>
      </c>
      <c r="B40" s="79" t="s">
        <v>5386</v>
      </c>
      <c r="C40" s="80" t="s">
        <v>5368</v>
      </c>
      <c r="D40" s="80" t="s">
        <v>5387</v>
      </c>
      <c r="E40" s="103">
        <f>ROUNDUP(H40*(1+$H$1),0)</f>
        <v>33</v>
      </c>
      <c r="F40" s="85">
        <v>31</v>
      </c>
      <c r="G40" s="96">
        <v>0</v>
      </c>
      <c r="H40" s="97">
        <v>31</v>
      </c>
    </row>
    <row r="41" spans="1:9" ht="13" x14ac:dyDescent="0.25">
      <c r="A41" s="7" t="s">
        <v>5590</v>
      </c>
      <c r="B41" s="98" t="s">
        <v>5591</v>
      </c>
      <c r="C41" s="80" t="s">
        <v>5368</v>
      </c>
      <c r="D41" s="80" t="s">
        <v>16</v>
      </c>
      <c r="E41" s="104">
        <f>470000/8</f>
        <v>58750</v>
      </c>
      <c r="F41" s="85">
        <v>65778</v>
      </c>
      <c r="G41" s="96">
        <v>0</v>
      </c>
      <c r="H41" s="97">
        <v>65778</v>
      </c>
      <c r="I41" s="91" t="s">
        <v>10299</v>
      </c>
    </row>
    <row r="42" spans="1:9" ht="13" x14ac:dyDescent="0.25">
      <c r="A42" s="7" t="s">
        <v>5596</v>
      </c>
      <c r="B42" s="79" t="s">
        <v>5597</v>
      </c>
      <c r="C42" s="80" t="s">
        <v>5368</v>
      </c>
      <c r="D42" s="80" t="s">
        <v>16</v>
      </c>
      <c r="E42" s="104">
        <v>95910</v>
      </c>
      <c r="F42" s="85"/>
      <c r="G42" s="96"/>
      <c r="I42" s="91" t="s">
        <v>10300</v>
      </c>
    </row>
    <row r="43" spans="1:9" ht="12.5" x14ac:dyDescent="0.25">
      <c r="A43" s="7" t="s">
        <v>5576</v>
      </c>
      <c r="B43" s="79" t="s">
        <v>5577</v>
      </c>
      <c r="C43" s="80" t="s">
        <v>5368</v>
      </c>
      <c r="D43" s="80" t="s">
        <v>16</v>
      </c>
      <c r="E43" s="103">
        <f>ROUNDUP(H43*(1+$H$1),0)</f>
        <v>63736</v>
      </c>
      <c r="F43" s="85">
        <v>60585</v>
      </c>
      <c r="G43" s="96">
        <v>0</v>
      </c>
      <c r="H43" s="97">
        <v>60585</v>
      </c>
    </row>
    <row r="44" spans="1:9" ht="25" x14ac:dyDescent="0.25">
      <c r="A44" s="7" t="s">
        <v>5800</v>
      </c>
      <c r="B44" s="79" t="s">
        <v>5801</v>
      </c>
      <c r="C44" s="80" t="s">
        <v>5368</v>
      </c>
      <c r="D44" s="80" t="s">
        <v>70</v>
      </c>
      <c r="E44" s="103">
        <f>ROUNDUP(H44*(1+$H$1),0)</f>
        <v>91418</v>
      </c>
      <c r="F44" s="85">
        <v>73024</v>
      </c>
      <c r="G44" s="96">
        <v>0.19</v>
      </c>
      <c r="H44" s="97">
        <v>86899</v>
      </c>
    </row>
    <row r="45" spans="1:9" ht="37.5" x14ac:dyDescent="0.25">
      <c r="A45" s="7" t="s">
        <v>5806</v>
      </c>
      <c r="B45" s="79" t="s">
        <v>5807</v>
      </c>
      <c r="C45" s="80" t="s">
        <v>5368</v>
      </c>
      <c r="D45" s="80" t="s">
        <v>70</v>
      </c>
      <c r="E45" s="103">
        <f>ROUNDUP(H45*(1+$H$1),0)</f>
        <v>467637</v>
      </c>
      <c r="F45" s="85">
        <v>373547</v>
      </c>
      <c r="G45" s="96">
        <v>0.19</v>
      </c>
      <c r="H45" s="97">
        <v>444521</v>
      </c>
    </row>
    <row r="46" spans="1:9" ht="25" x14ac:dyDescent="0.25">
      <c r="A46" s="7" t="s">
        <v>8043</v>
      </c>
      <c r="B46" s="79" t="s">
        <v>8044</v>
      </c>
      <c r="C46" s="80" t="s">
        <v>5368</v>
      </c>
      <c r="D46" s="80" t="s">
        <v>70</v>
      </c>
      <c r="E46" s="103">
        <f>ROUNDUP(H46*(1+$H$1),0)</f>
        <v>21671</v>
      </c>
      <c r="F46" s="85">
        <v>17310</v>
      </c>
      <c r="G46" s="96">
        <v>0.19</v>
      </c>
      <c r="H46" s="97">
        <v>20599</v>
      </c>
    </row>
    <row r="47" spans="1:9" ht="25" x14ac:dyDescent="0.25">
      <c r="A47" s="7" t="s">
        <v>8055</v>
      </c>
      <c r="B47" s="79" t="s">
        <v>8056</v>
      </c>
      <c r="C47" s="80" t="s">
        <v>5368</v>
      </c>
      <c r="D47" s="80" t="s">
        <v>70</v>
      </c>
      <c r="E47" s="103">
        <f>ROUNDUP(H47*(1+$H$1),0)</f>
        <v>33790</v>
      </c>
      <c r="F47" s="85">
        <v>26991</v>
      </c>
      <c r="G47" s="96">
        <v>0.19</v>
      </c>
      <c r="H47" s="97">
        <v>32119</v>
      </c>
    </row>
    <row r="48" spans="1:9" ht="25" x14ac:dyDescent="0.25">
      <c r="A48" s="7" t="s">
        <v>8112</v>
      </c>
      <c r="B48" s="98" t="s">
        <v>8113</v>
      </c>
      <c r="C48" s="80" t="s">
        <v>5368</v>
      </c>
      <c r="D48" s="80" t="s">
        <v>70</v>
      </c>
      <c r="E48" s="106">
        <v>402900</v>
      </c>
      <c r="F48" s="85"/>
      <c r="G48" s="96"/>
      <c r="I48" s="91" t="s">
        <v>10301</v>
      </c>
    </row>
    <row r="49" spans="1:9" ht="25" x14ac:dyDescent="0.25">
      <c r="A49" s="7" t="s">
        <v>8122</v>
      </c>
      <c r="B49" s="98" t="s">
        <v>8123</v>
      </c>
      <c r="C49" s="80" t="s">
        <v>5368</v>
      </c>
      <c r="D49" s="80" t="s">
        <v>70</v>
      </c>
      <c r="E49" s="106">
        <v>449900</v>
      </c>
      <c r="F49" s="85"/>
      <c r="G49" s="96"/>
      <c r="I49" s="91" t="s">
        <v>10301</v>
      </c>
    </row>
    <row r="50" spans="1:9" ht="25" x14ac:dyDescent="0.25">
      <c r="A50" s="7" t="s">
        <v>8140</v>
      </c>
      <c r="B50" s="98" t="s">
        <v>8141</v>
      </c>
      <c r="C50" s="80" t="s">
        <v>5368</v>
      </c>
      <c r="D50" s="80" t="s">
        <v>70</v>
      </c>
      <c r="E50" s="106">
        <v>175900</v>
      </c>
      <c r="F50" s="85"/>
      <c r="G50" s="96"/>
      <c r="I50" s="91" t="s">
        <v>10302</v>
      </c>
    </row>
    <row r="51" spans="1:9" ht="25" x14ac:dyDescent="0.25">
      <c r="A51" s="7" t="s">
        <v>8156</v>
      </c>
      <c r="B51" s="79" t="s">
        <v>8157</v>
      </c>
      <c r="C51" s="80" t="s">
        <v>5368</v>
      </c>
      <c r="D51" s="80" t="s">
        <v>70</v>
      </c>
      <c r="E51" s="103">
        <f>ROUNDUP(H51*(1+$H$1),0)</f>
        <v>540957</v>
      </c>
      <c r="F51" s="85">
        <v>432115</v>
      </c>
      <c r="G51" s="96">
        <v>0.19</v>
      </c>
      <c r="H51" s="97">
        <v>514217</v>
      </c>
    </row>
    <row r="52" spans="1:9" ht="37.5" x14ac:dyDescent="0.25">
      <c r="A52" s="7" t="s">
        <v>8124</v>
      </c>
      <c r="B52" s="98" t="s">
        <v>8125</v>
      </c>
      <c r="C52" s="80" t="s">
        <v>5368</v>
      </c>
      <c r="D52" s="80" t="s">
        <v>70</v>
      </c>
      <c r="E52" s="106">
        <v>247900</v>
      </c>
      <c r="F52" s="85"/>
      <c r="G52" s="96"/>
    </row>
    <row r="53" spans="1:9" ht="50" x14ac:dyDescent="0.25">
      <c r="A53" s="7" t="s">
        <v>8126</v>
      </c>
      <c r="B53" s="79" t="s">
        <v>8127</v>
      </c>
      <c r="C53" s="80" t="s">
        <v>5368</v>
      </c>
      <c r="D53" s="80" t="s">
        <v>70</v>
      </c>
      <c r="E53" s="103">
        <f>ROUNDUP(H53*(1+$H$1),0)</f>
        <v>726633</v>
      </c>
      <c r="F53" s="85">
        <v>580433</v>
      </c>
      <c r="G53" s="96">
        <v>0.19</v>
      </c>
      <c r="H53" s="97">
        <v>690715</v>
      </c>
    </row>
    <row r="54" spans="1:9" ht="50" x14ac:dyDescent="0.25">
      <c r="A54" s="7" t="s">
        <v>8130</v>
      </c>
      <c r="B54" s="98" t="s">
        <v>8131</v>
      </c>
      <c r="C54" s="80" t="s">
        <v>5368</v>
      </c>
      <c r="D54" s="80" t="s">
        <v>70</v>
      </c>
      <c r="E54" s="106">
        <v>1955900</v>
      </c>
      <c r="F54" s="85"/>
      <c r="G54" s="96"/>
      <c r="I54" s="91" t="s">
        <v>10302</v>
      </c>
    </row>
    <row r="55" spans="1:9" ht="37.5" x14ac:dyDescent="0.25">
      <c r="A55" s="7" t="s">
        <v>8150</v>
      </c>
      <c r="B55" s="79" t="s">
        <v>8151</v>
      </c>
      <c r="C55" s="80" t="s">
        <v>5368</v>
      </c>
      <c r="D55" s="80" t="s">
        <v>70</v>
      </c>
      <c r="E55" s="106">
        <v>152900</v>
      </c>
      <c r="F55" s="85"/>
      <c r="G55" s="96"/>
    </row>
    <row r="56" spans="1:9" ht="25" x14ac:dyDescent="0.25">
      <c r="A56" s="7" t="s">
        <v>8160</v>
      </c>
      <c r="B56" s="79" t="s">
        <v>8161</v>
      </c>
      <c r="C56" s="80" t="s">
        <v>5368</v>
      </c>
      <c r="D56" s="80" t="s">
        <v>70</v>
      </c>
      <c r="E56" s="103">
        <f t="shared" ref="E56:E67" si="1">ROUNDUP(H56*(1+$H$1),0)</f>
        <v>243128</v>
      </c>
      <c r="F56" s="85">
        <v>194210</v>
      </c>
      <c r="G56" s="96">
        <v>0.19</v>
      </c>
      <c r="H56" s="97">
        <v>231110</v>
      </c>
    </row>
    <row r="57" spans="1:9" ht="25" x14ac:dyDescent="0.25">
      <c r="A57" s="7" t="s">
        <v>8148</v>
      </c>
      <c r="B57" s="79" t="s">
        <v>8149</v>
      </c>
      <c r="C57" s="80" t="s">
        <v>5368</v>
      </c>
      <c r="D57" s="80" t="s">
        <v>70</v>
      </c>
      <c r="E57" s="103">
        <f t="shared" si="1"/>
        <v>59493</v>
      </c>
      <c r="F57" s="85">
        <v>47523</v>
      </c>
      <c r="G57" s="96">
        <v>0.19</v>
      </c>
      <c r="H57" s="97">
        <v>56552</v>
      </c>
    </row>
    <row r="58" spans="1:9" ht="25" x14ac:dyDescent="0.25">
      <c r="A58" s="7" t="s">
        <v>8040</v>
      </c>
      <c r="B58" s="79" t="s">
        <v>8041</v>
      </c>
      <c r="C58" s="80" t="s">
        <v>5368</v>
      </c>
      <c r="D58" s="80" t="s">
        <v>8042</v>
      </c>
      <c r="E58" s="103">
        <f t="shared" si="1"/>
        <v>35460</v>
      </c>
      <c r="F58" s="85">
        <v>28325</v>
      </c>
      <c r="G58" s="96">
        <v>0.19</v>
      </c>
      <c r="H58" s="97">
        <v>33707</v>
      </c>
    </row>
    <row r="59" spans="1:9" ht="25" x14ac:dyDescent="0.25">
      <c r="A59" s="7" t="s">
        <v>8053</v>
      </c>
      <c r="B59" s="79" t="s">
        <v>8054</v>
      </c>
      <c r="C59" s="80" t="s">
        <v>5368</v>
      </c>
      <c r="D59" s="80" t="s">
        <v>8042</v>
      </c>
      <c r="E59" s="103">
        <f t="shared" si="1"/>
        <v>30259</v>
      </c>
      <c r="F59" s="85">
        <v>24171</v>
      </c>
      <c r="G59" s="96">
        <v>0.19</v>
      </c>
      <c r="H59" s="97">
        <v>28763</v>
      </c>
    </row>
    <row r="60" spans="1:9" ht="25" x14ac:dyDescent="0.25">
      <c r="A60" s="7" t="s">
        <v>8047</v>
      </c>
      <c r="B60" s="79" t="s">
        <v>8048</v>
      </c>
      <c r="C60" s="80" t="s">
        <v>5368</v>
      </c>
      <c r="D60" s="80" t="s">
        <v>70</v>
      </c>
      <c r="E60" s="103">
        <f t="shared" si="1"/>
        <v>39406</v>
      </c>
      <c r="F60" s="85">
        <v>31477</v>
      </c>
      <c r="G60" s="96">
        <v>0.19</v>
      </c>
      <c r="H60" s="97">
        <v>37458</v>
      </c>
    </row>
    <row r="61" spans="1:9" ht="25" x14ac:dyDescent="0.25">
      <c r="A61" s="7" t="s">
        <v>8059</v>
      </c>
      <c r="B61" s="79" t="s">
        <v>8060</v>
      </c>
      <c r="C61" s="80" t="s">
        <v>5368</v>
      </c>
      <c r="D61" s="80" t="s">
        <v>70</v>
      </c>
      <c r="E61" s="103">
        <f t="shared" si="1"/>
        <v>19701</v>
      </c>
      <c r="F61" s="85">
        <v>15737</v>
      </c>
      <c r="G61" s="96">
        <v>0.19</v>
      </c>
      <c r="H61" s="97">
        <v>18727</v>
      </c>
    </row>
    <row r="62" spans="1:9" ht="25" x14ac:dyDescent="0.25">
      <c r="A62" s="7" t="s">
        <v>8038</v>
      </c>
      <c r="B62" s="79" t="s">
        <v>8039</v>
      </c>
      <c r="C62" s="80" t="s">
        <v>5368</v>
      </c>
      <c r="D62" s="80" t="s">
        <v>70</v>
      </c>
      <c r="E62" s="103">
        <f t="shared" si="1"/>
        <v>29550</v>
      </c>
      <c r="F62" s="85">
        <v>23604</v>
      </c>
      <c r="G62" s="96">
        <v>0.19</v>
      </c>
      <c r="H62" s="97">
        <v>28089</v>
      </c>
    </row>
    <row r="63" spans="1:9" ht="25" x14ac:dyDescent="0.25">
      <c r="A63" s="7" t="s">
        <v>8051</v>
      </c>
      <c r="B63" s="79" t="s">
        <v>8052</v>
      </c>
      <c r="C63" s="80" t="s">
        <v>5368</v>
      </c>
      <c r="D63" s="80" t="s">
        <v>70</v>
      </c>
      <c r="E63" s="103">
        <f t="shared" si="1"/>
        <v>35918</v>
      </c>
      <c r="F63" s="85">
        <v>28691</v>
      </c>
      <c r="G63" s="96">
        <v>0.19</v>
      </c>
      <c r="H63" s="97">
        <v>34142</v>
      </c>
    </row>
    <row r="64" spans="1:9" ht="50" x14ac:dyDescent="0.25">
      <c r="A64" s="7" t="s">
        <v>8032</v>
      </c>
      <c r="B64" s="79" t="s">
        <v>8033</v>
      </c>
      <c r="C64" s="80" t="s">
        <v>5368</v>
      </c>
      <c r="D64" s="80" t="s">
        <v>70</v>
      </c>
      <c r="E64" s="103">
        <f t="shared" si="1"/>
        <v>124775</v>
      </c>
      <c r="F64" s="85">
        <v>99670</v>
      </c>
      <c r="G64" s="96">
        <v>0.19</v>
      </c>
      <c r="H64" s="97">
        <v>118607</v>
      </c>
    </row>
    <row r="65" spans="1:9" ht="37.5" x14ac:dyDescent="0.25">
      <c r="A65" s="7" t="s">
        <v>8095</v>
      </c>
      <c r="B65" s="79" t="s">
        <v>8096</v>
      </c>
      <c r="C65" s="80" t="s">
        <v>5368</v>
      </c>
      <c r="D65" s="80" t="s">
        <v>70</v>
      </c>
      <c r="E65" s="103">
        <f t="shared" si="1"/>
        <v>124775</v>
      </c>
      <c r="F65" s="85">
        <v>99670</v>
      </c>
      <c r="G65" s="96">
        <v>0.19</v>
      </c>
      <c r="H65" s="97">
        <v>118607</v>
      </c>
    </row>
    <row r="66" spans="1:9" ht="50" x14ac:dyDescent="0.25">
      <c r="A66" s="7" t="s">
        <v>8034</v>
      </c>
      <c r="B66" s="79" t="s">
        <v>8035</v>
      </c>
      <c r="C66" s="80" t="s">
        <v>5368</v>
      </c>
      <c r="D66" s="80" t="s">
        <v>70</v>
      </c>
      <c r="E66" s="103">
        <f t="shared" si="1"/>
        <v>202054</v>
      </c>
      <c r="F66" s="85">
        <v>161400</v>
      </c>
      <c r="G66" s="96">
        <v>0.19</v>
      </c>
      <c r="H66" s="97">
        <v>192066</v>
      </c>
    </row>
    <row r="67" spans="1:9" ht="37.5" x14ac:dyDescent="0.25">
      <c r="A67" s="7" t="s">
        <v>8067</v>
      </c>
      <c r="B67" s="79" t="s">
        <v>8068</v>
      </c>
      <c r="C67" s="80" t="s">
        <v>5368</v>
      </c>
      <c r="D67" s="80" t="s">
        <v>70</v>
      </c>
      <c r="E67" s="103">
        <f t="shared" si="1"/>
        <v>92404</v>
      </c>
      <c r="F67" s="85">
        <v>73812</v>
      </c>
      <c r="G67" s="96">
        <v>0.19</v>
      </c>
      <c r="H67" s="97">
        <v>87836</v>
      </c>
    </row>
    <row r="68" spans="1:9" ht="25" x14ac:dyDescent="0.25">
      <c r="A68" s="7" t="s">
        <v>8144</v>
      </c>
      <c r="B68" s="79" t="s">
        <v>8145</v>
      </c>
      <c r="C68" s="80" t="s">
        <v>5368</v>
      </c>
      <c r="D68" s="80" t="s">
        <v>70</v>
      </c>
      <c r="E68" s="103">
        <v>224900</v>
      </c>
      <c r="F68" s="85"/>
      <c r="G68" s="96"/>
    </row>
    <row r="69" spans="1:9" ht="25" x14ac:dyDescent="0.25">
      <c r="A69" s="7" t="s">
        <v>8142</v>
      </c>
      <c r="B69" s="79" t="s">
        <v>8143</v>
      </c>
      <c r="C69" s="80" t="s">
        <v>5368</v>
      </c>
      <c r="D69" s="80" t="s">
        <v>70</v>
      </c>
      <c r="E69" s="103">
        <f>ROUNDUP(H69*(1+$H$1),0)</f>
        <v>295539</v>
      </c>
      <c r="F69" s="85">
        <v>236076</v>
      </c>
      <c r="G69" s="96">
        <v>0.19</v>
      </c>
      <c r="H69" s="97">
        <v>280930</v>
      </c>
    </row>
    <row r="70" spans="1:9" ht="25" x14ac:dyDescent="0.25">
      <c r="A70" s="7" t="s">
        <v>8154</v>
      </c>
      <c r="B70" s="79" t="s">
        <v>8155</v>
      </c>
      <c r="C70" s="80" t="s">
        <v>5368</v>
      </c>
      <c r="D70" s="80" t="s">
        <v>70</v>
      </c>
      <c r="E70" s="103">
        <f>ROUNDUP(H70*(1+$H$1),0)</f>
        <v>286869</v>
      </c>
      <c r="F70" s="85">
        <v>229150</v>
      </c>
      <c r="G70" s="96">
        <v>0.19</v>
      </c>
      <c r="H70" s="97">
        <v>272689</v>
      </c>
    </row>
    <row r="71" spans="1:9" ht="25" x14ac:dyDescent="0.25">
      <c r="A71" s="7" t="s">
        <v>8065</v>
      </c>
      <c r="B71" s="79" t="s">
        <v>8066</v>
      </c>
      <c r="C71" s="80" t="s">
        <v>5368</v>
      </c>
      <c r="D71" s="80" t="s">
        <v>70</v>
      </c>
      <c r="E71" s="103">
        <f>ROUNDUP(H71*(1+$H$1),0)</f>
        <v>295539</v>
      </c>
      <c r="F71" s="85">
        <v>236076</v>
      </c>
      <c r="G71" s="96">
        <v>0.19</v>
      </c>
      <c r="H71" s="97">
        <v>280930</v>
      </c>
    </row>
    <row r="72" spans="1:9" ht="25" x14ac:dyDescent="0.25">
      <c r="A72" s="7" t="s">
        <v>8063</v>
      </c>
      <c r="B72" s="79" t="s">
        <v>8064</v>
      </c>
      <c r="C72" s="80" t="s">
        <v>5368</v>
      </c>
      <c r="D72" s="80" t="s">
        <v>70</v>
      </c>
      <c r="E72" s="103">
        <f>ROUNDUP(H72*(1+$H$1),0)</f>
        <v>226579</v>
      </c>
      <c r="F72" s="85">
        <v>180991</v>
      </c>
      <c r="G72" s="96">
        <v>0.19</v>
      </c>
      <c r="H72" s="97">
        <v>215379</v>
      </c>
    </row>
    <row r="73" spans="1:9" ht="25" x14ac:dyDescent="0.25">
      <c r="A73" s="7" t="s">
        <v>8134</v>
      </c>
      <c r="B73" s="79" t="s">
        <v>8135</v>
      </c>
      <c r="C73" s="80" t="s">
        <v>5368</v>
      </c>
      <c r="D73" s="80" t="s">
        <v>70</v>
      </c>
      <c r="E73" s="106">
        <v>702200</v>
      </c>
      <c r="F73" s="85"/>
      <c r="G73" s="96"/>
    </row>
    <row r="74" spans="1:9" ht="37.5" x14ac:dyDescent="0.25">
      <c r="A74" s="7" t="s">
        <v>8152</v>
      </c>
      <c r="B74" s="79" t="s">
        <v>8153</v>
      </c>
      <c r="C74" s="80" t="s">
        <v>5368</v>
      </c>
      <c r="D74" s="80" t="s">
        <v>70</v>
      </c>
      <c r="E74" s="103">
        <f>ROUNDUP(H74*(1+$H$1),0)</f>
        <v>887002</v>
      </c>
      <c r="F74" s="85">
        <v>708535</v>
      </c>
      <c r="G74" s="96">
        <v>0.19</v>
      </c>
      <c r="H74" s="97">
        <v>843157</v>
      </c>
    </row>
    <row r="75" spans="1:9" ht="25" x14ac:dyDescent="0.25">
      <c r="A75" s="7" t="s">
        <v>8036</v>
      </c>
      <c r="B75" s="79" t="s">
        <v>8037</v>
      </c>
      <c r="C75" s="80" t="s">
        <v>5368</v>
      </c>
      <c r="D75" s="80" t="s">
        <v>70</v>
      </c>
      <c r="E75" s="103">
        <f>ROUNDUP(H75*(1+$H$1),0)</f>
        <v>33497</v>
      </c>
      <c r="F75" s="85">
        <v>26757</v>
      </c>
      <c r="G75" s="96">
        <v>0.19</v>
      </c>
      <c r="H75" s="97">
        <v>31841</v>
      </c>
    </row>
    <row r="76" spans="1:9" ht="25" x14ac:dyDescent="0.25">
      <c r="A76" s="7" t="s">
        <v>8049</v>
      </c>
      <c r="B76" s="79" t="s">
        <v>8050</v>
      </c>
      <c r="C76" s="80" t="s">
        <v>5368</v>
      </c>
      <c r="D76" s="80" t="s">
        <v>70</v>
      </c>
      <c r="E76" s="103">
        <f>ROUNDUP(H76*(1+$H$1),0)</f>
        <v>38964</v>
      </c>
      <c r="F76" s="85">
        <v>31124</v>
      </c>
      <c r="G76" s="96">
        <v>0.19</v>
      </c>
      <c r="H76" s="97">
        <v>37038</v>
      </c>
    </row>
    <row r="77" spans="1:9" ht="37.5" x14ac:dyDescent="0.25">
      <c r="A77" s="7" t="s">
        <v>8132</v>
      </c>
      <c r="B77" s="98" t="s">
        <v>8133</v>
      </c>
      <c r="C77" s="80" t="s">
        <v>5368</v>
      </c>
      <c r="D77" s="80" t="s">
        <v>70</v>
      </c>
      <c r="E77" s="106">
        <v>1965900</v>
      </c>
      <c r="F77" s="85"/>
      <c r="G77" s="96"/>
      <c r="I77" s="91" t="s">
        <v>10303</v>
      </c>
    </row>
    <row r="78" spans="1:9" ht="25" x14ac:dyDescent="0.25">
      <c r="A78" s="7" t="s">
        <v>8128</v>
      </c>
      <c r="B78" s="79" t="s">
        <v>8129</v>
      </c>
      <c r="C78" s="80" t="s">
        <v>5368</v>
      </c>
      <c r="D78" s="80" t="s">
        <v>70</v>
      </c>
      <c r="E78" s="106">
        <v>1409300</v>
      </c>
      <c r="F78" s="85"/>
      <c r="G78" s="96"/>
      <c r="I78" s="91" t="s">
        <v>10301</v>
      </c>
    </row>
    <row r="79" spans="1:9" ht="37.5" x14ac:dyDescent="0.25">
      <c r="A79" s="7" t="s">
        <v>8061</v>
      </c>
      <c r="B79" s="79" t="s">
        <v>8062</v>
      </c>
      <c r="C79" s="80" t="s">
        <v>5368</v>
      </c>
      <c r="D79" s="80" t="s">
        <v>70</v>
      </c>
      <c r="E79" s="103">
        <f t="shared" ref="E79:E110" si="2">ROUNDUP(H79*(1+$H$1),0)</f>
        <v>1126993</v>
      </c>
      <c r="F79" s="85">
        <v>900240</v>
      </c>
      <c r="G79" s="96">
        <v>0.19</v>
      </c>
      <c r="H79" s="97">
        <v>1071286</v>
      </c>
    </row>
    <row r="80" spans="1:9" ht="25" x14ac:dyDescent="0.25">
      <c r="A80" s="7" t="s">
        <v>8136</v>
      </c>
      <c r="B80" s="79" t="s">
        <v>8137</v>
      </c>
      <c r="C80" s="80" t="s">
        <v>5368</v>
      </c>
      <c r="D80" s="80" t="s">
        <v>70</v>
      </c>
      <c r="E80" s="103">
        <f t="shared" si="2"/>
        <v>14758</v>
      </c>
      <c r="F80" s="85">
        <v>11788</v>
      </c>
      <c r="G80" s="96">
        <v>0.19</v>
      </c>
      <c r="H80" s="97">
        <v>14028</v>
      </c>
    </row>
    <row r="81" spans="1:8" ht="25" x14ac:dyDescent="0.25">
      <c r="A81" s="7" t="s">
        <v>8045</v>
      </c>
      <c r="B81" s="79" t="s">
        <v>8046</v>
      </c>
      <c r="C81" s="80" t="s">
        <v>5368</v>
      </c>
      <c r="D81" s="80" t="s">
        <v>70</v>
      </c>
      <c r="E81" s="103">
        <f t="shared" si="2"/>
        <v>26005</v>
      </c>
      <c r="F81" s="85">
        <v>20772</v>
      </c>
      <c r="G81" s="96">
        <v>0.19</v>
      </c>
      <c r="H81" s="97">
        <v>24719</v>
      </c>
    </row>
    <row r="82" spans="1:8" ht="25" x14ac:dyDescent="0.25">
      <c r="A82" s="7" t="s">
        <v>8057</v>
      </c>
      <c r="B82" s="79" t="s">
        <v>8058</v>
      </c>
      <c r="C82" s="80" t="s">
        <v>5368</v>
      </c>
      <c r="D82" s="80" t="s">
        <v>70</v>
      </c>
      <c r="E82" s="103">
        <f t="shared" si="2"/>
        <v>37696</v>
      </c>
      <c r="F82" s="85">
        <v>30111</v>
      </c>
      <c r="G82" s="96">
        <v>0.19</v>
      </c>
      <c r="H82" s="97">
        <v>35832</v>
      </c>
    </row>
    <row r="83" spans="1:8" ht="12.5" x14ac:dyDescent="0.25">
      <c r="A83" s="7" t="s">
        <v>5794</v>
      </c>
      <c r="B83" s="79" t="s">
        <v>5795</v>
      </c>
      <c r="C83" s="80" t="s">
        <v>5368</v>
      </c>
      <c r="D83" s="80" t="s">
        <v>70</v>
      </c>
      <c r="E83" s="103">
        <f t="shared" si="2"/>
        <v>203786</v>
      </c>
      <c r="F83" s="85">
        <v>162783</v>
      </c>
      <c r="G83" s="96">
        <v>0.19</v>
      </c>
      <c r="H83" s="97">
        <v>193712</v>
      </c>
    </row>
    <row r="84" spans="1:8" ht="25" x14ac:dyDescent="0.25">
      <c r="A84" s="7" t="s">
        <v>5802</v>
      </c>
      <c r="B84" s="79" t="s">
        <v>5803</v>
      </c>
      <c r="C84" s="80" t="s">
        <v>5368</v>
      </c>
      <c r="D84" s="80" t="s">
        <v>70</v>
      </c>
      <c r="E84" s="103">
        <f t="shared" si="2"/>
        <v>313276</v>
      </c>
      <c r="F84" s="85">
        <v>250244</v>
      </c>
      <c r="G84" s="96">
        <v>0.19</v>
      </c>
      <c r="H84" s="97">
        <v>297790</v>
      </c>
    </row>
    <row r="85" spans="1:8" ht="25" x14ac:dyDescent="0.25">
      <c r="A85" s="7" t="s">
        <v>8071</v>
      </c>
      <c r="B85" s="79" t="s">
        <v>8072</v>
      </c>
      <c r="C85" s="80" t="s">
        <v>5368</v>
      </c>
      <c r="D85" s="80" t="s">
        <v>70</v>
      </c>
      <c r="E85" s="103">
        <f t="shared" si="2"/>
        <v>144443</v>
      </c>
      <c r="F85" s="85">
        <v>115381</v>
      </c>
      <c r="G85" s="96">
        <v>0.19</v>
      </c>
      <c r="H85" s="97">
        <v>137303</v>
      </c>
    </row>
    <row r="86" spans="1:8" ht="50" x14ac:dyDescent="0.25">
      <c r="A86" s="7" t="s">
        <v>8073</v>
      </c>
      <c r="B86" s="79" t="s">
        <v>8074</v>
      </c>
      <c r="C86" s="80" t="s">
        <v>5368</v>
      </c>
      <c r="D86" s="80" t="s">
        <v>70</v>
      </c>
      <c r="E86" s="103">
        <f t="shared" si="2"/>
        <v>252321</v>
      </c>
      <c r="F86" s="85">
        <v>201553</v>
      </c>
      <c r="G86" s="96">
        <v>0.19</v>
      </c>
      <c r="H86" s="97">
        <v>239848</v>
      </c>
    </row>
    <row r="87" spans="1:8" ht="75" x14ac:dyDescent="0.25">
      <c r="A87" s="7" t="s">
        <v>8075</v>
      </c>
      <c r="B87" s="79" t="s">
        <v>8076</v>
      </c>
      <c r="C87" s="80" t="s">
        <v>5368</v>
      </c>
      <c r="D87" s="80" t="s">
        <v>70</v>
      </c>
      <c r="E87" s="103">
        <f t="shared" si="2"/>
        <v>1045846</v>
      </c>
      <c r="F87" s="85">
        <v>835420</v>
      </c>
      <c r="G87" s="96">
        <v>0.19</v>
      </c>
      <c r="H87" s="97">
        <v>994150</v>
      </c>
    </row>
    <row r="88" spans="1:8" ht="75" x14ac:dyDescent="0.25">
      <c r="A88" s="7" t="s">
        <v>8077</v>
      </c>
      <c r="B88" s="79" t="s">
        <v>8078</v>
      </c>
      <c r="C88" s="80" t="s">
        <v>5368</v>
      </c>
      <c r="D88" s="80" t="s">
        <v>70</v>
      </c>
      <c r="E88" s="103">
        <f t="shared" si="2"/>
        <v>1736988</v>
      </c>
      <c r="F88" s="85">
        <v>1387503</v>
      </c>
      <c r="G88" s="96">
        <v>0.19</v>
      </c>
      <c r="H88" s="97">
        <v>1651129</v>
      </c>
    </row>
    <row r="89" spans="1:8" ht="37.5" x14ac:dyDescent="0.25">
      <c r="A89" s="7" t="s">
        <v>8079</v>
      </c>
      <c r="B89" s="79" t="s">
        <v>8080</v>
      </c>
      <c r="C89" s="80" t="s">
        <v>5368</v>
      </c>
      <c r="D89" s="80" t="s">
        <v>70</v>
      </c>
      <c r="E89" s="103">
        <f t="shared" si="2"/>
        <v>179183</v>
      </c>
      <c r="F89" s="85">
        <v>143131</v>
      </c>
      <c r="G89" s="96">
        <v>0.19</v>
      </c>
      <c r="H89" s="97">
        <v>170326</v>
      </c>
    </row>
    <row r="90" spans="1:8" ht="37.5" x14ac:dyDescent="0.25">
      <c r="A90" s="7" t="s">
        <v>8081</v>
      </c>
      <c r="B90" s="79" t="s">
        <v>8082</v>
      </c>
      <c r="C90" s="80" t="s">
        <v>5368</v>
      </c>
      <c r="D90" s="80" t="s">
        <v>70</v>
      </c>
      <c r="E90" s="103">
        <f t="shared" si="2"/>
        <v>402248</v>
      </c>
      <c r="F90" s="85">
        <v>321315</v>
      </c>
      <c r="G90" s="96">
        <v>0.19</v>
      </c>
      <c r="H90" s="97">
        <v>382365</v>
      </c>
    </row>
    <row r="91" spans="1:8" ht="37.5" x14ac:dyDescent="0.25">
      <c r="A91" s="7" t="s">
        <v>8083</v>
      </c>
      <c r="B91" s="79" t="s">
        <v>8084</v>
      </c>
      <c r="C91" s="80" t="s">
        <v>5368</v>
      </c>
      <c r="D91" s="80" t="s">
        <v>70</v>
      </c>
      <c r="E91" s="103">
        <f t="shared" si="2"/>
        <v>521094</v>
      </c>
      <c r="F91" s="85">
        <v>416249</v>
      </c>
      <c r="G91" s="96">
        <v>0.19</v>
      </c>
      <c r="H91" s="97">
        <v>495336</v>
      </c>
    </row>
    <row r="92" spans="1:8" ht="37.5" x14ac:dyDescent="0.25">
      <c r="A92" s="7" t="s">
        <v>8158</v>
      </c>
      <c r="B92" s="79" t="s">
        <v>8159</v>
      </c>
      <c r="C92" s="80" t="s">
        <v>5368</v>
      </c>
      <c r="D92" s="80" t="s">
        <v>70</v>
      </c>
      <c r="E92" s="103">
        <f t="shared" si="2"/>
        <v>400903</v>
      </c>
      <c r="F92" s="85">
        <v>320240</v>
      </c>
      <c r="G92" s="96">
        <v>0.19</v>
      </c>
      <c r="H92" s="97">
        <v>381086</v>
      </c>
    </row>
    <row r="93" spans="1:8" ht="25" x14ac:dyDescent="0.25">
      <c r="A93" s="7" t="s">
        <v>9783</v>
      </c>
      <c r="B93" s="79" t="s">
        <v>9784</v>
      </c>
      <c r="C93" s="80" t="s">
        <v>5368</v>
      </c>
      <c r="D93" s="80" t="s">
        <v>70</v>
      </c>
      <c r="E93" s="103">
        <f t="shared" si="2"/>
        <v>693454</v>
      </c>
      <c r="F93" s="85">
        <v>553929</v>
      </c>
      <c r="G93" s="96">
        <v>0.19</v>
      </c>
      <c r="H93" s="97">
        <v>659176</v>
      </c>
    </row>
    <row r="94" spans="1:8" ht="12.5" x14ac:dyDescent="0.25">
      <c r="A94" s="7" t="s">
        <v>9785</v>
      </c>
      <c r="B94" s="79" t="s">
        <v>9786</v>
      </c>
      <c r="C94" s="80" t="s">
        <v>5368</v>
      </c>
      <c r="D94" s="80" t="s">
        <v>70</v>
      </c>
      <c r="E94" s="103">
        <f t="shared" si="2"/>
        <v>65010</v>
      </c>
      <c r="F94" s="85">
        <v>51929</v>
      </c>
      <c r="G94" s="96">
        <v>0.19</v>
      </c>
      <c r="H94" s="97">
        <v>61796</v>
      </c>
    </row>
    <row r="95" spans="1:8" ht="25" x14ac:dyDescent="0.25">
      <c r="A95" s="7" t="s">
        <v>9787</v>
      </c>
      <c r="B95" s="79" t="s">
        <v>9788</v>
      </c>
      <c r="C95" s="80" t="s">
        <v>5368</v>
      </c>
      <c r="D95" s="80" t="s">
        <v>70</v>
      </c>
      <c r="E95" s="103">
        <f t="shared" si="2"/>
        <v>455080</v>
      </c>
      <c r="F95" s="85">
        <v>363517</v>
      </c>
      <c r="G95" s="96">
        <v>0.19</v>
      </c>
      <c r="H95" s="97">
        <v>432585</v>
      </c>
    </row>
    <row r="96" spans="1:8" ht="25" x14ac:dyDescent="0.25">
      <c r="A96" s="7" t="s">
        <v>9789</v>
      </c>
      <c r="B96" s="79" t="s">
        <v>9790</v>
      </c>
      <c r="C96" s="80" t="s">
        <v>5368</v>
      </c>
      <c r="D96" s="80" t="s">
        <v>70</v>
      </c>
      <c r="E96" s="103">
        <f t="shared" si="2"/>
        <v>238376</v>
      </c>
      <c r="F96" s="85">
        <v>190414</v>
      </c>
      <c r="G96" s="96">
        <v>0.19</v>
      </c>
      <c r="H96" s="97">
        <v>226593</v>
      </c>
    </row>
    <row r="97" spans="1:8" ht="25" x14ac:dyDescent="0.25">
      <c r="A97" s="7" t="s">
        <v>9791</v>
      </c>
      <c r="B97" s="79" t="s">
        <v>9792</v>
      </c>
      <c r="C97" s="80" t="s">
        <v>5368</v>
      </c>
      <c r="D97" s="80" t="s">
        <v>70</v>
      </c>
      <c r="E97" s="103">
        <f t="shared" si="2"/>
        <v>281716</v>
      </c>
      <c r="F97" s="85">
        <v>225034</v>
      </c>
      <c r="G97" s="96">
        <v>0.19</v>
      </c>
      <c r="H97" s="97">
        <v>267790</v>
      </c>
    </row>
    <row r="98" spans="1:8" ht="62.5" x14ac:dyDescent="0.25">
      <c r="A98" s="7" t="s">
        <v>8353</v>
      </c>
      <c r="B98" s="79" t="s">
        <v>8354</v>
      </c>
      <c r="C98" s="80" t="s">
        <v>5368</v>
      </c>
      <c r="D98" s="80" t="s">
        <v>65</v>
      </c>
      <c r="E98" s="103">
        <f t="shared" si="2"/>
        <v>1055908</v>
      </c>
      <c r="F98" s="85">
        <v>843457</v>
      </c>
      <c r="G98" s="96">
        <v>0.19</v>
      </c>
      <c r="H98" s="97">
        <v>1003714</v>
      </c>
    </row>
    <row r="99" spans="1:8" ht="50" x14ac:dyDescent="0.25">
      <c r="A99" s="7" t="s">
        <v>8345</v>
      </c>
      <c r="B99" s="79" t="s">
        <v>8346</v>
      </c>
      <c r="C99" s="80" t="s">
        <v>5368</v>
      </c>
      <c r="D99" s="80" t="s">
        <v>65</v>
      </c>
      <c r="E99" s="103">
        <f t="shared" si="2"/>
        <v>925355</v>
      </c>
      <c r="F99" s="85">
        <v>739172</v>
      </c>
      <c r="G99" s="96">
        <v>0.19</v>
      </c>
      <c r="H99" s="97">
        <v>879615</v>
      </c>
    </row>
    <row r="100" spans="1:8" ht="75" x14ac:dyDescent="0.25">
      <c r="A100" s="7" t="s">
        <v>8355</v>
      </c>
      <c r="B100" s="79" t="s">
        <v>8356</v>
      </c>
      <c r="C100" s="80" t="s">
        <v>5368</v>
      </c>
      <c r="D100" s="80" t="s">
        <v>65</v>
      </c>
      <c r="E100" s="103">
        <f t="shared" si="2"/>
        <v>1343876</v>
      </c>
      <c r="F100" s="85">
        <v>1073486</v>
      </c>
      <c r="G100" s="96">
        <v>0.19</v>
      </c>
      <c r="H100" s="97">
        <v>1277448</v>
      </c>
    </row>
    <row r="101" spans="1:8" ht="62.5" x14ac:dyDescent="0.25">
      <c r="A101" s="7" t="s">
        <v>8347</v>
      </c>
      <c r="B101" s="79" t="s">
        <v>8348</v>
      </c>
      <c r="C101" s="80" t="s">
        <v>5368</v>
      </c>
      <c r="D101" s="80" t="s">
        <v>65</v>
      </c>
      <c r="E101" s="103">
        <f t="shared" si="2"/>
        <v>1235904</v>
      </c>
      <c r="F101" s="85">
        <v>987238</v>
      </c>
      <c r="G101" s="96">
        <v>0.19</v>
      </c>
      <c r="H101" s="97">
        <v>1174813</v>
      </c>
    </row>
    <row r="102" spans="1:8" ht="25" x14ac:dyDescent="0.25">
      <c r="A102" s="7" t="s">
        <v>8385</v>
      </c>
      <c r="B102" s="79" t="s">
        <v>8386</v>
      </c>
      <c r="C102" s="80" t="s">
        <v>5368</v>
      </c>
      <c r="D102" s="80" t="s">
        <v>65</v>
      </c>
      <c r="E102" s="103">
        <f t="shared" si="2"/>
        <v>367058</v>
      </c>
      <c r="F102" s="85">
        <v>293205</v>
      </c>
      <c r="G102" s="96">
        <v>0.19</v>
      </c>
      <c r="H102" s="97">
        <v>348914</v>
      </c>
    </row>
    <row r="103" spans="1:8" ht="75" x14ac:dyDescent="0.25">
      <c r="A103" s="7" t="s">
        <v>8351</v>
      </c>
      <c r="B103" s="79" t="s">
        <v>8352</v>
      </c>
      <c r="C103" s="80" t="s">
        <v>5368</v>
      </c>
      <c r="D103" s="80" t="s">
        <v>65</v>
      </c>
      <c r="E103" s="103">
        <f t="shared" si="2"/>
        <v>1343876</v>
      </c>
      <c r="F103" s="85">
        <v>1073486</v>
      </c>
      <c r="G103" s="96">
        <v>0.19</v>
      </c>
      <c r="H103" s="97">
        <v>1277448</v>
      </c>
    </row>
    <row r="104" spans="1:8" ht="75" x14ac:dyDescent="0.25">
      <c r="A104" s="7" t="s">
        <v>8343</v>
      </c>
      <c r="B104" s="79" t="s">
        <v>8344</v>
      </c>
      <c r="C104" s="80" t="s">
        <v>5368</v>
      </c>
      <c r="D104" s="80" t="s">
        <v>65</v>
      </c>
      <c r="E104" s="103">
        <f t="shared" si="2"/>
        <v>1229698</v>
      </c>
      <c r="F104" s="85">
        <v>982281</v>
      </c>
      <c r="G104" s="96">
        <v>0.19</v>
      </c>
      <c r="H104" s="97">
        <v>1168914</v>
      </c>
    </row>
    <row r="105" spans="1:8" ht="75" x14ac:dyDescent="0.25">
      <c r="A105" s="7" t="s">
        <v>8349</v>
      </c>
      <c r="B105" s="79" t="s">
        <v>8350</v>
      </c>
      <c r="C105" s="80" t="s">
        <v>5368</v>
      </c>
      <c r="D105" s="80" t="s">
        <v>65</v>
      </c>
      <c r="E105" s="103">
        <f t="shared" si="2"/>
        <v>1116247</v>
      </c>
      <c r="F105" s="85">
        <v>891656</v>
      </c>
      <c r="G105" s="96">
        <v>0.19</v>
      </c>
      <c r="H105" s="97">
        <v>1061071</v>
      </c>
    </row>
    <row r="106" spans="1:8" ht="62.5" x14ac:dyDescent="0.25">
      <c r="A106" s="7" t="s">
        <v>8341</v>
      </c>
      <c r="B106" s="79" t="s">
        <v>8342</v>
      </c>
      <c r="C106" s="80" t="s">
        <v>5368</v>
      </c>
      <c r="D106" s="80" t="s">
        <v>65</v>
      </c>
      <c r="E106" s="103">
        <f t="shared" si="2"/>
        <v>969422</v>
      </c>
      <c r="F106" s="85">
        <v>774372</v>
      </c>
      <c r="G106" s="96">
        <v>0.19</v>
      </c>
      <c r="H106" s="97">
        <v>921503</v>
      </c>
    </row>
    <row r="107" spans="1:8" ht="37.5" x14ac:dyDescent="0.25">
      <c r="A107" s="7" t="s">
        <v>8108</v>
      </c>
      <c r="B107" s="79" t="s">
        <v>8109</v>
      </c>
      <c r="C107" s="80" t="s">
        <v>5368</v>
      </c>
      <c r="D107" s="80" t="s">
        <v>65</v>
      </c>
      <c r="E107" s="103">
        <f t="shared" si="2"/>
        <v>171869</v>
      </c>
      <c r="F107" s="85">
        <v>137288</v>
      </c>
      <c r="G107" s="96">
        <v>0.19</v>
      </c>
      <c r="H107" s="97">
        <v>163373</v>
      </c>
    </row>
    <row r="108" spans="1:8" ht="25" x14ac:dyDescent="0.25">
      <c r="A108" s="7" t="s">
        <v>8110</v>
      </c>
      <c r="B108" s="79" t="s">
        <v>8111</v>
      </c>
      <c r="C108" s="80" t="s">
        <v>5368</v>
      </c>
      <c r="D108" s="80" t="s">
        <v>65</v>
      </c>
      <c r="E108" s="103">
        <f t="shared" si="2"/>
        <v>190551</v>
      </c>
      <c r="F108" s="85">
        <v>152212</v>
      </c>
      <c r="G108" s="96">
        <v>0.19</v>
      </c>
      <c r="H108" s="97">
        <v>181132</v>
      </c>
    </row>
    <row r="109" spans="1:8" ht="100" x14ac:dyDescent="0.25">
      <c r="A109" s="7" t="s">
        <v>8339</v>
      </c>
      <c r="B109" s="79" t="s">
        <v>8340</v>
      </c>
      <c r="C109" s="80" t="s">
        <v>5368</v>
      </c>
      <c r="D109" s="80" t="s">
        <v>65</v>
      </c>
      <c r="E109" s="103">
        <f t="shared" si="2"/>
        <v>414208</v>
      </c>
      <c r="F109" s="85">
        <v>330868</v>
      </c>
      <c r="G109" s="96">
        <v>0.19</v>
      </c>
      <c r="H109" s="97">
        <v>393733</v>
      </c>
    </row>
    <row r="110" spans="1:8" ht="50" x14ac:dyDescent="0.25">
      <c r="A110" s="7" t="s">
        <v>8397</v>
      </c>
      <c r="B110" s="79" t="s">
        <v>8398</v>
      </c>
      <c r="C110" s="80" t="s">
        <v>5368</v>
      </c>
      <c r="D110" s="80" t="s">
        <v>65</v>
      </c>
      <c r="E110" s="103">
        <f t="shared" si="2"/>
        <v>935873</v>
      </c>
      <c r="F110" s="85">
        <v>747574</v>
      </c>
      <c r="G110" s="96">
        <v>0.19</v>
      </c>
      <c r="H110" s="97">
        <v>889613</v>
      </c>
    </row>
    <row r="111" spans="1:8" ht="62.5" x14ac:dyDescent="0.25">
      <c r="A111" s="7" t="s">
        <v>8399</v>
      </c>
      <c r="B111" s="79" t="s">
        <v>8400</v>
      </c>
      <c r="C111" s="80" t="s">
        <v>5368</v>
      </c>
      <c r="D111" s="80" t="s">
        <v>65</v>
      </c>
      <c r="E111" s="103">
        <f t="shared" ref="E111:E135" si="3">ROUNDUP(H111*(1+$H$1),0)</f>
        <v>882781</v>
      </c>
      <c r="F111" s="85">
        <v>705164</v>
      </c>
      <c r="G111" s="96">
        <v>0.19</v>
      </c>
      <c r="H111" s="97">
        <v>839145</v>
      </c>
    </row>
    <row r="112" spans="1:8" ht="50" x14ac:dyDescent="0.25">
      <c r="A112" s="7" t="s">
        <v>8401</v>
      </c>
      <c r="B112" s="79" t="s">
        <v>8402</v>
      </c>
      <c r="C112" s="80" t="s">
        <v>5368</v>
      </c>
      <c r="D112" s="80" t="s">
        <v>65</v>
      </c>
      <c r="E112" s="103">
        <f t="shared" si="3"/>
        <v>964244</v>
      </c>
      <c r="F112" s="85">
        <v>770236</v>
      </c>
      <c r="G112" s="96">
        <v>0.19</v>
      </c>
      <c r="H112" s="97">
        <v>916581</v>
      </c>
    </row>
    <row r="113" spans="1:8" ht="62.5" x14ac:dyDescent="0.25">
      <c r="A113" s="7" t="s">
        <v>8403</v>
      </c>
      <c r="B113" s="79" t="s">
        <v>8404</v>
      </c>
      <c r="C113" s="80" t="s">
        <v>5368</v>
      </c>
      <c r="D113" s="80" t="s">
        <v>65</v>
      </c>
      <c r="E113" s="103">
        <f t="shared" si="3"/>
        <v>946510</v>
      </c>
      <c r="F113" s="85">
        <v>756071</v>
      </c>
      <c r="G113" s="96">
        <v>0.19</v>
      </c>
      <c r="H113" s="97">
        <v>899724</v>
      </c>
    </row>
    <row r="114" spans="1:8" ht="62.5" x14ac:dyDescent="0.25">
      <c r="A114" s="7" t="s">
        <v>8405</v>
      </c>
      <c r="B114" s="79" t="s">
        <v>8404</v>
      </c>
      <c r="C114" s="80" t="s">
        <v>5368</v>
      </c>
      <c r="D114" s="80" t="s">
        <v>65</v>
      </c>
      <c r="E114" s="103">
        <f t="shared" si="3"/>
        <v>1071134</v>
      </c>
      <c r="F114" s="85">
        <v>855620</v>
      </c>
      <c r="G114" s="96">
        <v>0.19</v>
      </c>
      <c r="H114" s="97">
        <v>1018188</v>
      </c>
    </row>
    <row r="115" spans="1:8" ht="50" x14ac:dyDescent="0.25">
      <c r="A115" s="7" t="s">
        <v>8406</v>
      </c>
      <c r="B115" s="79" t="s">
        <v>8407</v>
      </c>
      <c r="C115" s="80" t="s">
        <v>5368</v>
      </c>
      <c r="D115" s="80" t="s">
        <v>65</v>
      </c>
      <c r="E115" s="103">
        <f t="shared" si="3"/>
        <v>955579</v>
      </c>
      <c r="F115" s="85">
        <v>763315</v>
      </c>
      <c r="G115" s="96">
        <v>0.19</v>
      </c>
      <c r="H115" s="97">
        <v>908345</v>
      </c>
    </row>
    <row r="116" spans="1:8" ht="50" x14ac:dyDescent="0.25">
      <c r="A116" s="7" t="s">
        <v>8408</v>
      </c>
      <c r="B116" s="79" t="s">
        <v>8409</v>
      </c>
      <c r="C116" s="80" t="s">
        <v>5368</v>
      </c>
      <c r="D116" s="80" t="s">
        <v>65</v>
      </c>
      <c r="E116" s="103">
        <f t="shared" si="3"/>
        <v>894699</v>
      </c>
      <c r="F116" s="85">
        <v>714684</v>
      </c>
      <c r="G116" s="96">
        <v>0.19</v>
      </c>
      <c r="H116" s="97">
        <v>850474</v>
      </c>
    </row>
    <row r="117" spans="1:8" ht="37.5" x14ac:dyDescent="0.25">
      <c r="A117" s="7" t="s">
        <v>8410</v>
      </c>
      <c r="B117" s="79" t="s">
        <v>8411</v>
      </c>
      <c r="C117" s="80" t="s">
        <v>5368</v>
      </c>
      <c r="D117" s="80" t="s">
        <v>65</v>
      </c>
      <c r="E117" s="103">
        <f t="shared" si="3"/>
        <v>506161</v>
      </c>
      <c r="F117" s="85">
        <v>404320</v>
      </c>
      <c r="G117" s="96">
        <v>0.19</v>
      </c>
      <c r="H117" s="97">
        <v>481141</v>
      </c>
    </row>
    <row r="118" spans="1:8" ht="37.5" x14ac:dyDescent="0.25">
      <c r="A118" s="7" t="s">
        <v>8412</v>
      </c>
      <c r="B118" s="79" t="s">
        <v>8413</v>
      </c>
      <c r="C118" s="80" t="s">
        <v>5368</v>
      </c>
      <c r="D118" s="80" t="s">
        <v>65</v>
      </c>
      <c r="E118" s="103">
        <f t="shared" si="3"/>
        <v>741607</v>
      </c>
      <c r="F118" s="85">
        <v>592394</v>
      </c>
      <c r="G118" s="96">
        <v>0.19</v>
      </c>
      <c r="H118" s="97">
        <v>704949</v>
      </c>
    </row>
    <row r="119" spans="1:8" ht="100" x14ac:dyDescent="0.25">
      <c r="A119" s="7" t="s">
        <v>8327</v>
      </c>
      <c r="B119" s="79" t="s">
        <v>8328</v>
      </c>
      <c r="C119" s="80" t="s">
        <v>5368</v>
      </c>
      <c r="D119" s="80" t="s">
        <v>65</v>
      </c>
      <c r="E119" s="103">
        <f t="shared" si="3"/>
        <v>224213</v>
      </c>
      <c r="F119" s="85">
        <v>179101</v>
      </c>
      <c r="G119" s="96">
        <v>0.19</v>
      </c>
      <c r="H119" s="97">
        <v>213130</v>
      </c>
    </row>
    <row r="120" spans="1:8" ht="100" x14ac:dyDescent="0.25">
      <c r="A120" s="7" t="s">
        <v>8337</v>
      </c>
      <c r="B120" s="79" t="s">
        <v>8338</v>
      </c>
      <c r="C120" s="80" t="s">
        <v>5368</v>
      </c>
      <c r="D120" s="80" t="s">
        <v>65</v>
      </c>
      <c r="E120" s="103">
        <f t="shared" si="3"/>
        <v>389323</v>
      </c>
      <c r="F120" s="85">
        <v>310990</v>
      </c>
      <c r="G120" s="96">
        <v>0.19</v>
      </c>
      <c r="H120" s="97">
        <v>370078</v>
      </c>
    </row>
    <row r="121" spans="1:8" ht="87.5" x14ac:dyDescent="0.25">
      <c r="A121" s="7" t="s">
        <v>8395</v>
      </c>
      <c r="B121" s="79" t="s">
        <v>8396</v>
      </c>
      <c r="C121" s="80" t="s">
        <v>5368</v>
      </c>
      <c r="D121" s="80" t="s">
        <v>70</v>
      </c>
      <c r="E121" s="103">
        <f t="shared" si="3"/>
        <v>1547840</v>
      </c>
      <c r="F121" s="85">
        <v>1236412</v>
      </c>
      <c r="G121" s="96">
        <v>0.19</v>
      </c>
      <c r="H121" s="97">
        <v>1471330</v>
      </c>
    </row>
    <row r="122" spans="1:8" ht="25" x14ac:dyDescent="0.25">
      <c r="A122" s="7" t="s">
        <v>8393</v>
      </c>
      <c r="B122" s="79" t="s">
        <v>8394</v>
      </c>
      <c r="C122" s="80" t="s">
        <v>5368</v>
      </c>
      <c r="D122" s="80" t="s">
        <v>65</v>
      </c>
      <c r="E122" s="103">
        <f t="shared" si="3"/>
        <v>467346</v>
      </c>
      <c r="F122" s="85">
        <v>373315</v>
      </c>
      <c r="G122" s="96">
        <v>0.19</v>
      </c>
      <c r="H122" s="97">
        <v>444245</v>
      </c>
    </row>
    <row r="123" spans="1:8" ht="100" x14ac:dyDescent="0.25">
      <c r="A123" s="7" t="s">
        <v>8325</v>
      </c>
      <c r="B123" s="79" t="s">
        <v>8326</v>
      </c>
      <c r="C123" s="80" t="s">
        <v>5368</v>
      </c>
      <c r="D123" s="80" t="s">
        <v>65</v>
      </c>
      <c r="E123" s="103">
        <f t="shared" si="3"/>
        <v>338964</v>
      </c>
      <c r="F123" s="85">
        <v>270764</v>
      </c>
      <c r="G123" s="96">
        <v>0.19</v>
      </c>
      <c r="H123" s="97">
        <v>322209</v>
      </c>
    </row>
    <row r="124" spans="1:8" ht="100" x14ac:dyDescent="0.25">
      <c r="A124" s="7" t="s">
        <v>8331</v>
      </c>
      <c r="B124" s="79" t="s">
        <v>8332</v>
      </c>
      <c r="C124" s="80" t="s">
        <v>5368</v>
      </c>
      <c r="D124" s="80" t="s">
        <v>65</v>
      </c>
      <c r="E124" s="103">
        <f t="shared" si="3"/>
        <v>388683</v>
      </c>
      <c r="F124" s="85">
        <v>310479</v>
      </c>
      <c r="G124" s="96">
        <v>0.19</v>
      </c>
      <c r="H124" s="97">
        <v>369470</v>
      </c>
    </row>
    <row r="125" spans="1:8" ht="100" x14ac:dyDescent="0.25">
      <c r="A125" s="7" t="s">
        <v>8329</v>
      </c>
      <c r="B125" s="79" t="s">
        <v>8330</v>
      </c>
      <c r="C125" s="80" t="s">
        <v>5368</v>
      </c>
      <c r="D125" s="80" t="s">
        <v>65</v>
      </c>
      <c r="E125" s="103">
        <f t="shared" si="3"/>
        <v>302515</v>
      </c>
      <c r="F125" s="85">
        <v>241648</v>
      </c>
      <c r="G125" s="96">
        <v>0.19</v>
      </c>
      <c r="H125" s="97">
        <v>287561</v>
      </c>
    </row>
    <row r="126" spans="1:8" ht="100" x14ac:dyDescent="0.25">
      <c r="A126" s="7" t="s">
        <v>8335</v>
      </c>
      <c r="B126" s="79" t="s">
        <v>8336</v>
      </c>
      <c r="C126" s="80" t="s">
        <v>5368</v>
      </c>
      <c r="D126" s="80" t="s">
        <v>65</v>
      </c>
      <c r="E126" s="103">
        <f t="shared" si="3"/>
        <v>323560</v>
      </c>
      <c r="F126" s="85">
        <v>258459</v>
      </c>
      <c r="G126" s="96">
        <v>0.19</v>
      </c>
      <c r="H126" s="97">
        <v>307566</v>
      </c>
    </row>
    <row r="127" spans="1:8" ht="100" x14ac:dyDescent="0.25">
      <c r="A127" s="7" t="s">
        <v>8333</v>
      </c>
      <c r="B127" s="79" t="s">
        <v>8334</v>
      </c>
      <c r="C127" s="80" t="s">
        <v>5368</v>
      </c>
      <c r="D127" s="80" t="s">
        <v>65</v>
      </c>
      <c r="E127" s="103">
        <f t="shared" si="3"/>
        <v>606775</v>
      </c>
      <c r="F127" s="85">
        <v>484691</v>
      </c>
      <c r="G127" s="96">
        <v>0.19</v>
      </c>
      <c r="H127" s="97">
        <v>576782</v>
      </c>
    </row>
    <row r="128" spans="1:8" ht="12.5" x14ac:dyDescent="0.25">
      <c r="A128" s="7" t="s">
        <v>9915</v>
      </c>
      <c r="B128" s="79" t="s">
        <v>9916</v>
      </c>
      <c r="C128" s="80" t="s">
        <v>5368</v>
      </c>
      <c r="D128" s="80" t="s">
        <v>91</v>
      </c>
      <c r="E128" s="103">
        <f t="shared" si="3"/>
        <v>2192</v>
      </c>
      <c r="F128" s="85">
        <v>1750</v>
      </c>
      <c r="G128" s="96">
        <v>0.19</v>
      </c>
      <c r="H128" s="97">
        <v>2083</v>
      </c>
    </row>
    <row r="129" spans="1:9" ht="12.5" x14ac:dyDescent="0.25">
      <c r="A129" s="7" t="s">
        <v>9917</v>
      </c>
      <c r="B129" s="79" t="s">
        <v>9918</v>
      </c>
      <c r="C129" s="80" t="s">
        <v>5368</v>
      </c>
      <c r="D129" s="80" t="s">
        <v>91</v>
      </c>
      <c r="E129" s="103">
        <f t="shared" si="3"/>
        <v>2192</v>
      </c>
      <c r="F129" s="85">
        <v>1750</v>
      </c>
      <c r="G129" s="96">
        <v>0.19</v>
      </c>
      <c r="H129" s="97">
        <v>2083</v>
      </c>
    </row>
    <row r="130" spans="1:9" ht="12.5" x14ac:dyDescent="0.25">
      <c r="A130" s="7" t="s">
        <v>9919</v>
      </c>
      <c r="B130" s="79" t="s">
        <v>9920</v>
      </c>
      <c r="C130" s="80" t="s">
        <v>5368</v>
      </c>
      <c r="D130" s="80" t="s">
        <v>70</v>
      </c>
      <c r="E130" s="103">
        <f t="shared" si="3"/>
        <v>130</v>
      </c>
      <c r="F130" s="85">
        <v>103</v>
      </c>
      <c r="G130" s="96">
        <v>0.19</v>
      </c>
      <c r="H130" s="97">
        <v>123</v>
      </c>
    </row>
    <row r="131" spans="1:9" ht="12.5" x14ac:dyDescent="0.25">
      <c r="A131" s="7" t="s">
        <v>9799</v>
      </c>
      <c r="B131" s="79" t="s">
        <v>9800</v>
      </c>
      <c r="C131" s="80" t="s">
        <v>5368</v>
      </c>
      <c r="D131" s="80" t="s">
        <v>70</v>
      </c>
      <c r="E131" s="103">
        <f t="shared" si="3"/>
        <v>23839</v>
      </c>
      <c r="F131" s="85">
        <v>19042</v>
      </c>
      <c r="G131" s="96">
        <v>0.19</v>
      </c>
      <c r="H131" s="97">
        <v>22660</v>
      </c>
    </row>
    <row r="132" spans="1:9" ht="12.5" x14ac:dyDescent="0.25">
      <c r="A132" s="7" t="s">
        <v>8420</v>
      </c>
      <c r="B132" s="79" t="s">
        <v>8421</v>
      </c>
      <c r="C132" s="80" t="s">
        <v>5368</v>
      </c>
      <c r="D132" s="80" t="s">
        <v>770</v>
      </c>
      <c r="E132" s="103">
        <f t="shared" si="3"/>
        <v>5911</v>
      </c>
      <c r="F132" s="85">
        <v>4721</v>
      </c>
      <c r="G132" s="96">
        <v>0.19</v>
      </c>
      <c r="H132" s="97">
        <v>5618</v>
      </c>
    </row>
    <row r="133" spans="1:9" ht="37.5" x14ac:dyDescent="0.25">
      <c r="A133" s="7" t="s">
        <v>8391</v>
      </c>
      <c r="B133" s="79" t="s">
        <v>8392</v>
      </c>
      <c r="C133" s="80" t="s">
        <v>5368</v>
      </c>
      <c r="D133" s="80" t="s">
        <v>70</v>
      </c>
      <c r="E133" s="103">
        <f t="shared" si="3"/>
        <v>195728</v>
      </c>
      <c r="F133" s="85">
        <v>156347</v>
      </c>
      <c r="G133" s="96">
        <v>0.19</v>
      </c>
      <c r="H133" s="97">
        <v>186053</v>
      </c>
    </row>
    <row r="134" spans="1:9" ht="37.5" x14ac:dyDescent="0.25">
      <c r="A134" s="7" t="s">
        <v>8389</v>
      </c>
      <c r="B134" s="79" t="s">
        <v>8390</v>
      </c>
      <c r="C134" s="80" t="s">
        <v>5368</v>
      </c>
      <c r="D134" s="80" t="s">
        <v>70</v>
      </c>
      <c r="E134" s="103">
        <f t="shared" si="3"/>
        <v>409617</v>
      </c>
      <c r="F134" s="85">
        <v>327201</v>
      </c>
      <c r="G134" s="96">
        <v>0.19</v>
      </c>
      <c r="H134" s="97">
        <v>389369</v>
      </c>
    </row>
    <row r="135" spans="1:9" ht="12.5" x14ac:dyDescent="0.25">
      <c r="A135" s="7" t="s">
        <v>8729</v>
      </c>
      <c r="B135" s="79" t="s">
        <v>8730</v>
      </c>
      <c r="C135" s="80" t="s">
        <v>5368</v>
      </c>
      <c r="D135" s="80" t="s">
        <v>70</v>
      </c>
      <c r="E135" s="103">
        <f t="shared" si="3"/>
        <v>205695</v>
      </c>
      <c r="F135" s="85">
        <v>164308</v>
      </c>
      <c r="G135" s="96">
        <v>0.19</v>
      </c>
      <c r="H135" s="97">
        <v>195527</v>
      </c>
    </row>
    <row r="136" spans="1:9" ht="13" x14ac:dyDescent="0.25">
      <c r="A136" s="7" t="s">
        <v>7813</v>
      </c>
      <c r="B136" s="79" t="s">
        <v>7814</v>
      </c>
      <c r="C136" s="80" t="s">
        <v>5368</v>
      </c>
      <c r="D136" s="80" t="s">
        <v>65</v>
      </c>
      <c r="E136" s="104">
        <v>47660</v>
      </c>
      <c r="F136" s="85"/>
      <c r="G136" s="96"/>
      <c r="I136" s="91" t="s">
        <v>10304</v>
      </c>
    </row>
    <row r="137" spans="1:9" ht="12.5" x14ac:dyDescent="0.25">
      <c r="A137" s="7" t="s">
        <v>8648</v>
      </c>
      <c r="B137" s="79" t="s">
        <v>8649</v>
      </c>
      <c r="C137" s="80" t="s">
        <v>5368</v>
      </c>
      <c r="D137" s="80" t="s">
        <v>65</v>
      </c>
      <c r="E137" s="103">
        <f t="shared" ref="E137:E168" si="4">ROUNDUP(H137*(1+$H$1),0)</f>
        <v>20687</v>
      </c>
      <c r="F137" s="85">
        <v>16524</v>
      </c>
      <c r="G137" s="96">
        <v>0.19</v>
      </c>
      <c r="H137" s="97">
        <v>19664</v>
      </c>
    </row>
    <row r="138" spans="1:9" ht="37.5" x14ac:dyDescent="0.25">
      <c r="A138" s="7" t="s">
        <v>8650</v>
      </c>
      <c r="B138" s="79" t="s">
        <v>8651</v>
      </c>
      <c r="C138" s="80" t="s">
        <v>5368</v>
      </c>
      <c r="D138" s="80" t="s">
        <v>770</v>
      </c>
      <c r="E138" s="103">
        <f t="shared" si="4"/>
        <v>36446</v>
      </c>
      <c r="F138" s="85">
        <v>29113</v>
      </c>
      <c r="G138" s="96">
        <v>0.19</v>
      </c>
      <c r="H138" s="97">
        <v>34644</v>
      </c>
    </row>
    <row r="139" spans="1:9" ht="50" x14ac:dyDescent="0.25">
      <c r="A139" s="7" t="s">
        <v>8311</v>
      </c>
      <c r="B139" s="79" t="s">
        <v>8312</v>
      </c>
      <c r="C139" s="80" t="s">
        <v>5368</v>
      </c>
      <c r="D139" s="80" t="s">
        <v>70</v>
      </c>
      <c r="E139" s="103">
        <f t="shared" si="4"/>
        <v>378989</v>
      </c>
      <c r="F139" s="85">
        <v>302735</v>
      </c>
      <c r="G139" s="96">
        <v>0.19</v>
      </c>
      <c r="H139" s="97">
        <v>360255</v>
      </c>
    </row>
    <row r="140" spans="1:9" ht="50" x14ac:dyDescent="0.25">
      <c r="A140" s="7" t="s">
        <v>8313</v>
      </c>
      <c r="B140" s="79" t="s">
        <v>8314</v>
      </c>
      <c r="C140" s="80" t="s">
        <v>5368</v>
      </c>
      <c r="D140" s="80" t="s">
        <v>70</v>
      </c>
      <c r="E140" s="103">
        <f t="shared" si="4"/>
        <v>444878</v>
      </c>
      <c r="F140" s="85">
        <v>355367</v>
      </c>
      <c r="G140" s="96">
        <v>0.19</v>
      </c>
      <c r="H140" s="97">
        <v>422887</v>
      </c>
    </row>
    <row r="141" spans="1:9" ht="50" x14ac:dyDescent="0.25">
      <c r="A141" s="7" t="s">
        <v>8307</v>
      </c>
      <c r="B141" s="79" t="s">
        <v>8308</v>
      </c>
      <c r="C141" s="80" t="s">
        <v>5368</v>
      </c>
      <c r="D141" s="80" t="s">
        <v>70</v>
      </c>
      <c r="E141" s="103">
        <f t="shared" si="4"/>
        <v>349263</v>
      </c>
      <c r="F141" s="85">
        <v>278991</v>
      </c>
      <c r="G141" s="96">
        <v>0.19</v>
      </c>
      <c r="H141" s="97">
        <v>331999</v>
      </c>
    </row>
    <row r="142" spans="1:9" ht="50" x14ac:dyDescent="0.25">
      <c r="A142" s="7" t="s">
        <v>8309</v>
      </c>
      <c r="B142" s="79" t="s">
        <v>8310</v>
      </c>
      <c r="C142" s="80" t="s">
        <v>5368</v>
      </c>
      <c r="D142" s="80" t="s">
        <v>70</v>
      </c>
      <c r="E142" s="103">
        <f t="shared" si="4"/>
        <v>415151</v>
      </c>
      <c r="F142" s="85">
        <v>331622</v>
      </c>
      <c r="G142" s="96">
        <v>0.19</v>
      </c>
      <c r="H142" s="97">
        <v>394630</v>
      </c>
    </row>
    <row r="143" spans="1:9" ht="50" x14ac:dyDescent="0.25">
      <c r="A143" s="7" t="s">
        <v>8299</v>
      </c>
      <c r="B143" s="79" t="s">
        <v>8300</v>
      </c>
      <c r="C143" s="80" t="s">
        <v>5368</v>
      </c>
      <c r="D143" s="80" t="s">
        <v>70</v>
      </c>
      <c r="E143" s="103">
        <f t="shared" si="4"/>
        <v>327579</v>
      </c>
      <c r="F143" s="85">
        <v>261669</v>
      </c>
      <c r="G143" s="96">
        <v>0.19</v>
      </c>
      <c r="H143" s="97">
        <v>311386</v>
      </c>
    </row>
    <row r="144" spans="1:9" ht="50" x14ac:dyDescent="0.25">
      <c r="A144" s="7" t="s">
        <v>8303</v>
      </c>
      <c r="B144" s="79" t="s">
        <v>8304</v>
      </c>
      <c r="C144" s="80" t="s">
        <v>5368</v>
      </c>
      <c r="D144" s="80" t="s">
        <v>70</v>
      </c>
      <c r="E144" s="103">
        <f t="shared" si="4"/>
        <v>357305</v>
      </c>
      <c r="F144" s="85">
        <v>285414</v>
      </c>
      <c r="G144" s="96">
        <v>0.19</v>
      </c>
      <c r="H144" s="97">
        <v>339643</v>
      </c>
    </row>
    <row r="145" spans="1:8" ht="50" x14ac:dyDescent="0.25">
      <c r="A145" s="7" t="s">
        <v>8301</v>
      </c>
      <c r="B145" s="79" t="s">
        <v>8302</v>
      </c>
      <c r="C145" s="80" t="s">
        <v>5368</v>
      </c>
      <c r="D145" s="80" t="s">
        <v>70</v>
      </c>
      <c r="E145" s="103">
        <f t="shared" si="4"/>
        <v>347812</v>
      </c>
      <c r="F145" s="85">
        <v>277831</v>
      </c>
      <c r="G145" s="96">
        <v>0.19</v>
      </c>
      <c r="H145" s="97">
        <v>330619</v>
      </c>
    </row>
    <row r="146" spans="1:8" ht="50" x14ac:dyDescent="0.25">
      <c r="A146" s="7" t="s">
        <v>8305</v>
      </c>
      <c r="B146" s="79" t="s">
        <v>8306</v>
      </c>
      <c r="C146" s="80" t="s">
        <v>5368</v>
      </c>
      <c r="D146" s="80" t="s">
        <v>70</v>
      </c>
      <c r="E146" s="103">
        <f t="shared" si="4"/>
        <v>391178</v>
      </c>
      <c r="F146" s="85">
        <v>312472</v>
      </c>
      <c r="G146" s="96">
        <v>0.19</v>
      </c>
      <c r="H146" s="97">
        <v>371842</v>
      </c>
    </row>
    <row r="147" spans="1:8" ht="37.5" x14ac:dyDescent="0.25">
      <c r="A147" s="7" t="s">
        <v>8293</v>
      </c>
      <c r="B147" s="79" t="s">
        <v>8294</v>
      </c>
      <c r="C147" s="80" t="s">
        <v>5368</v>
      </c>
      <c r="D147" s="80" t="s">
        <v>70</v>
      </c>
      <c r="E147" s="103">
        <f t="shared" si="4"/>
        <v>274951</v>
      </c>
      <c r="F147" s="85">
        <v>219630</v>
      </c>
      <c r="G147" s="96">
        <v>0.19</v>
      </c>
      <c r="H147" s="97">
        <v>261360</v>
      </c>
    </row>
    <row r="148" spans="1:8" ht="37.5" x14ac:dyDescent="0.25">
      <c r="A148" s="7" t="s">
        <v>8295</v>
      </c>
      <c r="B148" s="79" t="s">
        <v>8296</v>
      </c>
      <c r="C148" s="80" t="s">
        <v>5368</v>
      </c>
      <c r="D148" s="80" t="s">
        <v>70</v>
      </c>
      <c r="E148" s="103">
        <f t="shared" si="4"/>
        <v>245228</v>
      </c>
      <c r="F148" s="85">
        <v>195887</v>
      </c>
      <c r="G148" s="96">
        <v>0.19</v>
      </c>
      <c r="H148" s="97">
        <v>233106</v>
      </c>
    </row>
    <row r="149" spans="1:8" ht="37.5" x14ac:dyDescent="0.25">
      <c r="A149" s="7" t="s">
        <v>8237</v>
      </c>
      <c r="B149" s="79" t="s">
        <v>8238</v>
      </c>
      <c r="C149" s="80" t="s">
        <v>5368</v>
      </c>
      <c r="D149" s="80" t="s">
        <v>70</v>
      </c>
      <c r="E149" s="103">
        <f t="shared" si="4"/>
        <v>292290</v>
      </c>
      <c r="F149" s="85">
        <v>233481</v>
      </c>
      <c r="G149" s="96">
        <v>0.19</v>
      </c>
      <c r="H149" s="97">
        <v>277842</v>
      </c>
    </row>
    <row r="150" spans="1:8" ht="37.5" x14ac:dyDescent="0.25">
      <c r="A150" s="7" t="s">
        <v>8297</v>
      </c>
      <c r="B150" s="79" t="s">
        <v>8298</v>
      </c>
      <c r="C150" s="80" t="s">
        <v>5368</v>
      </c>
      <c r="D150" s="80" t="s">
        <v>70</v>
      </c>
      <c r="E150" s="103">
        <f t="shared" si="4"/>
        <v>262550</v>
      </c>
      <c r="F150" s="85">
        <v>209724</v>
      </c>
      <c r="G150" s="96">
        <v>0.19</v>
      </c>
      <c r="H150" s="97">
        <v>249572</v>
      </c>
    </row>
    <row r="151" spans="1:8" ht="50" x14ac:dyDescent="0.25">
      <c r="A151" s="7" t="s">
        <v>8289</v>
      </c>
      <c r="B151" s="79" t="s">
        <v>8290</v>
      </c>
      <c r="C151" s="80" t="s">
        <v>5368</v>
      </c>
      <c r="D151" s="80" t="s">
        <v>70</v>
      </c>
      <c r="E151" s="103">
        <f t="shared" si="4"/>
        <v>303190</v>
      </c>
      <c r="F151" s="85">
        <v>242187</v>
      </c>
      <c r="G151" s="96">
        <v>0.19</v>
      </c>
      <c r="H151" s="97">
        <v>288203</v>
      </c>
    </row>
    <row r="152" spans="1:8" ht="50" x14ac:dyDescent="0.25">
      <c r="A152" s="7" t="s">
        <v>8291</v>
      </c>
      <c r="B152" s="79" t="s">
        <v>8292</v>
      </c>
      <c r="C152" s="80" t="s">
        <v>5368</v>
      </c>
      <c r="D152" s="80" t="s">
        <v>70</v>
      </c>
      <c r="E152" s="103">
        <f t="shared" si="4"/>
        <v>355899</v>
      </c>
      <c r="F152" s="85">
        <v>284292</v>
      </c>
      <c r="G152" s="96">
        <v>0.19</v>
      </c>
      <c r="H152" s="97">
        <v>338307</v>
      </c>
    </row>
    <row r="153" spans="1:8" ht="50" x14ac:dyDescent="0.25">
      <c r="A153" s="7" t="s">
        <v>8285</v>
      </c>
      <c r="B153" s="79" t="s">
        <v>8286</v>
      </c>
      <c r="C153" s="80" t="s">
        <v>5368</v>
      </c>
      <c r="D153" s="80" t="s">
        <v>70</v>
      </c>
      <c r="E153" s="103">
        <f t="shared" si="4"/>
        <v>279407</v>
      </c>
      <c r="F153" s="85">
        <v>223190</v>
      </c>
      <c r="G153" s="96">
        <v>0.19</v>
      </c>
      <c r="H153" s="97">
        <v>265596</v>
      </c>
    </row>
    <row r="154" spans="1:8" ht="50" x14ac:dyDescent="0.25">
      <c r="A154" s="7" t="s">
        <v>8287</v>
      </c>
      <c r="B154" s="79" t="s">
        <v>8288</v>
      </c>
      <c r="C154" s="80" t="s">
        <v>5368</v>
      </c>
      <c r="D154" s="80" t="s">
        <v>70</v>
      </c>
      <c r="E154" s="103">
        <f t="shared" si="4"/>
        <v>332124</v>
      </c>
      <c r="F154" s="85">
        <v>265300</v>
      </c>
      <c r="G154" s="96">
        <v>0.19</v>
      </c>
      <c r="H154" s="97">
        <v>315707</v>
      </c>
    </row>
    <row r="155" spans="1:8" ht="50" x14ac:dyDescent="0.25">
      <c r="A155" s="7" t="s">
        <v>8277</v>
      </c>
      <c r="B155" s="79" t="s">
        <v>8278</v>
      </c>
      <c r="C155" s="80" t="s">
        <v>5368</v>
      </c>
      <c r="D155" s="80" t="s">
        <v>70</v>
      </c>
      <c r="E155" s="103">
        <f t="shared" si="4"/>
        <v>262065</v>
      </c>
      <c r="F155" s="85">
        <v>209337</v>
      </c>
      <c r="G155" s="96">
        <v>0.19</v>
      </c>
      <c r="H155" s="97">
        <v>249111</v>
      </c>
    </row>
    <row r="156" spans="1:8" ht="50" x14ac:dyDescent="0.25">
      <c r="A156" s="7" t="s">
        <v>8281</v>
      </c>
      <c r="B156" s="79" t="s">
        <v>8282</v>
      </c>
      <c r="C156" s="80" t="s">
        <v>5368</v>
      </c>
      <c r="D156" s="80" t="s">
        <v>70</v>
      </c>
      <c r="E156" s="103">
        <f t="shared" si="4"/>
        <v>285842</v>
      </c>
      <c r="F156" s="85">
        <v>228329</v>
      </c>
      <c r="G156" s="96">
        <v>0.19</v>
      </c>
      <c r="H156" s="97">
        <v>271712</v>
      </c>
    </row>
    <row r="157" spans="1:8" ht="50" x14ac:dyDescent="0.25">
      <c r="A157" s="7" t="s">
        <v>8283</v>
      </c>
      <c r="B157" s="79" t="s">
        <v>8284</v>
      </c>
      <c r="C157" s="80" t="s">
        <v>5368</v>
      </c>
      <c r="D157" s="80" t="s">
        <v>70</v>
      </c>
      <c r="E157" s="103">
        <f t="shared" si="4"/>
        <v>312940</v>
      </c>
      <c r="F157" s="85">
        <v>249976</v>
      </c>
      <c r="G157" s="96">
        <v>0.19</v>
      </c>
      <c r="H157" s="97">
        <v>297471</v>
      </c>
    </row>
    <row r="158" spans="1:8" ht="50" x14ac:dyDescent="0.25">
      <c r="A158" s="7" t="s">
        <v>8279</v>
      </c>
      <c r="B158" s="79" t="s">
        <v>8280</v>
      </c>
      <c r="C158" s="80" t="s">
        <v>5368</v>
      </c>
      <c r="D158" s="80" t="s">
        <v>70</v>
      </c>
      <c r="E158" s="103">
        <f t="shared" si="4"/>
        <v>278245</v>
      </c>
      <c r="F158" s="85">
        <v>222261</v>
      </c>
      <c r="G158" s="96">
        <v>0.19</v>
      </c>
      <c r="H158" s="97">
        <v>264491</v>
      </c>
    </row>
    <row r="159" spans="1:8" ht="37.5" x14ac:dyDescent="0.25">
      <c r="A159" s="7" t="s">
        <v>8269</v>
      </c>
      <c r="B159" s="79" t="s">
        <v>8270</v>
      </c>
      <c r="C159" s="80" t="s">
        <v>5368</v>
      </c>
      <c r="D159" s="80" t="s">
        <v>70</v>
      </c>
      <c r="E159" s="103">
        <f t="shared" si="4"/>
        <v>157975</v>
      </c>
      <c r="F159" s="85">
        <v>126190</v>
      </c>
      <c r="G159" s="96">
        <v>0.19</v>
      </c>
      <c r="H159" s="97">
        <v>150166</v>
      </c>
    </row>
    <row r="160" spans="1:8" ht="37.5" x14ac:dyDescent="0.25">
      <c r="A160" s="7" t="s">
        <v>8273</v>
      </c>
      <c r="B160" s="79" t="s">
        <v>8274</v>
      </c>
      <c r="C160" s="80" t="s">
        <v>5368</v>
      </c>
      <c r="D160" s="80" t="s">
        <v>70</v>
      </c>
      <c r="E160" s="103">
        <f t="shared" si="4"/>
        <v>200026</v>
      </c>
      <c r="F160" s="85">
        <v>159780</v>
      </c>
      <c r="G160" s="96">
        <v>0.19</v>
      </c>
      <c r="H160" s="97">
        <v>190138</v>
      </c>
    </row>
    <row r="161" spans="1:8" ht="37.5" x14ac:dyDescent="0.25">
      <c r="A161" s="7" t="s">
        <v>8271</v>
      </c>
      <c r="B161" s="79" t="s">
        <v>8272</v>
      </c>
      <c r="C161" s="80" t="s">
        <v>5368</v>
      </c>
      <c r="D161" s="80" t="s">
        <v>70</v>
      </c>
      <c r="E161" s="103">
        <f t="shared" si="4"/>
        <v>171135</v>
      </c>
      <c r="F161" s="85">
        <v>136702</v>
      </c>
      <c r="G161" s="96">
        <v>0.19</v>
      </c>
      <c r="H161" s="97">
        <v>162675</v>
      </c>
    </row>
    <row r="162" spans="1:8" ht="37.5" x14ac:dyDescent="0.25">
      <c r="A162" s="7" t="s">
        <v>8275</v>
      </c>
      <c r="B162" s="79" t="s">
        <v>8276</v>
      </c>
      <c r="C162" s="80" t="s">
        <v>5368</v>
      </c>
      <c r="D162" s="80" t="s">
        <v>70</v>
      </c>
      <c r="E162" s="103">
        <f t="shared" si="4"/>
        <v>205637</v>
      </c>
      <c r="F162" s="85">
        <v>164262</v>
      </c>
      <c r="G162" s="96">
        <v>0.19</v>
      </c>
      <c r="H162" s="97">
        <v>195472</v>
      </c>
    </row>
    <row r="163" spans="1:8" ht="37.5" x14ac:dyDescent="0.25">
      <c r="A163" s="7" t="s">
        <v>5607</v>
      </c>
      <c r="B163" s="79" t="s">
        <v>5608</v>
      </c>
      <c r="C163" s="80" t="s">
        <v>5368</v>
      </c>
      <c r="D163" s="80" t="s">
        <v>70</v>
      </c>
      <c r="E163" s="103">
        <f t="shared" si="4"/>
        <v>73174</v>
      </c>
      <c r="F163" s="85">
        <v>58451</v>
      </c>
      <c r="G163" s="96">
        <v>0.19</v>
      </c>
      <c r="H163" s="97">
        <v>69557</v>
      </c>
    </row>
    <row r="164" spans="1:8" ht="37.5" x14ac:dyDescent="0.25">
      <c r="A164" s="7" t="s">
        <v>5611</v>
      </c>
      <c r="B164" s="79" t="s">
        <v>5612</v>
      </c>
      <c r="C164" s="80" t="s">
        <v>5368</v>
      </c>
      <c r="D164" s="80" t="s">
        <v>70</v>
      </c>
      <c r="E164" s="103">
        <f t="shared" si="4"/>
        <v>104815</v>
      </c>
      <c r="F164" s="85">
        <v>83726</v>
      </c>
      <c r="G164" s="96">
        <v>0.19</v>
      </c>
      <c r="H164" s="97">
        <v>99634</v>
      </c>
    </row>
    <row r="165" spans="1:8" ht="37.5" x14ac:dyDescent="0.25">
      <c r="A165" s="7" t="s">
        <v>5613</v>
      </c>
      <c r="B165" s="79" t="s">
        <v>5614</v>
      </c>
      <c r="C165" s="80" t="s">
        <v>5368</v>
      </c>
      <c r="D165" s="80" t="s">
        <v>70</v>
      </c>
      <c r="E165" s="103">
        <f t="shared" si="4"/>
        <v>357374</v>
      </c>
      <c r="F165" s="85">
        <v>285470</v>
      </c>
      <c r="G165" s="96">
        <v>0.19</v>
      </c>
      <c r="H165" s="97">
        <v>339709</v>
      </c>
    </row>
    <row r="166" spans="1:8" ht="37.5" x14ac:dyDescent="0.25">
      <c r="A166" s="7" t="s">
        <v>5615</v>
      </c>
      <c r="B166" s="79" t="s">
        <v>5616</v>
      </c>
      <c r="C166" s="80" t="s">
        <v>5368</v>
      </c>
      <c r="D166" s="80" t="s">
        <v>70</v>
      </c>
      <c r="E166" s="103">
        <f t="shared" si="4"/>
        <v>505518</v>
      </c>
      <c r="F166" s="85">
        <v>403807</v>
      </c>
      <c r="G166" s="96">
        <v>0.19</v>
      </c>
      <c r="H166" s="97">
        <v>480530</v>
      </c>
    </row>
    <row r="167" spans="1:8" ht="37.5" x14ac:dyDescent="0.25">
      <c r="A167" s="7" t="s">
        <v>5617</v>
      </c>
      <c r="B167" s="79" t="s">
        <v>5618</v>
      </c>
      <c r="C167" s="80" t="s">
        <v>5368</v>
      </c>
      <c r="D167" s="80" t="s">
        <v>70</v>
      </c>
      <c r="E167" s="103">
        <f t="shared" si="4"/>
        <v>668166</v>
      </c>
      <c r="F167" s="85">
        <v>533729</v>
      </c>
      <c r="G167" s="96">
        <v>0.19</v>
      </c>
      <c r="H167" s="97">
        <v>635138</v>
      </c>
    </row>
    <row r="168" spans="1:8" ht="50" x14ac:dyDescent="0.25">
      <c r="A168" s="7" t="s">
        <v>9297</v>
      </c>
      <c r="B168" s="79" t="s">
        <v>9298</v>
      </c>
      <c r="C168" s="80" t="s">
        <v>5368</v>
      </c>
      <c r="D168" s="80" t="s">
        <v>70</v>
      </c>
      <c r="E168" s="103">
        <f t="shared" si="4"/>
        <v>479165</v>
      </c>
      <c r="F168" s="85">
        <v>382756</v>
      </c>
      <c r="G168" s="96">
        <v>0.19</v>
      </c>
      <c r="H168" s="97">
        <v>455480</v>
      </c>
    </row>
    <row r="169" spans="1:8" ht="50" x14ac:dyDescent="0.25">
      <c r="A169" s="7" t="s">
        <v>9299</v>
      </c>
      <c r="B169" s="79" t="s">
        <v>9300</v>
      </c>
      <c r="C169" s="80" t="s">
        <v>5368</v>
      </c>
      <c r="D169" s="80" t="s">
        <v>70</v>
      </c>
      <c r="E169" s="103">
        <f t="shared" ref="E169:E195" si="5">ROUNDUP(H169*(1+$H$1),0)</f>
        <v>543084</v>
      </c>
      <c r="F169" s="85">
        <v>433814</v>
      </c>
      <c r="G169" s="96">
        <v>0.19</v>
      </c>
      <c r="H169" s="97">
        <v>516239</v>
      </c>
    </row>
    <row r="170" spans="1:8" ht="50" x14ac:dyDescent="0.25">
      <c r="A170" s="7" t="s">
        <v>9301</v>
      </c>
      <c r="B170" s="79" t="s">
        <v>9302</v>
      </c>
      <c r="C170" s="80" t="s">
        <v>5368</v>
      </c>
      <c r="D170" s="80" t="s">
        <v>70</v>
      </c>
      <c r="E170" s="103">
        <f t="shared" si="5"/>
        <v>680331</v>
      </c>
      <c r="F170" s="85">
        <v>543447</v>
      </c>
      <c r="G170" s="96">
        <v>0.19</v>
      </c>
      <c r="H170" s="97">
        <v>646702</v>
      </c>
    </row>
    <row r="171" spans="1:8" ht="25" x14ac:dyDescent="0.25">
      <c r="A171" s="7" t="s">
        <v>9303</v>
      </c>
      <c r="B171" s="79" t="s">
        <v>9304</v>
      </c>
      <c r="C171" s="80" t="s">
        <v>5368</v>
      </c>
      <c r="D171" s="80" t="s">
        <v>70</v>
      </c>
      <c r="E171" s="103">
        <f t="shared" si="5"/>
        <v>886617</v>
      </c>
      <c r="F171" s="85">
        <v>708228</v>
      </c>
      <c r="G171" s="96">
        <v>0.19</v>
      </c>
      <c r="H171" s="97">
        <v>842791</v>
      </c>
    </row>
    <row r="172" spans="1:8" ht="12.5" x14ac:dyDescent="0.25">
      <c r="A172" s="7" t="s">
        <v>8319</v>
      </c>
      <c r="B172" s="79" t="s">
        <v>8320</v>
      </c>
      <c r="C172" s="80" t="s">
        <v>5368</v>
      </c>
      <c r="D172" s="80" t="s">
        <v>770</v>
      </c>
      <c r="E172" s="103">
        <f t="shared" si="5"/>
        <v>12212</v>
      </c>
      <c r="F172" s="85">
        <v>9755</v>
      </c>
      <c r="G172" s="96">
        <v>0.19</v>
      </c>
      <c r="H172" s="97">
        <v>11608</v>
      </c>
    </row>
    <row r="173" spans="1:8" ht="12.5" x14ac:dyDescent="0.25">
      <c r="A173" s="7" t="s">
        <v>7821</v>
      </c>
      <c r="B173" s="79" t="s">
        <v>7822</v>
      </c>
      <c r="C173" s="80" t="s">
        <v>5368</v>
      </c>
      <c r="D173" s="80" t="s">
        <v>70</v>
      </c>
      <c r="E173" s="103">
        <f t="shared" si="5"/>
        <v>4924</v>
      </c>
      <c r="F173" s="85">
        <v>3933</v>
      </c>
      <c r="G173" s="96">
        <v>0.19</v>
      </c>
      <c r="H173" s="97">
        <v>4680</v>
      </c>
    </row>
    <row r="174" spans="1:8" ht="37.5" x14ac:dyDescent="0.25">
      <c r="A174" s="7" t="s">
        <v>8377</v>
      </c>
      <c r="B174" s="79" t="s">
        <v>8378</v>
      </c>
      <c r="C174" s="80" t="s">
        <v>5368</v>
      </c>
      <c r="D174" s="80" t="s">
        <v>65</v>
      </c>
      <c r="E174" s="103">
        <f t="shared" si="5"/>
        <v>1123054</v>
      </c>
      <c r="F174" s="85">
        <v>897093</v>
      </c>
      <c r="G174" s="96">
        <v>0.19</v>
      </c>
      <c r="H174" s="97">
        <v>1067541</v>
      </c>
    </row>
    <row r="175" spans="1:8" ht="37.5" x14ac:dyDescent="0.25">
      <c r="A175" s="7" t="s">
        <v>8379</v>
      </c>
      <c r="B175" s="79" t="s">
        <v>8380</v>
      </c>
      <c r="C175" s="80" t="s">
        <v>5368</v>
      </c>
      <c r="D175" s="80" t="s">
        <v>65</v>
      </c>
      <c r="E175" s="103">
        <f t="shared" si="5"/>
        <v>1083644</v>
      </c>
      <c r="F175" s="85">
        <v>865613</v>
      </c>
      <c r="G175" s="96">
        <v>0.19</v>
      </c>
      <c r="H175" s="97">
        <v>1030079</v>
      </c>
    </row>
    <row r="176" spans="1:8" ht="25" x14ac:dyDescent="0.25">
      <c r="A176" s="7" t="s">
        <v>8414</v>
      </c>
      <c r="B176" s="79" t="s">
        <v>8415</v>
      </c>
      <c r="C176" s="80" t="s">
        <v>5368</v>
      </c>
      <c r="D176" s="80" t="s">
        <v>65</v>
      </c>
      <c r="E176" s="103">
        <f t="shared" si="5"/>
        <v>1201860</v>
      </c>
      <c r="F176" s="85">
        <v>960044</v>
      </c>
      <c r="G176" s="96">
        <v>0.19</v>
      </c>
      <c r="H176" s="97">
        <v>1142452</v>
      </c>
    </row>
    <row r="177" spans="1:8" ht="62.5" x14ac:dyDescent="0.25">
      <c r="A177" s="7" t="s">
        <v>8373</v>
      </c>
      <c r="B177" s="79" t="s">
        <v>8374</v>
      </c>
      <c r="C177" s="80" t="s">
        <v>5368</v>
      </c>
      <c r="D177" s="80" t="s">
        <v>65</v>
      </c>
      <c r="E177" s="103">
        <f t="shared" si="5"/>
        <v>669890</v>
      </c>
      <c r="F177" s="85">
        <v>535107</v>
      </c>
      <c r="G177" s="96">
        <v>0.19</v>
      </c>
      <c r="H177" s="97">
        <v>636777</v>
      </c>
    </row>
    <row r="178" spans="1:8" ht="62.5" x14ac:dyDescent="0.25">
      <c r="A178" s="7" t="s">
        <v>8375</v>
      </c>
      <c r="B178" s="79" t="s">
        <v>8376</v>
      </c>
      <c r="C178" s="80" t="s">
        <v>5368</v>
      </c>
      <c r="D178" s="80" t="s">
        <v>65</v>
      </c>
      <c r="E178" s="103">
        <f t="shared" si="5"/>
        <v>650190</v>
      </c>
      <c r="F178" s="85">
        <v>519371</v>
      </c>
      <c r="G178" s="96">
        <v>0.19</v>
      </c>
      <c r="H178" s="97">
        <v>618051</v>
      </c>
    </row>
    <row r="179" spans="1:8" ht="87.5" x14ac:dyDescent="0.25">
      <c r="A179" s="7" t="s">
        <v>8361</v>
      </c>
      <c r="B179" s="79" t="s">
        <v>8362</v>
      </c>
      <c r="C179" s="80" t="s">
        <v>5368</v>
      </c>
      <c r="D179" s="80" t="s">
        <v>65</v>
      </c>
      <c r="E179" s="103">
        <f t="shared" si="5"/>
        <v>692760</v>
      </c>
      <c r="F179" s="85">
        <v>553376</v>
      </c>
      <c r="G179" s="96">
        <v>0.19</v>
      </c>
      <c r="H179" s="97">
        <v>658517</v>
      </c>
    </row>
    <row r="180" spans="1:8" ht="87.5" x14ac:dyDescent="0.25">
      <c r="A180" s="7" t="s">
        <v>8359</v>
      </c>
      <c r="B180" s="79" t="s">
        <v>8360</v>
      </c>
      <c r="C180" s="80" t="s">
        <v>5368</v>
      </c>
      <c r="D180" s="80" t="s">
        <v>65</v>
      </c>
      <c r="E180" s="103">
        <f t="shared" si="5"/>
        <v>807172</v>
      </c>
      <c r="F180" s="85">
        <v>644767</v>
      </c>
      <c r="G180" s="96">
        <v>0.19</v>
      </c>
      <c r="H180" s="97">
        <v>767273</v>
      </c>
    </row>
    <row r="181" spans="1:8" ht="75" x14ac:dyDescent="0.25">
      <c r="A181" s="7" t="s">
        <v>8357</v>
      </c>
      <c r="B181" s="79" t="s">
        <v>8358</v>
      </c>
      <c r="C181" s="80" t="s">
        <v>5368</v>
      </c>
      <c r="D181" s="80" t="s">
        <v>65</v>
      </c>
      <c r="E181" s="103">
        <f t="shared" si="5"/>
        <v>647513</v>
      </c>
      <c r="F181" s="85">
        <v>517232</v>
      </c>
      <c r="G181" s="96">
        <v>0.19</v>
      </c>
      <c r="H181" s="97">
        <v>615506</v>
      </c>
    </row>
    <row r="182" spans="1:8" ht="87.5" x14ac:dyDescent="0.25">
      <c r="A182" s="7" t="s">
        <v>8367</v>
      </c>
      <c r="B182" s="79" t="s">
        <v>8368</v>
      </c>
      <c r="C182" s="80" t="s">
        <v>5368</v>
      </c>
      <c r="D182" s="80" t="s">
        <v>65</v>
      </c>
      <c r="E182" s="103">
        <f t="shared" si="5"/>
        <v>738476</v>
      </c>
      <c r="F182" s="85">
        <v>589893</v>
      </c>
      <c r="G182" s="96">
        <v>0.19</v>
      </c>
      <c r="H182" s="97">
        <v>701973</v>
      </c>
    </row>
    <row r="183" spans="1:8" ht="87.5" x14ac:dyDescent="0.25">
      <c r="A183" s="7" t="s">
        <v>8365</v>
      </c>
      <c r="B183" s="79" t="s">
        <v>8366</v>
      </c>
      <c r="C183" s="80" t="s">
        <v>5368</v>
      </c>
      <c r="D183" s="80" t="s">
        <v>65</v>
      </c>
      <c r="E183" s="103">
        <f t="shared" si="5"/>
        <v>693221</v>
      </c>
      <c r="F183" s="85">
        <v>553744</v>
      </c>
      <c r="G183" s="96">
        <v>0.19</v>
      </c>
      <c r="H183" s="97">
        <v>658955</v>
      </c>
    </row>
    <row r="184" spans="1:8" ht="75" x14ac:dyDescent="0.25">
      <c r="A184" s="7" t="s">
        <v>8363</v>
      </c>
      <c r="B184" s="79" t="s">
        <v>8364</v>
      </c>
      <c r="C184" s="80" t="s">
        <v>5368</v>
      </c>
      <c r="D184" s="80" t="s">
        <v>65</v>
      </c>
      <c r="E184" s="103">
        <f t="shared" si="5"/>
        <v>693221</v>
      </c>
      <c r="F184" s="85">
        <v>553744</v>
      </c>
      <c r="G184" s="96">
        <v>0.19</v>
      </c>
      <c r="H184" s="97">
        <v>658955</v>
      </c>
    </row>
    <row r="185" spans="1:8" ht="75" x14ac:dyDescent="0.25">
      <c r="A185" s="7" t="s">
        <v>8369</v>
      </c>
      <c r="B185" s="79" t="s">
        <v>8370</v>
      </c>
      <c r="C185" s="80" t="s">
        <v>5368</v>
      </c>
      <c r="D185" s="80" t="s">
        <v>65</v>
      </c>
      <c r="E185" s="103">
        <f t="shared" si="5"/>
        <v>607486</v>
      </c>
      <c r="F185" s="85">
        <v>485259</v>
      </c>
      <c r="G185" s="96">
        <v>0.19</v>
      </c>
      <c r="H185" s="97">
        <v>577458</v>
      </c>
    </row>
    <row r="186" spans="1:8" ht="75" x14ac:dyDescent="0.25">
      <c r="A186" s="7" t="s">
        <v>8371</v>
      </c>
      <c r="B186" s="79" t="s">
        <v>8372</v>
      </c>
      <c r="C186" s="80" t="s">
        <v>5368</v>
      </c>
      <c r="D186" s="80" t="s">
        <v>65</v>
      </c>
      <c r="E186" s="103">
        <f t="shared" si="5"/>
        <v>607486</v>
      </c>
      <c r="F186" s="85">
        <v>485259</v>
      </c>
      <c r="G186" s="96">
        <v>0.19</v>
      </c>
      <c r="H186" s="97">
        <v>577458</v>
      </c>
    </row>
    <row r="187" spans="1:8" ht="50" x14ac:dyDescent="0.25">
      <c r="A187" s="7" t="s">
        <v>8638</v>
      </c>
      <c r="B187" s="79" t="s">
        <v>8639</v>
      </c>
      <c r="C187" s="80" t="s">
        <v>5368</v>
      </c>
      <c r="D187" s="80" t="s">
        <v>770</v>
      </c>
      <c r="E187" s="103">
        <f t="shared" si="5"/>
        <v>295539</v>
      </c>
      <c r="F187" s="85">
        <v>236076</v>
      </c>
      <c r="G187" s="96">
        <v>0.19</v>
      </c>
      <c r="H187" s="97">
        <v>280930</v>
      </c>
    </row>
    <row r="188" spans="1:8" ht="25" x14ac:dyDescent="0.25">
      <c r="A188" s="7" t="s">
        <v>5981</v>
      </c>
      <c r="B188" s="79" t="s">
        <v>5982</v>
      </c>
      <c r="C188" s="80" t="s">
        <v>5368</v>
      </c>
      <c r="D188" s="80" t="s">
        <v>70</v>
      </c>
      <c r="E188" s="103">
        <f t="shared" si="5"/>
        <v>78809</v>
      </c>
      <c r="F188" s="85">
        <v>62952</v>
      </c>
      <c r="G188" s="96">
        <v>0.19</v>
      </c>
      <c r="H188" s="97">
        <v>74913</v>
      </c>
    </row>
    <row r="189" spans="1:8" ht="37.5" x14ac:dyDescent="0.25">
      <c r="A189" s="7" t="s">
        <v>8381</v>
      </c>
      <c r="B189" s="79" t="s">
        <v>8382</v>
      </c>
      <c r="C189" s="80" t="s">
        <v>5368</v>
      </c>
      <c r="D189" s="80" t="s">
        <v>70</v>
      </c>
      <c r="E189" s="103">
        <f t="shared" si="5"/>
        <v>350962</v>
      </c>
      <c r="F189" s="85">
        <v>280348</v>
      </c>
      <c r="G189" s="96">
        <v>0.19</v>
      </c>
      <c r="H189" s="97">
        <v>333614</v>
      </c>
    </row>
    <row r="190" spans="1:8" ht="37.5" x14ac:dyDescent="0.25">
      <c r="A190" s="7" t="s">
        <v>8383</v>
      </c>
      <c r="B190" s="79" t="s">
        <v>8384</v>
      </c>
      <c r="C190" s="80" t="s">
        <v>5368</v>
      </c>
      <c r="D190" s="80" t="s">
        <v>70</v>
      </c>
      <c r="E190" s="103">
        <f t="shared" si="5"/>
        <v>385681</v>
      </c>
      <c r="F190" s="85">
        <v>308081</v>
      </c>
      <c r="G190" s="96">
        <v>0.19</v>
      </c>
      <c r="H190" s="97">
        <v>366616</v>
      </c>
    </row>
    <row r="191" spans="1:8" ht="12.5" x14ac:dyDescent="0.25">
      <c r="A191" s="7" t="s">
        <v>8321</v>
      </c>
      <c r="B191" s="79" t="s">
        <v>8322</v>
      </c>
      <c r="C191" s="80" t="s">
        <v>5368</v>
      </c>
      <c r="D191" s="80" t="s">
        <v>770</v>
      </c>
      <c r="E191" s="103">
        <f t="shared" si="5"/>
        <v>15996</v>
      </c>
      <c r="F191" s="85">
        <v>12777</v>
      </c>
      <c r="G191" s="96">
        <v>0.19</v>
      </c>
      <c r="H191" s="97">
        <v>15205</v>
      </c>
    </row>
    <row r="192" spans="1:8" ht="12.5" x14ac:dyDescent="0.25">
      <c r="A192" s="7" t="s">
        <v>9801</v>
      </c>
      <c r="B192" s="79" t="s">
        <v>9802</v>
      </c>
      <c r="C192" s="80" t="s">
        <v>5368</v>
      </c>
      <c r="D192" s="80" t="s">
        <v>770</v>
      </c>
      <c r="E192" s="103">
        <f t="shared" si="5"/>
        <v>60677</v>
      </c>
      <c r="F192" s="85">
        <v>48468</v>
      </c>
      <c r="G192" s="96">
        <v>0.19</v>
      </c>
      <c r="H192" s="97">
        <v>57677</v>
      </c>
    </row>
    <row r="193" spans="1:9" ht="12.5" x14ac:dyDescent="0.25">
      <c r="A193" s="7" t="s">
        <v>9873</v>
      </c>
      <c r="B193" s="79" t="s">
        <v>9874</v>
      </c>
      <c r="C193" s="80" t="s">
        <v>5368</v>
      </c>
      <c r="D193" s="80" t="s">
        <v>770</v>
      </c>
      <c r="E193" s="103">
        <f t="shared" si="5"/>
        <v>93185</v>
      </c>
      <c r="F193" s="85">
        <v>74435</v>
      </c>
      <c r="G193" s="96">
        <v>0.19</v>
      </c>
      <c r="H193" s="97">
        <v>88578</v>
      </c>
    </row>
    <row r="194" spans="1:9" ht="12.5" x14ac:dyDescent="0.25">
      <c r="A194" s="7" t="s">
        <v>5738</v>
      </c>
      <c r="B194" s="79" t="s">
        <v>5739</v>
      </c>
      <c r="C194" s="80" t="s">
        <v>5368</v>
      </c>
      <c r="D194" s="80" t="s">
        <v>770</v>
      </c>
      <c r="E194" s="103">
        <f t="shared" si="5"/>
        <v>18853</v>
      </c>
      <c r="F194" s="85">
        <v>15060</v>
      </c>
      <c r="G194" s="96">
        <v>0.19</v>
      </c>
      <c r="H194" s="97">
        <v>17921</v>
      </c>
    </row>
    <row r="195" spans="1:9" ht="12.5" x14ac:dyDescent="0.25">
      <c r="A195" s="7" t="s">
        <v>8719</v>
      </c>
      <c r="B195" s="79" t="s">
        <v>8720</v>
      </c>
      <c r="C195" s="80" t="s">
        <v>5368</v>
      </c>
      <c r="D195" s="80" t="s">
        <v>770</v>
      </c>
      <c r="E195" s="103">
        <f t="shared" si="5"/>
        <v>18853</v>
      </c>
      <c r="F195" s="85">
        <v>15060</v>
      </c>
      <c r="G195" s="96">
        <v>0.19</v>
      </c>
      <c r="H195" s="97">
        <v>17921</v>
      </c>
    </row>
    <row r="196" spans="1:9" ht="13" x14ac:dyDescent="0.25">
      <c r="A196" s="7" t="s">
        <v>5740</v>
      </c>
      <c r="B196" s="79" t="s">
        <v>5741</v>
      </c>
      <c r="C196" s="80" t="s">
        <v>5368</v>
      </c>
      <c r="D196" s="80" t="s">
        <v>770</v>
      </c>
      <c r="E196" s="106">
        <v>11925</v>
      </c>
      <c r="F196" s="85"/>
      <c r="G196" s="96"/>
      <c r="I196" s="91" t="s">
        <v>10303</v>
      </c>
    </row>
    <row r="197" spans="1:9" ht="12.5" x14ac:dyDescent="0.25">
      <c r="A197" s="7" t="s">
        <v>9678</v>
      </c>
      <c r="B197" s="79" t="s">
        <v>9679</v>
      </c>
      <c r="C197" s="80" t="s">
        <v>5368</v>
      </c>
      <c r="D197" s="80" t="s">
        <v>65</v>
      </c>
      <c r="E197" s="103">
        <f>ROUNDUP(H197*(1+$H$1),0)</f>
        <v>28172</v>
      </c>
      <c r="F197" s="85">
        <v>22503</v>
      </c>
      <c r="G197" s="96">
        <v>0.19</v>
      </c>
      <c r="H197" s="97">
        <v>26779</v>
      </c>
    </row>
    <row r="198" spans="1:9" ht="12.5" x14ac:dyDescent="0.25">
      <c r="A198" s="7" t="s">
        <v>8713</v>
      </c>
      <c r="B198" s="98" t="s">
        <v>8714</v>
      </c>
      <c r="C198" s="80" t="s">
        <v>5368</v>
      </c>
      <c r="D198" s="80" t="s">
        <v>13</v>
      </c>
      <c r="E198" s="103">
        <v>9312</v>
      </c>
      <c r="F198" s="85">
        <v>5194</v>
      </c>
      <c r="G198" s="96">
        <v>0.19</v>
      </c>
      <c r="H198" s="97">
        <v>6181</v>
      </c>
    </row>
    <row r="199" spans="1:9" ht="12.5" x14ac:dyDescent="0.25">
      <c r="A199" s="7" t="s">
        <v>7398</v>
      </c>
      <c r="B199" s="79" t="s">
        <v>7399</v>
      </c>
      <c r="C199" s="80" t="s">
        <v>5368</v>
      </c>
      <c r="D199" s="80" t="s">
        <v>70</v>
      </c>
      <c r="E199" s="103">
        <f t="shared" ref="E199:E216" si="6">ROUNDUP(H199*(1+$H$1),0)</f>
        <v>89670</v>
      </c>
      <c r="F199" s="85">
        <v>71628</v>
      </c>
      <c r="G199" s="96">
        <v>0.19</v>
      </c>
      <c r="H199" s="97">
        <v>85237</v>
      </c>
    </row>
    <row r="200" spans="1:9" ht="13" x14ac:dyDescent="0.25">
      <c r="A200" s="7" t="s">
        <v>9668</v>
      </c>
      <c r="B200" s="79" t="s">
        <v>9669</v>
      </c>
      <c r="C200" s="80" t="s">
        <v>5368</v>
      </c>
      <c r="D200" s="80" t="s">
        <v>70</v>
      </c>
      <c r="E200" s="106">
        <v>131380</v>
      </c>
      <c r="F200" s="85"/>
      <c r="G200" s="96"/>
      <c r="I200" s="91" t="s">
        <v>10297</v>
      </c>
    </row>
    <row r="201" spans="1:9" ht="12.5" x14ac:dyDescent="0.25">
      <c r="A201" s="7" t="s">
        <v>8699</v>
      </c>
      <c r="B201" s="79" t="s">
        <v>8700</v>
      </c>
      <c r="C201" s="80" t="s">
        <v>5368</v>
      </c>
      <c r="D201" s="80" t="s">
        <v>70</v>
      </c>
      <c r="E201" s="103">
        <f t="shared" si="6"/>
        <v>420329</v>
      </c>
      <c r="F201" s="85">
        <v>335758</v>
      </c>
      <c r="G201" s="96">
        <v>0.19</v>
      </c>
      <c r="H201" s="97">
        <v>399552</v>
      </c>
    </row>
    <row r="202" spans="1:9" ht="12.5" x14ac:dyDescent="0.25">
      <c r="A202" s="7" t="s">
        <v>8703</v>
      </c>
      <c r="B202" s="79" t="s">
        <v>8704</v>
      </c>
      <c r="C202" s="80" t="s">
        <v>5368</v>
      </c>
      <c r="D202" s="80" t="s">
        <v>91</v>
      </c>
      <c r="E202" s="103">
        <f t="shared" si="6"/>
        <v>346727</v>
      </c>
      <c r="F202" s="85">
        <v>276965</v>
      </c>
      <c r="G202" s="96">
        <v>0.19</v>
      </c>
      <c r="H202" s="97">
        <v>329588</v>
      </c>
    </row>
    <row r="203" spans="1:9" ht="12.5" x14ac:dyDescent="0.25">
      <c r="A203" s="7" t="s">
        <v>5564</v>
      </c>
      <c r="B203" s="79" t="s">
        <v>5565</v>
      </c>
      <c r="C203" s="80" t="s">
        <v>5368</v>
      </c>
      <c r="D203" s="80" t="s">
        <v>70</v>
      </c>
      <c r="E203" s="103">
        <f t="shared" si="6"/>
        <v>975173</v>
      </c>
      <c r="F203" s="85">
        <v>778966</v>
      </c>
      <c r="G203" s="96">
        <v>0.19</v>
      </c>
      <c r="H203" s="97">
        <v>926970</v>
      </c>
    </row>
    <row r="204" spans="1:9" ht="25" x14ac:dyDescent="0.25">
      <c r="A204" s="7" t="s">
        <v>8549</v>
      </c>
      <c r="B204" s="79" t="s">
        <v>8550</v>
      </c>
      <c r="C204" s="80" t="s">
        <v>5368</v>
      </c>
      <c r="D204" s="80" t="s">
        <v>70</v>
      </c>
      <c r="E204" s="103">
        <f t="shared" si="6"/>
        <v>1478725</v>
      </c>
      <c r="F204" s="85">
        <v>1181203</v>
      </c>
      <c r="G204" s="96">
        <v>0.19</v>
      </c>
      <c r="H204" s="97">
        <v>1405632</v>
      </c>
    </row>
    <row r="205" spans="1:9" ht="25" x14ac:dyDescent="0.25">
      <c r="A205" s="7" t="s">
        <v>8537</v>
      </c>
      <c r="B205" s="79" t="s">
        <v>8538</v>
      </c>
      <c r="C205" s="80" t="s">
        <v>5368</v>
      </c>
      <c r="D205" s="80" t="s">
        <v>70</v>
      </c>
      <c r="E205" s="103">
        <f t="shared" si="6"/>
        <v>54625</v>
      </c>
      <c r="F205" s="85">
        <v>43634</v>
      </c>
      <c r="G205" s="96">
        <v>0.19</v>
      </c>
      <c r="H205" s="97">
        <v>51924</v>
      </c>
    </row>
    <row r="206" spans="1:9" ht="25" x14ac:dyDescent="0.25">
      <c r="A206" s="7" t="s">
        <v>8535</v>
      </c>
      <c r="B206" s="79" t="s">
        <v>8536</v>
      </c>
      <c r="C206" s="80" t="s">
        <v>5368</v>
      </c>
      <c r="D206" s="80" t="s">
        <v>70</v>
      </c>
      <c r="E206" s="103">
        <f t="shared" si="6"/>
        <v>54625</v>
      </c>
      <c r="F206" s="85">
        <v>43634</v>
      </c>
      <c r="G206" s="96">
        <v>0.19</v>
      </c>
      <c r="H206" s="97">
        <v>51924</v>
      </c>
    </row>
    <row r="207" spans="1:9" ht="25" x14ac:dyDescent="0.25">
      <c r="A207" s="7" t="s">
        <v>8243</v>
      </c>
      <c r="B207" s="79" t="s">
        <v>8244</v>
      </c>
      <c r="C207" s="80" t="s">
        <v>5368</v>
      </c>
      <c r="D207" s="80" t="s">
        <v>70</v>
      </c>
      <c r="E207" s="103">
        <f t="shared" si="6"/>
        <v>84336</v>
      </c>
      <c r="F207" s="85">
        <v>67367</v>
      </c>
      <c r="G207" s="96">
        <v>0.19</v>
      </c>
      <c r="H207" s="97">
        <v>80167</v>
      </c>
    </row>
    <row r="208" spans="1:9" ht="25" x14ac:dyDescent="0.25">
      <c r="A208" s="7" t="s">
        <v>8545</v>
      </c>
      <c r="B208" s="79" t="s">
        <v>8546</v>
      </c>
      <c r="C208" s="80" t="s">
        <v>5368</v>
      </c>
      <c r="D208" s="80" t="s">
        <v>70</v>
      </c>
      <c r="E208" s="103">
        <f t="shared" si="6"/>
        <v>144443</v>
      </c>
      <c r="F208" s="85">
        <v>115381</v>
      </c>
      <c r="G208" s="96">
        <v>0.19</v>
      </c>
      <c r="H208" s="97">
        <v>137303</v>
      </c>
    </row>
    <row r="209" spans="1:9" ht="25" x14ac:dyDescent="0.25">
      <c r="A209" s="7" t="s">
        <v>8547</v>
      </c>
      <c r="B209" s="79" t="s">
        <v>8548</v>
      </c>
      <c r="C209" s="80" t="s">
        <v>5368</v>
      </c>
      <c r="D209" s="80" t="s">
        <v>70</v>
      </c>
      <c r="E209" s="103">
        <f t="shared" si="6"/>
        <v>144443</v>
      </c>
      <c r="F209" s="85">
        <v>115381</v>
      </c>
      <c r="G209" s="96">
        <v>0.19</v>
      </c>
      <c r="H209" s="97">
        <v>137303</v>
      </c>
    </row>
    <row r="210" spans="1:9" ht="25" x14ac:dyDescent="0.25">
      <c r="A210" s="7" t="s">
        <v>8541</v>
      </c>
      <c r="B210" s="79" t="s">
        <v>8542</v>
      </c>
      <c r="C210" s="80" t="s">
        <v>5368</v>
      </c>
      <c r="D210" s="80" t="s">
        <v>70</v>
      </c>
      <c r="E210" s="103">
        <f t="shared" si="6"/>
        <v>158615</v>
      </c>
      <c r="F210" s="85">
        <v>126701</v>
      </c>
      <c r="G210" s="96">
        <v>0.19</v>
      </c>
      <c r="H210" s="97">
        <v>150774</v>
      </c>
    </row>
    <row r="211" spans="1:9" ht="25" x14ac:dyDescent="0.25">
      <c r="A211" s="7" t="s">
        <v>8539</v>
      </c>
      <c r="B211" s="79" t="s">
        <v>8540</v>
      </c>
      <c r="C211" s="80" t="s">
        <v>5368</v>
      </c>
      <c r="D211" s="80" t="s">
        <v>70</v>
      </c>
      <c r="E211" s="103">
        <f t="shared" si="6"/>
        <v>130960</v>
      </c>
      <c r="F211" s="85">
        <v>104610</v>
      </c>
      <c r="G211" s="96">
        <v>0.19</v>
      </c>
      <c r="H211" s="97">
        <v>124486</v>
      </c>
    </row>
    <row r="212" spans="1:9" ht="25" x14ac:dyDescent="0.25">
      <c r="A212" s="7" t="s">
        <v>8543</v>
      </c>
      <c r="B212" s="79" t="s">
        <v>8544</v>
      </c>
      <c r="C212" s="80" t="s">
        <v>5368</v>
      </c>
      <c r="D212" s="80" t="s">
        <v>70</v>
      </c>
      <c r="E212" s="103">
        <f t="shared" si="6"/>
        <v>152214</v>
      </c>
      <c r="F212" s="85">
        <v>121588</v>
      </c>
      <c r="G212" s="96">
        <v>0.19</v>
      </c>
      <c r="H212" s="97">
        <v>144690</v>
      </c>
    </row>
    <row r="213" spans="1:9" ht="25" x14ac:dyDescent="0.25">
      <c r="A213" s="7" t="s">
        <v>8551</v>
      </c>
      <c r="B213" s="79" t="s">
        <v>8552</v>
      </c>
      <c r="C213" s="80" t="s">
        <v>5368</v>
      </c>
      <c r="D213" s="80" t="s">
        <v>70</v>
      </c>
      <c r="E213" s="103">
        <f t="shared" si="6"/>
        <v>294829</v>
      </c>
      <c r="F213" s="85">
        <v>235508</v>
      </c>
      <c r="G213" s="96">
        <v>0.19</v>
      </c>
      <c r="H213" s="97">
        <v>280255</v>
      </c>
    </row>
    <row r="214" spans="1:9" ht="25" x14ac:dyDescent="0.25">
      <c r="A214" s="7" t="s">
        <v>8553</v>
      </c>
      <c r="B214" s="79" t="s">
        <v>8554</v>
      </c>
      <c r="C214" s="80" t="s">
        <v>5368</v>
      </c>
      <c r="D214" s="80" t="s">
        <v>70</v>
      </c>
      <c r="E214" s="103">
        <f t="shared" si="6"/>
        <v>382366</v>
      </c>
      <c r="F214" s="85">
        <v>305433</v>
      </c>
      <c r="G214" s="96">
        <v>0.19</v>
      </c>
      <c r="H214" s="97">
        <v>363465</v>
      </c>
    </row>
    <row r="215" spans="1:9" ht="37.5" x14ac:dyDescent="0.25">
      <c r="A215" s="7" t="s">
        <v>8555</v>
      </c>
      <c r="B215" s="79" t="s">
        <v>8556</v>
      </c>
      <c r="C215" s="80" t="s">
        <v>5368</v>
      </c>
      <c r="D215" s="80" t="s">
        <v>70</v>
      </c>
      <c r="E215" s="103">
        <f t="shared" si="6"/>
        <v>491322</v>
      </c>
      <c r="F215" s="85">
        <v>392467</v>
      </c>
      <c r="G215" s="96">
        <v>0.19</v>
      </c>
      <c r="H215" s="97">
        <v>467036</v>
      </c>
    </row>
    <row r="216" spans="1:9" ht="12.5" x14ac:dyDescent="0.25">
      <c r="A216" s="7" t="s">
        <v>9809</v>
      </c>
      <c r="B216" s="79" t="s">
        <v>9810</v>
      </c>
      <c r="C216" s="80" t="s">
        <v>5368</v>
      </c>
      <c r="D216" s="80" t="s">
        <v>70</v>
      </c>
      <c r="E216" s="103">
        <f t="shared" si="6"/>
        <v>216706</v>
      </c>
      <c r="F216" s="85">
        <v>173104</v>
      </c>
      <c r="G216" s="96">
        <v>0.19</v>
      </c>
      <c r="H216" s="97">
        <v>205994</v>
      </c>
    </row>
    <row r="217" spans="1:9" ht="12.5" x14ac:dyDescent="0.25">
      <c r="A217" s="7" t="s">
        <v>5598</v>
      </c>
      <c r="B217" s="79" t="s">
        <v>5599</v>
      </c>
      <c r="C217" s="80" t="s">
        <v>5368</v>
      </c>
      <c r="D217" s="80" t="s">
        <v>5393</v>
      </c>
      <c r="E217" s="105">
        <v>12500</v>
      </c>
      <c r="F217" s="85"/>
      <c r="G217" s="96"/>
      <c r="I217" s="91" t="s">
        <v>10305</v>
      </c>
    </row>
    <row r="218" spans="1:9" ht="12.5" x14ac:dyDescent="0.25">
      <c r="A218" s="7" t="s">
        <v>5391</v>
      </c>
      <c r="B218" s="79" t="s">
        <v>5392</v>
      </c>
      <c r="C218" s="80" t="s">
        <v>5368</v>
      </c>
      <c r="D218" s="80" t="s">
        <v>5393</v>
      </c>
      <c r="E218" s="105">
        <v>16500</v>
      </c>
      <c r="F218" s="85"/>
      <c r="G218" s="96"/>
      <c r="I218" s="91" t="s">
        <v>10305</v>
      </c>
    </row>
    <row r="219" spans="1:9" ht="12.5" x14ac:dyDescent="0.25">
      <c r="A219" s="7" t="s">
        <v>8907</v>
      </c>
      <c r="B219" s="79" t="s">
        <v>8908</v>
      </c>
      <c r="C219" s="80" t="s">
        <v>5368</v>
      </c>
      <c r="D219" s="80" t="s">
        <v>70</v>
      </c>
      <c r="E219" s="103">
        <f>ROUNDUP(H219*(1+$H$1),0)</f>
        <v>190551</v>
      </c>
      <c r="F219" s="85">
        <v>152212</v>
      </c>
      <c r="G219" s="96">
        <v>0.19</v>
      </c>
      <c r="H219" s="97">
        <v>181132</v>
      </c>
    </row>
    <row r="220" spans="1:9" ht="12.5" x14ac:dyDescent="0.25">
      <c r="A220" s="7" t="s">
        <v>8860</v>
      </c>
      <c r="B220" s="79" t="s">
        <v>8861</v>
      </c>
      <c r="C220" s="80" t="s">
        <v>5368</v>
      </c>
      <c r="D220" s="80" t="s">
        <v>70</v>
      </c>
      <c r="E220" s="103">
        <f>ROUNDUP(H220*(1+$H$1),0)</f>
        <v>11808</v>
      </c>
      <c r="F220" s="85">
        <v>9432</v>
      </c>
      <c r="G220" s="96">
        <v>0.19</v>
      </c>
      <c r="H220" s="97">
        <v>11224</v>
      </c>
    </row>
    <row r="221" spans="1:9" ht="12.5" x14ac:dyDescent="0.25">
      <c r="A221" s="7" t="s">
        <v>5383</v>
      </c>
      <c r="B221" s="79" t="s">
        <v>5384</v>
      </c>
      <c r="C221" s="80" t="s">
        <v>5368</v>
      </c>
      <c r="D221" s="80" t="s">
        <v>13</v>
      </c>
      <c r="E221" s="103">
        <f>34000/50</f>
        <v>680</v>
      </c>
      <c r="F221" s="85"/>
      <c r="G221" s="96"/>
      <c r="I221" s="91" t="s">
        <v>10306</v>
      </c>
    </row>
    <row r="222" spans="1:9" ht="12.5" x14ac:dyDescent="0.25">
      <c r="A222" s="7" t="s">
        <v>8778</v>
      </c>
      <c r="B222" s="79" t="s">
        <v>8779</v>
      </c>
      <c r="C222" s="80" t="s">
        <v>5368</v>
      </c>
      <c r="D222" s="80" t="s">
        <v>16</v>
      </c>
      <c r="E222" s="103">
        <f t="shared" ref="E222:E237" si="7">ROUNDUP(H222*(1+$H$1),0)</f>
        <v>801810</v>
      </c>
      <c r="F222" s="85">
        <v>640484</v>
      </c>
      <c r="G222" s="96">
        <v>0.19</v>
      </c>
      <c r="H222" s="97">
        <v>762176</v>
      </c>
    </row>
    <row r="223" spans="1:9" ht="12.5" x14ac:dyDescent="0.25">
      <c r="A223" s="7" t="s">
        <v>6061</v>
      </c>
      <c r="B223" s="79" t="s">
        <v>6062</v>
      </c>
      <c r="C223" s="80" t="s">
        <v>5368</v>
      </c>
      <c r="D223" s="80" t="s">
        <v>16</v>
      </c>
      <c r="E223" s="103">
        <f t="shared" si="7"/>
        <v>689310</v>
      </c>
      <c r="F223" s="85">
        <v>550619</v>
      </c>
      <c r="G223" s="96">
        <v>0.19</v>
      </c>
      <c r="H223" s="97">
        <v>655237</v>
      </c>
    </row>
    <row r="224" spans="1:9" ht="12.5" x14ac:dyDescent="0.25">
      <c r="A224" s="7" t="s">
        <v>5877</v>
      </c>
      <c r="B224" s="79" t="s">
        <v>5878</v>
      </c>
      <c r="C224" s="80" t="s">
        <v>5368</v>
      </c>
      <c r="D224" s="80" t="s">
        <v>13</v>
      </c>
      <c r="E224" s="103">
        <f t="shared" si="7"/>
        <v>1672</v>
      </c>
      <c r="F224" s="85">
        <v>1335</v>
      </c>
      <c r="G224" s="96">
        <v>0.19</v>
      </c>
      <c r="H224" s="97">
        <v>1589</v>
      </c>
    </row>
    <row r="225" spans="1:9" ht="12.5" x14ac:dyDescent="0.25">
      <c r="A225" s="7" t="s">
        <v>8830</v>
      </c>
      <c r="B225" s="79" t="s">
        <v>8831</v>
      </c>
      <c r="C225" s="80" t="s">
        <v>5368</v>
      </c>
      <c r="D225" s="80" t="s">
        <v>5387</v>
      </c>
      <c r="E225" s="103">
        <f t="shared" si="7"/>
        <v>38987</v>
      </c>
      <c r="F225" s="85">
        <v>31142</v>
      </c>
      <c r="G225" s="96">
        <v>0.19</v>
      </c>
      <c r="H225" s="97">
        <v>37059</v>
      </c>
    </row>
    <row r="226" spans="1:9" ht="12.5" x14ac:dyDescent="0.25">
      <c r="A226" s="7" t="s">
        <v>8677</v>
      </c>
      <c r="B226" s="79" t="s">
        <v>8678</v>
      </c>
      <c r="C226" s="80" t="s">
        <v>5368</v>
      </c>
      <c r="D226" s="80" t="s">
        <v>70</v>
      </c>
      <c r="E226" s="103">
        <f t="shared" si="7"/>
        <v>1301</v>
      </c>
      <c r="F226" s="85">
        <v>1039</v>
      </c>
      <c r="G226" s="96">
        <v>0.19</v>
      </c>
      <c r="H226" s="97">
        <v>1236</v>
      </c>
    </row>
    <row r="227" spans="1:9" ht="12.5" x14ac:dyDescent="0.25">
      <c r="A227" s="7" t="s">
        <v>8695</v>
      </c>
      <c r="B227" s="79" t="s">
        <v>8696</v>
      </c>
      <c r="C227" s="80" t="s">
        <v>5368</v>
      </c>
      <c r="D227" s="80" t="s">
        <v>70</v>
      </c>
      <c r="E227" s="103">
        <f t="shared" si="7"/>
        <v>1734</v>
      </c>
      <c r="F227" s="85">
        <v>1385</v>
      </c>
      <c r="G227" s="96">
        <v>0.19</v>
      </c>
      <c r="H227" s="97">
        <v>1648</v>
      </c>
    </row>
    <row r="228" spans="1:9" ht="12.5" x14ac:dyDescent="0.25">
      <c r="A228" s="7" t="s">
        <v>5875</v>
      </c>
      <c r="B228" s="79" t="s">
        <v>5876</v>
      </c>
      <c r="C228" s="80" t="s">
        <v>5368</v>
      </c>
      <c r="D228" s="80" t="s">
        <v>13</v>
      </c>
      <c r="E228" s="103">
        <f t="shared" si="7"/>
        <v>1950</v>
      </c>
      <c r="F228" s="85">
        <v>1557</v>
      </c>
      <c r="G228" s="96">
        <v>0.19</v>
      </c>
      <c r="H228" s="97">
        <v>1853</v>
      </c>
    </row>
    <row r="229" spans="1:9" ht="12.5" x14ac:dyDescent="0.25">
      <c r="A229" s="7" t="s">
        <v>5488</v>
      </c>
      <c r="B229" s="79" t="s">
        <v>5489</v>
      </c>
      <c r="C229" s="80" t="s">
        <v>5368</v>
      </c>
      <c r="D229" s="80" t="s">
        <v>16</v>
      </c>
      <c r="E229" s="103">
        <f t="shared" si="7"/>
        <v>195036</v>
      </c>
      <c r="F229" s="85">
        <v>155794</v>
      </c>
      <c r="G229" s="96">
        <v>0.19</v>
      </c>
      <c r="H229" s="97">
        <v>185395</v>
      </c>
    </row>
    <row r="230" spans="1:9" ht="12.5" x14ac:dyDescent="0.25">
      <c r="A230" s="7" t="s">
        <v>8786</v>
      </c>
      <c r="B230" s="79" t="s">
        <v>8787</v>
      </c>
      <c r="C230" s="80" t="s">
        <v>5368</v>
      </c>
      <c r="D230" s="80" t="s">
        <v>16</v>
      </c>
      <c r="E230" s="103">
        <f t="shared" si="7"/>
        <v>845146</v>
      </c>
      <c r="F230" s="85">
        <v>675101</v>
      </c>
      <c r="G230" s="96">
        <v>0.19</v>
      </c>
      <c r="H230" s="97">
        <v>803370</v>
      </c>
    </row>
    <row r="231" spans="1:9" ht="25" x14ac:dyDescent="0.25">
      <c r="A231" s="7" t="s">
        <v>8701</v>
      </c>
      <c r="B231" s="79" t="s">
        <v>8702</v>
      </c>
      <c r="C231" s="80" t="s">
        <v>5368</v>
      </c>
      <c r="D231" s="80" t="s">
        <v>70</v>
      </c>
      <c r="E231" s="103">
        <f t="shared" si="7"/>
        <v>119003</v>
      </c>
      <c r="F231" s="85">
        <v>95059</v>
      </c>
      <c r="G231" s="96">
        <v>0.19</v>
      </c>
      <c r="H231" s="97">
        <v>113120</v>
      </c>
    </row>
    <row r="232" spans="1:9" ht="12.5" x14ac:dyDescent="0.25">
      <c r="A232" s="7" t="s">
        <v>10064</v>
      </c>
      <c r="B232" s="79" t="s">
        <v>10065</v>
      </c>
      <c r="C232" s="80" t="s">
        <v>5368</v>
      </c>
      <c r="D232" s="80" t="s">
        <v>16</v>
      </c>
      <c r="E232" s="103">
        <f t="shared" si="7"/>
        <v>780137</v>
      </c>
      <c r="F232" s="85">
        <v>623172</v>
      </c>
      <c r="G232" s="96">
        <v>0.19</v>
      </c>
      <c r="H232" s="97">
        <v>741575</v>
      </c>
    </row>
    <row r="233" spans="1:9" ht="12.5" x14ac:dyDescent="0.25">
      <c r="A233" s="7" t="s">
        <v>10066</v>
      </c>
      <c r="B233" s="79" t="s">
        <v>10067</v>
      </c>
      <c r="C233" s="80" t="s">
        <v>5368</v>
      </c>
      <c r="D233" s="80" t="s">
        <v>16</v>
      </c>
      <c r="E233" s="103">
        <f t="shared" si="7"/>
        <v>715125</v>
      </c>
      <c r="F233" s="85">
        <v>571240</v>
      </c>
      <c r="G233" s="96">
        <v>0.19</v>
      </c>
      <c r="H233" s="97">
        <v>679776</v>
      </c>
    </row>
    <row r="234" spans="1:9" ht="12.5" x14ac:dyDescent="0.25">
      <c r="A234" s="7" t="s">
        <v>10070</v>
      </c>
      <c r="B234" s="79" t="s">
        <v>10071</v>
      </c>
      <c r="C234" s="80" t="s">
        <v>5368</v>
      </c>
      <c r="D234" s="80" t="s">
        <v>16</v>
      </c>
      <c r="E234" s="103">
        <f t="shared" si="7"/>
        <v>650112</v>
      </c>
      <c r="F234" s="85">
        <v>519308</v>
      </c>
      <c r="G234" s="96">
        <v>0.19</v>
      </c>
      <c r="H234" s="97">
        <v>617977</v>
      </c>
    </row>
    <row r="235" spans="1:9" ht="25" x14ac:dyDescent="0.25">
      <c r="A235" s="7" t="s">
        <v>7805</v>
      </c>
      <c r="B235" s="79" t="s">
        <v>7806</v>
      </c>
      <c r="C235" s="80" t="s">
        <v>5368</v>
      </c>
      <c r="D235" s="80" t="s">
        <v>70</v>
      </c>
      <c r="E235" s="103">
        <f t="shared" si="7"/>
        <v>155416</v>
      </c>
      <c r="F235" s="85">
        <v>124145</v>
      </c>
      <c r="G235" s="96">
        <v>0.19</v>
      </c>
      <c r="H235" s="97">
        <v>147733</v>
      </c>
    </row>
    <row r="236" spans="1:9" ht="25" x14ac:dyDescent="0.25">
      <c r="A236" s="7" t="s">
        <v>7829</v>
      </c>
      <c r="B236" s="79" t="s">
        <v>7830</v>
      </c>
      <c r="C236" s="80" t="s">
        <v>5368</v>
      </c>
      <c r="D236" s="80" t="s">
        <v>65</v>
      </c>
      <c r="E236" s="103">
        <f t="shared" si="7"/>
        <v>177128</v>
      </c>
      <c r="F236" s="85">
        <v>141489</v>
      </c>
      <c r="G236" s="96">
        <v>0.19</v>
      </c>
      <c r="H236" s="97">
        <v>168372</v>
      </c>
    </row>
    <row r="237" spans="1:9" ht="25" x14ac:dyDescent="0.25">
      <c r="A237" s="7" t="s">
        <v>7807</v>
      </c>
      <c r="B237" s="79" t="s">
        <v>7808</v>
      </c>
      <c r="C237" s="80" t="s">
        <v>5368</v>
      </c>
      <c r="D237" s="80" t="s">
        <v>70</v>
      </c>
      <c r="E237" s="103">
        <f t="shared" si="7"/>
        <v>163925</v>
      </c>
      <c r="F237" s="85">
        <v>130943</v>
      </c>
      <c r="G237" s="96">
        <v>0.19</v>
      </c>
      <c r="H237" s="97">
        <v>155822</v>
      </c>
    </row>
    <row r="238" spans="1:9" ht="25" x14ac:dyDescent="0.25">
      <c r="A238" s="7" t="s">
        <v>5951</v>
      </c>
      <c r="B238" s="79" t="s">
        <v>5952</v>
      </c>
      <c r="C238" s="80" t="s">
        <v>5368</v>
      </c>
      <c r="D238" s="80" t="s">
        <v>13</v>
      </c>
      <c r="E238" s="103">
        <v>8500</v>
      </c>
      <c r="F238" s="85"/>
      <c r="G238" s="96"/>
      <c r="I238" s="91" t="s">
        <v>10303</v>
      </c>
    </row>
    <row r="239" spans="1:9" ht="13" x14ac:dyDescent="0.25">
      <c r="A239" s="7" t="s">
        <v>5959</v>
      </c>
      <c r="B239" s="79" t="s">
        <v>5960</v>
      </c>
      <c r="C239" s="80" t="s">
        <v>5368</v>
      </c>
      <c r="D239" s="80" t="s">
        <v>13</v>
      </c>
      <c r="E239" s="104">
        <v>7400</v>
      </c>
      <c r="F239" s="85"/>
      <c r="G239" s="96"/>
      <c r="I239" s="91" t="s">
        <v>10307</v>
      </c>
    </row>
    <row r="240" spans="1:9" ht="13" x14ac:dyDescent="0.25">
      <c r="A240" s="7" t="s">
        <v>5957</v>
      </c>
      <c r="B240" s="79" t="s">
        <v>5958</v>
      </c>
      <c r="C240" s="80" t="s">
        <v>5368</v>
      </c>
      <c r="D240" s="80" t="s">
        <v>13</v>
      </c>
      <c r="E240" s="104">
        <v>6720</v>
      </c>
      <c r="F240" s="85"/>
      <c r="G240" s="96"/>
      <c r="I240" s="91" t="s">
        <v>10308</v>
      </c>
    </row>
    <row r="241" spans="1:9" ht="13" x14ac:dyDescent="0.25">
      <c r="A241" s="7" t="s">
        <v>5961</v>
      </c>
      <c r="B241" s="79" t="s">
        <v>5962</v>
      </c>
      <c r="C241" s="80" t="s">
        <v>5368</v>
      </c>
      <c r="D241" s="80" t="s">
        <v>13</v>
      </c>
      <c r="E241" s="104">
        <v>5720</v>
      </c>
      <c r="F241" s="85"/>
      <c r="G241" s="96"/>
      <c r="I241" s="91" t="s">
        <v>10307</v>
      </c>
    </row>
    <row r="242" spans="1:9" ht="25" x14ac:dyDescent="0.25">
      <c r="A242" s="7" t="s">
        <v>7797</v>
      </c>
      <c r="B242" s="79" t="s">
        <v>7798</v>
      </c>
      <c r="C242" s="80" t="s">
        <v>5368</v>
      </c>
      <c r="D242" s="80" t="s">
        <v>65</v>
      </c>
      <c r="E242" s="103">
        <f>ROUNDUP(H242*(1+$H$1),0)</f>
        <v>61532</v>
      </c>
      <c r="F242" s="85">
        <v>49151</v>
      </c>
      <c r="G242" s="96">
        <v>0.19</v>
      </c>
      <c r="H242" s="97">
        <v>58490</v>
      </c>
    </row>
    <row r="243" spans="1:9" ht="25" x14ac:dyDescent="0.25">
      <c r="A243" s="7" t="s">
        <v>7803</v>
      </c>
      <c r="B243" s="79" t="s">
        <v>7804</v>
      </c>
      <c r="C243" s="80" t="s">
        <v>5368</v>
      </c>
      <c r="D243" s="80" t="s">
        <v>65</v>
      </c>
      <c r="E243" s="103">
        <f>ROUNDUP(H243*(1+$H$1),0)</f>
        <v>171704</v>
      </c>
      <c r="F243" s="85">
        <v>137156</v>
      </c>
      <c r="G243" s="96">
        <v>0.19</v>
      </c>
      <c r="H243" s="97">
        <v>163216</v>
      </c>
    </row>
    <row r="244" spans="1:9" ht="25" x14ac:dyDescent="0.25">
      <c r="A244" s="7" t="s">
        <v>7801</v>
      </c>
      <c r="B244" s="79" t="s">
        <v>7802</v>
      </c>
      <c r="C244" s="80" t="s">
        <v>5368</v>
      </c>
      <c r="D244" s="80" t="s">
        <v>65</v>
      </c>
      <c r="E244" s="103">
        <f>ROUNDUP(H244*(1+$H$1),0)</f>
        <v>52097</v>
      </c>
      <c r="F244" s="85">
        <v>41614</v>
      </c>
      <c r="G244" s="96">
        <v>0.19</v>
      </c>
      <c r="H244" s="97">
        <v>49521</v>
      </c>
    </row>
    <row r="245" spans="1:9" ht="25" x14ac:dyDescent="0.25">
      <c r="A245" s="7" t="s">
        <v>6039</v>
      </c>
      <c r="B245" s="79" t="s">
        <v>6040</v>
      </c>
      <c r="C245" s="80" t="s">
        <v>5368</v>
      </c>
      <c r="D245" s="80" t="s">
        <v>70</v>
      </c>
      <c r="E245" s="103">
        <f>ROUNDUP(H245*(1+$H$1),0)</f>
        <v>593</v>
      </c>
      <c r="F245" s="85">
        <v>473</v>
      </c>
      <c r="G245" s="96">
        <v>0.19</v>
      </c>
      <c r="H245" s="97">
        <v>563</v>
      </c>
    </row>
    <row r="246" spans="1:9" ht="25" x14ac:dyDescent="0.25">
      <c r="A246" s="7" t="s">
        <v>7799</v>
      </c>
      <c r="B246" s="79" t="s">
        <v>7800</v>
      </c>
      <c r="C246" s="80" t="s">
        <v>5368</v>
      </c>
      <c r="D246" s="80" t="s">
        <v>70</v>
      </c>
      <c r="E246" s="103">
        <f>ROUNDUP(H246*(1+$H$1),0)</f>
        <v>410</v>
      </c>
      <c r="F246" s="85">
        <v>327</v>
      </c>
      <c r="G246" s="96">
        <v>0.19</v>
      </c>
      <c r="H246" s="97">
        <v>389</v>
      </c>
    </row>
    <row r="247" spans="1:9" ht="37.5" x14ac:dyDescent="0.25">
      <c r="A247" s="7" t="s">
        <v>5955</v>
      </c>
      <c r="B247" s="79" t="s">
        <v>5956</v>
      </c>
      <c r="C247" s="80" t="s">
        <v>5368</v>
      </c>
      <c r="D247" s="80" t="s">
        <v>13</v>
      </c>
      <c r="E247" s="104">
        <v>8400</v>
      </c>
      <c r="F247" s="85"/>
      <c r="G247" s="96"/>
      <c r="I247" s="91" t="s">
        <v>10308</v>
      </c>
    </row>
    <row r="248" spans="1:9" ht="12.5" x14ac:dyDescent="0.25">
      <c r="A248" s="7" t="s">
        <v>5442</v>
      </c>
      <c r="B248" s="79" t="s">
        <v>5443</v>
      </c>
      <c r="C248" s="80" t="s">
        <v>5368</v>
      </c>
      <c r="D248" s="80" t="s">
        <v>70</v>
      </c>
      <c r="E248" s="103">
        <f t="shared" ref="E248:E253" si="8">ROUNDUP(H248*(1+$H$1),0)</f>
        <v>41378</v>
      </c>
      <c r="F248" s="85">
        <v>33052</v>
      </c>
      <c r="G248" s="96">
        <v>0.19</v>
      </c>
      <c r="H248" s="97">
        <v>39332</v>
      </c>
    </row>
    <row r="249" spans="1:9" ht="12.5" x14ac:dyDescent="0.25">
      <c r="A249" s="7" t="s">
        <v>9759</v>
      </c>
      <c r="B249" s="79" t="s">
        <v>9760</v>
      </c>
      <c r="C249" s="80" t="s">
        <v>5368</v>
      </c>
      <c r="D249" s="80" t="s">
        <v>70</v>
      </c>
      <c r="E249" s="103">
        <f t="shared" si="8"/>
        <v>30337</v>
      </c>
      <c r="F249" s="85">
        <v>24233</v>
      </c>
      <c r="G249" s="96">
        <v>0.19</v>
      </c>
      <c r="H249" s="97">
        <v>28837</v>
      </c>
    </row>
    <row r="250" spans="1:9" ht="12.5" x14ac:dyDescent="0.25">
      <c r="A250" s="7" t="s">
        <v>9761</v>
      </c>
      <c r="B250" s="79" t="s">
        <v>9762</v>
      </c>
      <c r="C250" s="80" t="s">
        <v>5368</v>
      </c>
      <c r="D250" s="80" t="s">
        <v>70</v>
      </c>
      <c r="E250" s="103">
        <f t="shared" si="8"/>
        <v>32508</v>
      </c>
      <c r="F250" s="85">
        <v>25967</v>
      </c>
      <c r="G250" s="96">
        <v>0.19</v>
      </c>
      <c r="H250" s="97">
        <v>30901</v>
      </c>
    </row>
    <row r="251" spans="1:9" ht="12.5" x14ac:dyDescent="0.25">
      <c r="A251" s="7" t="s">
        <v>9763</v>
      </c>
      <c r="B251" s="79" t="s">
        <v>9764</v>
      </c>
      <c r="C251" s="80" t="s">
        <v>5368</v>
      </c>
      <c r="D251" s="80" t="s">
        <v>70</v>
      </c>
      <c r="E251" s="103">
        <f t="shared" si="8"/>
        <v>37926</v>
      </c>
      <c r="F251" s="85">
        <v>30295</v>
      </c>
      <c r="G251" s="96">
        <v>0.19</v>
      </c>
      <c r="H251" s="97">
        <v>36051</v>
      </c>
    </row>
    <row r="252" spans="1:9" ht="12.5" x14ac:dyDescent="0.25">
      <c r="A252" s="7" t="s">
        <v>9765</v>
      </c>
      <c r="B252" s="79" t="s">
        <v>9766</v>
      </c>
      <c r="C252" s="80" t="s">
        <v>5368</v>
      </c>
      <c r="D252" s="80" t="s">
        <v>70</v>
      </c>
      <c r="E252" s="103">
        <f t="shared" si="8"/>
        <v>37926</v>
      </c>
      <c r="F252" s="85">
        <v>30295</v>
      </c>
      <c r="G252" s="96">
        <v>0.19</v>
      </c>
      <c r="H252" s="97">
        <v>36051</v>
      </c>
    </row>
    <row r="253" spans="1:9" ht="12.5" x14ac:dyDescent="0.25">
      <c r="A253" s="7" t="s">
        <v>9767</v>
      </c>
      <c r="B253" s="79" t="s">
        <v>9768</v>
      </c>
      <c r="C253" s="80" t="s">
        <v>5368</v>
      </c>
      <c r="D253" s="80" t="s">
        <v>70</v>
      </c>
      <c r="E253" s="103">
        <f t="shared" si="8"/>
        <v>58510</v>
      </c>
      <c r="F253" s="85">
        <v>46737</v>
      </c>
      <c r="G253" s="96">
        <v>0.19</v>
      </c>
      <c r="H253" s="97">
        <v>55617</v>
      </c>
    </row>
    <row r="254" spans="1:9" ht="13" x14ac:dyDescent="0.25">
      <c r="A254" s="7" t="s">
        <v>7853</v>
      </c>
      <c r="B254" s="79" t="s">
        <v>7854</v>
      </c>
      <c r="C254" s="80" t="s">
        <v>5368</v>
      </c>
      <c r="D254" s="80" t="s">
        <v>70</v>
      </c>
      <c r="E254" s="106">
        <v>67800</v>
      </c>
      <c r="F254" s="85"/>
      <c r="G254" s="96"/>
      <c r="I254" s="91" t="s">
        <v>10303</v>
      </c>
    </row>
    <row r="255" spans="1:9" ht="12.5" x14ac:dyDescent="0.25">
      <c r="A255" s="7" t="s">
        <v>9769</v>
      </c>
      <c r="B255" s="79" t="s">
        <v>9770</v>
      </c>
      <c r="C255" s="80" t="s">
        <v>5368</v>
      </c>
      <c r="D255" s="80" t="s">
        <v>65</v>
      </c>
      <c r="E255" s="103">
        <f>ROUNDUP(H255*(1+$H$1),0)</f>
        <v>32508</v>
      </c>
      <c r="F255" s="85">
        <v>25967</v>
      </c>
      <c r="G255" s="96">
        <v>0.19</v>
      </c>
      <c r="H255" s="97">
        <v>30901</v>
      </c>
    </row>
    <row r="256" spans="1:9" ht="12.5" x14ac:dyDescent="0.25">
      <c r="A256" s="7" t="s">
        <v>9771</v>
      </c>
      <c r="B256" s="79" t="s">
        <v>9772</v>
      </c>
      <c r="C256" s="80" t="s">
        <v>5368</v>
      </c>
      <c r="D256" s="80" t="s">
        <v>70</v>
      </c>
      <c r="E256" s="103">
        <f>ROUNDUP(H256*(1+$H$1),0)</f>
        <v>29255</v>
      </c>
      <c r="F256" s="85">
        <v>23368</v>
      </c>
      <c r="G256" s="96">
        <v>0.19</v>
      </c>
      <c r="H256" s="97">
        <v>27808</v>
      </c>
    </row>
    <row r="257" spans="1:9" ht="12.5" x14ac:dyDescent="0.25">
      <c r="A257" s="7" t="s">
        <v>9775</v>
      </c>
      <c r="B257" s="79" t="s">
        <v>9776</v>
      </c>
      <c r="C257" s="80" t="s">
        <v>5368</v>
      </c>
      <c r="D257" s="80" t="s">
        <v>65</v>
      </c>
      <c r="E257" s="103">
        <f>ROUNDUP(H257*(1+$H$1),0)</f>
        <v>108352</v>
      </c>
      <c r="F257" s="85">
        <v>86551</v>
      </c>
      <c r="G257" s="96">
        <v>0.19</v>
      </c>
      <c r="H257" s="97">
        <v>102996</v>
      </c>
    </row>
    <row r="258" spans="1:9" ht="12.5" x14ac:dyDescent="0.25">
      <c r="A258" s="7" t="s">
        <v>9773</v>
      </c>
      <c r="B258" s="79" t="s">
        <v>9774</v>
      </c>
      <c r="C258" s="80" t="s">
        <v>5368</v>
      </c>
      <c r="D258" s="80" t="s">
        <v>65</v>
      </c>
      <c r="E258" s="103">
        <f>ROUNDUP(H258*(1+$H$1),0)</f>
        <v>73678</v>
      </c>
      <c r="F258" s="85">
        <v>58854</v>
      </c>
      <c r="G258" s="96">
        <v>0.19</v>
      </c>
      <c r="H258" s="97">
        <v>70036</v>
      </c>
    </row>
    <row r="259" spans="1:9" ht="13" x14ac:dyDescent="0.25">
      <c r="A259" s="7" t="s">
        <v>7833</v>
      </c>
      <c r="B259" s="98" t="s">
        <v>7834</v>
      </c>
      <c r="C259" s="80" t="s">
        <v>5368</v>
      </c>
      <c r="D259" s="80" t="s">
        <v>70</v>
      </c>
      <c r="E259" s="106">
        <v>595</v>
      </c>
      <c r="F259" s="85"/>
      <c r="G259" s="96"/>
    </row>
    <row r="260" spans="1:9" ht="12.5" x14ac:dyDescent="0.25">
      <c r="A260" s="7" t="s">
        <v>9777</v>
      </c>
      <c r="B260" s="79" t="s">
        <v>9778</v>
      </c>
      <c r="C260" s="80" t="s">
        <v>5368</v>
      </c>
      <c r="D260" s="80" t="s">
        <v>70</v>
      </c>
      <c r="E260" s="103">
        <f t="shared" ref="E260:E267" si="9">ROUNDUP(H260*(1+$H$1),0)</f>
        <v>1126864</v>
      </c>
      <c r="F260" s="85">
        <v>900137</v>
      </c>
      <c r="G260" s="96">
        <v>0.19</v>
      </c>
      <c r="H260" s="97">
        <v>1071163</v>
      </c>
    </row>
    <row r="261" spans="1:9" ht="12.5" x14ac:dyDescent="0.25">
      <c r="A261" s="7" t="s">
        <v>7843</v>
      </c>
      <c r="B261" s="79" t="s">
        <v>7844</v>
      </c>
      <c r="C261" s="80" t="s">
        <v>5368</v>
      </c>
      <c r="D261" s="80" t="s">
        <v>70</v>
      </c>
      <c r="E261" s="103">
        <f t="shared" si="9"/>
        <v>19506</v>
      </c>
      <c r="F261" s="85">
        <v>15581</v>
      </c>
      <c r="G261" s="96">
        <v>0.19</v>
      </c>
      <c r="H261" s="97">
        <v>18541</v>
      </c>
    </row>
    <row r="262" spans="1:9" ht="12.5" x14ac:dyDescent="0.25">
      <c r="A262" s="7" t="s">
        <v>9779</v>
      </c>
      <c r="B262" s="79" t="s">
        <v>9780</v>
      </c>
      <c r="C262" s="80" t="s">
        <v>5368</v>
      </c>
      <c r="D262" s="80" t="s">
        <v>70</v>
      </c>
      <c r="E262" s="103">
        <f t="shared" si="9"/>
        <v>130022</v>
      </c>
      <c r="F262" s="85">
        <v>103861</v>
      </c>
      <c r="G262" s="96">
        <v>0.19</v>
      </c>
      <c r="H262" s="97">
        <v>123595</v>
      </c>
    </row>
    <row r="263" spans="1:9" ht="12.5" x14ac:dyDescent="0.25">
      <c r="A263" s="7" t="s">
        <v>7837</v>
      </c>
      <c r="B263" s="79" t="s">
        <v>7838</v>
      </c>
      <c r="C263" s="80" t="s">
        <v>5368</v>
      </c>
      <c r="D263" s="80" t="s">
        <v>65</v>
      </c>
      <c r="E263" s="103">
        <f t="shared" si="9"/>
        <v>32508</v>
      </c>
      <c r="F263" s="85">
        <v>25967</v>
      </c>
      <c r="G263" s="96">
        <v>0.19</v>
      </c>
      <c r="H263" s="97">
        <v>30901</v>
      </c>
    </row>
    <row r="264" spans="1:9" ht="12.5" x14ac:dyDescent="0.25">
      <c r="A264" s="7" t="s">
        <v>9781</v>
      </c>
      <c r="B264" s="79" t="s">
        <v>9782</v>
      </c>
      <c r="C264" s="80" t="s">
        <v>5368</v>
      </c>
      <c r="D264" s="80" t="s">
        <v>70</v>
      </c>
      <c r="E264" s="103">
        <f t="shared" si="9"/>
        <v>6503</v>
      </c>
      <c r="F264" s="85">
        <v>5194</v>
      </c>
      <c r="G264" s="96">
        <v>0.19</v>
      </c>
      <c r="H264" s="97">
        <v>6181</v>
      </c>
    </row>
    <row r="265" spans="1:9" ht="12.5" x14ac:dyDescent="0.25">
      <c r="A265" s="7" t="s">
        <v>9813</v>
      </c>
      <c r="B265" s="79" t="s">
        <v>9814</v>
      </c>
      <c r="C265" s="80" t="s">
        <v>5368</v>
      </c>
      <c r="D265" s="80" t="s">
        <v>65</v>
      </c>
      <c r="E265" s="103">
        <f t="shared" si="9"/>
        <v>32508</v>
      </c>
      <c r="F265" s="85">
        <v>25967</v>
      </c>
      <c r="G265" s="96">
        <v>0.19</v>
      </c>
      <c r="H265" s="97">
        <v>30901</v>
      </c>
    </row>
    <row r="266" spans="1:9" ht="12.5" x14ac:dyDescent="0.25">
      <c r="A266" s="7" t="s">
        <v>8422</v>
      </c>
      <c r="B266" s="79" t="s">
        <v>8423</v>
      </c>
      <c r="C266" s="80" t="s">
        <v>5368</v>
      </c>
      <c r="D266" s="80" t="s">
        <v>65</v>
      </c>
      <c r="E266" s="103">
        <f t="shared" si="9"/>
        <v>45509</v>
      </c>
      <c r="F266" s="85">
        <v>36352</v>
      </c>
      <c r="G266" s="96">
        <v>0.19</v>
      </c>
      <c r="H266" s="97">
        <v>43259</v>
      </c>
    </row>
    <row r="267" spans="1:9" ht="12.5" x14ac:dyDescent="0.25">
      <c r="A267" s="7" t="s">
        <v>9815</v>
      </c>
      <c r="B267" s="79" t="s">
        <v>9816</v>
      </c>
      <c r="C267" s="80" t="s">
        <v>5368</v>
      </c>
      <c r="D267" s="80" t="s">
        <v>65</v>
      </c>
      <c r="E267" s="103">
        <f t="shared" si="9"/>
        <v>71513</v>
      </c>
      <c r="F267" s="85">
        <v>57124</v>
      </c>
      <c r="G267" s="96">
        <v>0.19</v>
      </c>
      <c r="H267" s="97">
        <v>67978</v>
      </c>
    </row>
    <row r="268" spans="1:9" ht="13" x14ac:dyDescent="0.25">
      <c r="A268" s="7" t="s">
        <v>6112</v>
      </c>
      <c r="B268" s="79" t="s">
        <v>6113</v>
      </c>
      <c r="C268" s="80" t="s">
        <v>5368</v>
      </c>
      <c r="D268" s="80" t="s">
        <v>6095</v>
      </c>
      <c r="E268" s="104">
        <v>12900</v>
      </c>
      <c r="F268" s="85"/>
      <c r="G268" s="96"/>
      <c r="I268" s="91" t="s">
        <v>10302</v>
      </c>
    </row>
    <row r="269" spans="1:9" ht="13" x14ac:dyDescent="0.25">
      <c r="A269" s="7" t="s">
        <v>6093</v>
      </c>
      <c r="B269" s="98" t="s">
        <v>6094</v>
      </c>
      <c r="C269" s="80" t="s">
        <v>5368</v>
      </c>
      <c r="D269" s="80" t="s">
        <v>6095</v>
      </c>
      <c r="E269" s="104">
        <v>9500</v>
      </c>
      <c r="F269" s="85"/>
      <c r="G269" s="96"/>
    </row>
    <row r="270" spans="1:9" ht="12.5" x14ac:dyDescent="0.25">
      <c r="A270" s="7" t="s">
        <v>6118</v>
      </c>
      <c r="B270" s="79" t="s">
        <v>6119</v>
      </c>
      <c r="C270" s="80" t="s">
        <v>5368</v>
      </c>
      <c r="D270" s="80" t="s">
        <v>65</v>
      </c>
      <c r="E270" s="103">
        <f>ROUNDUP(H270*(1+$H$1),0)</f>
        <v>11822</v>
      </c>
      <c r="F270" s="85">
        <v>9443</v>
      </c>
      <c r="G270" s="96">
        <v>0.19</v>
      </c>
      <c r="H270" s="97">
        <v>11237</v>
      </c>
    </row>
    <row r="271" spans="1:9" ht="12.5" x14ac:dyDescent="0.25">
      <c r="A271" s="7" t="s">
        <v>6120</v>
      </c>
      <c r="B271" s="79" t="s">
        <v>6121</v>
      </c>
      <c r="C271" s="80" t="s">
        <v>5368</v>
      </c>
      <c r="D271" s="80" t="s">
        <v>65</v>
      </c>
      <c r="E271" s="103">
        <f>ROUNDUP(H271*(1+$H$1),0)</f>
        <v>14777</v>
      </c>
      <c r="F271" s="85">
        <v>11803</v>
      </c>
      <c r="G271" s="96">
        <v>0.19</v>
      </c>
      <c r="H271" s="97">
        <v>14046</v>
      </c>
    </row>
    <row r="272" spans="1:9" ht="13" x14ac:dyDescent="0.25">
      <c r="A272" s="7" t="s">
        <v>6096</v>
      </c>
      <c r="B272" s="98" t="s">
        <v>6097</v>
      </c>
      <c r="C272" s="80" t="s">
        <v>5368</v>
      </c>
      <c r="D272" s="80" t="s">
        <v>6098</v>
      </c>
      <c r="E272" s="104">
        <v>61900</v>
      </c>
      <c r="F272" s="85">
        <v>53509</v>
      </c>
      <c r="G272" s="96">
        <v>0.19</v>
      </c>
      <c r="H272" s="97">
        <v>63676</v>
      </c>
    </row>
    <row r="273" spans="1:9" ht="13" x14ac:dyDescent="0.25">
      <c r="A273" s="7" t="s">
        <v>6099</v>
      </c>
      <c r="B273" s="98" t="s">
        <v>6100</v>
      </c>
      <c r="C273" s="80" t="s">
        <v>5368</v>
      </c>
      <c r="D273" s="80" t="s">
        <v>70</v>
      </c>
      <c r="E273" s="104">
        <v>6450</v>
      </c>
      <c r="F273" s="85"/>
      <c r="G273" s="96"/>
      <c r="I273" s="91" t="s">
        <v>10309</v>
      </c>
    </row>
    <row r="274" spans="1:9" ht="13" x14ac:dyDescent="0.25">
      <c r="A274" s="7" t="s">
        <v>6101</v>
      </c>
      <c r="B274" s="79" t="s">
        <v>6102</v>
      </c>
      <c r="C274" s="80" t="s">
        <v>5368</v>
      </c>
      <c r="D274" s="80" t="s">
        <v>70</v>
      </c>
      <c r="E274" s="104">
        <v>3650</v>
      </c>
      <c r="F274" s="85"/>
      <c r="G274" s="96"/>
      <c r="I274" s="91" t="s">
        <v>10309</v>
      </c>
    </row>
    <row r="275" spans="1:9" ht="13" x14ac:dyDescent="0.25">
      <c r="A275" s="7" t="s">
        <v>6103</v>
      </c>
      <c r="B275" s="98" t="s">
        <v>6104</v>
      </c>
      <c r="C275" s="80" t="s">
        <v>5368</v>
      </c>
      <c r="D275" s="80" t="s">
        <v>70</v>
      </c>
      <c r="E275" s="104">
        <v>7450</v>
      </c>
      <c r="F275" s="85"/>
      <c r="G275" s="96"/>
      <c r="I275" s="91" t="s">
        <v>10309</v>
      </c>
    </row>
    <row r="276" spans="1:9" ht="25" x14ac:dyDescent="0.25">
      <c r="A276" s="7" t="s">
        <v>6105</v>
      </c>
      <c r="B276" s="79" t="s">
        <v>6106</v>
      </c>
      <c r="C276" s="80" t="s">
        <v>5368</v>
      </c>
      <c r="D276" s="100" t="s">
        <v>70</v>
      </c>
      <c r="E276" s="104">
        <v>42500</v>
      </c>
      <c r="F276" s="85"/>
      <c r="G276" s="96"/>
      <c r="I276" s="91" t="s">
        <v>10309</v>
      </c>
    </row>
    <row r="277" spans="1:9" ht="25" x14ac:dyDescent="0.25">
      <c r="A277" s="7" t="s">
        <v>7867</v>
      </c>
      <c r="B277" s="79" t="s">
        <v>7868</v>
      </c>
      <c r="C277" s="80" t="s">
        <v>5368</v>
      </c>
      <c r="D277" s="80" t="s">
        <v>65</v>
      </c>
      <c r="E277" s="104">
        <v>26672</v>
      </c>
      <c r="F277" s="85"/>
      <c r="G277" s="96"/>
      <c r="I277" s="91" t="s">
        <v>10302</v>
      </c>
    </row>
    <row r="278" spans="1:9" ht="13" x14ac:dyDescent="0.25">
      <c r="A278" s="7" t="s">
        <v>6144</v>
      </c>
      <c r="B278" s="79" t="s">
        <v>6145</v>
      </c>
      <c r="C278" s="80" t="s">
        <v>5368</v>
      </c>
      <c r="D278" s="80" t="s">
        <v>65</v>
      </c>
      <c r="E278" s="104">
        <v>32550</v>
      </c>
      <c r="F278" s="85"/>
      <c r="G278" s="96"/>
      <c r="I278" s="91" t="s">
        <v>10302</v>
      </c>
    </row>
    <row r="279" spans="1:9" ht="13" x14ac:dyDescent="0.25">
      <c r="A279" s="7" t="s">
        <v>7863</v>
      </c>
      <c r="B279" s="79" t="s">
        <v>7864</v>
      </c>
      <c r="C279" s="80" t="s">
        <v>5368</v>
      </c>
      <c r="D279" s="80" t="s">
        <v>65</v>
      </c>
      <c r="E279" s="104">
        <f>58400/(1.2*2.4)</f>
        <v>20277.777777777777</v>
      </c>
      <c r="F279" s="85"/>
      <c r="G279" s="96"/>
      <c r="I279" s="91" t="s">
        <v>10302</v>
      </c>
    </row>
    <row r="280" spans="1:9" ht="13" x14ac:dyDescent="0.25">
      <c r="A280" s="7" t="s">
        <v>6114</v>
      </c>
      <c r="B280" s="79" t="s">
        <v>6115</v>
      </c>
      <c r="C280" s="80" t="s">
        <v>5368</v>
      </c>
      <c r="D280" s="80" t="s">
        <v>65</v>
      </c>
      <c r="E280" s="104">
        <v>26000</v>
      </c>
      <c r="F280" s="85"/>
      <c r="G280" s="96"/>
      <c r="I280" s="91" t="s">
        <v>10302</v>
      </c>
    </row>
    <row r="281" spans="1:9" ht="13" x14ac:dyDescent="0.25">
      <c r="A281" s="7" t="s">
        <v>5973</v>
      </c>
      <c r="B281" s="79" t="s">
        <v>5974</v>
      </c>
      <c r="C281" s="80" t="s">
        <v>5368</v>
      </c>
      <c r="D281" s="80" t="s">
        <v>70</v>
      </c>
      <c r="E281" s="104">
        <v>42</v>
      </c>
      <c r="F281" s="85"/>
      <c r="G281" s="96"/>
      <c r="I281" s="91" t="s">
        <v>10302</v>
      </c>
    </row>
    <row r="282" spans="1:9" ht="13" x14ac:dyDescent="0.25">
      <c r="A282" s="7" t="s">
        <v>6107</v>
      </c>
      <c r="B282" s="79" t="s">
        <v>6108</v>
      </c>
      <c r="C282" s="80" t="s">
        <v>5368</v>
      </c>
      <c r="D282" s="80" t="s">
        <v>70</v>
      </c>
      <c r="E282" s="104">
        <v>42</v>
      </c>
      <c r="F282" s="85"/>
      <c r="G282" s="96"/>
      <c r="I282" s="91" t="s">
        <v>10302</v>
      </c>
    </row>
    <row r="283" spans="1:9" ht="13" x14ac:dyDescent="0.25">
      <c r="A283" s="7" t="s">
        <v>6109</v>
      </c>
      <c r="B283" s="79" t="s">
        <v>6110</v>
      </c>
      <c r="C283" s="80" t="s">
        <v>5368</v>
      </c>
      <c r="D283" s="80" t="s">
        <v>70</v>
      </c>
      <c r="E283" s="104">
        <v>77</v>
      </c>
      <c r="F283" s="85"/>
      <c r="G283" s="96"/>
      <c r="I283" s="91" t="s">
        <v>10302</v>
      </c>
    </row>
    <row r="284" spans="1:9" ht="12.5" x14ac:dyDescent="0.25">
      <c r="A284" s="7" t="s">
        <v>5462</v>
      </c>
      <c r="B284" s="79" t="s">
        <v>5463</v>
      </c>
      <c r="C284" s="80" t="s">
        <v>5368</v>
      </c>
      <c r="D284" s="80" t="s">
        <v>70</v>
      </c>
      <c r="E284" s="103">
        <f t="shared" ref="E284:E298" si="10">ROUNDUP(H284*(1+$H$1),0)</f>
        <v>70929</v>
      </c>
      <c r="F284" s="85">
        <v>56658</v>
      </c>
      <c r="G284" s="96">
        <v>0.19</v>
      </c>
      <c r="H284" s="97">
        <v>67423</v>
      </c>
    </row>
    <row r="285" spans="1:9" ht="12.5" x14ac:dyDescent="0.25">
      <c r="A285" s="7" t="s">
        <v>8590</v>
      </c>
      <c r="B285" s="79" t="s">
        <v>8591</v>
      </c>
      <c r="C285" s="80" t="s">
        <v>5368</v>
      </c>
      <c r="D285" s="80" t="s">
        <v>13</v>
      </c>
      <c r="E285" s="103">
        <f t="shared" si="10"/>
        <v>43341</v>
      </c>
      <c r="F285" s="85">
        <v>34620</v>
      </c>
      <c r="G285" s="96">
        <v>0.19</v>
      </c>
      <c r="H285" s="97">
        <v>41198</v>
      </c>
    </row>
    <row r="286" spans="1:9" ht="75" x14ac:dyDescent="0.25">
      <c r="A286" s="7" t="s">
        <v>8620</v>
      </c>
      <c r="B286" s="79" t="s">
        <v>8621</v>
      </c>
      <c r="C286" s="80" t="s">
        <v>5368</v>
      </c>
      <c r="D286" s="80" t="s">
        <v>70</v>
      </c>
      <c r="E286" s="103">
        <f t="shared" si="10"/>
        <v>16472250</v>
      </c>
      <c r="F286" s="85">
        <v>13158010</v>
      </c>
      <c r="G286" s="96">
        <v>0.19</v>
      </c>
      <c r="H286" s="97">
        <v>15658032</v>
      </c>
    </row>
    <row r="287" spans="1:9" ht="75" x14ac:dyDescent="0.25">
      <c r="A287" s="7" t="s">
        <v>8600</v>
      </c>
      <c r="B287" s="79" t="s">
        <v>8601</v>
      </c>
      <c r="C287" s="80" t="s">
        <v>5368</v>
      </c>
      <c r="D287" s="80" t="s">
        <v>70</v>
      </c>
      <c r="E287" s="103">
        <f t="shared" si="10"/>
        <v>16472250</v>
      </c>
      <c r="F287" s="85">
        <v>13158010</v>
      </c>
      <c r="G287" s="96">
        <v>0.19</v>
      </c>
      <c r="H287" s="97">
        <v>15658032</v>
      </c>
    </row>
    <row r="288" spans="1:9" ht="75" x14ac:dyDescent="0.25">
      <c r="A288" s="7" t="s">
        <v>8618</v>
      </c>
      <c r="B288" s="79" t="s">
        <v>8619</v>
      </c>
      <c r="C288" s="80" t="s">
        <v>5368</v>
      </c>
      <c r="D288" s="80" t="s">
        <v>70</v>
      </c>
      <c r="E288" s="103">
        <f t="shared" si="10"/>
        <v>26334224</v>
      </c>
      <c r="F288" s="85">
        <v>21035741</v>
      </c>
      <c r="G288" s="96">
        <v>0.19</v>
      </c>
      <c r="H288" s="97">
        <v>25032532</v>
      </c>
    </row>
    <row r="289" spans="1:9" ht="75" x14ac:dyDescent="0.25">
      <c r="A289" s="7" t="s">
        <v>8602</v>
      </c>
      <c r="B289" s="79" t="s">
        <v>8603</v>
      </c>
      <c r="C289" s="80" t="s">
        <v>5368</v>
      </c>
      <c r="D289" s="80" t="s">
        <v>70</v>
      </c>
      <c r="E289" s="103">
        <f t="shared" si="10"/>
        <v>16671091</v>
      </c>
      <c r="F289" s="85">
        <v>13316844</v>
      </c>
      <c r="G289" s="96">
        <v>0.19</v>
      </c>
      <c r="H289" s="97">
        <v>15847044</v>
      </c>
    </row>
    <row r="290" spans="1:9" ht="75" x14ac:dyDescent="0.25">
      <c r="A290" s="7" t="s">
        <v>8604</v>
      </c>
      <c r="B290" s="79" t="s">
        <v>8605</v>
      </c>
      <c r="C290" s="80" t="s">
        <v>5368</v>
      </c>
      <c r="D290" s="80" t="s">
        <v>70</v>
      </c>
      <c r="E290" s="103">
        <f t="shared" si="10"/>
        <v>17274463</v>
      </c>
      <c r="F290" s="85">
        <v>13798817</v>
      </c>
      <c r="G290" s="96">
        <v>0.19</v>
      </c>
      <c r="H290" s="97">
        <v>16420592</v>
      </c>
    </row>
    <row r="291" spans="1:9" ht="75" x14ac:dyDescent="0.25">
      <c r="A291" s="7" t="s">
        <v>8606</v>
      </c>
      <c r="B291" s="79" t="s">
        <v>8607</v>
      </c>
      <c r="C291" s="80" t="s">
        <v>5368</v>
      </c>
      <c r="D291" s="80" t="s">
        <v>70</v>
      </c>
      <c r="E291" s="103">
        <f t="shared" si="10"/>
        <v>17274463</v>
      </c>
      <c r="F291" s="85">
        <v>13798817</v>
      </c>
      <c r="G291" s="96">
        <v>0.19</v>
      </c>
      <c r="H291" s="97">
        <v>16420592</v>
      </c>
    </row>
    <row r="292" spans="1:9" ht="75" x14ac:dyDescent="0.25">
      <c r="A292" s="7" t="s">
        <v>8608</v>
      </c>
      <c r="B292" s="79" t="s">
        <v>8609</v>
      </c>
      <c r="C292" s="80" t="s">
        <v>5368</v>
      </c>
      <c r="D292" s="80" t="s">
        <v>70</v>
      </c>
      <c r="E292" s="103">
        <f t="shared" si="10"/>
        <v>17274463</v>
      </c>
      <c r="F292" s="85">
        <v>13798817</v>
      </c>
      <c r="G292" s="96">
        <v>0.19</v>
      </c>
      <c r="H292" s="97">
        <v>16420592</v>
      </c>
    </row>
    <row r="293" spans="1:9" ht="75" x14ac:dyDescent="0.25">
      <c r="A293" s="7" t="s">
        <v>8610</v>
      </c>
      <c r="B293" s="79" t="s">
        <v>8611</v>
      </c>
      <c r="C293" s="80" t="s">
        <v>5368</v>
      </c>
      <c r="D293" s="80" t="s">
        <v>70</v>
      </c>
      <c r="E293" s="103">
        <f t="shared" si="10"/>
        <v>17274463</v>
      </c>
      <c r="F293" s="85">
        <v>13798817</v>
      </c>
      <c r="G293" s="96">
        <v>0.19</v>
      </c>
      <c r="H293" s="97">
        <v>16420592</v>
      </c>
    </row>
    <row r="294" spans="1:9" ht="75" x14ac:dyDescent="0.25">
      <c r="A294" s="7" t="s">
        <v>8612</v>
      </c>
      <c r="B294" s="79" t="s">
        <v>8613</v>
      </c>
      <c r="C294" s="80" t="s">
        <v>5368</v>
      </c>
      <c r="D294" s="80" t="s">
        <v>70</v>
      </c>
      <c r="E294" s="103">
        <f t="shared" si="10"/>
        <v>18867466</v>
      </c>
      <c r="F294" s="85">
        <v>15071305</v>
      </c>
      <c r="G294" s="96">
        <v>0.19</v>
      </c>
      <c r="H294" s="97">
        <v>17934853</v>
      </c>
    </row>
    <row r="295" spans="1:9" ht="75" x14ac:dyDescent="0.25">
      <c r="A295" s="7" t="s">
        <v>8614</v>
      </c>
      <c r="B295" s="79" t="s">
        <v>8615</v>
      </c>
      <c r="C295" s="80" t="s">
        <v>5368</v>
      </c>
      <c r="D295" s="80" t="s">
        <v>70</v>
      </c>
      <c r="E295" s="103">
        <f t="shared" si="10"/>
        <v>19514262</v>
      </c>
      <c r="F295" s="85">
        <v>15587965</v>
      </c>
      <c r="G295" s="96">
        <v>0.19</v>
      </c>
      <c r="H295" s="97">
        <v>18549678</v>
      </c>
    </row>
    <row r="296" spans="1:9" ht="75" x14ac:dyDescent="0.25">
      <c r="A296" s="7" t="s">
        <v>8616</v>
      </c>
      <c r="B296" s="79" t="s">
        <v>8617</v>
      </c>
      <c r="C296" s="80" t="s">
        <v>5368</v>
      </c>
      <c r="D296" s="80" t="s">
        <v>70</v>
      </c>
      <c r="E296" s="103">
        <f t="shared" si="10"/>
        <v>23228219</v>
      </c>
      <c r="F296" s="85">
        <v>18554669</v>
      </c>
      <c r="G296" s="96">
        <v>0.19</v>
      </c>
      <c r="H296" s="97">
        <v>22080056</v>
      </c>
    </row>
    <row r="297" spans="1:9" ht="37.5" x14ac:dyDescent="0.25">
      <c r="A297" s="7" t="s">
        <v>8598</v>
      </c>
      <c r="B297" s="79" t="s">
        <v>8599</v>
      </c>
      <c r="C297" s="80" t="s">
        <v>5368</v>
      </c>
      <c r="D297" s="80" t="s">
        <v>70</v>
      </c>
      <c r="E297" s="103">
        <f t="shared" si="10"/>
        <v>156027305</v>
      </c>
      <c r="F297" s="85">
        <v>124634393</v>
      </c>
      <c r="G297" s="96">
        <v>0.19</v>
      </c>
      <c r="H297" s="97">
        <v>148314928</v>
      </c>
    </row>
    <row r="298" spans="1:9" ht="12.5" x14ac:dyDescent="0.25">
      <c r="A298" s="7" t="s">
        <v>8850</v>
      </c>
      <c r="B298" s="79" t="s">
        <v>8851</v>
      </c>
      <c r="C298" s="80" t="s">
        <v>5368</v>
      </c>
      <c r="D298" s="80" t="s">
        <v>770</v>
      </c>
      <c r="E298" s="103">
        <f t="shared" si="10"/>
        <v>7754</v>
      </c>
      <c r="F298" s="85">
        <v>6193</v>
      </c>
      <c r="G298" s="96">
        <v>0.19</v>
      </c>
      <c r="H298" s="97">
        <v>7370</v>
      </c>
    </row>
    <row r="299" spans="1:9" ht="13" x14ac:dyDescent="0.25">
      <c r="A299" s="7" t="s">
        <v>7793</v>
      </c>
      <c r="B299" s="79" t="s">
        <v>7794</v>
      </c>
      <c r="C299" s="80" t="s">
        <v>5368</v>
      </c>
      <c r="D299" s="80" t="s">
        <v>5387</v>
      </c>
      <c r="E299" s="104">
        <v>5352</v>
      </c>
      <c r="F299" s="85"/>
      <c r="G299" s="96"/>
      <c r="I299" s="91" t="s">
        <v>10310</v>
      </c>
    </row>
    <row r="300" spans="1:9" ht="13" x14ac:dyDescent="0.25">
      <c r="A300" s="7" t="s">
        <v>8776</v>
      </c>
      <c r="B300" s="98" t="s">
        <v>8777</v>
      </c>
      <c r="C300" s="80" t="s">
        <v>5368</v>
      </c>
      <c r="D300" s="80" t="s">
        <v>16</v>
      </c>
      <c r="E300" s="104">
        <v>761600</v>
      </c>
      <c r="F300" s="85"/>
      <c r="G300" s="96"/>
      <c r="I300" s="94" t="s">
        <v>10310</v>
      </c>
    </row>
    <row r="301" spans="1:9" ht="12.5" x14ac:dyDescent="0.25">
      <c r="A301" s="7" t="s">
        <v>8640</v>
      </c>
      <c r="B301" s="79" t="s">
        <v>8641</v>
      </c>
      <c r="C301" s="80" t="s">
        <v>5368</v>
      </c>
      <c r="D301" s="80" t="s">
        <v>65</v>
      </c>
      <c r="E301" s="103">
        <f t="shared" ref="E301:E327" si="11">ROUNDUP(H301*(1+$H$1),0)</f>
        <v>12484</v>
      </c>
      <c r="F301" s="85">
        <v>11866</v>
      </c>
      <c r="G301" s="96">
        <v>0</v>
      </c>
      <c r="H301" s="97">
        <v>11866</v>
      </c>
    </row>
    <row r="302" spans="1:9" ht="12.5" x14ac:dyDescent="0.25">
      <c r="A302" s="7" t="s">
        <v>8644</v>
      </c>
      <c r="B302" s="79" t="s">
        <v>8645</v>
      </c>
      <c r="C302" s="80" t="s">
        <v>5368</v>
      </c>
      <c r="D302" s="80" t="s">
        <v>70</v>
      </c>
      <c r="E302" s="103">
        <f t="shared" si="11"/>
        <v>4034</v>
      </c>
      <c r="F302" s="85">
        <v>3834</v>
      </c>
      <c r="G302" s="96">
        <v>0</v>
      </c>
      <c r="H302" s="97">
        <v>3834</v>
      </c>
    </row>
    <row r="303" spans="1:9" ht="12.5" x14ac:dyDescent="0.25">
      <c r="A303" s="7" t="s">
        <v>8642</v>
      </c>
      <c r="B303" s="79" t="s">
        <v>8643</v>
      </c>
      <c r="C303" s="80" t="s">
        <v>5368</v>
      </c>
      <c r="D303" s="80" t="s">
        <v>16</v>
      </c>
      <c r="E303" s="103">
        <f t="shared" si="11"/>
        <v>121640</v>
      </c>
      <c r="F303" s="85">
        <v>115627</v>
      </c>
      <c r="G303" s="96">
        <v>0</v>
      </c>
      <c r="H303" s="97">
        <v>115627</v>
      </c>
    </row>
    <row r="304" spans="1:9" ht="12.5" x14ac:dyDescent="0.25">
      <c r="A304" s="7" t="s">
        <v>8654</v>
      </c>
      <c r="B304" s="79" t="s">
        <v>8655</v>
      </c>
      <c r="C304" s="80" t="s">
        <v>5368</v>
      </c>
      <c r="D304" s="80" t="s">
        <v>65</v>
      </c>
      <c r="E304" s="103">
        <f t="shared" si="11"/>
        <v>11139</v>
      </c>
      <c r="F304" s="85">
        <v>10588</v>
      </c>
      <c r="G304" s="96">
        <v>0</v>
      </c>
      <c r="H304" s="97">
        <v>10588</v>
      </c>
    </row>
    <row r="305" spans="1:8" ht="12.5" x14ac:dyDescent="0.25">
      <c r="A305" s="7" t="s">
        <v>8814</v>
      </c>
      <c r="B305" s="79" t="s">
        <v>8815</v>
      </c>
      <c r="C305" s="80" t="s">
        <v>5368</v>
      </c>
      <c r="D305" s="80" t="s">
        <v>70</v>
      </c>
      <c r="E305" s="103">
        <f t="shared" si="11"/>
        <v>46329946</v>
      </c>
      <c r="F305" s="85">
        <v>37008296</v>
      </c>
      <c r="G305" s="96">
        <v>0.19</v>
      </c>
      <c r="H305" s="97">
        <v>44039872</v>
      </c>
    </row>
    <row r="306" spans="1:8" ht="12.5" x14ac:dyDescent="0.25">
      <c r="A306" s="7" t="s">
        <v>8816</v>
      </c>
      <c r="B306" s="79" t="s">
        <v>8817</v>
      </c>
      <c r="C306" s="80" t="s">
        <v>5368</v>
      </c>
      <c r="D306" s="80" t="s">
        <v>70</v>
      </c>
      <c r="E306" s="103">
        <f t="shared" si="11"/>
        <v>6537</v>
      </c>
      <c r="F306" s="85">
        <v>5221</v>
      </c>
      <c r="G306" s="96">
        <v>0.19</v>
      </c>
      <c r="H306" s="97">
        <v>6213</v>
      </c>
    </row>
    <row r="307" spans="1:8" ht="25" x14ac:dyDescent="0.25">
      <c r="A307" s="7" t="s">
        <v>8818</v>
      </c>
      <c r="B307" s="79" t="s">
        <v>8819</v>
      </c>
      <c r="C307" s="80" t="s">
        <v>5368</v>
      </c>
      <c r="D307" s="80" t="s">
        <v>70</v>
      </c>
      <c r="E307" s="103">
        <f t="shared" si="11"/>
        <v>336266</v>
      </c>
      <c r="F307" s="85">
        <v>268608</v>
      </c>
      <c r="G307" s="96">
        <v>0.19</v>
      </c>
      <c r="H307" s="97">
        <v>319644</v>
      </c>
    </row>
    <row r="308" spans="1:8" ht="12.5" x14ac:dyDescent="0.25">
      <c r="A308" s="7" t="s">
        <v>8820</v>
      </c>
      <c r="B308" s="79" t="s">
        <v>8821</v>
      </c>
      <c r="C308" s="80" t="s">
        <v>5368</v>
      </c>
      <c r="D308" s="80" t="s">
        <v>70</v>
      </c>
      <c r="E308" s="103">
        <f t="shared" si="11"/>
        <v>53989336</v>
      </c>
      <c r="F308" s="85">
        <v>43126606</v>
      </c>
      <c r="G308" s="96">
        <v>0.19</v>
      </c>
      <c r="H308" s="97">
        <v>51320661</v>
      </c>
    </row>
    <row r="309" spans="1:8" ht="12.5" x14ac:dyDescent="0.25">
      <c r="A309" s="7" t="s">
        <v>8824</v>
      </c>
      <c r="B309" s="79" t="s">
        <v>8825</v>
      </c>
      <c r="C309" s="80" t="s">
        <v>5368</v>
      </c>
      <c r="D309" s="80" t="s">
        <v>70</v>
      </c>
      <c r="E309" s="103">
        <f t="shared" si="11"/>
        <v>541763</v>
      </c>
      <c r="F309" s="85">
        <v>432759</v>
      </c>
      <c r="G309" s="96">
        <v>0.19</v>
      </c>
      <c r="H309" s="97">
        <v>514983</v>
      </c>
    </row>
    <row r="310" spans="1:8" ht="12.5" x14ac:dyDescent="0.25">
      <c r="A310" s="7" t="s">
        <v>8826</v>
      </c>
      <c r="B310" s="79" t="s">
        <v>8827</v>
      </c>
      <c r="C310" s="80" t="s">
        <v>5368</v>
      </c>
      <c r="D310" s="80" t="s">
        <v>70</v>
      </c>
      <c r="E310" s="103">
        <f t="shared" si="11"/>
        <v>682806</v>
      </c>
      <c r="F310" s="85">
        <v>545424</v>
      </c>
      <c r="G310" s="96">
        <v>0.19</v>
      </c>
      <c r="H310" s="97">
        <v>649055</v>
      </c>
    </row>
    <row r="311" spans="1:8" ht="12.5" x14ac:dyDescent="0.25">
      <c r="A311" s="7" t="s">
        <v>8832</v>
      </c>
      <c r="B311" s="79" t="s">
        <v>8833</v>
      </c>
      <c r="C311" s="80" t="s">
        <v>5368</v>
      </c>
      <c r="D311" s="80" t="s">
        <v>770</v>
      </c>
      <c r="E311" s="103">
        <f t="shared" si="11"/>
        <v>3142218</v>
      </c>
      <c r="F311" s="85">
        <v>2509999</v>
      </c>
      <c r="G311" s="96">
        <v>0.19</v>
      </c>
      <c r="H311" s="97">
        <v>2986899</v>
      </c>
    </row>
    <row r="312" spans="1:8" ht="12.5" x14ac:dyDescent="0.25">
      <c r="A312" s="7" t="s">
        <v>8685</v>
      </c>
      <c r="B312" s="79" t="s">
        <v>8686</v>
      </c>
      <c r="C312" s="80" t="s">
        <v>5368</v>
      </c>
      <c r="D312" s="80" t="s">
        <v>65</v>
      </c>
      <c r="E312" s="103">
        <f t="shared" si="11"/>
        <v>9467</v>
      </c>
      <c r="F312" s="85">
        <v>8999</v>
      </c>
      <c r="G312" s="96">
        <v>0</v>
      </c>
      <c r="H312" s="97">
        <v>8999</v>
      </c>
    </row>
    <row r="313" spans="1:8" ht="12.5" x14ac:dyDescent="0.25">
      <c r="A313" s="7" t="s">
        <v>8687</v>
      </c>
      <c r="B313" s="79" t="s">
        <v>8688</v>
      </c>
      <c r="C313" s="80" t="s">
        <v>5368</v>
      </c>
      <c r="D313" s="80" t="s">
        <v>70</v>
      </c>
      <c r="E313" s="103">
        <f t="shared" si="11"/>
        <v>236736</v>
      </c>
      <c r="F313" s="85">
        <v>225034</v>
      </c>
      <c r="G313" s="96">
        <v>0</v>
      </c>
      <c r="H313" s="97">
        <v>225034</v>
      </c>
    </row>
    <row r="314" spans="1:8" ht="12.5" x14ac:dyDescent="0.25">
      <c r="A314" s="7" t="s">
        <v>8689</v>
      </c>
      <c r="B314" s="79" t="s">
        <v>8690</v>
      </c>
      <c r="C314" s="80" t="s">
        <v>5368</v>
      </c>
      <c r="D314" s="80" t="s">
        <v>70</v>
      </c>
      <c r="E314" s="103">
        <f t="shared" si="11"/>
        <v>345605</v>
      </c>
      <c r="F314" s="85">
        <v>276068</v>
      </c>
      <c r="G314" s="96">
        <v>0.19</v>
      </c>
      <c r="H314" s="97">
        <v>328521</v>
      </c>
    </row>
    <row r="315" spans="1:8" ht="12.5" x14ac:dyDescent="0.25">
      <c r="A315" s="7" t="s">
        <v>7400</v>
      </c>
      <c r="B315" s="79" t="s">
        <v>7401</v>
      </c>
      <c r="C315" s="80" t="s">
        <v>5368</v>
      </c>
      <c r="D315" s="80" t="s">
        <v>770</v>
      </c>
      <c r="E315" s="103">
        <f t="shared" si="11"/>
        <v>29516</v>
      </c>
      <c r="F315" s="85">
        <v>23577</v>
      </c>
      <c r="G315" s="96">
        <v>0.19</v>
      </c>
      <c r="H315" s="97">
        <v>28057</v>
      </c>
    </row>
    <row r="316" spans="1:8" ht="12.5" x14ac:dyDescent="0.25">
      <c r="A316" s="7" t="s">
        <v>8691</v>
      </c>
      <c r="B316" s="79" t="s">
        <v>8692</v>
      </c>
      <c r="C316" s="80" t="s">
        <v>5368</v>
      </c>
      <c r="D316" s="80" t="s">
        <v>770</v>
      </c>
      <c r="E316" s="103">
        <f t="shared" si="11"/>
        <v>75845</v>
      </c>
      <c r="F316" s="85">
        <v>60585</v>
      </c>
      <c r="G316" s="96">
        <v>0.19</v>
      </c>
      <c r="H316" s="97">
        <v>72096</v>
      </c>
    </row>
    <row r="317" spans="1:8" ht="12.5" x14ac:dyDescent="0.25">
      <c r="A317" s="7" t="s">
        <v>9688</v>
      </c>
      <c r="B317" s="79" t="s">
        <v>9689</v>
      </c>
      <c r="C317" s="80" t="s">
        <v>5368</v>
      </c>
      <c r="D317" s="80" t="s">
        <v>70</v>
      </c>
      <c r="E317" s="103">
        <f t="shared" si="11"/>
        <v>1458</v>
      </c>
      <c r="F317" s="85">
        <v>1385</v>
      </c>
      <c r="G317" s="96">
        <v>0</v>
      </c>
      <c r="H317" s="97">
        <v>1385</v>
      </c>
    </row>
    <row r="318" spans="1:8" ht="12.5" x14ac:dyDescent="0.25">
      <c r="A318" s="7" t="s">
        <v>9690</v>
      </c>
      <c r="B318" s="79" t="s">
        <v>9691</v>
      </c>
      <c r="C318" s="80" t="s">
        <v>5368</v>
      </c>
      <c r="D318" s="80" t="s">
        <v>70</v>
      </c>
      <c r="E318" s="103">
        <f t="shared" si="11"/>
        <v>4553</v>
      </c>
      <c r="F318" s="85">
        <v>4327</v>
      </c>
      <c r="G318" s="96">
        <v>0</v>
      </c>
      <c r="H318" s="97">
        <v>4327</v>
      </c>
    </row>
    <row r="319" spans="1:8" ht="12.5" x14ac:dyDescent="0.25">
      <c r="A319" s="7" t="s">
        <v>9694</v>
      </c>
      <c r="B319" s="79" t="s">
        <v>9695</v>
      </c>
      <c r="C319" s="80" t="s">
        <v>5368</v>
      </c>
      <c r="D319" s="80" t="s">
        <v>13</v>
      </c>
      <c r="E319" s="103">
        <f t="shared" si="11"/>
        <v>72843</v>
      </c>
      <c r="F319" s="85">
        <v>69242</v>
      </c>
      <c r="G319" s="96">
        <v>0</v>
      </c>
      <c r="H319" s="97">
        <v>69242</v>
      </c>
    </row>
    <row r="320" spans="1:8" ht="12.5" x14ac:dyDescent="0.25">
      <c r="A320" s="7" t="s">
        <v>9696</v>
      </c>
      <c r="B320" s="79" t="s">
        <v>9697</v>
      </c>
      <c r="C320" s="80" t="s">
        <v>5368</v>
      </c>
      <c r="D320" s="80" t="s">
        <v>13</v>
      </c>
      <c r="E320" s="103">
        <f t="shared" si="11"/>
        <v>545</v>
      </c>
      <c r="F320" s="85">
        <v>518</v>
      </c>
      <c r="G320" s="96">
        <v>0</v>
      </c>
      <c r="H320" s="97">
        <v>518</v>
      </c>
    </row>
    <row r="321" spans="1:9" ht="12.5" x14ac:dyDescent="0.25">
      <c r="A321" s="7" t="s">
        <v>9700</v>
      </c>
      <c r="B321" s="79" t="s">
        <v>9701</v>
      </c>
      <c r="C321" s="80" t="s">
        <v>5368</v>
      </c>
      <c r="D321" s="80" t="s">
        <v>70</v>
      </c>
      <c r="E321" s="103">
        <f t="shared" si="11"/>
        <v>909</v>
      </c>
      <c r="F321" s="85">
        <v>864</v>
      </c>
      <c r="G321" s="96">
        <v>0</v>
      </c>
      <c r="H321" s="97">
        <v>864</v>
      </c>
    </row>
    <row r="322" spans="1:9" ht="12.5" x14ac:dyDescent="0.25">
      <c r="A322" s="7" t="s">
        <v>9702</v>
      </c>
      <c r="B322" s="79" t="s">
        <v>9703</v>
      </c>
      <c r="C322" s="80" t="s">
        <v>5368</v>
      </c>
      <c r="D322" s="80" t="s">
        <v>70</v>
      </c>
      <c r="E322" s="103">
        <f t="shared" si="11"/>
        <v>1277</v>
      </c>
      <c r="F322" s="85">
        <v>1213</v>
      </c>
      <c r="G322" s="96">
        <v>0</v>
      </c>
      <c r="H322" s="97">
        <v>1213</v>
      </c>
    </row>
    <row r="323" spans="1:9" ht="12.5" x14ac:dyDescent="0.25">
      <c r="A323" s="7" t="s">
        <v>9704</v>
      </c>
      <c r="B323" s="79" t="s">
        <v>9705</v>
      </c>
      <c r="C323" s="80" t="s">
        <v>5368</v>
      </c>
      <c r="D323" s="80" t="s">
        <v>70</v>
      </c>
      <c r="E323" s="103">
        <f t="shared" si="11"/>
        <v>4553</v>
      </c>
      <c r="F323" s="85">
        <v>4327</v>
      </c>
      <c r="G323" s="96">
        <v>0</v>
      </c>
      <c r="H323" s="97">
        <v>4327</v>
      </c>
    </row>
    <row r="324" spans="1:9" ht="12.5" x14ac:dyDescent="0.25">
      <c r="A324" s="7" t="s">
        <v>8008</v>
      </c>
      <c r="B324" s="79" t="s">
        <v>8009</v>
      </c>
      <c r="C324" s="80" t="s">
        <v>5368</v>
      </c>
      <c r="D324" s="80" t="s">
        <v>13</v>
      </c>
      <c r="E324" s="103">
        <f t="shared" si="11"/>
        <v>2892</v>
      </c>
      <c r="F324" s="85">
        <v>2310</v>
      </c>
      <c r="G324" s="96">
        <v>0.19</v>
      </c>
      <c r="H324" s="97">
        <v>2749</v>
      </c>
    </row>
    <row r="325" spans="1:9" ht="12.5" x14ac:dyDescent="0.25">
      <c r="A325" s="7" t="s">
        <v>7930</v>
      </c>
      <c r="B325" s="79" t="s">
        <v>7931</v>
      </c>
      <c r="C325" s="80" t="s">
        <v>5368</v>
      </c>
      <c r="D325" s="80" t="s">
        <v>13</v>
      </c>
      <c r="E325" s="103">
        <f t="shared" si="11"/>
        <v>2207</v>
      </c>
      <c r="F325" s="85">
        <v>1762</v>
      </c>
      <c r="G325" s="96">
        <v>0.19</v>
      </c>
      <c r="H325" s="97">
        <v>2097</v>
      </c>
    </row>
    <row r="326" spans="1:9" ht="12.5" x14ac:dyDescent="0.25">
      <c r="A326" s="7" t="s">
        <v>7918</v>
      </c>
      <c r="B326" s="79" t="s">
        <v>7919</v>
      </c>
      <c r="C326" s="80" t="s">
        <v>5368</v>
      </c>
      <c r="D326" s="80" t="s">
        <v>13</v>
      </c>
      <c r="E326" s="103">
        <f t="shared" si="11"/>
        <v>5347</v>
      </c>
      <c r="F326" s="85">
        <v>4271</v>
      </c>
      <c r="G326" s="96">
        <v>0.19</v>
      </c>
      <c r="H326" s="97">
        <v>5082</v>
      </c>
    </row>
    <row r="327" spans="1:9" ht="12.5" x14ac:dyDescent="0.25">
      <c r="A327" s="7" t="s">
        <v>8178</v>
      </c>
      <c r="B327" s="79" t="s">
        <v>8179</v>
      </c>
      <c r="C327" s="80" t="s">
        <v>5368</v>
      </c>
      <c r="D327" s="80" t="s">
        <v>70</v>
      </c>
      <c r="E327" s="103">
        <f t="shared" si="11"/>
        <v>4924</v>
      </c>
      <c r="F327" s="85">
        <v>3933</v>
      </c>
      <c r="G327" s="96">
        <v>0.19</v>
      </c>
      <c r="H327" s="97">
        <v>4680</v>
      </c>
    </row>
    <row r="328" spans="1:9" ht="13" x14ac:dyDescent="0.25">
      <c r="A328" s="7" t="s">
        <v>6073</v>
      </c>
      <c r="B328" s="79" t="s">
        <v>6074</v>
      </c>
      <c r="C328" s="80" t="s">
        <v>5368</v>
      </c>
      <c r="D328" s="80" t="s">
        <v>70</v>
      </c>
      <c r="E328" s="104">
        <v>53300</v>
      </c>
      <c r="F328" s="85"/>
      <c r="G328" s="96"/>
    </row>
    <row r="329" spans="1:9" ht="13" x14ac:dyDescent="0.25">
      <c r="A329" s="7" t="s">
        <v>10084</v>
      </c>
      <c r="B329" s="79" t="s">
        <v>10085</v>
      </c>
      <c r="C329" s="80" t="s">
        <v>5368</v>
      </c>
      <c r="D329" s="80" t="s">
        <v>70</v>
      </c>
      <c r="E329" s="104">
        <v>71500</v>
      </c>
      <c r="F329" s="85"/>
      <c r="G329" s="96"/>
    </row>
    <row r="330" spans="1:9" ht="13" x14ac:dyDescent="0.25">
      <c r="A330" s="7" t="s">
        <v>5744</v>
      </c>
      <c r="B330" s="79" t="s">
        <v>5745</v>
      </c>
      <c r="C330" s="80" t="s">
        <v>5368</v>
      </c>
      <c r="D330" s="80" t="s">
        <v>13</v>
      </c>
      <c r="E330" s="104">
        <v>1823</v>
      </c>
      <c r="F330" s="85"/>
      <c r="G330" s="96"/>
    </row>
    <row r="331" spans="1:9" ht="12.5" x14ac:dyDescent="0.25">
      <c r="A331" s="7" t="s">
        <v>7815</v>
      </c>
      <c r="B331" s="79" t="s">
        <v>7816</v>
      </c>
      <c r="C331" s="80" t="s">
        <v>5368</v>
      </c>
      <c r="D331" s="80" t="s">
        <v>70</v>
      </c>
      <c r="E331" s="103">
        <f>ROUNDUP(H331*(1+$H$1),0)</f>
        <v>397</v>
      </c>
      <c r="F331" s="85">
        <v>317</v>
      </c>
      <c r="G331" s="96">
        <v>0.19</v>
      </c>
      <c r="H331" s="97">
        <v>377</v>
      </c>
    </row>
    <row r="332" spans="1:9" ht="12.5" x14ac:dyDescent="0.25">
      <c r="A332" s="7" t="s">
        <v>8323</v>
      </c>
      <c r="B332" s="79" t="s">
        <v>8324</v>
      </c>
      <c r="C332" s="80" t="s">
        <v>5368</v>
      </c>
      <c r="D332" s="80" t="s">
        <v>70</v>
      </c>
      <c r="E332" s="103">
        <f>ROUNDUP(H332*(1+$H$1),0)</f>
        <v>1476</v>
      </c>
      <c r="F332" s="85">
        <v>1179</v>
      </c>
      <c r="G332" s="96">
        <v>0.19</v>
      </c>
      <c r="H332" s="97">
        <v>1403</v>
      </c>
    </row>
    <row r="333" spans="1:9" ht="12.5" x14ac:dyDescent="0.25">
      <c r="A333" s="7" t="s">
        <v>5679</v>
      </c>
      <c r="B333" s="79" t="s">
        <v>5680</v>
      </c>
      <c r="C333" s="80" t="s">
        <v>5368</v>
      </c>
      <c r="D333" s="80" t="s">
        <v>770</v>
      </c>
      <c r="E333" s="103">
        <f>ROUNDUP(H333*(1+$H$1),0)</f>
        <v>193</v>
      </c>
      <c r="F333" s="85">
        <v>154</v>
      </c>
      <c r="G333" s="96">
        <v>0.19</v>
      </c>
      <c r="H333" s="97">
        <v>183</v>
      </c>
    </row>
    <row r="334" spans="1:9" ht="12.5" x14ac:dyDescent="0.25">
      <c r="A334" s="7" t="s">
        <v>7914</v>
      </c>
      <c r="B334" s="79" t="s">
        <v>7915</v>
      </c>
      <c r="C334" s="80" t="s">
        <v>5368</v>
      </c>
      <c r="D334" s="80" t="s">
        <v>13</v>
      </c>
      <c r="E334" s="103">
        <f>ROUNDUP(H334*(1+$H$1),0)</f>
        <v>20881</v>
      </c>
      <c r="F334" s="85">
        <v>16679</v>
      </c>
      <c r="G334" s="96">
        <v>0.19</v>
      </c>
      <c r="H334" s="97">
        <v>19848</v>
      </c>
    </row>
    <row r="335" spans="1:9" ht="12.5" x14ac:dyDescent="0.25">
      <c r="A335" s="7" t="s">
        <v>7977</v>
      </c>
      <c r="B335" s="79" t="s">
        <v>7978</v>
      </c>
      <c r="C335" s="80" t="s">
        <v>5368</v>
      </c>
      <c r="D335" s="80" t="s">
        <v>770</v>
      </c>
      <c r="E335" s="103">
        <v>35000</v>
      </c>
      <c r="F335" s="85"/>
      <c r="G335" s="96"/>
      <c r="I335" s="91" t="s">
        <v>10311</v>
      </c>
    </row>
    <row r="336" spans="1:9" ht="12.5" x14ac:dyDescent="0.25">
      <c r="A336" s="7" t="s">
        <v>7983</v>
      </c>
      <c r="B336" s="79" t="s">
        <v>7984</v>
      </c>
      <c r="C336" s="80" t="s">
        <v>5368</v>
      </c>
      <c r="D336" s="80" t="s">
        <v>13</v>
      </c>
      <c r="E336" s="103">
        <f>ROUNDUP(H336*(1+$H$1),0)</f>
        <v>86692</v>
      </c>
      <c r="F336" s="85">
        <v>69249</v>
      </c>
      <c r="G336" s="96">
        <v>0.19</v>
      </c>
      <c r="H336" s="97">
        <v>82406</v>
      </c>
    </row>
    <row r="337" spans="1:9" ht="12.5" x14ac:dyDescent="0.25">
      <c r="A337" s="7" t="s">
        <v>7945</v>
      </c>
      <c r="B337" s="79" t="s">
        <v>7946</v>
      </c>
      <c r="C337" s="80" t="s">
        <v>5368</v>
      </c>
      <c r="D337" s="80" t="s">
        <v>7913</v>
      </c>
      <c r="E337" s="103">
        <f>ROUNDUP(H337*(1+$H$1),0)</f>
        <v>9456</v>
      </c>
      <c r="F337" s="85">
        <v>7553</v>
      </c>
      <c r="G337" s="96">
        <v>0.19</v>
      </c>
      <c r="H337" s="97">
        <v>8988</v>
      </c>
    </row>
    <row r="338" spans="1:9" ht="25" x14ac:dyDescent="0.25">
      <c r="A338" s="7" t="s">
        <v>5925</v>
      </c>
      <c r="B338" s="79" t="s">
        <v>5926</v>
      </c>
      <c r="C338" s="80" t="s">
        <v>5368</v>
      </c>
      <c r="D338" s="80" t="s">
        <v>65</v>
      </c>
      <c r="E338" s="103">
        <f>ROUNDUP(H338*(1+$H$1),0)</f>
        <v>40478</v>
      </c>
      <c r="F338" s="85">
        <v>32334</v>
      </c>
      <c r="G338" s="96">
        <v>0.19</v>
      </c>
      <c r="H338" s="97">
        <v>38477</v>
      </c>
    </row>
    <row r="339" spans="1:9" ht="12.5" x14ac:dyDescent="0.25">
      <c r="A339" s="7" t="s">
        <v>8097</v>
      </c>
      <c r="B339" s="79" t="s">
        <v>8098</v>
      </c>
      <c r="C339" s="80" t="s">
        <v>5368</v>
      </c>
      <c r="D339" s="80" t="s">
        <v>70</v>
      </c>
      <c r="E339" s="103">
        <f>ROUNDUP(H339*(1+$H$1),0)</f>
        <v>31326</v>
      </c>
      <c r="F339" s="85">
        <v>25023</v>
      </c>
      <c r="G339" s="96">
        <v>0.19</v>
      </c>
      <c r="H339" s="97">
        <v>29777</v>
      </c>
    </row>
    <row r="340" spans="1:9" ht="12.5" x14ac:dyDescent="0.25">
      <c r="A340" s="7" t="s">
        <v>7779</v>
      </c>
      <c r="B340" s="79" t="s">
        <v>7780</v>
      </c>
      <c r="C340" s="80" t="s">
        <v>5368</v>
      </c>
      <c r="D340" s="80" t="s">
        <v>70</v>
      </c>
      <c r="E340" s="103">
        <f>ROUNDUP(H340*(1+$H$1),0)</f>
        <v>4660</v>
      </c>
      <c r="F340" s="85">
        <v>3722</v>
      </c>
      <c r="G340" s="96">
        <v>0.19</v>
      </c>
      <c r="H340" s="97">
        <v>4429</v>
      </c>
    </row>
    <row r="341" spans="1:9" ht="13" x14ac:dyDescent="0.25">
      <c r="A341" s="7" t="s">
        <v>7881</v>
      </c>
      <c r="B341" s="98" t="s">
        <v>7882</v>
      </c>
      <c r="C341" s="80" t="s">
        <v>5368</v>
      </c>
      <c r="D341" s="80" t="s">
        <v>13</v>
      </c>
      <c r="E341" s="104">
        <v>1801</v>
      </c>
      <c r="F341" s="85"/>
      <c r="G341" s="96"/>
      <c r="I341" s="91" t="s">
        <v>10301</v>
      </c>
    </row>
    <row r="342" spans="1:9" ht="12.5" x14ac:dyDescent="0.25">
      <c r="A342" s="7" t="s">
        <v>6075</v>
      </c>
      <c r="B342" s="79" t="s">
        <v>6076</v>
      </c>
      <c r="C342" s="80" t="s">
        <v>5368</v>
      </c>
      <c r="D342" s="80" t="s">
        <v>70</v>
      </c>
      <c r="E342" s="103">
        <f>ROUNDUP(H342*(1+$H$1),0)</f>
        <v>571769</v>
      </c>
      <c r="F342" s="85">
        <v>456728</v>
      </c>
      <c r="G342" s="96">
        <v>0.19</v>
      </c>
      <c r="H342" s="97">
        <v>543506</v>
      </c>
    </row>
    <row r="343" spans="1:9" ht="25" x14ac:dyDescent="0.25">
      <c r="A343" s="7" t="s">
        <v>7228</v>
      </c>
      <c r="B343" s="79" t="s">
        <v>7229</v>
      </c>
      <c r="C343" s="80" t="s">
        <v>5368</v>
      </c>
      <c r="D343" s="80" t="s">
        <v>70</v>
      </c>
      <c r="E343" s="103">
        <f>ROUNDUP(H343*(1+$H$1),0)</f>
        <v>6891</v>
      </c>
      <c r="F343" s="85">
        <v>5504</v>
      </c>
      <c r="G343" s="96">
        <v>0.19</v>
      </c>
      <c r="H343" s="97">
        <v>6550</v>
      </c>
    </row>
    <row r="344" spans="1:9" ht="25" x14ac:dyDescent="0.25">
      <c r="A344" s="7" t="s">
        <v>5396</v>
      </c>
      <c r="B344" s="79" t="s">
        <v>5397</v>
      </c>
      <c r="C344" s="80" t="s">
        <v>5368</v>
      </c>
      <c r="D344" s="80" t="s">
        <v>13</v>
      </c>
      <c r="E344" s="104">
        <f>3464600/230</f>
        <v>15063.478260869566</v>
      </c>
      <c r="F344" s="85"/>
      <c r="G344" s="96"/>
      <c r="I344" s="91" t="s">
        <v>10312</v>
      </c>
    </row>
    <row r="345" spans="1:9" ht="12.5" x14ac:dyDescent="0.25">
      <c r="A345" s="7" t="s">
        <v>5867</v>
      </c>
      <c r="B345" s="79" t="s">
        <v>5868</v>
      </c>
      <c r="C345" s="80" t="s">
        <v>5368</v>
      </c>
      <c r="D345" s="80" t="s">
        <v>65</v>
      </c>
      <c r="E345" s="103">
        <f>ROUNDUP(H345*(1+$H$1),0)</f>
        <v>4924</v>
      </c>
      <c r="F345" s="85">
        <v>3933</v>
      </c>
      <c r="G345" s="96">
        <v>0.19</v>
      </c>
      <c r="H345" s="97">
        <v>4680</v>
      </c>
    </row>
    <row r="346" spans="1:9" ht="13" x14ac:dyDescent="0.25">
      <c r="A346" s="7" t="s">
        <v>8666</v>
      </c>
      <c r="B346" s="79" t="s">
        <v>8667</v>
      </c>
      <c r="C346" s="80" t="s">
        <v>5368</v>
      </c>
      <c r="D346" s="80" t="s">
        <v>5404</v>
      </c>
      <c r="E346" s="104">
        <v>6200</v>
      </c>
      <c r="F346" s="85"/>
      <c r="G346" s="96"/>
      <c r="I346" s="91" t="s">
        <v>10313</v>
      </c>
    </row>
    <row r="347" spans="1:9" ht="13" x14ac:dyDescent="0.25">
      <c r="A347" s="7" t="s">
        <v>5402</v>
      </c>
      <c r="B347" s="79" t="s">
        <v>5403</v>
      </c>
      <c r="C347" s="80" t="s">
        <v>5368</v>
      </c>
      <c r="D347" s="80" t="s">
        <v>5404</v>
      </c>
      <c r="E347" s="104">
        <v>5100</v>
      </c>
      <c r="F347" s="85"/>
      <c r="G347" s="96"/>
      <c r="I347" s="91" t="s">
        <v>10313</v>
      </c>
    </row>
    <row r="348" spans="1:9" ht="13" x14ac:dyDescent="0.25">
      <c r="A348" s="7" t="s">
        <v>5537</v>
      </c>
      <c r="B348" s="79" t="s">
        <v>5538</v>
      </c>
      <c r="C348" s="80" t="s">
        <v>5368</v>
      </c>
      <c r="D348" s="80" t="s">
        <v>5404</v>
      </c>
      <c r="E348" s="104">
        <v>5100</v>
      </c>
      <c r="F348" s="85"/>
      <c r="G348" s="96"/>
      <c r="I348" s="91" t="s">
        <v>10313</v>
      </c>
    </row>
    <row r="349" spans="1:9" ht="13" x14ac:dyDescent="0.25">
      <c r="A349" s="7" t="s">
        <v>5398</v>
      </c>
      <c r="B349" s="79" t="s">
        <v>5399</v>
      </c>
      <c r="C349" s="80" t="s">
        <v>5368</v>
      </c>
      <c r="D349" s="80" t="s">
        <v>13</v>
      </c>
      <c r="E349" s="104">
        <v>16645</v>
      </c>
      <c r="F349" s="85"/>
      <c r="G349" s="96"/>
      <c r="I349" s="91" t="s">
        <v>10313</v>
      </c>
    </row>
    <row r="350" spans="1:9" ht="13" x14ac:dyDescent="0.25">
      <c r="A350" s="7" t="s">
        <v>6007</v>
      </c>
      <c r="B350" s="79" t="s">
        <v>6008</v>
      </c>
      <c r="C350" s="80" t="s">
        <v>5368</v>
      </c>
      <c r="D350" s="80" t="s">
        <v>13</v>
      </c>
      <c r="E350" s="104">
        <v>67667</v>
      </c>
      <c r="F350" s="85"/>
      <c r="G350" s="96"/>
      <c r="I350" s="91" t="s">
        <v>10314</v>
      </c>
    </row>
    <row r="351" spans="1:9" ht="13" x14ac:dyDescent="0.25">
      <c r="A351" s="7" t="s">
        <v>9733</v>
      </c>
      <c r="B351" s="79" t="s">
        <v>9734</v>
      </c>
      <c r="C351" s="80" t="s">
        <v>5368</v>
      </c>
      <c r="D351" s="80" t="s">
        <v>13</v>
      </c>
      <c r="E351" s="104">
        <v>126634</v>
      </c>
      <c r="F351" s="85"/>
      <c r="G351" s="96"/>
      <c r="I351" s="91" t="s">
        <v>10313</v>
      </c>
    </row>
    <row r="352" spans="1:9" ht="13" x14ac:dyDescent="0.25">
      <c r="A352" s="7" t="s">
        <v>6116</v>
      </c>
      <c r="B352" s="79" t="s">
        <v>6117</v>
      </c>
      <c r="C352" s="80" t="s">
        <v>5368</v>
      </c>
      <c r="D352" s="80" t="s">
        <v>13</v>
      </c>
      <c r="E352" s="106">
        <v>81760</v>
      </c>
      <c r="F352" s="85"/>
      <c r="G352" s="96"/>
      <c r="I352" s="91" t="s">
        <v>10315</v>
      </c>
    </row>
    <row r="353" spans="1:9" ht="12.5" x14ac:dyDescent="0.25">
      <c r="A353" s="7" t="s">
        <v>7825</v>
      </c>
      <c r="B353" s="79" t="s">
        <v>7826</v>
      </c>
      <c r="C353" s="80" t="s">
        <v>5368</v>
      </c>
      <c r="D353" s="80" t="s">
        <v>70</v>
      </c>
      <c r="E353" s="103">
        <f>ROUNDUP(H353*(1+$H$1),0)</f>
        <v>44338</v>
      </c>
      <c r="F353" s="85">
        <v>35417</v>
      </c>
      <c r="G353" s="96">
        <v>0.19</v>
      </c>
      <c r="H353" s="97">
        <v>42146</v>
      </c>
    </row>
    <row r="354" spans="1:9" ht="12.5" x14ac:dyDescent="0.25">
      <c r="A354" s="7" t="s">
        <v>5937</v>
      </c>
      <c r="B354" s="79" t="s">
        <v>5938</v>
      </c>
      <c r="C354" s="80" t="s">
        <v>5368</v>
      </c>
      <c r="D354" s="80" t="s">
        <v>70</v>
      </c>
      <c r="E354" s="103">
        <f>ROUNDUP(H354*(1+$H$1),0)</f>
        <v>105358</v>
      </c>
      <c r="F354" s="85">
        <v>84160</v>
      </c>
      <c r="G354" s="96">
        <v>0.19</v>
      </c>
      <c r="H354" s="97">
        <v>100150</v>
      </c>
    </row>
    <row r="355" spans="1:9" ht="12.5" x14ac:dyDescent="0.25">
      <c r="A355" s="7" t="s">
        <v>7817</v>
      </c>
      <c r="B355" s="79" t="s">
        <v>7818</v>
      </c>
      <c r="C355" s="80" t="s">
        <v>5368</v>
      </c>
      <c r="D355" s="80" t="s">
        <v>70</v>
      </c>
      <c r="E355" s="103">
        <f>ROUNDUP(H355*(1+$H$1),0)</f>
        <v>15367</v>
      </c>
      <c r="F355" s="85">
        <v>12275</v>
      </c>
      <c r="G355" s="96">
        <v>0.19</v>
      </c>
      <c r="H355" s="97">
        <v>14607</v>
      </c>
    </row>
    <row r="356" spans="1:9" ht="12.5" x14ac:dyDescent="0.25">
      <c r="A356" s="7" t="s">
        <v>7823</v>
      </c>
      <c r="B356" s="79" t="s">
        <v>7824</v>
      </c>
      <c r="C356" s="80" t="s">
        <v>5368</v>
      </c>
      <c r="D356" s="80" t="s">
        <v>70</v>
      </c>
      <c r="E356" s="103">
        <f>ROUNDUP(H356*(1+$H$1),0)</f>
        <v>35857</v>
      </c>
      <c r="F356" s="85">
        <v>28642</v>
      </c>
      <c r="G356" s="96">
        <v>0.19</v>
      </c>
      <c r="H356" s="97">
        <v>34084</v>
      </c>
    </row>
    <row r="357" spans="1:9" ht="25" x14ac:dyDescent="0.25">
      <c r="A357" s="7" t="s">
        <v>5953</v>
      </c>
      <c r="B357" s="79" t="s">
        <v>5954</v>
      </c>
      <c r="C357" s="80" t="s">
        <v>5368</v>
      </c>
      <c r="D357" s="80" t="s">
        <v>13</v>
      </c>
      <c r="E357" s="104">
        <v>22500</v>
      </c>
      <c r="F357" s="85">
        <v>11800</v>
      </c>
      <c r="G357" s="96">
        <v>0.19</v>
      </c>
      <c r="H357" s="97">
        <v>14042</v>
      </c>
    </row>
    <row r="358" spans="1:9" ht="13" x14ac:dyDescent="0.25">
      <c r="A358" s="7" t="s">
        <v>8497</v>
      </c>
      <c r="B358" s="79" t="s">
        <v>8498</v>
      </c>
      <c r="C358" s="80" t="s">
        <v>5368</v>
      </c>
      <c r="D358" s="80" t="s">
        <v>13</v>
      </c>
      <c r="E358" s="104">
        <v>22500</v>
      </c>
      <c r="F358" s="85">
        <v>9914</v>
      </c>
      <c r="G358" s="96">
        <v>0.19</v>
      </c>
      <c r="H358" s="97">
        <v>11798</v>
      </c>
    </row>
    <row r="359" spans="1:9" ht="12.5" x14ac:dyDescent="0.25">
      <c r="A359" s="7" t="s">
        <v>9079</v>
      </c>
      <c r="B359" s="79" t="s">
        <v>9080</v>
      </c>
      <c r="C359" s="80" t="s">
        <v>5368</v>
      </c>
      <c r="D359" s="80" t="s">
        <v>70</v>
      </c>
      <c r="E359" s="103">
        <f>ROUNDUP(H359*(1+$H$1),0)</f>
        <v>2908</v>
      </c>
      <c r="F359" s="85">
        <v>2323</v>
      </c>
      <c r="G359" s="96">
        <v>0.19</v>
      </c>
      <c r="H359" s="97">
        <v>2764</v>
      </c>
    </row>
    <row r="360" spans="1:9" ht="13" x14ac:dyDescent="0.25">
      <c r="A360" s="7" t="s">
        <v>5927</v>
      </c>
      <c r="B360" s="98" t="s">
        <v>5928</v>
      </c>
      <c r="C360" s="80" t="s">
        <v>5368</v>
      </c>
      <c r="D360" s="80" t="s">
        <v>13</v>
      </c>
      <c r="E360" s="104">
        <v>27500</v>
      </c>
      <c r="F360" s="85">
        <v>14175</v>
      </c>
      <c r="G360" s="96">
        <v>0.19</v>
      </c>
      <c r="H360" s="97">
        <v>16868</v>
      </c>
    </row>
    <row r="361" spans="1:9" ht="12.5" x14ac:dyDescent="0.25">
      <c r="A361" s="7" t="s">
        <v>8010</v>
      </c>
      <c r="B361" s="79" t="s">
        <v>8011</v>
      </c>
      <c r="C361" s="80" t="s">
        <v>5368</v>
      </c>
      <c r="D361" s="80" t="s">
        <v>770</v>
      </c>
      <c r="E361" s="103">
        <f>ROUNDUP(H361*(1+$H$1),0)</f>
        <v>5517</v>
      </c>
      <c r="F361" s="85">
        <v>4407</v>
      </c>
      <c r="G361" s="96">
        <v>0.19</v>
      </c>
      <c r="H361" s="97">
        <v>5244</v>
      </c>
    </row>
    <row r="362" spans="1:9" ht="13" x14ac:dyDescent="0.25">
      <c r="A362" s="7" t="s">
        <v>5899</v>
      </c>
      <c r="B362" s="98" t="s">
        <v>5900</v>
      </c>
      <c r="C362" s="80" t="s">
        <v>5368</v>
      </c>
      <c r="D362" s="80" t="s">
        <v>13</v>
      </c>
      <c r="E362" s="104">
        <v>12000</v>
      </c>
      <c r="F362" s="85"/>
      <c r="G362" s="96"/>
      <c r="I362" s="91" t="s">
        <v>10313</v>
      </c>
    </row>
    <row r="363" spans="1:9" ht="13" x14ac:dyDescent="0.25">
      <c r="A363" s="7" t="s">
        <v>5901</v>
      </c>
      <c r="B363" s="98" t="s">
        <v>5902</v>
      </c>
      <c r="C363" s="80" t="s">
        <v>5368</v>
      </c>
      <c r="D363" s="80" t="s">
        <v>13</v>
      </c>
      <c r="E363" s="106">
        <v>19045</v>
      </c>
      <c r="F363" s="85"/>
      <c r="G363" s="96"/>
      <c r="I363" s="91" t="s">
        <v>10313</v>
      </c>
    </row>
    <row r="364" spans="1:9" ht="12.5" x14ac:dyDescent="0.25">
      <c r="A364" s="7" t="s">
        <v>5903</v>
      </c>
      <c r="B364" s="79" t="s">
        <v>5904</v>
      </c>
      <c r="C364" s="80" t="s">
        <v>5368</v>
      </c>
      <c r="D364" s="80" t="s">
        <v>770</v>
      </c>
      <c r="E364" s="103">
        <f t="shared" ref="E364:E397" si="12">ROUNDUP(H364*(1+$H$1),0)</f>
        <v>7289</v>
      </c>
      <c r="F364" s="85">
        <v>5822</v>
      </c>
      <c r="G364" s="96">
        <v>0.19</v>
      </c>
      <c r="H364" s="97">
        <v>6928</v>
      </c>
    </row>
    <row r="365" spans="1:9" ht="12.5" x14ac:dyDescent="0.25">
      <c r="A365" s="7" t="s">
        <v>8658</v>
      </c>
      <c r="B365" s="79" t="s">
        <v>8659</v>
      </c>
      <c r="C365" s="80" t="s">
        <v>5368</v>
      </c>
      <c r="D365" s="80" t="s">
        <v>70</v>
      </c>
      <c r="E365" s="103">
        <f t="shared" si="12"/>
        <v>68958</v>
      </c>
      <c r="F365" s="85">
        <v>55083</v>
      </c>
      <c r="G365" s="96">
        <v>0.19</v>
      </c>
      <c r="H365" s="97">
        <v>65549</v>
      </c>
    </row>
    <row r="366" spans="1:9" ht="12.5" x14ac:dyDescent="0.25">
      <c r="A366" s="7" t="s">
        <v>8660</v>
      </c>
      <c r="B366" s="79" t="s">
        <v>8661</v>
      </c>
      <c r="C366" s="80" t="s">
        <v>5368</v>
      </c>
      <c r="D366" s="80" t="s">
        <v>70</v>
      </c>
      <c r="E366" s="103">
        <f t="shared" si="12"/>
        <v>49256</v>
      </c>
      <c r="F366" s="85">
        <v>39345</v>
      </c>
      <c r="G366" s="96">
        <v>0.19</v>
      </c>
      <c r="H366" s="97">
        <v>46821</v>
      </c>
    </row>
    <row r="367" spans="1:9" ht="12.5" x14ac:dyDescent="0.25">
      <c r="A367" s="7" t="s">
        <v>8214</v>
      </c>
      <c r="B367" s="79" t="s">
        <v>8215</v>
      </c>
      <c r="C367" s="80" t="s">
        <v>5368</v>
      </c>
      <c r="D367" s="80" t="s">
        <v>70</v>
      </c>
      <c r="E367" s="103">
        <f t="shared" si="12"/>
        <v>30540</v>
      </c>
      <c r="F367" s="85">
        <v>24395</v>
      </c>
      <c r="G367" s="96">
        <v>0.19</v>
      </c>
      <c r="H367" s="97">
        <v>29030</v>
      </c>
    </row>
    <row r="368" spans="1:9" ht="12.5" x14ac:dyDescent="0.25">
      <c r="A368" s="7" t="s">
        <v>5452</v>
      </c>
      <c r="B368" s="79" t="s">
        <v>5453</v>
      </c>
      <c r="C368" s="80" t="s">
        <v>5368</v>
      </c>
      <c r="D368" s="80" t="s">
        <v>770</v>
      </c>
      <c r="E368" s="103">
        <f t="shared" si="12"/>
        <v>4332</v>
      </c>
      <c r="F368" s="85">
        <v>3460</v>
      </c>
      <c r="G368" s="96">
        <v>0.19</v>
      </c>
      <c r="H368" s="97">
        <v>4117</v>
      </c>
    </row>
    <row r="369" spans="1:8" ht="12.5" x14ac:dyDescent="0.25">
      <c r="A369" s="7" t="s">
        <v>5464</v>
      </c>
      <c r="B369" s="79" t="s">
        <v>5465</v>
      </c>
      <c r="C369" s="80" t="s">
        <v>5368</v>
      </c>
      <c r="D369" s="80" t="s">
        <v>65</v>
      </c>
      <c r="E369" s="103">
        <f t="shared" si="12"/>
        <v>98511</v>
      </c>
      <c r="F369" s="85">
        <v>78690</v>
      </c>
      <c r="G369" s="96">
        <v>0.19</v>
      </c>
      <c r="H369" s="97">
        <v>93641</v>
      </c>
    </row>
    <row r="370" spans="1:8" ht="12.5" x14ac:dyDescent="0.25">
      <c r="A370" s="7" t="s">
        <v>5466</v>
      </c>
      <c r="B370" s="79" t="s">
        <v>5467</v>
      </c>
      <c r="C370" s="80" t="s">
        <v>5368</v>
      </c>
      <c r="D370" s="80" t="s">
        <v>70</v>
      </c>
      <c r="E370" s="103">
        <f t="shared" si="12"/>
        <v>354648</v>
      </c>
      <c r="F370" s="85">
        <v>283292</v>
      </c>
      <c r="G370" s="96">
        <v>0.19</v>
      </c>
      <c r="H370" s="97">
        <v>337117</v>
      </c>
    </row>
    <row r="371" spans="1:8" ht="25" x14ac:dyDescent="0.25">
      <c r="A371" s="7" t="s">
        <v>5470</v>
      </c>
      <c r="B371" s="98" t="s">
        <v>5471</v>
      </c>
      <c r="C371" s="80" t="s">
        <v>5368</v>
      </c>
      <c r="D371" s="80" t="s">
        <v>70</v>
      </c>
      <c r="E371" s="103">
        <f t="shared" si="12"/>
        <v>197022</v>
      </c>
      <c r="F371" s="85">
        <v>157381</v>
      </c>
      <c r="G371" s="96">
        <v>0.19</v>
      </c>
      <c r="H371" s="97">
        <v>187283</v>
      </c>
    </row>
    <row r="372" spans="1:8" ht="12.5" x14ac:dyDescent="0.25">
      <c r="A372" s="7" t="s">
        <v>5472</v>
      </c>
      <c r="B372" s="98" t="s">
        <v>5473</v>
      </c>
      <c r="C372" s="80" t="s">
        <v>5368</v>
      </c>
      <c r="D372" s="80" t="s">
        <v>70</v>
      </c>
      <c r="E372" s="103">
        <f t="shared" si="12"/>
        <v>59107</v>
      </c>
      <c r="F372" s="85">
        <v>47214</v>
      </c>
      <c r="G372" s="96">
        <v>0.19</v>
      </c>
      <c r="H372" s="97">
        <v>56185</v>
      </c>
    </row>
    <row r="373" spans="1:8" ht="12.5" x14ac:dyDescent="0.25">
      <c r="A373" s="7" t="s">
        <v>5474</v>
      </c>
      <c r="B373" s="79" t="s">
        <v>5475</v>
      </c>
      <c r="C373" s="80" t="s">
        <v>5368</v>
      </c>
      <c r="D373" s="80" t="s">
        <v>770</v>
      </c>
      <c r="E373" s="103">
        <f t="shared" si="12"/>
        <v>157</v>
      </c>
      <c r="F373" s="85">
        <v>125</v>
      </c>
      <c r="G373" s="96">
        <v>0.19</v>
      </c>
      <c r="H373" s="97">
        <v>149</v>
      </c>
    </row>
    <row r="374" spans="1:8" ht="12.5" x14ac:dyDescent="0.25">
      <c r="A374" s="7" t="s">
        <v>5480</v>
      </c>
      <c r="B374" s="79" t="s">
        <v>5481</v>
      </c>
      <c r="C374" s="80" t="s">
        <v>5368</v>
      </c>
      <c r="D374" s="80" t="s">
        <v>770</v>
      </c>
      <c r="E374" s="103">
        <f t="shared" si="12"/>
        <v>39401</v>
      </c>
      <c r="F374" s="85">
        <v>31473</v>
      </c>
      <c r="G374" s="96">
        <v>0.19</v>
      </c>
      <c r="H374" s="97">
        <v>37453</v>
      </c>
    </row>
    <row r="375" spans="1:8" ht="12.5" x14ac:dyDescent="0.25">
      <c r="A375" s="7" t="s">
        <v>5482</v>
      </c>
      <c r="B375" s="79" t="s">
        <v>5483</v>
      </c>
      <c r="C375" s="80" t="s">
        <v>5368</v>
      </c>
      <c r="D375" s="80" t="s">
        <v>770</v>
      </c>
      <c r="E375" s="103">
        <f t="shared" si="12"/>
        <v>13792</v>
      </c>
      <c r="F375" s="85">
        <v>11017</v>
      </c>
      <c r="G375" s="96">
        <v>0.19</v>
      </c>
      <c r="H375" s="97">
        <v>13110</v>
      </c>
    </row>
    <row r="376" spans="1:8" ht="12.5" x14ac:dyDescent="0.25">
      <c r="A376" s="7" t="s">
        <v>5484</v>
      </c>
      <c r="B376" s="79" t="s">
        <v>5485</v>
      </c>
      <c r="C376" s="80" t="s">
        <v>5368</v>
      </c>
      <c r="D376" s="80" t="s">
        <v>65</v>
      </c>
      <c r="E376" s="103">
        <f t="shared" si="12"/>
        <v>3151</v>
      </c>
      <c r="F376" s="85">
        <v>2517</v>
      </c>
      <c r="G376" s="96">
        <v>0.19</v>
      </c>
      <c r="H376" s="97">
        <v>2995</v>
      </c>
    </row>
    <row r="377" spans="1:8" ht="12.5" x14ac:dyDescent="0.25">
      <c r="A377" s="7" t="s">
        <v>5486</v>
      </c>
      <c r="B377" s="79" t="s">
        <v>5487</v>
      </c>
      <c r="C377" s="80" t="s">
        <v>5368</v>
      </c>
      <c r="D377" s="80" t="s">
        <v>65</v>
      </c>
      <c r="E377" s="103">
        <f t="shared" si="12"/>
        <v>3544</v>
      </c>
      <c r="F377" s="85">
        <v>2830</v>
      </c>
      <c r="G377" s="96">
        <v>0.19</v>
      </c>
      <c r="H377" s="97">
        <v>3368</v>
      </c>
    </row>
    <row r="378" spans="1:8" ht="25" x14ac:dyDescent="0.25">
      <c r="A378" s="7" t="s">
        <v>8999</v>
      </c>
      <c r="B378" s="79" t="s">
        <v>9000</v>
      </c>
      <c r="C378" s="80" t="s">
        <v>5368</v>
      </c>
      <c r="D378" s="80" t="s">
        <v>70</v>
      </c>
      <c r="E378" s="103">
        <f t="shared" si="12"/>
        <v>11207</v>
      </c>
      <c r="F378" s="85">
        <v>8952</v>
      </c>
      <c r="G378" s="96">
        <v>0.19</v>
      </c>
      <c r="H378" s="97">
        <v>10653</v>
      </c>
    </row>
    <row r="379" spans="1:8" ht="12.5" x14ac:dyDescent="0.25">
      <c r="A379" s="7" t="s">
        <v>9001</v>
      </c>
      <c r="B379" s="79" t="s">
        <v>9002</v>
      </c>
      <c r="C379" s="80" t="s">
        <v>5368</v>
      </c>
      <c r="D379" s="80" t="s">
        <v>70</v>
      </c>
      <c r="E379" s="103">
        <f t="shared" si="12"/>
        <v>1332732</v>
      </c>
      <c r="F379" s="85">
        <v>1064584</v>
      </c>
      <c r="G379" s="96">
        <v>0.19</v>
      </c>
      <c r="H379" s="97">
        <v>1266855</v>
      </c>
    </row>
    <row r="380" spans="1:8" ht="12.5" x14ac:dyDescent="0.25">
      <c r="A380" s="7" t="s">
        <v>9003</v>
      </c>
      <c r="B380" s="79" t="s">
        <v>9004</v>
      </c>
      <c r="C380" s="80" t="s">
        <v>5368</v>
      </c>
      <c r="D380" s="80" t="s">
        <v>70</v>
      </c>
      <c r="E380" s="103">
        <f t="shared" si="12"/>
        <v>650112</v>
      </c>
      <c r="F380" s="85">
        <v>519308</v>
      </c>
      <c r="G380" s="96">
        <v>0.19</v>
      </c>
      <c r="H380" s="97">
        <v>617977</v>
      </c>
    </row>
    <row r="381" spans="1:8" ht="12.5" x14ac:dyDescent="0.25">
      <c r="A381" s="7" t="s">
        <v>9007</v>
      </c>
      <c r="B381" s="79" t="s">
        <v>9008</v>
      </c>
      <c r="C381" s="80" t="s">
        <v>5368</v>
      </c>
      <c r="D381" s="80" t="s">
        <v>70</v>
      </c>
      <c r="E381" s="103">
        <f t="shared" si="12"/>
        <v>273049</v>
      </c>
      <c r="F381" s="85">
        <v>218111</v>
      </c>
      <c r="G381" s="96">
        <v>0.19</v>
      </c>
      <c r="H381" s="97">
        <v>259552</v>
      </c>
    </row>
    <row r="382" spans="1:8" ht="12.5" x14ac:dyDescent="0.25">
      <c r="A382" s="7" t="s">
        <v>9009</v>
      </c>
      <c r="B382" s="79" t="s">
        <v>9010</v>
      </c>
      <c r="C382" s="80" t="s">
        <v>5368</v>
      </c>
      <c r="D382" s="80" t="s">
        <v>70</v>
      </c>
      <c r="E382" s="103">
        <f t="shared" si="12"/>
        <v>238376</v>
      </c>
      <c r="F382" s="85">
        <v>190414</v>
      </c>
      <c r="G382" s="96">
        <v>0.19</v>
      </c>
      <c r="H382" s="97">
        <v>226593</v>
      </c>
    </row>
    <row r="383" spans="1:8" ht="12.5" x14ac:dyDescent="0.25">
      <c r="A383" s="7" t="s">
        <v>9011</v>
      </c>
      <c r="B383" s="79" t="s">
        <v>9012</v>
      </c>
      <c r="C383" s="80" t="s">
        <v>5368</v>
      </c>
      <c r="D383" s="80" t="s">
        <v>70</v>
      </c>
      <c r="E383" s="103">
        <f t="shared" si="12"/>
        <v>334398</v>
      </c>
      <c r="F383" s="85">
        <v>267116</v>
      </c>
      <c r="G383" s="96">
        <v>0.19</v>
      </c>
      <c r="H383" s="97">
        <v>317868</v>
      </c>
    </row>
    <row r="384" spans="1:8" ht="12.5" x14ac:dyDescent="0.25">
      <c r="A384" s="7" t="s">
        <v>10060</v>
      </c>
      <c r="B384" s="79" t="s">
        <v>10061</v>
      </c>
      <c r="C384" s="80" t="s">
        <v>5368</v>
      </c>
      <c r="D384" s="80" t="s">
        <v>65</v>
      </c>
      <c r="E384" s="103">
        <f t="shared" si="12"/>
        <v>249211</v>
      </c>
      <c r="F384" s="85">
        <v>199069</v>
      </c>
      <c r="G384" s="96">
        <v>0.19</v>
      </c>
      <c r="H384" s="97">
        <v>236892</v>
      </c>
    </row>
    <row r="385" spans="1:9" ht="12.5" x14ac:dyDescent="0.25">
      <c r="A385" s="7" t="s">
        <v>9027</v>
      </c>
      <c r="B385" s="79" t="s">
        <v>9028</v>
      </c>
      <c r="C385" s="80" t="s">
        <v>5368</v>
      </c>
      <c r="D385" s="80" t="s">
        <v>70</v>
      </c>
      <c r="E385" s="103">
        <f t="shared" si="12"/>
        <v>82234</v>
      </c>
      <c r="F385" s="85">
        <v>65688</v>
      </c>
      <c r="G385" s="96">
        <v>0.19</v>
      </c>
      <c r="H385" s="97">
        <v>78169</v>
      </c>
    </row>
    <row r="386" spans="1:9" ht="12.5" x14ac:dyDescent="0.25">
      <c r="A386" s="7" t="s">
        <v>9031</v>
      </c>
      <c r="B386" s="79" t="s">
        <v>9032</v>
      </c>
      <c r="C386" s="80" t="s">
        <v>5368</v>
      </c>
      <c r="D386" s="80" t="s">
        <v>70</v>
      </c>
      <c r="E386" s="103">
        <f t="shared" si="12"/>
        <v>89456</v>
      </c>
      <c r="F386" s="85">
        <v>71457</v>
      </c>
      <c r="G386" s="96">
        <v>0.19</v>
      </c>
      <c r="H386" s="97">
        <v>85034</v>
      </c>
    </row>
    <row r="387" spans="1:9" ht="12.5" x14ac:dyDescent="0.25">
      <c r="A387" s="7" t="s">
        <v>9035</v>
      </c>
      <c r="B387" s="79" t="s">
        <v>9036</v>
      </c>
      <c r="C387" s="80" t="s">
        <v>5368</v>
      </c>
      <c r="D387" s="80" t="s">
        <v>70</v>
      </c>
      <c r="E387" s="103">
        <f t="shared" si="12"/>
        <v>98611</v>
      </c>
      <c r="F387" s="85">
        <v>78770</v>
      </c>
      <c r="G387" s="96">
        <v>0.19</v>
      </c>
      <c r="H387" s="97">
        <v>93736</v>
      </c>
    </row>
    <row r="388" spans="1:9" ht="12.5" x14ac:dyDescent="0.25">
      <c r="A388" s="7" t="s">
        <v>9039</v>
      </c>
      <c r="B388" s="79" t="s">
        <v>9040</v>
      </c>
      <c r="C388" s="80" t="s">
        <v>5368</v>
      </c>
      <c r="D388" s="80" t="s">
        <v>70</v>
      </c>
      <c r="E388" s="103">
        <f t="shared" si="12"/>
        <v>105390</v>
      </c>
      <c r="F388" s="85">
        <v>84185</v>
      </c>
      <c r="G388" s="96">
        <v>0.19</v>
      </c>
      <c r="H388" s="97">
        <v>100180</v>
      </c>
    </row>
    <row r="389" spans="1:9" ht="12.5" x14ac:dyDescent="0.25">
      <c r="A389" s="7" t="s">
        <v>9043</v>
      </c>
      <c r="B389" s="79" t="s">
        <v>9044</v>
      </c>
      <c r="C389" s="80" t="s">
        <v>5368</v>
      </c>
      <c r="D389" s="80" t="s">
        <v>70</v>
      </c>
      <c r="E389" s="103">
        <f t="shared" si="12"/>
        <v>118691</v>
      </c>
      <c r="F389" s="85">
        <v>94810</v>
      </c>
      <c r="G389" s="96">
        <v>0.19</v>
      </c>
      <c r="H389" s="97">
        <v>112824</v>
      </c>
    </row>
    <row r="390" spans="1:9" ht="12.5" x14ac:dyDescent="0.25">
      <c r="A390" s="7" t="s">
        <v>9047</v>
      </c>
      <c r="B390" s="79" t="s">
        <v>9048</v>
      </c>
      <c r="C390" s="80" t="s">
        <v>5368</v>
      </c>
      <c r="D390" s="80" t="s">
        <v>70</v>
      </c>
      <c r="E390" s="103">
        <f t="shared" si="12"/>
        <v>127755</v>
      </c>
      <c r="F390" s="85">
        <v>102050</v>
      </c>
      <c r="G390" s="96">
        <v>0.19</v>
      </c>
      <c r="H390" s="97">
        <v>121440</v>
      </c>
    </row>
    <row r="391" spans="1:9" ht="12.5" x14ac:dyDescent="0.25">
      <c r="A391" s="7" t="s">
        <v>9051</v>
      </c>
      <c r="B391" s="79" t="s">
        <v>9052</v>
      </c>
      <c r="C391" s="80" t="s">
        <v>5368</v>
      </c>
      <c r="D391" s="80" t="s">
        <v>70</v>
      </c>
      <c r="E391" s="103">
        <f t="shared" si="12"/>
        <v>143004</v>
      </c>
      <c r="F391" s="85">
        <v>114231</v>
      </c>
      <c r="G391" s="96">
        <v>0.19</v>
      </c>
      <c r="H391" s="97">
        <v>135935</v>
      </c>
    </row>
    <row r="392" spans="1:9" ht="12.5" x14ac:dyDescent="0.25">
      <c r="A392" s="7" t="s">
        <v>9055</v>
      </c>
      <c r="B392" s="79" t="s">
        <v>9056</v>
      </c>
      <c r="C392" s="80" t="s">
        <v>5368</v>
      </c>
      <c r="D392" s="80" t="s">
        <v>70</v>
      </c>
      <c r="E392" s="103">
        <f t="shared" si="12"/>
        <v>155983</v>
      </c>
      <c r="F392" s="85">
        <v>124598</v>
      </c>
      <c r="G392" s="96">
        <v>0.19</v>
      </c>
      <c r="H392" s="97">
        <v>148272</v>
      </c>
    </row>
    <row r="393" spans="1:9" ht="12.5" x14ac:dyDescent="0.25">
      <c r="A393" s="7" t="s">
        <v>9059</v>
      </c>
      <c r="B393" s="79" t="s">
        <v>9060</v>
      </c>
      <c r="C393" s="80" t="s">
        <v>5368</v>
      </c>
      <c r="D393" s="80" t="s">
        <v>70</v>
      </c>
      <c r="E393" s="103">
        <f t="shared" si="12"/>
        <v>155983</v>
      </c>
      <c r="F393" s="85">
        <v>124598</v>
      </c>
      <c r="G393" s="96">
        <v>0.19</v>
      </c>
      <c r="H393" s="97">
        <v>148272</v>
      </c>
    </row>
    <row r="394" spans="1:9" ht="12.5" x14ac:dyDescent="0.25">
      <c r="A394" s="7" t="s">
        <v>9063</v>
      </c>
      <c r="B394" s="79" t="s">
        <v>9064</v>
      </c>
      <c r="C394" s="80" t="s">
        <v>5368</v>
      </c>
      <c r="D394" s="80" t="s">
        <v>70</v>
      </c>
      <c r="E394" s="103">
        <f t="shared" si="12"/>
        <v>161077</v>
      </c>
      <c r="F394" s="85">
        <v>128668</v>
      </c>
      <c r="G394" s="96">
        <v>0.19</v>
      </c>
      <c r="H394" s="97">
        <v>153115</v>
      </c>
    </row>
    <row r="395" spans="1:9" ht="12.5" x14ac:dyDescent="0.25">
      <c r="A395" s="7" t="s">
        <v>9067</v>
      </c>
      <c r="B395" s="79" t="s">
        <v>9068</v>
      </c>
      <c r="C395" s="80" t="s">
        <v>5368</v>
      </c>
      <c r="D395" s="80" t="s">
        <v>70</v>
      </c>
      <c r="E395" s="103">
        <f t="shared" si="12"/>
        <v>173617</v>
      </c>
      <c r="F395" s="85">
        <v>138685</v>
      </c>
      <c r="G395" s="96">
        <v>0.19</v>
      </c>
      <c r="H395" s="97">
        <v>165035</v>
      </c>
    </row>
    <row r="396" spans="1:9" ht="12.5" x14ac:dyDescent="0.25">
      <c r="A396" s="7" t="s">
        <v>9071</v>
      </c>
      <c r="B396" s="79" t="s">
        <v>9072</v>
      </c>
      <c r="C396" s="80" t="s">
        <v>5368</v>
      </c>
      <c r="D396" s="80" t="s">
        <v>70</v>
      </c>
      <c r="E396" s="103">
        <f t="shared" si="12"/>
        <v>191643</v>
      </c>
      <c r="F396" s="85">
        <v>153084</v>
      </c>
      <c r="G396" s="96">
        <v>0.19</v>
      </c>
      <c r="H396" s="97">
        <v>182170</v>
      </c>
    </row>
    <row r="397" spans="1:9" ht="12.5" x14ac:dyDescent="0.25">
      <c r="A397" s="7" t="s">
        <v>9075</v>
      </c>
      <c r="B397" s="79" t="s">
        <v>9076</v>
      </c>
      <c r="C397" s="80" t="s">
        <v>5368</v>
      </c>
      <c r="D397" s="80" t="s">
        <v>70</v>
      </c>
      <c r="E397" s="103">
        <f t="shared" si="12"/>
        <v>191643</v>
      </c>
      <c r="F397" s="85">
        <v>153084</v>
      </c>
      <c r="G397" s="96">
        <v>0.19</v>
      </c>
      <c r="H397" s="97">
        <v>182170</v>
      </c>
    </row>
    <row r="398" spans="1:9" ht="12.5" x14ac:dyDescent="0.25">
      <c r="A398" s="7" t="s">
        <v>8668</v>
      </c>
      <c r="B398" s="98" t="s">
        <v>8669</v>
      </c>
      <c r="C398" s="80" t="s">
        <v>5368</v>
      </c>
      <c r="D398" s="100" t="s">
        <v>8670</v>
      </c>
      <c r="E398" s="103">
        <v>13045</v>
      </c>
      <c r="F398" s="85">
        <v>37305</v>
      </c>
      <c r="G398" s="96">
        <v>0.19</v>
      </c>
      <c r="H398" s="97">
        <v>44393</v>
      </c>
    </row>
    <row r="399" spans="1:9" ht="25" x14ac:dyDescent="0.25">
      <c r="A399" s="7" t="s">
        <v>6593</v>
      </c>
      <c r="B399" s="98" t="s">
        <v>6594</v>
      </c>
      <c r="C399" s="80" t="s">
        <v>5368</v>
      </c>
      <c r="D399" s="80" t="s">
        <v>770</v>
      </c>
      <c r="E399" s="103">
        <v>5400</v>
      </c>
      <c r="F399" s="85"/>
      <c r="G399" s="96"/>
      <c r="I399" s="91" t="s">
        <v>10313</v>
      </c>
    </row>
    <row r="400" spans="1:9" ht="12.5" x14ac:dyDescent="0.25">
      <c r="A400" s="7" t="s">
        <v>8794</v>
      </c>
      <c r="B400" s="79" t="s">
        <v>8795</v>
      </c>
      <c r="C400" s="80" t="s">
        <v>5368</v>
      </c>
      <c r="D400" s="80" t="s">
        <v>13</v>
      </c>
      <c r="E400" s="103">
        <f t="shared" ref="E400:E407" si="13">ROUNDUP(H400*(1+$H$1),0)</f>
        <v>32318</v>
      </c>
      <c r="F400" s="85">
        <v>25815</v>
      </c>
      <c r="G400" s="96">
        <v>0.19</v>
      </c>
      <c r="H400" s="97">
        <v>30720</v>
      </c>
    </row>
    <row r="401" spans="1:9" ht="12.5" x14ac:dyDescent="0.25">
      <c r="A401" s="7" t="s">
        <v>8796</v>
      </c>
      <c r="B401" s="79" t="s">
        <v>8797</v>
      </c>
      <c r="C401" s="80" t="s">
        <v>5368</v>
      </c>
      <c r="D401" s="80" t="s">
        <v>13</v>
      </c>
      <c r="E401" s="103">
        <f t="shared" si="13"/>
        <v>4857</v>
      </c>
      <c r="F401" s="85">
        <v>3879</v>
      </c>
      <c r="G401" s="96">
        <v>0.19</v>
      </c>
      <c r="H401" s="97">
        <v>4616</v>
      </c>
    </row>
    <row r="402" spans="1:9" ht="12.5" x14ac:dyDescent="0.25">
      <c r="A402" s="7" t="s">
        <v>8798</v>
      </c>
      <c r="B402" s="79" t="s">
        <v>8799</v>
      </c>
      <c r="C402" s="80" t="s">
        <v>5368</v>
      </c>
      <c r="D402" s="80" t="s">
        <v>70</v>
      </c>
      <c r="E402" s="103">
        <f t="shared" si="13"/>
        <v>19316599</v>
      </c>
      <c r="F402" s="85">
        <v>15430072</v>
      </c>
      <c r="G402" s="96">
        <v>0.19</v>
      </c>
      <c r="H402" s="97">
        <v>18361786</v>
      </c>
    </row>
    <row r="403" spans="1:9" ht="12.5" x14ac:dyDescent="0.25">
      <c r="A403" s="7" t="s">
        <v>8800</v>
      </c>
      <c r="B403" s="79" t="s">
        <v>8801</v>
      </c>
      <c r="C403" s="80" t="s">
        <v>5368</v>
      </c>
      <c r="D403" s="80" t="s">
        <v>7913</v>
      </c>
      <c r="E403" s="103">
        <f t="shared" si="13"/>
        <v>140108</v>
      </c>
      <c r="F403" s="85">
        <v>111918</v>
      </c>
      <c r="G403" s="96">
        <v>0.19</v>
      </c>
      <c r="H403" s="97">
        <v>133182</v>
      </c>
    </row>
    <row r="404" spans="1:9" ht="12.5" x14ac:dyDescent="0.25">
      <c r="A404" s="7" t="s">
        <v>8802</v>
      </c>
      <c r="B404" s="79" t="s">
        <v>8803</v>
      </c>
      <c r="C404" s="80" t="s">
        <v>5368</v>
      </c>
      <c r="D404" s="80" t="s">
        <v>70</v>
      </c>
      <c r="E404" s="103">
        <f t="shared" si="13"/>
        <v>1139569</v>
      </c>
      <c r="F404" s="85">
        <v>910286</v>
      </c>
      <c r="G404" s="96">
        <v>0.19</v>
      </c>
      <c r="H404" s="97">
        <v>1083240</v>
      </c>
    </row>
    <row r="405" spans="1:9" ht="12.5" x14ac:dyDescent="0.25">
      <c r="A405" s="7" t="s">
        <v>8804</v>
      </c>
      <c r="B405" s="79" t="s">
        <v>8805</v>
      </c>
      <c r="C405" s="80" t="s">
        <v>5368</v>
      </c>
      <c r="D405" s="80" t="s">
        <v>70</v>
      </c>
      <c r="E405" s="103">
        <f t="shared" si="13"/>
        <v>9341</v>
      </c>
      <c r="F405" s="85">
        <v>7461</v>
      </c>
      <c r="G405" s="96">
        <v>0.19</v>
      </c>
      <c r="H405" s="97">
        <v>8879</v>
      </c>
    </row>
    <row r="406" spans="1:9" ht="12.5" x14ac:dyDescent="0.25">
      <c r="A406" s="7" t="s">
        <v>8806</v>
      </c>
      <c r="B406" s="79" t="s">
        <v>8807</v>
      </c>
      <c r="C406" s="80" t="s">
        <v>5368</v>
      </c>
      <c r="D406" s="80" t="s">
        <v>70</v>
      </c>
      <c r="E406" s="103">
        <f t="shared" si="13"/>
        <v>70896029</v>
      </c>
      <c r="F406" s="85">
        <v>56631649</v>
      </c>
      <c r="G406" s="96">
        <v>0.19</v>
      </c>
      <c r="H406" s="97">
        <v>67391662</v>
      </c>
    </row>
    <row r="407" spans="1:9" ht="25" x14ac:dyDescent="0.25">
      <c r="A407" s="7" t="s">
        <v>8828</v>
      </c>
      <c r="B407" s="79" t="s">
        <v>8829</v>
      </c>
      <c r="C407" s="80" t="s">
        <v>5368</v>
      </c>
      <c r="D407" s="80" t="s">
        <v>70</v>
      </c>
      <c r="E407" s="103">
        <f t="shared" si="13"/>
        <v>17746</v>
      </c>
      <c r="F407" s="85">
        <v>14175</v>
      </c>
      <c r="G407" s="96">
        <v>0.19</v>
      </c>
      <c r="H407" s="97">
        <v>16868</v>
      </c>
    </row>
    <row r="408" spans="1:9" ht="25" x14ac:dyDescent="0.25">
      <c r="A408" s="7" t="s">
        <v>8717</v>
      </c>
      <c r="B408" s="98" t="s">
        <v>8718</v>
      </c>
      <c r="C408" s="80" t="s">
        <v>5368</v>
      </c>
      <c r="D408" s="80" t="s">
        <v>70</v>
      </c>
      <c r="E408" s="104">
        <v>31789</v>
      </c>
      <c r="F408" s="85"/>
      <c r="G408" s="96"/>
      <c r="I408" s="91" t="s">
        <v>10316</v>
      </c>
    </row>
    <row r="409" spans="1:9" ht="13" x14ac:dyDescent="0.25">
      <c r="A409" s="7" t="s">
        <v>9672</v>
      </c>
      <c r="B409" s="98" t="s">
        <v>9673</v>
      </c>
      <c r="C409" s="80" t="s">
        <v>5368</v>
      </c>
      <c r="D409" s="80" t="s">
        <v>91</v>
      </c>
      <c r="E409" s="106">
        <v>1580</v>
      </c>
      <c r="F409" s="85"/>
      <c r="G409" s="96"/>
      <c r="I409" s="91" t="s">
        <v>10297</v>
      </c>
    </row>
    <row r="410" spans="1:9" ht="13" x14ac:dyDescent="0.25">
      <c r="A410" s="7" t="s">
        <v>10317</v>
      </c>
      <c r="B410" s="79" t="s">
        <v>10318</v>
      </c>
      <c r="C410" s="80" t="s">
        <v>5368</v>
      </c>
      <c r="D410" s="80" t="s">
        <v>13</v>
      </c>
      <c r="E410" s="104">
        <v>20276</v>
      </c>
      <c r="F410" s="85"/>
      <c r="G410" s="96"/>
      <c r="I410" s="91" t="s">
        <v>10313</v>
      </c>
    </row>
    <row r="411" spans="1:9" ht="12.5" x14ac:dyDescent="0.25">
      <c r="A411" s="7" t="s">
        <v>8759</v>
      </c>
      <c r="B411" s="79" t="s">
        <v>8760</v>
      </c>
      <c r="C411" s="80" t="s">
        <v>5368</v>
      </c>
      <c r="D411" s="80" t="s">
        <v>16</v>
      </c>
      <c r="E411" s="103">
        <f t="shared" ref="E411:E416" si="14">ROUNDUP(H411*(1+$H$1),0)</f>
        <v>977</v>
      </c>
      <c r="F411" s="85">
        <v>780</v>
      </c>
      <c r="G411" s="96">
        <v>0.19</v>
      </c>
      <c r="H411" s="97">
        <v>928</v>
      </c>
    </row>
    <row r="412" spans="1:9" ht="12.5" x14ac:dyDescent="0.25">
      <c r="A412" s="7" t="s">
        <v>9680</v>
      </c>
      <c r="B412" s="79" t="s">
        <v>9681</v>
      </c>
      <c r="C412" s="80" t="s">
        <v>5368</v>
      </c>
      <c r="D412" s="80" t="s">
        <v>70</v>
      </c>
      <c r="E412" s="103">
        <f t="shared" si="14"/>
        <v>193</v>
      </c>
      <c r="F412" s="85">
        <v>154</v>
      </c>
      <c r="G412" s="96">
        <v>0.19</v>
      </c>
      <c r="H412" s="97">
        <v>183</v>
      </c>
    </row>
    <row r="413" spans="1:9" ht="12.5" x14ac:dyDescent="0.25">
      <c r="A413" s="7" t="s">
        <v>9698</v>
      </c>
      <c r="B413" s="79" t="s">
        <v>9699</v>
      </c>
      <c r="C413" s="80" t="s">
        <v>5368</v>
      </c>
      <c r="D413" s="80" t="s">
        <v>16</v>
      </c>
      <c r="E413" s="103">
        <f t="shared" si="14"/>
        <v>4982</v>
      </c>
      <c r="F413" s="85">
        <v>3979</v>
      </c>
      <c r="G413" s="96">
        <v>0.19</v>
      </c>
      <c r="H413" s="97">
        <v>4735</v>
      </c>
    </row>
    <row r="414" spans="1:9" ht="12.5" x14ac:dyDescent="0.25">
      <c r="A414" s="7" t="s">
        <v>9706</v>
      </c>
      <c r="B414" s="79" t="s">
        <v>9707</v>
      </c>
      <c r="C414" s="80" t="s">
        <v>5368</v>
      </c>
      <c r="D414" s="80" t="s">
        <v>65</v>
      </c>
      <c r="E414" s="103">
        <f t="shared" si="14"/>
        <v>3032</v>
      </c>
      <c r="F414" s="85">
        <v>2422</v>
      </c>
      <c r="G414" s="96">
        <v>0.19</v>
      </c>
      <c r="H414" s="97">
        <v>2882</v>
      </c>
    </row>
    <row r="415" spans="1:9" ht="12.5" x14ac:dyDescent="0.25">
      <c r="A415" s="7" t="s">
        <v>8576</v>
      </c>
      <c r="B415" s="79" t="s">
        <v>8577</v>
      </c>
      <c r="C415" s="80" t="s">
        <v>5368</v>
      </c>
      <c r="D415" s="80" t="s">
        <v>65</v>
      </c>
      <c r="E415" s="103">
        <f t="shared" si="14"/>
        <v>2818</v>
      </c>
      <c r="F415" s="85">
        <v>2250</v>
      </c>
      <c r="G415" s="96">
        <v>0.19</v>
      </c>
      <c r="H415" s="97">
        <v>2678</v>
      </c>
    </row>
    <row r="416" spans="1:9" ht="12.5" x14ac:dyDescent="0.25">
      <c r="A416" s="7" t="s">
        <v>8681</v>
      </c>
      <c r="B416" s="79" t="s">
        <v>8682</v>
      </c>
      <c r="C416" s="80" t="s">
        <v>5368</v>
      </c>
      <c r="D416" s="80" t="s">
        <v>70</v>
      </c>
      <c r="E416" s="103">
        <f t="shared" si="14"/>
        <v>6503</v>
      </c>
      <c r="F416" s="85">
        <v>5194</v>
      </c>
      <c r="G416" s="96">
        <v>0.19</v>
      </c>
      <c r="H416" s="97">
        <v>6181</v>
      </c>
    </row>
    <row r="417" spans="1:9" ht="13" x14ac:dyDescent="0.25">
      <c r="A417" s="7" t="s">
        <v>8856</v>
      </c>
      <c r="B417" s="98" t="s">
        <v>8857</v>
      </c>
      <c r="C417" s="80" t="s">
        <v>5368</v>
      </c>
      <c r="D417" s="80" t="s">
        <v>70</v>
      </c>
      <c r="E417" s="104">
        <v>123900</v>
      </c>
      <c r="F417" s="85"/>
      <c r="G417" s="96"/>
      <c r="I417" s="91" t="s">
        <v>10313</v>
      </c>
    </row>
    <row r="418" spans="1:9" ht="13" x14ac:dyDescent="0.25">
      <c r="A418" s="7" t="s">
        <v>6138</v>
      </c>
      <c r="B418" s="98" t="s">
        <v>6139</v>
      </c>
      <c r="C418" s="80" t="s">
        <v>5368</v>
      </c>
      <c r="D418" s="80" t="s">
        <v>70</v>
      </c>
      <c r="E418" s="104">
        <v>453200</v>
      </c>
      <c r="F418" s="85"/>
      <c r="G418" s="96"/>
      <c r="I418" s="91" t="s">
        <v>10319</v>
      </c>
    </row>
    <row r="419" spans="1:9" ht="13" x14ac:dyDescent="0.25">
      <c r="A419" s="7" t="s">
        <v>6134</v>
      </c>
      <c r="B419" s="79" t="s">
        <v>6135</v>
      </c>
      <c r="C419" s="80" t="s">
        <v>5368</v>
      </c>
      <c r="D419" s="80" t="s">
        <v>70</v>
      </c>
      <c r="E419" s="104">
        <v>790115</v>
      </c>
      <c r="F419" s="85"/>
      <c r="G419" s="96"/>
      <c r="I419" s="91" t="s">
        <v>10320</v>
      </c>
    </row>
    <row r="420" spans="1:9" ht="13" x14ac:dyDescent="0.25">
      <c r="A420" s="7" t="s">
        <v>6136</v>
      </c>
      <c r="B420" s="79" t="s">
        <v>6137</v>
      </c>
      <c r="C420" s="80" t="s">
        <v>5368</v>
      </c>
      <c r="D420" s="80" t="s">
        <v>70</v>
      </c>
      <c r="E420" s="104">
        <v>765890</v>
      </c>
      <c r="F420" s="85"/>
      <c r="G420" s="96"/>
      <c r="I420" s="91" t="s">
        <v>10320</v>
      </c>
    </row>
    <row r="421" spans="1:9" ht="12.5" x14ac:dyDescent="0.25">
      <c r="A421" s="7" t="s">
        <v>8715</v>
      </c>
      <c r="B421" s="79" t="s">
        <v>8716</v>
      </c>
      <c r="C421" s="80" t="s">
        <v>5368</v>
      </c>
      <c r="D421" s="80" t="s">
        <v>70</v>
      </c>
      <c r="E421" s="103">
        <f t="shared" ref="E421:E429" si="15">ROUNDUP(H421*(1+$H$1),0)</f>
        <v>68265</v>
      </c>
      <c r="F421" s="85">
        <v>54529</v>
      </c>
      <c r="G421" s="96">
        <v>0.19</v>
      </c>
      <c r="H421" s="97">
        <v>64890</v>
      </c>
    </row>
    <row r="422" spans="1:9" ht="12.5" x14ac:dyDescent="0.25">
      <c r="A422" s="7" t="s">
        <v>9793</v>
      </c>
      <c r="B422" s="79" t="s">
        <v>9794</v>
      </c>
      <c r="C422" s="80" t="s">
        <v>5368</v>
      </c>
      <c r="D422" s="80" t="s">
        <v>70</v>
      </c>
      <c r="E422" s="103">
        <f t="shared" si="15"/>
        <v>21671</v>
      </c>
      <c r="F422" s="85">
        <v>17310</v>
      </c>
      <c r="G422" s="96">
        <v>0.19</v>
      </c>
      <c r="H422" s="97">
        <v>20599</v>
      </c>
    </row>
    <row r="423" spans="1:9" ht="12.5" x14ac:dyDescent="0.25">
      <c r="A423" s="7" t="s">
        <v>9849</v>
      </c>
      <c r="B423" s="79" t="s">
        <v>9850</v>
      </c>
      <c r="C423" s="80" t="s">
        <v>5368</v>
      </c>
      <c r="D423" s="80" t="s">
        <v>70</v>
      </c>
      <c r="E423" s="103">
        <f t="shared" si="15"/>
        <v>4332</v>
      </c>
      <c r="F423" s="85">
        <v>3460</v>
      </c>
      <c r="G423" s="96">
        <v>0.19</v>
      </c>
      <c r="H423" s="97">
        <v>4117</v>
      </c>
    </row>
    <row r="424" spans="1:9" ht="12.5" x14ac:dyDescent="0.25">
      <c r="A424" s="7" t="s">
        <v>8707</v>
      </c>
      <c r="B424" s="79" t="s">
        <v>8708</v>
      </c>
      <c r="C424" s="80" t="s">
        <v>5368</v>
      </c>
      <c r="D424" s="80" t="s">
        <v>70</v>
      </c>
      <c r="E424" s="103">
        <f t="shared" si="15"/>
        <v>95020</v>
      </c>
      <c r="F424" s="85">
        <v>75902</v>
      </c>
      <c r="G424" s="96">
        <v>0.19</v>
      </c>
      <c r="H424" s="97">
        <v>90323</v>
      </c>
    </row>
    <row r="425" spans="1:9" ht="12.5" x14ac:dyDescent="0.25">
      <c r="A425" s="7" t="s">
        <v>5566</v>
      </c>
      <c r="B425" s="79" t="s">
        <v>5567</v>
      </c>
      <c r="C425" s="80" t="s">
        <v>5368</v>
      </c>
      <c r="D425" s="80" t="s">
        <v>770</v>
      </c>
      <c r="E425" s="103">
        <f t="shared" si="15"/>
        <v>1734</v>
      </c>
      <c r="F425" s="85">
        <v>1385</v>
      </c>
      <c r="G425" s="96">
        <v>0.19</v>
      </c>
      <c r="H425" s="97">
        <v>1648</v>
      </c>
    </row>
    <row r="426" spans="1:9" ht="12.5" x14ac:dyDescent="0.25">
      <c r="A426" s="7" t="s">
        <v>5718</v>
      </c>
      <c r="B426" s="79" t="s">
        <v>5719</v>
      </c>
      <c r="C426" s="80" t="s">
        <v>5368</v>
      </c>
      <c r="D426" s="80" t="s">
        <v>770</v>
      </c>
      <c r="E426" s="103">
        <f t="shared" si="15"/>
        <v>21484</v>
      </c>
      <c r="F426" s="85">
        <v>17161</v>
      </c>
      <c r="G426" s="96">
        <v>0.19</v>
      </c>
      <c r="H426" s="97">
        <v>20422</v>
      </c>
    </row>
    <row r="427" spans="1:9" ht="12.5" x14ac:dyDescent="0.25">
      <c r="A427" s="7" t="s">
        <v>5722</v>
      </c>
      <c r="B427" s="79" t="s">
        <v>5723</v>
      </c>
      <c r="C427" s="80" t="s">
        <v>5368</v>
      </c>
      <c r="D427" s="80" t="s">
        <v>770</v>
      </c>
      <c r="E427" s="103">
        <f t="shared" si="15"/>
        <v>75265</v>
      </c>
      <c r="F427" s="85">
        <v>60121</v>
      </c>
      <c r="G427" s="96">
        <v>0.19</v>
      </c>
      <c r="H427" s="97">
        <v>71544</v>
      </c>
    </row>
    <row r="428" spans="1:9" ht="12.5" x14ac:dyDescent="0.25">
      <c r="A428" s="7" t="s">
        <v>5716</v>
      </c>
      <c r="B428" s="79" t="s">
        <v>5717</v>
      </c>
      <c r="C428" s="80" t="s">
        <v>5368</v>
      </c>
      <c r="D428" s="80" t="s">
        <v>770</v>
      </c>
      <c r="E428" s="103">
        <f t="shared" si="15"/>
        <v>61859</v>
      </c>
      <c r="F428" s="85">
        <v>49413</v>
      </c>
      <c r="G428" s="96">
        <v>0.19</v>
      </c>
      <c r="H428" s="97">
        <v>58801</v>
      </c>
    </row>
    <row r="429" spans="1:9" ht="12.5" x14ac:dyDescent="0.25">
      <c r="A429" s="7" t="s">
        <v>5720</v>
      </c>
      <c r="B429" s="79" t="s">
        <v>5721</v>
      </c>
      <c r="C429" s="80" t="s">
        <v>5368</v>
      </c>
      <c r="D429" s="80" t="s">
        <v>770</v>
      </c>
      <c r="E429" s="103">
        <f t="shared" si="15"/>
        <v>98628</v>
      </c>
      <c r="F429" s="85">
        <v>78783</v>
      </c>
      <c r="G429" s="96">
        <v>0.19</v>
      </c>
      <c r="H429" s="97">
        <v>93752</v>
      </c>
    </row>
    <row r="430" spans="1:9" ht="12.5" x14ac:dyDescent="0.25">
      <c r="A430" s="7" t="s">
        <v>5542</v>
      </c>
      <c r="B430" s="79" t="s">
        <v>5543</v>
      </c>
      <c r="C430" s="80" t="s">
        <v>5368</v>
      </c>
      <c r="D430" s="80" t="s">
        <v>65</v>
      </c>
      <c r="E430" s="105">
        <v>4630</v>
      </c>
      <c r="F430" s="85"/>
      <c r="G430" s="96"/>
      <c r="I430" s="91" t="s">
        <v>10321</v>
      </c>
    </row>
    <row r="431" spans="1:9" ht="12.5" x14ac:dyDescent="0.25">
      <c r="A431" s="7" t="s">
        <v>10062</v>
      </c>
      <c r="B431" s="79" t="s">
        <v>10063</v>
      </c>
      <c r="C431" s="80" t="s">
        <v>5368</v>
      </c>
      <c r="D431" s="80" t="s">
        <v>65</v>
      </c>
      <c r="E431" s="105">
        <v>7857</v>
      </c>
      <c r="F431" s="85"/>
      <c r="G431" s="96"/>
      <c r="I431" s="91" t="s">
        <v>10313</v>
      </c>
    </row>
    <row r="432" spans="1:9" ht="12.5" x14ac:dyDescent="0.25">
      <c r="A432" s="7" t="s">
        <v>5726</v>
      </c>
      <c r="B432" s="79" t="s">
        <v>5727</v>
      </c>
      <c r="C432" s="80" t="s">
        <v>5368</v>
      </c>
      <c r="D432" s="80" t="s">
        <v>65</v>
      </c>
      <c r="E432" s="105">
        <v>10750</v>
      </c>
      <c r="F432" s="85"/>
      <c r="G432" s="96"/>
      <c r="I432" s="91" t="s">
        <v>10322</v>
      </c>
    </row>
    <row r="433" spans="1:9" ht="12.5" x14ac:dyDescent="0.25">
      <c r="A433" s="7" t="s">
        <v>5871</v>
      </c>
      <c r="B433" s="79" t="s">
        <v>5872</v>
      </c>
      <c r="C433" s="80" t="s">
        <v>5368</v>
      </c>
      <c r="D433" s="80" t="s">
        <v>65</v>
      </c>
      <c r="E433" s="105">
        <v>13905</v>
      </c>
      <c r="F433" s="85"/>
      <c r="G433" s="96"/>
      <c r="I433" s="91" t="s">
        <v>10322</v>
      </c>
    </row>
    <row r="434" spans="1:9" ht="12.5" x14ac:dyDescent="0.25">
      <c r="A434" s="7" t="s">
        <v>5776</v>
      </c>
      <c r="B434" s="79" t="s">
        <v>5777</v>
      </c>
      <c r="C434" s="80" t="s">
        <v>5368</v>
      </c>
      <c r="D434" s="80" t="s">
        <v>65</v>
      </c>
      <c r="E434" s="103">
        <f t="shared" ref="E434:E465" si="16">ROUNDUP(H434*(1+$H$1),0)</f>
        <v>77531</v>
      </c>
      <c r="F434" s="85">
        <v>61931</v>
      </c>
      <c r="G434" s="96">
        <v>0.19</v>
      </c>
      <c r="H434" s="97">
        <v>73698</v>
      </c>
    </row>
    <row r="435" spans="1:9" ht="25" x14ac:dyDescent="0.25">
      <c r="A435" s="7" t="s">
        <v>7811</v>
      </c>
      <c r="B435" s="79" t="s">
        <v>7812</v>
      </c>
      <c r="C435" s="80" t="s">
        <v>5368</v>
      </c>
      <c r="D435" s="80" t="s">
        <v>65</v>
      </c>
      <c r="E435" s="103">
        <f t="shared" si="16"/>
        <v>31179</v>
      </c>
      <c r="F435" s="85">
        <v>24905</v>
      </c>
      <c r="G435" s="96">
        <v>0.19</v>
      </c>
      <c r="H435" s="97">
        <v>29637</v>
      </c>
    </row>
    <row r="436" spans="1:9" ht="25" x14ac:dyDescent="0.25">
      <c r="A436" s="7" t="s">
        <v>7809</v>
      </c>
      <c r="B436" s="79" t="s">
        <v>7810</v>
      </c>
      <c r="C436" s="80" t="s">
        <v>5368</v>
      </c>
      <c r="D436" s="80" t="s">
        <v>65</v>
      </c>
      <c r="E436" s="103">
        <f t="shared" si="16"/>
        <v>33916</v>
      </c>
      <c r="F436" s="85">
        <v>27092</v>
      </c>
      <c r="G436" s="96">
        <v>0.19</v>
      </c>
      <c r="H436" s="97">
        <v>32239</v>
      </c>
    </row>
    <row r="437" spans="1:9" ht="25" x14ac:dyDescent="0.25">
      <c r="A437" s="7" t="s">
        <v>7795</v>
      </c>
      <c r="B437" s="79" t="s">
        <v>7796</v>
      </c>
      <c r="C437" s="80" t="s">
        <v>5368</v>
      </c>
      <c r="D437" s="80" t="s">
        <v>65</v>
      </c>
      <c r="E437" s="103">
        <f t="shared" si="16"/>
        <v>56348</v>
      </c>
      <c r="F437" s="85">
        <v>45010</v>
      </c>
      <c r="G437" s="96">
        <v>0.19</v>
      </c>
      <c r="H437" s="97">
        <v>53562</v>
      </c>
    </row>
    <row r="438" spans="1:9" ht="12.5" x14ac:dyDescent="0.25">
      <c r="A438" s="7" t="s">
        <v>5621</v>
      </c>
      <c r="B438" s="79" t="s">
        <v>5622</v>
      </c>
      <c r="C438" s="80" t="s">
        <v>5368</v>
      </c>
      <c r="D438" s="80" t="s">
        <v>70</v>
      </c>
      <c r="E438" s="103">
        <f t="shared" si="16"/>
        <v>2849</v>
      </c>
      <c r="F438" s="85">
        <v>2276</v>
      </c>
      <c r="G438" s="96">
        <v>0.19</v>
      </c>
      <c r="H438" s="97">
        <v>2708</v>
      </c>
    </row>
    <row r="439" spans="1:9" ht="12.5" x14ac:dyDescent="0.25">
      <c r="A439" s="7" t="s">
        <v>6280</v>
      </c>
      <c r="B439" s="79" t="s">
        <v>6281</v>
      </c>
      <c r="C439" s="80" t="s">
        <v>5368</v>
      </c>
      <c r="D439" s="80" t="s">
        <v>70</v>
      </c>
      <c r="E439" s="103">
        <f t="shared" si="16"/>
        <v>4389</v>
      </c>
      <c r="F439" s="85">
        <v>3506</v>
      </c>
      <c r="G439" s="96">
        <v>0.19</v>
      </c>
      <c r="H439" s="97">
        <v>4172</v>
      </c>
    </row>
    <row r="440" spans="1:9" ht="12.5" x14ac:dyDescent="0.25">
      <c r="A440" s="7" t="s">
        <v>6350</v>
      </c>
      <c r="B440" s="79" t="s">
        <v>6351</v>
      </c>
      <c r="C440" s="80" t="s">
        <v>5368</v>
      </c>
      <c r="D440" s="80" t="s">
        <v>70</v>
      </c>
      <c r="E440" s="103">
        <f t="shared" si="16"/>
        <v>6286</v>
      </c>
      <c r="F440" s="85">
        <v>5021</v>
      </c>
      <c r="G440" s="96">
        <v>0.19</v>
      </c>
      <c r="H440" s="97">
        <v>5975</v>
      </c>
    </row>
    <row r="441" spans="1:9" ht="12.5" x14ac:dyDescent="0.25">
      <c r="A441" s="7" t="s">
        <v>6274</v>
      </c>
      <c r="B441" s="79" t="s">
        <v>6275</v>
      </c>
      <c r="C441" s="80" t="s">
        <v>5368</v>
      </c>
      <c r="D441" s="80" t="s">
        <v>70</v>
      </c>
      <c r="E441" s="103">
        <f t="shared" si="16"/>
        <v>17740</v>
      </c>
      <c r="F441" s="85">
        <v>14171</v>
      </c>
      <c r="G441" s="96">
        <v>0.19</v>
      </c>
      <c r="H441" s="97">
        <v>16863</v>
      </c>
    </row>
    <row r="442" spans="1:9" ht="12.5" x14ac:dyDescent="0.25">
      <c r="A442" s="7" t="s">
        <v>6288</v>
      </c>
      <c r="B442" s="79" t="s">
        <v>6289</v>
      </c>
      <c r="C442" s="80" t="s">
        <v>5368</v>
      </c>
      <c r="D442" s="80" t="s">
        <v>70</v>
      </c>
      <c r="E442" s="103">
        <f t="shared" si="16"/>
        <v>11338</v>
      </c>
      <c r="F442" s="85">
        <v>9056</v>
      </c>
      <c r="G442" s="96">
        <v>0.19</v>
      </c>
      <c r="H442" s="97">
        <v>10777</v>
      </c>
    </row>
    <row r="443" spans="1:9" ht="12.5" x14ac:dyDescent="0.25">
      <c r="A443" s="7" t="s">
        <v>6268</v>
      </c>
      <c r="B443" s="79" t="s">
        <v>6269</v>
      </c>
      <c r="C443" s="80" t="s">
        <v>5368</v>
      </c>
      <c r="D443" s="80" t="s">
        <v>70</v>
      </c>
      <c r="E443" s="103">
        <f t="shared" si="16"/>
        <v>5559</v>
      </c>
      <c r="F443" s="85">
        <v>4440</v>
      </c>
      <c r="G443" s="96">
        <v>0.19</v>
      </c>
      <c r="H443" s="97">
        <v>5284</v>
      </c>
    </row>
    <row r="444" spans="1:9" ht="12.5" x14ac:dyDescent="0.25">
      <c r="A444" s="7" t="s">
        <v>6256</v>
      </c>
      <c r="B444" s="79" t="s">
        <v>6257</v>
      </c>
      <c r="C444" s="80" t="s">
        <v>5368</v>
      </c>
      <c r="D444" s="80" t="s">
        <v>70</v>
      </c>
      <c r="E444" s="103">
        <f t="shared" si="16"/>
        <v>1827</v>
      </c>
      <c r="F444" s="85">
        <v>1459</v>
      </c>
      <c r="G444" s="96">
        <v>0.19</v>
      </c>
      <c r="H444" s="97">
        <v>1736</v>
      </c>
    </row>
    <row r="445" spans="1:9" ht="12.5" x14ac:dyDescent="0.25">
      <c r="A445" s="7" t="s">
        <v>6296</v>
      </c>
      <c r="B445" s="79" t="s">
        <v>6297</v>
      </c>
      <c r="C445" s="80" t="s">
        <v>5368</v>
      </c>
      <c r="D445" s="80" t="s">
        <v>70</v>
      </c>
      <c r="E445" s="103">
        <f t="shared" si="16"/>
        <v>84930</v>
      </c>
      <c r="F445" s="85">
        <v>67841</v>
      </c>
      <c r="G445" s="96">
        <v>0.19</v>
      </c>
      <c r="H445" s="97">
        <v>80731</v>
      </c>
    </row>
    <row r="446" spans="1:9" ht="12.5" x14ac:dyDescent="0.25">
      <c r="A446" s="7" t="s">
        <v>6292</v>
      </c>
      <c r="B446" s="79" t="s">
        <v>6293</v>
      </c>
      <c r="C446" s="80" t="s">
        <v>5368</v>
      </c>
      <c r="D446" s="80" t="s">
        <v>70</v>
      </c>
      <c r="E446" s="103">
        <f t="shared" si="16"/>
        <v>28840</v>
      </c>
      <c r="F446" s="85">
        <v>23037</v>
      </c>
      <c r="G446" s="96">
        <v>0.19</v>
      </c>
      <c r="H446" s="97">
        <v>27414</v>
      </c>
    </row>
    <row r="447" spans="1:9" ht="12.5" x14ac:dyDescent="0.25">
      <c r="A447" s="7" t="s">
        <v>6300</v>
      </c>
      <c r="B447" s="79" t="s">
        <v>6301</v>
      </c>
      <c r="C447" s="80" t="s">
        <v>5368</v>
      </c>
      <c r="D447" s="80" t="s">
        <v>70</v>
      </c>
      <c r="E447" s="103">
        <f t="shared" si="16"/>
        <v>114870</v>
      </c>
      <c r="F447" s="85">
        <v>91758</v>
      </c>
      <c r="G447" s="96">
        <v>0.19</v>
      </c>
      <c r="H447" s="97">
        <v>109192</v>
      </c>
    </row>
    <row r="448" spans="1:9" ht="12.5" x14ac:dyDescent="0.25">
      <c r="A448" s="7" t="s">
        <v>6262</v>
      </c>
      <c r="B448" s="79" t="s">
        <v>6263</v>
      </c>
      <c r="C448" s="80" t="s">
        <v>5368</v>
      </c>
      <c r="D448" s="80" t="s">
        <v>70</v>
      </c>
      <c r="E448" s="103">
        <f t="shared" si="16"/>
        <v>3114</v>
      </c>
      <c r="F448" s="85">
        <v>2487</v>
      </c>
      <c r="G448" s="96">
        <v>0.19</v>
      </c>
      <c r="H448" s="97">
        <v>2960</v>
      </c>
    </row>
    <row r="449" spans="1:8" ht="12.5" x14ac:dyDescent="0.25">
      <c r="A449" s="7" t="s">
        <v>6304</v>
      </c>
      <c r="B449" s="79" t="s">
        <v>6305</v>
      </c>
      <c r="C449" s="80" t="s">
        <v>5368</v>
      </c>
      <c r="D449" s="80" t="s">
        <v>70</v>
      </c>
      <c r="E449" s="103">
        <f t="shared" si="16"/>
        <v>238604</v>
      </c>
      <c r="F449" s="85">
        <v>190596</v>
      </c>
      <c r="G449" s="96">
        <v>0.19</v>
      </c>
      <c r="H449" s="97">
        <v>226809</v>
      </c>
    </row>
    <row r="450" spans="1:8" ht="12.5" x14ac:dyDescent="0.25">
      <c r="A450" s="7" t="s">
        <v>5684</v>
      </c>
      <c r="B450" s="79" t="s">
        <v>5685</v>
      </c>
      <c r="C450" s="80" t="s">
        <v>5368</v>
      </c>
      <c r="D450" s="80" t="s">
        <v>70</v>
      </c>
      <c r="E450" s="103">
        <f t="shared" si="16"/>
        <v>155022</v>
      </c>
      <c r="F450" s="85">
        <v>123831</v>
      </c>
      <c r="G450" s="96">
        <v>0.19</v>
      </c>
      <c r="H450" s="97">
        <v>147359</v>
      </c>
    </row>
    <row r="451" spans="1:8" ht="12.5" x14ac:dyDescent="0.25">
      <c r="A451" s="7" t="s">
        <v>8975</v>
      </c>
      <c r="B451" s="79" t="s">
        <v>8976</v>
      </c>
      <c r="C451" s="80" t="s">
        <v>5368</v>
      </c>
      <c r="D451" s="80" t="s">
        <v>70</v>
      </c>
      <c r="E451" s="103">
        <f t="shared" si="16"/>
        <v>77694</v>
      </c>
      <c r="F451" s="85">
        <v>62061</v>
      </c>
      <c r="G451" s="96">
        <v>0.19</v>
      </c>
      <c r="H451" s="97">
        <v>73853</v>
      </c>
    </row>
    <row r="452" spans="1:8" ht="12.5" x14ac:dyDescent="0.25">
      <c r="A452" s="7" t="s">
        <v>8138</v>
      </c>
      <c r="B452" s="79" t="s">
        <v>8139</v>
      </c>
      <c r="C452" s="80" t="s">
        <v>5368</v>
      </c>
      <c r="D452" s="80" t="s">
        <v>70</v>
      </c>
      <c r="E452" s="103">
        <f t="shared" si="16"/>
        <v>5230</v>
      </c>
      <c r="F452" s="85">
        <v>4177</v>
      </c>
      <c r="G452" s="96">
        <v>0.19</v>
      </c>
      <c r="H452" s="97">
        <v>4971</v>
      </c>
    </row>
    <row r="453" spans="1:8" ht="12.5" x14ac:dyDescent="0.25">
      <c r="A453" s="7" t="s">
        <v>5698</v>
      </c>
      <c r="B453" s="79" t="s">
        <v>5699</v>
      </c>
      <c r="C453" s="80" t="s">
        <v>5368</v>
      </c>
      <c r="D453" s="80" t="s">
        <v>70</v>
      </c>
      <c r="E453" s="103">
        <f t="shared" si="16"/>
        <v>17632</v>
      </c>
      <c r="F453" s="85">
        <v>14084</v>
      </c>
      <c r="G453" s="96">
        <v>0.19</v>
      </c>
      <c r="H453" s="97">
        <v>16760</v>
      </c>
    </row>
    <row r="454" spans="1:8" ht="12.5" x14ac:dyDescent="0.25">
      <c r="A454" s="7" t="s">
        <v>5700</v>
      </c>
      <c r="B454" s="79" t="s">
        <v>5701</v>
      </c>
      <c r="C454" s="80" t="s">
        <v>5368</v>
      </c>
      <c r="D454" s="80" t="s">
        <v>70</v>
      </c>
      <c r="E454" s="103">
        <f t="shared" si="16"/>
        <v>25971</v>
      </c>
      <c r="F454" s="85">
        <v>20745</v>
      </c>
      <c r="G454" s="96">
        <v>0.19</v>
      </c>
      <c r="H454" s="97">
        <v>24687</v>
      </c>
    </row>
    <row r="455" spans="1:8" ht="12.5" x14ac:dyDescent="0.25">
      <c r="A455" s="7" t="s">
        <v>5710</v>
      </c>
      <c r="B455" s="79" t="s">
        <v>5711</v>
      </c>
      <c r="C455" s="80" t="s">
        <v>5368</v>
      </c>
      <c r="D455" s="80" t="s">
        <v>70</v>
      </c>
      <c r="E455" s="103">
        <f t="shared" si="16"/>
        <v>74367</v>
      </c>
      <c r="F455" s="85">
        <v>59404</v>
      </c>
      <c r="G455" s="96">
        <v>0.19</v>
      </c>
      <c r="H455" s="97">
        <v>70691</v>
      </c>
    </row>
    <row r="456" spans="1:8" ht="12.5" x14ac:dyDescent="0.25">
      <c r="A456" s="7" t="s">
        <v>6212</v>
      </c>
      <c r="B456" s="79" t="s">
        <v>6213</v>
      </c>
      <c r="C456" s="80" t="s">
        <v>5368</v>
      </c>
      <c r="D456" s="80" t="s">
        <v>70</v>
      </c>
      <c r="E456" s="103">
        <f t="shared" si="16"/>
        <v>5346</v>
      </c>
      <c r="F456" s="85">
        <v>4270</v>
      </c>
      <c r="G456" s="96">
        <v>0.19</v>
      </c>
      <c r="H456" s="97">
        <v>5081</v>
      </c>
    </row>
    <row r="457" spans="1:8" ht="12.5" x14ac:dyDescent="0.25">
      <c r="A457" s="7" t="s">
        <v>6206</v>
      </c>
      <c r="B457" s="79" t="s">
        <v>6207</v>
      </c>
      <c r="C457" s="80" t="s">
        <v>5368</v>
      </c>
      <c r="D457" s="80" t="s">
        <v>70</v>
      </c>
      <c r="E457" s="103">
        <f t="shared" si="16"/>
        <v>4562</v>
      </c>
      <c r="F457" s="85">
        <v>3644</v>
      </c>
      <c r="G457" s="96">
        <v>0.19</v>
      </c>
      <c r="H457" s="97">
        <v>4336</v>
      </c>
    </row>
    <row r="458" spans="1:8" ht="12.5" x14ac:dyDescent="0.25">
      <c r="A458" s="7" t="s">
        <v>6200</v>
      </c>
      <c r="B458" s="79" t="s">
        <v>6201</v>
      </c>
      <c r="C458" s="80" t="s">
        <v>5368</v>
      </c>
      <c r="D458" s="80" t="s">
        <v>70</v>
      </c>
      <c r="E458" s="103">
        <f t="shared" si="16"/>
        <v>2170</v>
      </c>
      <c r="F458" s="85">
        <v>1733</v>
      </c>
      <c r="G458" s="96">
        <v>0.19</v>
      </c>
      <c r="H458" s="97">
        <v>2062</v>
      </c>
    </row>
    <row r="459" spans="1:8" ht="12.5" x14ac:dyDescent="0.25">
      <c r="A459" s="7" t="s">
        <v>6186</v>
      </c>
      <c r="B459" s="79" t="s">
        <v>6187</v>
      </c>
      <c r="C459" s="80" t="s">
        <v>5368</v>
      </c>
      <c r="D459" s="80" t="s">
        <v>70</v>
      </c>
      <c r="E459" s="103">
        <f t="shared" si="16"/>
        <v>572</v>
      </c>
      <c r="F459" s="85">
        <v>456</v>
      </c>
      <c r="G459" s="96">
        <v>0.19</v>
      </c>
      <c r="H459" s="97">
        <v>543</v>
      </c>
    </row>
    <row r="460" spans="1:8" ht="12.5" x14ac:dyDescent="0.25">
      <c r="A460" s="7" t="s">
        <v>6224</v>
      </c>
      <c r="B460" s="79" t="s">
        <v>6225</v>
      </c>
      <c r="C460" s="80" t="s">
        <v>5368</v>
      </c>
      <c r="D460" s="80" t="s">
        <v>70</v>
      </c>
      <c r="E460" s="103">
        <f t="shared" si="16"/>
        <v>19855</v>
      </c>
      <c r="F460" s="85">
        <v>15860</v>
      </c>
      <c r="G460" s="96">
        <v>0.19</v>
      </c>
      <c r="H460" s="97">
        <v>18873</v>
      </c>
    </row>
    <row r="461" spans="1:8" ht="12.5" x14ac:dyDescent="0.25">
      <c r="A461" s="7" t="s">
        <v>6218</v>
      </c>
      <c r="B461" s="79" t="s">
        <v>6219</v>
      </c>
      <c r="C461" s="80" t="s">
        <v>5368</v>
      </c>
      <c r="D461" s="80" t="s">
        <v>70</v>
      </c>
      <c r="E461" s="103">
        <f t="shared" si="16"/>
        <v>7633</v>
      </c>
      <c r="F461" s="85">
        <v>6097</v>
      </c>
      <c r="G461" s="96">
        <v>0.19</v>
      </c>
      <c r="H461" s="97">
        <v>7255</v>
      </c>
    </row>
    <row r="462" spans="1:8" ht="12.5" x14ac:dyDescent="0.25">
      <c r="A462" s="7" t="s">
        <v>6230</v>
      </c>
      <c r="B462" s="79" t="s">
        <v>6231</v>
      </c>
      <c r="C462" s="80" t="s">
        <v>5368</v>
      </c>
      <c r="D462" s="80" t="s">
        <v>70</v>
      </c>
      <c r="E462" s="103">
        <f t="shared" si="16"/>
        <v>30019</v>
      </c>
      <c r="F462" s="85">
        <v>23979</v>
      </c>
      <c r="G462" s="96">
        <v>0.19</v>
      </c>
      <c r="H462" s="97">
        <v>28535</v>
      </c>
    </row>
    <row r="463" spans="1:8" ht="12.5" x14ac:dyDescent="0.25">
      <c r="A463" s="7" t="s">
        <v>6194</v>
      </c>
      <c r="B463" s="79" t="s">
        <v>6195</v>
      </c>
      <c r="C463" s="80" t="s">
        <v>5368</v>
      </c>
      <c r="D463" s="80" t="s">
        <v>70</v>
      </c>
      <c r="E463" s="103">
        <f t="shared" si="16"/>
        <v>1030</v>
      </c>
      <c r="F463" s="85">
        <v>823</v>
      </c>
      <c r="G463" s="96">
        <v>0.19</v>
      </c>
      <c r="H463" s="97">
        <v>979</v>
      </c>
    </row>
    <row r="464" spans="1:8" ht="12.5" x14ac:dyDescent="0.25">
      <c r="A464" s="7" t="s">
        <v>6236</v>
      </c>
      <c r="B464" s="79" t="s">
        <v>6237</v>
      </c>
      <c r="C464" s="80" t="s">
        <v>5368</v>
      </c>
      <c r="D464" s="80" t="s">
        <v>70</v>
      </c>
      <c r="E464" s="103">
        <f t="shared" si="16"/>
        <v>55222</v>
      </c>
      <c r="F464" s="85">
        <v>44111</v>
      </c>
      <c r="G464" s="96">
        <v>0.19</v>
      </c>
      <c r="H464" s="97">
        <v>52492</v>
      </c>
    </row>
    <row r="465" spans="1:8" ht="12.5" x14ac:dyDescent="0.25">
      <c r="A465" s="7" t="s">
        <v>6232</v>
      </c>
      <c r="B465" s="79" t="s">
        <v>6233</v>
      </c>
      <c r="C465" s="80" t="s">
        <v>5368</v>
      </c>
      <c r="D465" s="80" t="s">
        <v>70</v>
      </c>
      <c r="E465" s="103">
        <f t="shared" si="16"/>
        <v>27714</v>
      </c>
      <c r="F465" s="85">
        <v>22138</v>
      </c>
      <c r="G465" s="96">
        <v>0.19</v>
      </c>
      <c r="H465" s="97">
        <v>26344</v>
      </c>
    </row>
    <row r="466" spans="1:8" ht="12.5" x14ac:dyDescent="0.25">
      <c r="A466" s="7" t="s">
        <v>6438</v>
      </c>
      <c r="B466" s="79" t="s">
        <v>6439</v>
      </c>
      <c r="C466" s="80" t="s">
        <v>5368</v>
      </c>
      <c r="D466" s="80" t="s">
        <v>70</v>
      </c>
      <c r="E466" s="103">
        <f t="shared" ref="E466:E497" si="17">ROUNDUP(H466*(1+$H$1),0)</f>
        <v>282854</v>
      </c>
      <c r="F466" s="85">
        <v>225943</v>
      </c>
      <c r="G466" s="96">
        <v>0.19</v>
      </c>
      <c r="H466" s="97">
        <v>268872</v>
      </c>
    </row>
    <row r="467" spans="1:8" ht="25" x14ac:dyDescent="0.25">
      <c r="A467" s="7" t="s">
        <v>6390</v>
      </c>
      <c r="B467" s="79" t="s">
        <v>6391</v>
      </c>
      <c r="C467" s="80" t="s">
        <v>5368</v>
      </c>
      <c r="D467" s="80" t="s">
        <v>70</v>
      </c>
      <c r="E467" s="103">
        <f t="shared" si="17"/>
        <v>172720</v>
      </c>
      <c r="F467" s="85">
        <v>137968</v>
      </c>
      <c r="G467" s="96">
        <v>0.19</v>
      </c>
      <c r="H467" s="97">
        <v>164182</v>
      </c>
    </row>
    <row r="468" spans="1:8" ht="25" x14ac:dyDescent="0.25">
      <c r="A468" s="7" t="s">
        <v>6396</v>
      </c>
      <c r="B468" s="79" t="s">
        <v>6397</v>
      </c>
      <c r="C468" s="80" t="s">
        <v>5368</v>
      </c>
      <c r="D468" s="80" t="s">
        <v>70</v>
      </c>
      <c r="E468" s="103">
        <f t="shared" si="17"/>
        <v>207267</v>
      </c>
      <c r="F468" s="85">
        <v>165564</v>
      </c>
      <c r="G468" s="96">
        <v>0.19</v>
      </c>
      <c r="H468" s="97">
        <v>197021</v>
      </c>
    </row>
    <row r="469" spans="1:8" ht="12.5" x14ac:dyDescent="0.25">
      <c r="A469" s="7" t="s">
        <v>6408</v>
      </c>
      <c r="B469" s="79" t="s">
        <v>6409</v>
      </c>
      <c r="C469" s="80" t="s">
        <v>5368</v>
      </c>
      <c r="D469" s="80" t="s">
        <v>70</v>
      </c>
      <c r="E469" s="103">
        <f t="shared" si="17"/>
        <v>640726</v>
      </c>
      <c r="F469" s="85">
        <v>511811</v>
      </c>
      <c r="G469" s="96">
        <v>0.19</v>
      </c>
      <c r="H469" s="97">
        <v>609055</v>
      </c>
    </row>
    <row r="470" spans="1:8" ht="12.5" x14ac:dyDescent="0.25">
      <c r="A470" s="7" t="s">
        <v>6246</v>
      </c>
      <c r="B470" s="79" t="s">
        <v>6247</v>
      </c>
      <c r="C470" s="80" t="s">
        <v>5368</v>
      </c>
      <c r="D470" s="80" t="s">
        <v>70</v>
      </c>
      <c r="E470" s="103">
        <f t="shared" si="17"/>
        <v>205695</v>
      </c>
      <c r="F470" s="85">
        <v>164308</v>
      </c>
      <c r="G470" s="96">
        <v>0.19</v>
      </c>
      <c r="H470" s="97">
        <v>195527</v>
      </c>
    </row>
    <row r="471" spans="1:8" ht="12.5" x14ac:dyDescent="0.25">
      <c r="A471" s="7" t="s">
        <v>6454</v>
      </c>
      <c r="B471" s="79" t="s">
        <v>6455</v>
      </c>
      <c r="C471" s="80" t="s">
        <v>5368</v>
      </c>
      <c r="D471" s="80" t="s">
        <v>70</v>
      </c>
      <c r="E471" s="103">
        <f t="shared" si="17"/>
        <v>150725</v>
      </c>
      <c r="F471" s="85">
        <v>120398</v>
      </c>
      <c r="G471" s="96">
        <v>0.19</v>
      </c>
      <c r="H471" s="97">
        <v>143274</v>
      </c>
    </row>
    <row r="472" spans="1:8" ht="12.5" x14ac:dyDescent="0.25">
      <c r="A472" s="7" t="s">
        <v>6244</v>
      </c>
      <c r="B472" s="79" t="s">
        <v>6245</v>
      </c>
      <c r="C472" s="80" t="s">
        <v>5368</v>
      </c>
      <c r="D472" s="80" t="s">
        <v>70</v>
      </c>
      <c r="E472" s="103">
        <f t="shared" si="17"/>
        <v>107417</v>
      </c>
      <c r="F472" s="85">
        <v>85804</v>
      </c>
      <c r="G472" s="96">
        <v>0.19</v>
      </c>
      <c r="H472" s="97">
        <v>102107</v>
      </c>
    </row>
    <row r="473" spans="1:8" ht="12.5" x14ac:dyDescent="0.25">
      <c r="A473" s="7" t="s">
        <v>6250</v>
      </c>
      <c r="B473" s="79" t="s">
        <v>6251</v>
      </c>
      <c r="C473" s="80" t="s">
        <v>5368</v>
      </c>
      <c r="D473" s="80" t="s">
        <v>70</v>
      </c>
      <c r="E473" s="103">
        <f t="shared" si="17"/>
        <v>552266</v>
      </c>
      <c r="F473" s="85">
        <v>441149</v>
      </c>
      <c r="G473" s="96">
        <v>0.19</v>
      </c>
      <c r="H473" s="97">
        <v>524967</v>
      </c>
    </row>
    <row r="474" spans="1:8" ht="12.5" x14ac:dyDescent="0.25">
      <c r="A474" s="7" t="s">
        <v>6248</v>
      </c>
      <c r="B474" s="79" t="s">
        <v>6249</v>
      </c>
      <c r="C474" s="80" t="s">
        <v>5368</v>
      </c>
      <c r="D474" s="80" t="s">
        <v>70</v>
      </c>
      <c r="E474" s="103">
        <f t="shared" si="17"/>
        <v>331399</v>
      </c>
      <c r="F474" s="85">
        <v>264721</v>
      </c>
      <c r="G474" s="96">
        <v>0.19</v>
      </c>
      <c r="H474" s="97">
        <v>315018</v>
      </c>
    </row>
    <row r="475" spans="1:8" ht="12.5" x14ac:dyDescent="0.25">
      <c r="A475" s="7" t="s">
        <v>6252</v>
      </c>
      <c r="B475" s="79" t="s">
        <v>6253</v>
      </c>
      <c r="C475" s="80" t="s">
        <v>5368</v>
      </c>
      <c r="D475" s="80" t="s">
        <v>70</v>
      </c>
      <c r="E475" s="103">
        <f t="shared" si="17"/>
        <v>886092</v>
      </c>
      <c r="F475" s="85">
        <v>707808</v>
      </c>
      <c r="G475" s="96">
        <v>0.19</v>
      </c>
      <c r="H475" s="97">
        <v>842292</v>
      </c>
    </row>
    <row r="476" spans="1:8" ht="12.5" x14ac:dyDescent="0.25">
      <c r="A476" s="7" t="s">
        <v>6242</v>
      </c>
      <c r="B476" s="79" t="s">
        <v>6243</v>
      </c>
      <c r="C476" s="80" t="s">
        <v>5368</v>
      </c>
      <c r="D476" s="80" t="s">
        <v>70</v>
      </c>
      <c r="E476" s="103">
        <f t="shared" si="17"/>
        <v>75418</v>
      </c>
      <c r="F476" s="85">
        <v>60244</v>
      </c>
      <c r="G476" s="96">
        <v>0.19</v>
      </c>
      <c r="H476" s="97">
        <v>71690</v>
      </c>
    </row>
    <row r="477" spans="1:8" ht="12.5" x14ac:dyDescent="0.25">
      <c r="A477" s="7" t="s">
        <v>6254</v>
      </c>
      <c r="B477" s="79" t="s">
        <v>6255</v>
      </c>
      <c r="C477" s="80" t="s">
        <v>5368</v>
      </c>
      <c r="D477" s="80" t="s">
        <v>70</v>
      </c>
      <c r="E477" s="103">
        <f t="shared" si="17"/>
        <v>2079583</v>
      </c>
      <c r="F477" s="85">
        <v>1661167</v>
      </c>
      <c r="G477" s="96">
        <v>0.19</v>
      </c>
      <c r="H477" s="97">
        <v>1976789</v>
      </c>
    </row>
    <row r="478" spans="1:8" ht="12.5" x14ac:dyDescent="0.25">
      <c r="A478" s="7" t="s">
        <v>5935</v>
      </c>
      <c r="B478" s="79" t="s">
        <v>5936</v>
      </c>
      <c r="C478" s="80" t="s">
        <v>5368</v>
      </c>
      <c r="D478" s="80" t="s">
        <v>770</v>
      </c>
      <c r="E478" s="103">
        <f t="shared" si="17"/>
        <v>34673</v>
      </c>
      <c r="F478" s="85">
        <v>27697</v>
      </c>
      <c r="G478" s="96">
        <v>0.19</v>
      </c>
      <c r="H478" s="97">
        <v>32959</v>
      </c>
    </row>
    <row r="479" spans="1:8" ht="12.5" x14ac:dyDescent="0.25">
      <c r="A479" s="7" t="s">
        <v>5963</v>
      </c>
      <c r="B479" s="79" t="s">
        <v>5964</v>
      </c>
      <c r="C479" s="80" t="s">
        <v>5368</v>
      </c>
      <c r="D479" s="80" t="s">
        <v>770</v>
      </c>
      <c r="E479" s="103">
        <f t="shared" si="17"/>
        <v>17336</v>
      </c>
      <c r="F479" s="85">
        <v>13848</v>
      </c>
      <c r="G479" s="96">
        <v>0.19</v>
      </c>
      <c r="H479" s="97">
        <v>16479</v>
      </c>
    </row>
    <row r="480" spans="1:8" ht="12.5" x14ac:dyDescent="0.25">
      <c r="A480" s="7" t="s">
        <v>5965</v>
      </c>
      <c r="B480" s="79" t="s">
        <v>5966</v>
      </c>
      <c r="C480" s="80" t="s">
        <v>5368</v>
      </c>
      <c r="D480" s="80" t="s">
        <v>770</v>
      </c>
      <c r="E480" s="103">
        <f t="shared" si="17"/>
        <v>56346</v>
      </c>
      <c r="F480" s="85">
        <v>45008</v>
      </c>
      <c r="G480" s="96">
        <v>0.19</v>
      </c>
      <c r="H480" s="97">
        <v>53560</v>
      </c>
    </row>
    <row r="481" spans="1:8" ht="12.5" x14ac:dyDescent="0.25">
      <c r="A481" s="7" t="s">
        <v>6188</v>
      </c>
      <c r="B481" s="79" t="s">
        <v>6189</v>
      </c>
      <c r="C481" s="80" t="s">
        <v>5368</v>
      </c>
      <c r="D481" s="80" t="s">
        <v>70</v>
      </c>
      <c r="E481" s="103">
        <f t="shared" si="17"/>
        <v>1279</v>
      </c>
      <c r="F481" s="85">
        <v>1021</v>
      </c>
      <c r="G481" s="96">
        <v>0.19</v>
      </c>
      <c r="H481" s="97">
        <v>1215</v>
      </c>
    </row>
    <row r="482" spans="1:8" ht="12.5" x14ac:dyDescent="0.25">
      <c r="A482" s="7" t="s">
        <v>5702</v>
      </c>
      <c r="B482" s="79" t="s">
        <v>5703</v>
      </c>
      <c r="C482" s="80" t="s">
        <v>5368</v>
      </c>
      <c r="D482" s="80" t="s">
        <v>70</v>
      </c>
      <c r="E482" s="103">
        <f t="shared" si="17"/>
        <v>10996</v>
      </c>
      <c r="F482" s="85">
        <v>8783</v>
      </c>
      <c r="G482" s="96">
        <v>0.19</v>
      </c>
      <c r="H482" s="97">
        <v>10452</v>
      </c>
    </row>
    <row r="483" spans="1:8" ht="12.5" x14ac:dyDescent="0.25">
      <c r="A483" s="7" t="s">
        <v>5706</v>
      </c>
      <c r="B483" s="79" t="s">
        <v>5707</v>
      </c>
      <c r="C483" s="80" t="s">
        <v>5368</v>
      </c>
      <c r="D483" s="80" t="s">
        <v>70</v>
      </c>
      <c r="E483" s="103">
        <f t="shared" si="17"/>
        <v>19188</v>
      </c>
      <c r="F483" s="85">
        <v>15327</v>
      </c>
      <c r="G483" s="96">
        <v>0.19</v>
      </c>
      <c r="H483" s="97">
        <v>18239</v>
      </c>
    </row>
    <row r="484" spans="1:8" ht="12.5" x14ac:dyDescent="0.25">
      <c r="A484" s="7" t="s">
        <v>5712</v>
      </c>
      <c r="B484" s="79" t="s">
        <v>5713</v>
      </c>
      <c r="C484" s="80" t="s">
        <v>5368</v>
      </c>
      <c r="D484" s="80" t="s">
        <v>70</v>
      </c>
      <c r="E484" s="103">
        <f t="shared" si="17"/>
        <v>70425</v>
      </c>
      <c r="F484" s="85">
        <v>56255</v>
      </c>
      <c r="G484" s="96">
        <v>0.19</v>
      </c>
      <c r="H484" s="97">
        <v>66943</v>
      </c>
    </row>
    <row r="485" spans="1:8" ht="12.5" x14ac:dyDescent="0.25">
      <c r="A485" s="7" t="s">
        <v>5649</v>
      </c>
      <c r="B485" s="79" t="s">
        <v>5650</v>
      </c>
      <c r="C485" s="80" t="s">
        <v>5368</v>
      </c>
      <c r="D485" s="80" t="s">
        <v>70</v>
      </c>
      <c r="E485" s="103">
        <f t="shared" si="17"/>
        <v>4270</v>
      </c>
      <c r="F485" s="85">
        <v>3410</v>
      </c>
      <c r="G485" s="96">
        <v>0.19</v>
      </c>
      <c r="H485" s="97">
        <v>4058</v>
      </c>
    </row>
    <row r="486" spans="1:8" ht="12.5" x14ac:dyDescent="0.25">
      <c r="A486" s="7" t="s">
        <v>5623</v>
      </c>
      <c r="B486" s="79" t="s">
        <v>5624</v>
      </c>
      <c r="C486" s="80" t="s">
        <v>5368</v>
      </c>
      <c r="D486" s="80" t="s">
        <v>70</v>
      </c>
      <c r="E486" s="103">
        <f t="shared" si="17"/>
        <v>9901</v>
      </c>
      <c r="F486" s="85">
        <v>7908</v>
      </c>
      <c r="G486" s="96">
        <v>0.19</v>
      </c>
      <c r="H486" s="97">
        <v>9411</v>
      </c>
    </row>
    <row r="487" spans="1:8" ht="12.5" x14ac:dyDescent="0.25">
      <c r="A487" s="7" t="s">
        <v>5633</v>
      </c>
      <c r="B487" s="79" t="s">
        <v>5634</v>
      </c>
      <c r="C487" s="80" t="s">
        <v>5368</v>
      </c>
      <c r="D487" s="80" t="s">
        <v>70</v>
      </c>
      <c r="E487" s="103">
        <f t="shared" si="17"/>
        <v>17057</v>
      </c>
      <c r="F487" s="85">
        <v>13624</v>
      </c>
      <c r="G487" s="96">
        <v>0.19</v>
      </c>
      <c r="H487" s="97">
        <v>16213</v>
      </c>
    </row>
    <row r="488" spans="1:8" ht="12.5" x14ac:dyDescent="0.25">
      <c r="A488" s="7" t="s">
        <v>5639</v>
      </c>
      <c r="B488" s="79" t="s">
        <v>5640</v>
      </c>
      <c r="C488" s="80" t="s">
        <v>5368</v>
      </c>
      <c r="D488" s="80" t="s">
        <v>70</v>
      </c>
      <c r="E488" s="103">
        <f t="shared" si="17"/>
        <v>145705</v>
      </c>
      <c r="F488" s="85">
        <v>116388</v>
      </c>
      <c r="G488" s="96">
        <v>0.19</v>
      </c>
      <c r="H488" s="97">
        <v>138502</v>
      </c>
    </row>
    <row r="489" spans="1:8" ht="12.5" x14ac:dyDescent="0.25">
      <c r="A489" s="7" t="s">
        <v>5659</v>
      </c>
      <c r="B489" s="79" t="s">
        <v>5660</v>
      </c>
      <c r="C489" s="80" t="s">
        <v>5368</v>
      </c>
      <c r="D489" s="80" t="s">
        <v>70</v>
      </c>
      <c r="E489" s="103">
        <f t="shared" si="17"/>
        <v>5269</v>
      </c>
      <c r="F489" s="85">
        <v>4208</v>
      </c>
      <c r="G489" s="96">
        <v>0.19</v>
      </c>
      <c r="H489" s="97">
        <v>5008</v>
      </c>
    </row>
    <row r="490" spans="1:8" ht="12.5" x14ac:dyDescent="0.25">
      <c r="A490" s="7" t="s">
        <v>5665</v>
      </c>
      <c r="B490" s="79" t="s">
        <v>5666</v>
      </c>
      <c r="C490" s="80" t="s">
        <v>5368</v>
      </c>
      <c r="D490" s="80" t="s">
        <v>70</v>
      </c>
      <c r="E490" s="103">
        <f t="shared" si="17"/>
        <v>11458</v>
      </c>
      <c r="F490" s="85">
        <v>9152</v>
      </c>
      <c r="G490" s="96">
        <v>0.19</v>
      </c>
      <c r="H490" s="97">
        <v>10891</v>
      </c>
    </row>
    <row r="491" spans="1:8" ht="12.5" x14ac:dyDescent="0.25">
      <c r="A491" s="7" t="s">
        <v>5667</v>
      </c>
      <c r="B491" s="79" t="s">
        <v>5668</v>
      </c>
      <c r="C491" s="80" t="s">
        <v>5368</v>
      </c>
      <c r="D491" s="80" t="s">
        <v>70</v>
      </c>
      <c r="E491" s="103">
        <f t="shared" si="17"/>
        <v>21025</v>
      </c>
      <c r="F491" s="85">
        <v>16794</v>
      </c>
      <c r="G491" s="96">
        <v>0.19</v>
      </c>
      <c r="H491" s="97">
        <v>19985</v>
      </c>
    </row>
    <row r="492" spans="1:8" ht="12.5" x14ac:dyDescent="0.25">
      <c r="A492" s="7" t="s">
        <v>5669</v>
      </c>
      <c r="B492" s="79" t="s">
        <v>5670</v>
      </c>
      <c r="C492" s="80" t="s">
        <v>5368</v>
      </c>
      <c r="D492" s="80" t="s">
        <v>70</v>
      </c>
      <c r="E492" s="103">
        <f t="shared" si="17"/>
        <v>145705</v>
      </c>
      <c r="F492" s="85">
        <v>116388</v>
      </c>
      <c r="G492" s="96">
        <v>0.19</v>
      </c>
      <c r="H492" s="97">
        <v>138502</v>
      </c>
    </row>
    <row r="493" spans="1:8" ht="12.5" x14ac:dyDescent="0.25">
      <c r="A493" s="7" t="s">
        <v>6464</v>
      </c>
      <c r="B493" s="79" t="s">
        <v>6465</v>
      </c>
      <c r="C493" s="80" t="s">
        <v>5368</v>
      </c>
      <c r="D493" s="80" t="s">
        <v>70</v>
      </c>
      <c r="E493" s="103">
        <f t="shared" si="17"/>
        <v>1507</v>
      </c>
      <c r="F493" s="85">
        <v>1203</v>
      </c>
      <c r="G493" s="96">
        <v>0.19</v>
      </c>
      <c r="H493" s="97">
        <v>1432</v>
      </c>
    </row>
    <row r="494" spans="1:8" ht="12.5" x14ac:dyDescent="0.25">
      <c r="A494" s="7" t="s">
        <v>6402</v>
      </c>
      <c r="B494" s="79" t="s">
        <v>6403</v>
      </c>
      <c r="C494" s="80" t="s">
        <v>5368</v>
      </c>
      <c r="D494" s="80" t="s">
        <v>70</v>
      </c>
      <c r="E494" s="103">
        <f t="shared" si="17"/>
        <v>2595</v>
      </c>
      <c r="F494" s="85">
        <v>2072</v>
      </c>
      <c r="G494" s="96">
        <v>0.19</v>
      </c>
      <c r="H494" s="97">
        <v>2466</v>
      </c>
    </row>
    <row r="495" spans="1:8" ht="12.5" x14ac:dyDescent="0.25">
      <c r="A495" s="7" t="s">
        <v>6404</v>
      </c>
      <c r="B495" s="79" t="s">
        <v>6405</v>
      </c>
      <c r="C495" s="80" t="s">
        <v>5368</v>
      </c>
      <c r="D495" s="80" t="s">
        <v>70</v>
      </c>
      <c r="E495" s="103">
        <f t="shared" si="17"/>
        <v>15287</v>
      </c>
      <c r="F495" s="85">
        <v>12211</v>
      </c>
      <c r="G495" s="96">
        <v>0.19</v>
      </c>
      <c r="H495" s="97">
        <v>14531</v>
      </c>
    </row>
    <row r="496" spans="1:8" ht="25" x14ac:dyDescent="0.25">
      <c r="A496" s="7" t="s">
        <v>6336</v>
      </c>
      <c r="B496" s="79" t="s">
        <v>6337</v>
      </c>
      <c r="C496" s="80" t="s">
        <v>5368</v>
      </c>
      <c r="D496" s="80" t="s">
        <v>70</v>
      </c>
      <c r="E496" s="103">
        <f t="shared" si="17"/>
        <v>912794</v>
      </c>
      <c r="F496" s="85">
        <v>729138</v>
      </c>
      <c r="G496" s="96">
        <v>0.19</v>
      </c>
      <c r="H496" s="97">
        <v>867674</v>
      </c>
    </row>
    <row r="497" spans="1:8" ht="25" x14ac:dyDescent="0.25">
      <c r="A497" s="7" t="s">
        <v>6332</v>
      </c>
      <c r="B497" s="79" t="s">
        <v>6333</v>
      </c>
      <c r="C497" s="80" t="s">
        <v>5368</v>
      </c>
      <c r="D497" s="80" t="s">
        <v>70</v>
      </c>
      <c r="E497" s="103">
        <f t="shared" si="17"/>
        <v>90997</v>
      </c>
      <c r="F497" s="85">
        <v>72688</v>
      </c>
      <c r="G497" s="96">
        <v>0.19</v>
      </c>
      <c r="H497" s="97">
        <v>86499</v>
      </c>
    </row>
    <row r="498" spans="1:8" ht="25" x14ac:dyDescent="0.25">
      <c r="A498" s="7" t="s">
        <v>6334</v>
      </c>
      <c r="B498" s="79" t="s">
        <v>6335</v>
      </c>
      <c r="C498" s="80" t="s">
        <v>5368</v>
      </c>
      <c r="D498" s="80" t="s">
        <v>70</v>
      </c>
      <c r="E498" s="103">
        <f t="shared" ref="E498:E529" si="18">ROUNDUP(H498*(1+$H$1),0)</f>
        <v>210429</v>
      </c>
      <c r="F498" s="85">
        <v>168090</v>
      </c>
      <c r="G498" s="96">
        <v>0.19</v>
      </c>
      <c r="H498" s="97">
        <v>200027</v>
      </c>
    </row>
    <row r="499" spans="1:8" ht="25" x14ac:dyDescent="0.25">
      <c r="A499" s="7" t="s">
        <v>6330</v>
      </c>
      <c r="B499" s="79" t="s">
        <v>6331</v>
      </c>
      <c r="C499" s="80" t="s">
        <v>5368</v>
      </c>
      <c r="D499" s="80" t="s">
        <v>70</v>
      </c>
      <c r="E499" s="103">
        <f t="shared" si="18"/>
        <v>1115762</v>
      </c>
      <c r="F499" s="85">
        <v>891269</v>
      </c>
      <c r="G499" s="96">
        <v>0.19</v>
      </c>
      <c r="H499" s="97">
        <v>1060610</v>
      </c>
    </row>
    <row r="500" spans="1:8" ht="25" x14ac:dyDescent="0.25">
      <c r="A500" s="7" t="s">
        <v>6326</v>
      </c>
      <c r="B500" s="79" t="s">
        <v>6327</v>
      </c>
      <c r="C500" s="80" t="s">
        <v>5368</v>
      </c>
      <c r="D500" s="80" t="s">
        <v>70</v>
      </c>
      <c r="E500" s="103">
        <f t="shared" si="18"/>
        <v>95776</v>
      </c>
      <c r="F500" s="85">
        <v>76505</v>
      </c>
      <c r="G500" s="96">
        <v>0.19</v>
      </c>
      <c r="H500" s="97">
        <v>91041</v>
      </c>
    </row>
    <row r="501" spans="1:8" ht="25" x14ac:dyDescent="0.25">
      <c r="A501" s="7" t="s">
        <v>6328</v>
      </c>
      <c r="B501" s="79" t="s">
        <v>6329</v>
      </c>
      <c r="C501" s="80" t="s">
        <v>5368</v>
      </c>
      <c r="D501" s="80" t="s">
        <v>70</v>
      </c>
      <c r="E501" s="103">
        <f t="shared" si="18"/>
        <v>243212</v>
      </c>
      <c r="F501" s="85">
        <v>194277</v>
      </c>
      <c r="G501" s="96">
        <v>0.19</v>
      </c>
      <c r="H501" s="97">
        <v>231190</v>
      </c>
    </row>
    <row r="502" spans="1:8" ht="25" x14ac:dyDescent="0.25">
      <c r="A502" s="7" t="s">
        <v>6324</v>
      </c>
      <c r="B502" s="79" t="s">
        <v>6325</v>
      </c>
      <c r="C502" s="80" t="s">
        <v>5368</v>
      </c>
      <c r="D502" s="80" t="s">
        <v>70</v>
      </c>
      <c r="E502" s="103">
        <f t="shared" si="18"/>
        <v>1370302</v>
      </c>
      <c r="F502" s="85">
        <v>1094595</v>
      </c>
      <c r="G502" s="96">
        <v>0.19</v>
      </c>
      <c r="H502" s="97">
        <v>1302568</v>
      </c>
    </row>
    <row r="503" spans="1:8" ht="25" x14ac:dyDescent="0.25">
      <c r="A503" s="7" t="s">
        <v>6320</v>
      </c>
      <c r="B503" s="79" t="s">
        <v>6321</v>
      </c>
      <c r="C503" s="80" t="s">
        <v>5368</v>
      </c>
      <c r="D503" s="80" t="s">
        <v>70</v>
      </c>
      <c r="E503" s="103">
        <f t="shared" si="18"/>
        <v>107440</v>
      </c>
      <c r="F503" s="85">
        <v>85823</v>
      </c>
      <c r="G503" s="96">
        <v>0.19</v>
      </c>
      <c r="H503" s="97">
        <v>102129</v>
      </c>
    </row>
    <row r="504" spans="1:8" ht="25" x14ac:dyDescent="0.25">
      <c r="A504" s="7" t="s">
        <v>6322</v>
      </c>
      <c r="B504" s="79" t="s">
        <v>6323</v>
      </c>
      <c r="C504" s="80" t="s">
        <v>5368</v>
      </c>
      <c r="D504" s="80" t="s">
        <v>70</v>
      </c>
      <c r="E504" s="103">
        <f t="shared" si="18"/>
        <v>294679</v>
      </c>
      <c r="F504" s="85">
        <v>235389</v>
      </c>
      <c r="G504" s="96">
        <v>0.19</v>
      </c>
      <c r="H504" s="97">
        <v>280113</v>
      </c>
    </row>
    <row r="505" spans="1:8" ht="25" x14ac:dyDescent="0.25">
      <c r="A505" s="7" t="s">
        <v>6318</v>
      </c>
      <c r="B505" s="79" t="s">
        <v>6319</v>
      </c>
      <c r="C505" s="80" t="s">
        <v>5368</v>
      </c>
      <c r="D505" s="80" t="s">
        <v>70</v>
      </c>
      <c r="E505" s="103">
        <f t="shared" si="18"/>
        <v>2094645</v>
      </c>
      <c r="F505" s="85">
        <v>1673199</v>
      </c>
      <c r="G505" s="96">
        <v>0.19</v>
      </c>
      <c r="H505" s="97">
        <v>1991107</v>
      </c>
    </row>
    <row r="506" spans="1:8" ht="25" x14ac:dyDescent="0.25">
      <c r="A506" s="7" t="s">
        <v>6314</v>
      </c>
      <c r="B506" s="79" t="s">
        <v>6315</v>
      </c>
      <c r="C506" s="80" t="s">
        <v>5368</v>
      </c>
      <c r="D506" s="80" t="s">
        <v>70</v>
      </c>
      <c r="E506" s="103">
        <f t="shared" si="18"/>
        <v>252121</v>
      </c>
      <c r="F506" s="85">
        <v>201393</v>
      </c>
      <c r="G506" s="96">
        <v>0.19</v>
      </c>
      <c r="H506" s="97">
        <v>239658</v>
      </c>
    </row>
    <row r="507" spans="1:8" ht="25" x14ac:dyDescent="0.25">
      <c r="A507" s="7" t="s">
        <v>6316</v>
      </c>
      <c r="B507" s="79" t="s">
        <v>6317</v>
      </c>
      <c r="C507" s="80" t="s">
        <v>5368</v>
      </c>
      <c r="D507" s="80" t="s">
        <v>70</v>
      </c>
      <c r="E507" s="103">
        <f t="shared" si="18"/>
        <v>543407</v>
      </c>
      <c r="F507" s="85">
        <v>434072</v>
      </c>
      <c r="G507" s="96">
        <v>0.19</v>
      </c>
      <c r="H507" s="97">
        <v>516546</v>
      </c>
    </row>
    <row r="508" spans="1:8" ht="12.5" x14ac:dyDescent="0.25">
      <c r="A508" s="7" t="s">
        <v>6410</v>
      </c>
      <c r="B508" s="79" t="s">
        <v>6411</v>
      </c>
      <c r="C508" s="80" t="s">
        <v>5368</v>
      </c>
      <c r="D508" s="80" t="s">
        <v>70</v>
      </c>
      <c r="E508" s="103">
        <f t="shared" si="18"/>
        <v>662794</v>
      </c>
      <c r="F508" s="85">
        <v>529439</v>
      </c>
      <c r="G508" s="96">
        <v>0.19</v>
      </c>
      <c r="H508" s="97">
        <v>630032</v>
      </c>
    </row>
    <row r="509" spans="1:8" ht="12.5" x14ac:dyDescent="0.25">
      <c r="A509" s="7" t="s">
        <v>6418</v>
      </c>
      <c r="B509" s="79" t="s">
        <v>6419</v>
      </c>
      <c r="C509" s="80" t="s">
        <v>5368</v>
      </c>
      <c r="D509" s="80" t="s">
        <v>70</v>
      </c>
      <c r="E509" s="103">
        <f t="shared" si="18"/>
        <v>758547</v>
      </c>
      <c r="F509" s="85">
        <v>605926</v>
      </c>
      <c r="G509" s="96">
        <v>0.19</v>
      </c>
      <c r="H509" s="97">
        <v>721052</v>
      </c>
    </row>
    <row r="510" spans="1:8" ht="37.5" x14ac:dyDescent="0.25">
      <c r="A510" s="7" t="s">
        <v>5762</v>
      </c>
      <c r="B510" s="79" t="s">
        <v>5763</v>
      </c>
      <c r="C510" s="80" t="s">
        <v>5368</v>
      </c>
      <c r="D510" s="80" t="s">
        <v>70</v>
      </c>
      <c r="E510" s="103">
        <f t="shared" si="18"/>
        <v>2017221</v>
      </c>
      <c r="F510" s="85">
        <v>1611353</v>
      </c>
      <c r="G510" s="96">
        <v>0.19</v>
      </c>
      <c r="H510" s="97">
        <v>1917510</v>
      </c>
    </row>
    <row r="511" spans="1:8" ht="12.5" x14ac:dyDescent="0.25">
      <c r="A511" s="7" t="s">
        <v>6412</v>
      </c>
      <c r="B511" s="79" t="s">
        <v>6413</v>
      </c>
      <c r="C511" s="80" t="s">
        <v>5368</v>
      </c>
      <c r="D511" s="80" t="s">
        <v>70</v>
      </c>
      <c r="E511" s="103">
        <f t="shared" si="18"/>
        <v>2765468</v>
      </c>
      <c r="F511" s="85">
        <v>2209051</v>
      </c>
      <c r="G511" s="96">
        <v>0.19</v>
      </c>
      <c r="H511" s="97">
        <v>2628771</v>
      </c>
    </row>
    <row r="512" spans="1:8" ht="12.5" x14ac:dyDescent="0.25">
      <c r="A512" s="7" t="s">
        <v>6420</v>
      </c>
      <c r="B512" s="79" t="s">
        <v>6421</v>
      </c>
      <c r="C512" s="80" t="s">
        <v>5368</v>
      </c>
      <c r="D512" s="80" t="s">
        <v>70</v>
      </c>
      <c r="E512" s="103">
        <f t="shared" si="18"/>
        <v>3974502</v>
      </c>
      <c r="F512" s="85">
        <v>3174826</v>
      </c>
      <c r="G512" s="96">
        <v>0.19</v>
      </c>
      <c r="H512" s="97">
        <v>3778043</v>
      </c>
    </row>
    <row r="513" spans="1:8" ht="12.5" x14ac:dyDescent="0.25">
      <c r="A513" s="7" t="s">
        <v>5625</v>
      </c>
      <c r="B513" s="79" t="s">
        <v>5626</v>
      </c>
      <c r="C513" s="80" t="s">
        <v>5368</v>
      </c>
      <c r="D513" s="80" t="s">
        <v>70</v>
      </c>
      <c r="E513" s="103">
        <f t="shared" si="18"/>
        <v>62393</v>
      </c>
      <c r="F513" s="85">
        <v>49839</v>
      </c>
      <c r="G513" s="96">
        <v>0.19</v>
      </c>
      <c r="H513" s="97">
        <v>59308</v>
      </c>
    </row>
    <row r="514" spans="1:8" ht="12.5" x14ac:dyDescent="0.25">
      <c r="A514" s="7" t="s">
        <v>6426</v>
      </c>
      <c r="B514" s="79" t="s">
        <v>6427</v>
      </c>
      <c r="C514" s="80" t="s">
        <v>5368</v>
      </c>
      <c r="D514" s="80" t="s">
        <v>70</v>
      </c>
      <c r="E514" s="103">
        <f t="shared" si="18"/>
        <v>170041</v>
      </c>
      <c r="F514" s="85">
        <v>135828</v>
      </c>
      <c r="G514" s="96">
        <v>0.19</v>
      </c>
      <c r="H514" s="97">
        <v>161635</v>
      </c>
    </row>
    <row r="515" spans="1:8" ht="25" x14ac:dyDescent="0.25">
      <c r="A515" s="7" t="s">
        <v>6400</v>
      </c>
      <c r="B515" s="79" t="s">
        <v>6401</v>
      </c>
      <c r="C515" s="80" t="s">
        <v>5368</v>
      </c>
      <c r="D515" s="80" t="s">
        <v>70</v>
      </c>
      <c r="E515" s="103">
        <f t="shared" si="18"/>
        <v>754217</v>
      </c>
      <c r="F515" s="85">
        <v>602467</v>
      </c>
      <c r="G515" s="96">
        <v>0.19</v>
      </c>
      <c r="H515" s="97">
        <v>716936</v>
      </c>
    </row>
    <row r="516" spans="1:8" ht="25" x14ac:dyDescent="0.25">
      <c r="A516" s="7" t="s">
        <v>6398</v>
      </c>
      <c r="B516" s="79" t="s">
        <v>6399</v>
      </c>
      <c r="C516" s="80" t="s">
        <v>5368</v>
      </c>
      <c r="D516" s="80" t="s">
        <v>70</v>
      </c>
      <c r="E516" s="103">
        <f t="shared" si="18"/>
        <v>753489</v>
      </c>
      <c r="F516" s="85">
        <v>601886</v>
      </c>
      <c r="G516" s="96">
        <v>0.19</v>
      </c>
      <c r="H516" s="97">
        <v>716244</v>
      </c>
    </row>
    <row r="517" spans="1:8" ht="25" x14ac:dyDescent="0.25">
      <c r="A517" s="7" t="s">
        <v>6392</v>
      </c>
      <c r="B517" s="79" t="s">
        <v>6393</v>
      </c>
      <c r="C517" s="80" t="s">
        <v>5368</v>
      </c>
      <c r="D517" s="80" t="s">
        <v>70</v>
      </c>
      <c r="E517" s="103">
        <f t="shared" si="18"/>
        <v>331004</v>
      </c>
      <c r="F517" s="85">
        <v>264405</v>
      </c>
      <c r="G517" s="96">
        <v>0.19</v>
      </c>
      <c r="H517" s="97">
        <v>314642</v>
      </c>
    </row>
    <row r="518" spans="1:8" ht="25" x14ac:dyDescent="0.25">
      <c r="A518" s="7" t="s">
        <v>6394</v>
      </c>
      <c r="B518" s="79" t="s">
        <v>6395</v>
      </c>
      <c r="C518" s="80" t="s">
        <v>5368</v>
      </c>
      <c r="D518" s="80" t="s">
        <v>70</v>
      </c>
      <c r="E518" s="103">
        <f t="shared" si="18"/>
        <v>591079</v>
      </c>
      <c r="F518" s="85">
        <v>472153</v>
      </c>
      <c r="G518" s="96">
        <v>0.19</v>
      </c>
      <c r="H518" s="97">
        <v>561862</v>
      </c>
    </row>
    <row r="519" spans="1:8" ht="12.5" x14ac:dyDescent="0.25">
      <c r="A519" s="7" t="s">
        <v>6202</v>
      </c>
      <c r="B519" s="79" t="s">
        <v>6203</v>
      </c>
      <c r="C519" s="80" t="s">
        <v>5368</v>
      </c>
      <c r="D519" s="80" t="s">
        <v>70</v>
      </c>
      <c r="E519" s="103">
        <f t="shared" si="18"/>
        <v>98314</v>
      </c>
      <c r="F519" s="85">
        <v>78533</v>
      </c>
      <c r="G519" s="96">
        <v>0.19</v>
      </c>
      <c r="H519" s="97">
        <v>93454</v>
      </c>
    </row>
    <row r="520" spans="1:8" ht="12.5" x14ac:dyDescent="0.25">
      <c r="A520" s="7" t="s">
        <v>6214</v>
      </c>
      <c r="B520" s="79" t="s">
        <v>6215</v>
      </c>
      <c r="C520" s="80" t="s">
        <v>5368</v>
      </c>
      <c r="D520" s="80" t="s">
        <v>70</v>
      </c>
      <c r="E520" s="103">
        <f t="shared" si="18"/>
        <v>179410</v>
      </c>
      <c r="F520" s="85">
        <v>143312</v>
      </c>
      <c r="G520" s="96">
        <v>0.19</v>
      </c>
      <c r="H520" s="97">
        <v>170541</v>
      </c>
    </row>
    <row r="521" spans="1:8" ht="12.5" x14ac:dyDescent="0.25">
      <c r="A521" s="7" t="s">
        <v>6208</v>
      </c>
      <c r="B521" s="79" t="s">
        <v>6209</v>
      </c>
      <c r="C521" s="80" t="s">
        <v>5368</v>
      </c>
      <c r="D521" s="80" t="s">
        <v>70</v>
      </c>
      <c r="E521" s="103">
        <f t="shared" si="18"/>
        <v>132559</v>
      </c>
      <c r="F521" s="85">
        <v>105887</v>
      </c>
      <c r="G521" s="96">
        <v>0.19</v>
      </c>
      <c r="H521" s="97">
        <v>126006</v>
      </c>
    </row>
    <row r="522" spans="1:8" ht="12.5" x14ac:dyDescent="0.25">
      <c r="A522" s="7" t="s">
        <v>6190</v>
      </c>
      <c r="B522" s="79" t="s">
        <v>6191</v>
      </c>
      <c r="C522" s="80" t="s">
        <v>5368</v>
      </c>
      <c r="D522" s="80" t="s">
        <v>70</v>
      </c>
      <c r="E522" s="103">
        <f t="shared" si="18"/>
        <v>53707</v>
      </c>
      <c r="F522" s="85">
        <v>42901</v>
      </c>
      <c r="G522" s="96">
        <v>0.19</v>
      </c>
      <c r="H522" s="97">
        <v>51052</v>
      </c>
    </row>
    <row r="523" spans="1:8" ht="12.5" x14ac:dyDescent="0.25">
      <c r="A523" s="7" t="s">
        <v>6220</v>
      </c>
      <c r="B523" s="79" t="s">
        <v>6221</v>
      </c>
      <c r="C523" s="80" t="s">
        <v>5368</v>
      </c>
      <c r="D523" s="80" t="s">
        <v>70</v>
      </c>
      <c r="E523" s="103">
        <f t="shared" si="18"/>
        <v>290830</v>
      </c>
      <c r="F523" s="85">
        <v>232314</v>
      </c>
      <c r="G523" s="96">
        <v>0.19</v>
      </c>
      <c r="H523" s="97">
        <v>276454</v>
      </c>
    </row>
    <row r="524" spans="1:8" ht="12.5" x14ac:dyDescent="0.25">
      <c r="A524" s="7" t="s">
        <v>6226</v>
      </c>
      <c r="B524" s="79" t="s">
        <v>6227</v>
      </c>
      <c r="C524" s="80" t="s">
        <v>5368</v>
      </c>
      <c r="D524" s="80" t="s">
        <v>70</v>
      </c>
      <c r="E524" s="103">
        <f t="shared" si="18"/>
        <v>509668</v>
      </c>
      <c r="F524" s="85">
        <v>407122</v>
      </c>
      <c r="G524" s="96">
        <v>0.19</v>
      </c>
      <c r="H524" s="97">
        <v>484475</v>
      </c>
    </row>
    <row r="525" spans="1:8" ht="12.5" x14ac:dyDescent="0.25">
      <c r="A525" s="7" t="s">
        <v>6234</v>
      </c>
      <c r="B525" s="79" t="s">
        <v>6235</v>
      </c>
      <c r="C525" s="80" t="s">
        <v>5368</v>
      </c>
      <c r="D525" s="80" t="s">
        <v>70</v>
      </c>
      <c r="E525" s="103">
        <f t="shared" si="18"/>
        <v>708506</v>
      </c>
      <c r="F525" s="85">
        <v>565953</v>
      </c>
      <c r="G525" s="96">
        <v>0.19</v>
      </c>
      <c r="H525" s="97">
        <v>673484</v>
      </c>
    </row>
    <row r="526" spans="1:8" ht="12.5" x14ac:dyDescent="0.25">
      <c r="A526" s="7" t="s">
        <v>6196</v>
      </c>
      <c r="B526" s="79" t="s">
        <v>6197</v>
      </c>
      <c r="C526" s="80" t="s">
        <v>5368</v>
      </c>
      <c r="D526" s="80" t="s">
        <v>70</v>
      </c>
      <c r="E526" s="103">
        <f t="shared" si="18"/>
        <v>68564</v>
      </c>
      <c r="F526" s="85">
        <v>54768</v>
      </c>
      <c r="G526" s="96">
        <v>0.19</v>
      </c>
      <c r="H526" s="97">
        <v>65174</v>
      </c>
    </row>
    <row r="527" spans="1:8" ht="12.5" x14ac:dyDescent="0.25">
      <c r="A527" s="7" t="s">
        <v>6238</v>
      </c>
      <c r="B527" s="79" t="s">
        <v>6239</v>
      </c>
      <c r="C527" s="80" t="s">
        <v>5368</v>
      </c>
      <c r="D527" s="80" t="s">
        <v>70</v>
      </c>
      <c r="E527" s="103">
        <f t="shared" si="18"/>
        <v>1668422</v>
      </c>
      <c r="F527" s="85">
        <v>1332733</v>
      </c>
      <c r="G527" s="96">
        <v>0.19</v>
      </c>
      <c r="H527" s="97">
        <v>1585952</v>
      </c>
    </row>
    <row r="528" spans="1:8" ht="25" x14ac:dyDescent="0.25">
      <c r="A528" s="7" t="s">
        <v>5748</v>
      </c>
      <c r="B528" s="79" t="s">
        <v>5749</v>
      </c>
      <c r="C528" s="80" t="s">
        <v>5368</v>
      </c>
      <c r="D528" s="80" t="s">
        <v>70</v>
      </c>
      <c r="E528" s="103">
        <f t="shared" si="18"/>
        <v>6881</v>
      </c>
      <c r="F528" s="85">
        <v>5496</v>
      </c>
      <c r="G528" s="96">
        <v>0.19</v>
      </c>
      <c r="H528" s="97">
        <v>6540</v>
      </c>
    </row>
    <row r="529" spans="1:8" ht="25" x14ac:dyDescent="0.25">
      <c r="A529" s="7" t="s">
        <v>5746</v>
      </c>
      <c r="B529" s="79" t="s">
        <v>5747</v>
      </c>
      <c r="C529" s="80" t="s">
        <v>5368</v>
      </c>
      <c r="D529" s="80" t="s">
        <v>70</v>
      </c>
      <c r="E529" s="103">
        <f t="shared" si="18"/>
        <v>6216</v>
      </c>
      <c r="F529" s="85">
        <v>4965</v>
      </c>
      <c r="G529" s="96">
        <v>0.19</v>
      </c>
      <c r="H529" s="97">
        <v>5908</v>
      </c>
    </row>
    <row r="530" spans="1:8" ht="25" x14ac:dyDescent="0.25">
      <c r="A530" s="7" t="s">
        <v>5778</v>
      </c>
      <c r="B530" s="79" t="s">
        <v>5779</v>
      </c>
      <c r="C530" s="80" t="s">
        <v>5368</v>
      </c>
      <c r="D530" s="80" t="s">
        <v>70</v>
      </c>
      <c r="E530" s="103">
        <f t="shared" ref="E530:E561" si="19">ROUNDUP(H530*(1+$H$1),0)</f>
        <v>11469</v>
      </c>
      <c r="F530" s="85">
        <v>9161</v>
      </c>
      <c r="G530" s="96">
        <v>0.19</v>
      </c>
      <c r="H530" s="97">
        <v>10902</v>
      </c>
    </row>
    <row r="531" spans="1:8" ht="25" x14ac:dyDescent="0.25">
      <c r="A531" s="7" t="s">
        <v>5752</v>
      </c>
      <c r="B531" s="79" t="s">
        <v>5753</v>
      </c>
      <c r="C531" s="80" t="s">
        <v>5368</v>
      </c>
      <c r="D531" s="80" t="s">
        <v>70</v>
      </c>
      <c r="E531" s="103">
        <f t="shared" si="19"/>
        <v>11336</v>
      </c>
      <c r="F531" s="85">
        <v>9055</v>
      </c>
      <c r="G531" s="96">
        <v>0.19</v>
      </c>
      <c r="H531" s="97">
        <v>10775</v>
      </c>
    </row>
    <row r="532" spans="1:8" ht="25" x14ac:dyDescent="0.25">
      <c r="A532" s="7" t="s">
        <v>5750</v>
      </c>
      <c r="B532" s="79" t="s">
        <v>5751</v>
      </c>
      <c r="C532" s="80" t="s">
        <v>5368</v>
      </c>
      <c r="D532" s="80" t="s">
        <v>70</v>
      </c>
      <c r="E532" s="103">
        <f t="shared" si="19"/>
        <v>10762</v>
      </c>
      <c r="F532" s="85">
        <v>8597</v>
      </c>
      <c r="G532" s="96">
        <v>0.19</v>
      </c>
      <c r="H532" s="97">
        <v>10230</v>
      </c>
    </row>
    <row r="533" spans="1:8" ht="25" x14ac:dyDescent="0.25">
      <c r="A533" s="7" t="s">
        <v>5754</v>
      </c>
      <c r="B533" s="79" t="s">
        <v>5755</v>
      </c>
      <c r="C533" s="80" t="s">
        <v>5368</v>
      </c>
      <c r="D533" s="80" t="s">
        <v>70</v>
      </c>
      <c r="E533" s="103">
        <f t="shared" si="19"/>
        <v>27674</v>
      </c>
      <c r="F533" s="85">
        <v>22106</v>
      </c>
      <c r="G533" s="96">
        <v>0.19</v>
      </c>
      <c r="H533" s="97">
        <v>26306</v>
      </c>
    </row>
    <row r="534" spans="1:8" ht="25" x14ac:dyDescent="0.25">
      <c r="A534" s="7" t="s">
        <v>5756</v>
      </c>
      <c r="B534" s="79" t="s">
        <v>5757</v>
      </c>
      <c r="C534" s="80" t="s">
        <v>5368</v>
      </c>
      <c r="D534" s="80" t="s">
        <v>70</v>
      </c>
      <c r="E534" s="103">
        <f t="shared" si="19"/>
        <v>27034</v>
      </c>
      <c r="F534" s="85">
        <v>21594</v>
      </c>
      <c r="G534" s="96">
        <v>0.19</v>
      </c>
      <c r="H534" s="97">
        <v>25697</v>
      </c>
    </row>
    <row r="535" spans="1:8" ht="25" x14ac:dyDescent="0.25">
      <c r="A535" s="7" t="s">
        <v>5742</v>
      </c>
      <c r="B535" s="79" t="s">
        <v>5743</v>
      </c>
      <c r="C535" s="80" t="s">
        <v>5368</v>
      </c>
      <c r="D535" s="80" t="s">
        <v>70</v>
      </c>
      <c r="E535" s="103">
        <f t="shared" si="19"/>
        <v>404354</v>
      </c>
      <c r="F535" s="85">
        <v>322997</v>
      </c>
      <c r="G535" s="96">
        <v>0.19</v>
      </c>
      <c r="H535" s="97">
        <v>384366</v>
      </c>
    </row>
    <row r="536" spans="1:8" ht="12.5" x14ac:dyDescent="0.25">
      <c r="A536" s="7" t="s">
        <v>5786</v>
      </c>
      <c r="B536" s="79" t="s">
        <v>5787</v>
      </c>
      <c r="C536" s="80" t="s">
        <v>5368</v>
      </c>
      <c r="D536" s="80" t="s">
        <v>770</v>
      </c>
      <c r="E536" s="103">
        <f t="shared" si="19"/>
        <v>6503</v>
      </c>
      <c r="F536" s="85">
        <v>5194</v>
      </c>
      <c r="G536" s="96">
        <v>0.19</v>
      </c>
      <c r="H536" s="97">
        <v>6181</v>
      </c>
    </row>
    <row r="537" spans="1:8" ht="12.5" x14ac:dyDescent="0.25">
      <c r="A537" s="7" t="s">
        <v>6282</v>
      </c>
      <c r="B537" s="79" t="s">
        <v>6283</v>
      </c>
      <c r="C537" s="80" t="s">
        <v>5368</v>
      </c>
      <c r="D537" s="80" t="s">
        <v>70</v>
      </c>
      <c r="E537" s="103">
        <f t="shared" si="19"/>
        <v>138678</v>
      </c>
      <c r="F537" s="85">
        <v>110776</v>
      </c>
      <c r="G537" s="96">
        <v>0.19</v>
      </c>
      <c r="H537" s="97">
        <v>131823</v>
      </c>
    </row>
    <row r="538" spans="1:8" ht="12.5" x14ac:dyDescent="0.25">
      <c r="A538" s="7" t="s">
        <v>5627</v>
      </c>
      <c r="B538" s="79" t="s">
        <v>5628</v>
      </c>
      <c r="C538" s="80" t="s">
        <v>5368</v>
      </c>
      <c r="D538" s="80" t="s">
        <v>70</v>
      </c>
      <c r="E538" s="103">
        <f t="shared" si="19"/>
        <v>129335</v>
      </c>
      <c r="F538" s="85">
        <v>103313</v>
      </c>
      <c r="G538" s="96">
        <v>0.19</v>
      </c>
      <c r="H538" s="97">
        <v>122942</v>
      </c>
    </row>
    <row r="539" spans="1:8" ht="25" x14ac:dyDescent="0.25">
      <c r="A539" s="7" t="s">
        <v>6446</v>
      </c>
      <c r="B539" s="79" t="s">
        <v>6447</v>
      </c>
      <c r="C539" s="80" t="s">
        <v>5368</v>
      </c>
      <c r="D539" s="80" t="s">
        <v>70</v>
      </c>
      <c r="E539" s="103">
        <f t="shared" si="19"/>
        <v>795357</v>
      </c>
      <c r="F539" s="85">
        <v>635329</v>
      </c>
      <c r="G539" s="96">
        <v>0.19</v>
      </c>
      <c r="H539" s="97">
        <v>756042</v>
      </c>
    </row>
    <row r="540" spans="1:8" ht="25" x14ac:dyDescent="0.25">
      <c r="A540" s="7" t="s">
        <v>6450</v>
      </c>
      <c r="B540" s="79" t="s">
        <v>6451</v>
      </c>
      <c r="C540" s="80" t="s">
        <v>5368</v>
      </c>
      <c r="D540" s="80" t="s">
        <v>70</v>
      </c>
      <c r="E540" s="103">
        <f t="shared" si="19"/>
        <v>17840925</v>
      </c>
      <c r="F540" s="85">
        <v>14251306</v>
      </c>
      <c r="G540" s="96">
        <v>0.19</v>
      </c>
      <c r="H540" s="97">
        <v>16959054</v>
      </c>
    </row>
    <row r="541" spans="1:8" ht="25" x14ac:dyDescent="0.25">
      <c r="A541" s="7" t="s">
        <v>6452</v>
      </c>
      <c r="B541" s="79" t="s">
        <v>6453</v>
      </c>
      <c r="C541" s="80" t="s">
        <v>5368</v>
      </c>
      <c r="D541" s="80" t="s">
        <v>70</v>
      </c>
      <c r="E541" s="103">
        <f t="shared" si="19"/>
        <v>8890408</v>
      </c>
      <c r="F541" s="85">
        <v>7101645</v>
      </c>
      <c r="G541" s="96">
        <v>0.19</v>
      </c>
      <c r="H541" s="97">
        <v>8450958</v>
      </c>
    </row>
    <row r="542" spans="1:8" ht="37.5" x14ac:dyDescent="0.25">
      <c r="A542" s="7" t="s">
        <v>5760</v>
      </c>
      <c r="B542" s="79" t="s">
        <v>5761</v>
      </c>
      <c r="C542" s="80" t="s">
        <v>5368</v>
      </c>
      <c r="D542" s="80" t="s">
        <v>70</v>
      </c>
      <c r="E542" s="103">
        <f t="shared" si="19"/>
        <v>4428090</v>
      </c>
      <c r="F542" s="85">
        <v>3537152</v>
      </c>
      <c r="G542" s="96">
        <v>0.19</v>
      </c>
      <c r="H542" s="97">
        <v>4209211</v>
      </c>
    </row>
    <row r="543" spans="1:8" ht="25" x14ac:dyDescent="0.25">
      <c r="A543" s="7" t="s">
        <v>5704</v>
      </c>
      <c r="B543" s="79" t="s">
        <v>5705</v>
      </c>
      <c r="C543" s="80" t="s">
        <v>5368</v>
      </c>
      <c r="D543" s="80" t="s">
        <v>70</v>
      </c>
      <c r="E543" s="103">
        <f t="shared" si="19"/>
        <v>26522</v>
      </c>
      <c r="F543" s="85">
        <v>21186</v>
      </c>
      <c r="G543" s="96">
        <v>0.19</v>
      </c>
      <c r="H543" s="97">
        <v>25211</v>
      </c>
    </row>
    <row r="544" spans="1:8" ht="25" x14ac:dyDescent="0.25">
      <c r="A544" s="7" t="s">
        <v>5708</v>
      </c>
      <c r="B544" s="79" t="s">
        <v>5709</v>
      </c>
      <c r="C544" s="80" t="s">
        <v>5368</v>
      </c>
      <c r="D544" s="80" t="s">
        <v>70</v>
      </c>
      <c r="E544" s="103">
        <f t="shared" si="19"/>
        <v>38163</v>
      </c>
      <c r="F544" s="85">
        <v>30484</v>
      </c>
      <c r="G544" s="96">
        <v>0.19</v>
      </c>
      <c r="H544" s="97">
        <v>36276</v>
      </c>
    </row>
    <row r="545" spans="1:8" ht="25" x14ac:dyDescent="0.25">
      <c r="A545" s="7" t="s">
        <v>5714</v>
      </c>
      <c r="B545" s="79" t="s">
        <v>5715</v>
      </c>
      <c r="C545" s="80" t="s">
        <v>5368</v>
      </c>
      <c r="D545" s="80" t="s">
        <v>70</v>
      </c>
      <c r="E545" s="103">
        <f t="shared" si="19"/>
        <v>75923</v>
      </c>
      <c r="F545" s="85">
        <v>60647</v>
      </c>
      <c r="G545" s="96">
        <v>0.19</v>
      </c>
      <c r="H545" s="97">
        <v>72170</v>
      </c>
    </row>
    <row r="546" spans="1:8" ht="12.5" x14ac:dyDescent="0.25">
      <c r="A546" s="7" t="s">
        <v>9803</v>
      </c>
      <c r="B546" s="79" t="s">
        <v>9804</v>
      </c>
      <c r="C546" s="80" t="s">
        <v>5368</v>
      </c>
      <c r="D546" s="80" t="s">
        <v>70</v>
      </c>
      <c r="E546" s="103">
        <f t="shared" si="19"/>
        <v>52007</v>
      </c>
      <c r="F546" s="85">
        <v>41543</v>
      </c>
      <c r="G546" s="96">
        <v>0.19</v>
      </c>
      <c r="H546" s="97">
        <v>49436</v>
      </c>
    </row>
    <row r="547" spans="1:8" ht="12.5" x14ac:dyDescent="0.25">
      <c r="A547" s="7" t="s">
        <v>9875</v>
      </c>
      <c r="B547" s="79" t="s">
        <v>9876</v>
      </c>
      <c r="C547" s="80" t="s">
        <v>5368</v>
      </c>
      <c r="D547" s="80" t="s">
        <v>70</v>
      </c>
      <c r="E547" s="103">
        <f t="shared" si="19"/>
        <v>86683</v>
      </c>
      <c r="F547" s="85">
        <v>69242</v>
      </c>
      <c r="G547" s="96">
        <v>0.19</v>
      </c>
      <c r="H547" s="97">
        <v>82398</v>
      </c>
    </row>
    <row r="548" spans="1:8" ht="12.5" x14ac:dyDescent="0.25">
      <c r="A548" s="7" t="s">
        <v>9805</v>
      </c>
      <c r="B548" s="79" t="s">
        <v>9806</v>
      </c>
      <c r="C548" s="80" t="s">
        <v>5368</v>
      </c>
      <c r="D548" s="80" t="s">
        <v>70</v>
      </c>
      <c r="E548" s="103">
        <f t="shared" si="19"/>
        <v>18422</v>
      </c>
      <c r="F548" s="85">
        <v>14715</v>
      </c>
      <c r="G548" s="96">
        <v>0.19</v>
      </c>
      <c r="H548" s="97">
        <v>17511</v>
      </c>
    </row>
    <row r="549" spans="1:8" ht="12.5" x14ac:dyDescent="0.25">
      <c r="A549" s="7" t="s">
        <v>9877</v>
      </c>
      <c r="B549" s="79" t="s">
        <v>9878</v>
      </c>
      <c r="C549" s="80" t="s">
        <v>5368</v>
      </c>
      <c r="D549" s="80" t="s">
        <v>70</v>
      </c>
      <c r="E549" s="103">
        <f t="shared" si="19"/>
        <v>43341</v>
      </c>
      <c r="F549" s="85">
        <v>34620</v>
      </c>
      <c r="G549" s="96">
        <v>0.19</v>
      </c>
      <c r="H549" s="97">
        <v>41198</v>
      </c>
    </row>
    <row r="550" spans="1:8" ht="12.5" x14ac:dyDescent="0.25">
      <c r="A550" s="7" t="s">
        <v>9807</v>
      </c>
      <c r="B550" s="79" t="s">
        <v>9808</v>
      </c>
      <c r="C550" s="80" t="s">
        <v>5368</v>
      </c>
      <c r="D550" s="80" t="s">
        <v>70</v>
      </c>
      <c r="E550" s="103">
        <f t="shared" si="19"/>
        <v>15167</v>
      </c>
      <c r="F550" s="85">
        <v>12115</v>
      </c>
      <c r="G550" s="96">
        <v>0.19</v>
      </c>
      <c r="H550" s="97">
        <v>14417</v>
      </c>
    </row>
    <row r="551" spans="1:8" ht="12.5" x14ac:dyDescent="0.25">
      <c r="A551" s="7" t="s">
        <v>9879</v>
      </c>
      <c r="B551" s="79" t="s">
        <v>9880</v>
      </c>
      <c r="C551" s="80" t="s">
        <v>5368</v>
      </c>
      <c r="D551" s="80" t="s">
        <v>70</v>
      </c>
      <c r="E551" s="103">
        <f t="shared" si="19"/>
        <v>37926</v>
      </c>
      <c r="F551" s="85">
        <v>30295</v>
      </c>
      <c r="G551" s="96">
        <v>0.19</v>
      </c>
      <c r="H551" s="97">
        <v>36051</v>
      </c>
    </row>
    <row r="552" spans="1:8" ht="12.5" x14ac:dyDescent="0.25">
      <c r="A552" s="7" t="s">
        <v>6414</v>
      </c>
      <c r="B552" s="79" t="s">
        <v>6415</v>
      </c>
      <c r="C552" s="80" t="s">
        <v>5368</v>
      </c>
      <c r="D552" s="80" t="s">
        <v>70</v>
      </c>
      <c r="E552" s="103">
        <f t="shared" si="19"/>
        <v>262835</v>
      </c>
      <c r="F552" s="85">
        <v>209952</v>
      </c>
      <c r="G552" s="96">
        <v>0.19</v>
      </c>
      <c r="H552" s="97">
        <v>249843</v>
      </c>
    </row>
    <row r="553" spans="1:8" ht="12.5" x14ac:dyDescent="0.25">
      <c r="A553" s="7" t="s">
        <v>6422</v>
      </c>
      <c r="B553" s="79" t="s">
        <v>6423</v>
      </c>
      <c r="C553" s="80" t="s">
        <v>5368</v>
      </c>
      <c r="D553" s="80" t="s">
        <v>70</v>
      </c>
      <c r="E553" s="103">
        <f t="shared" si="19"/>
        <v>527950</v>
      </c>
      <c r="F553" s="85">
        <v>421725</v>
      </c>
      <c r="G553" s="96">
        <v>0.19</v>
      </c>
      <c r="H553" s="97">
        <v>501853</v>
      </c>
    </row>
    <row r="554" spans="1:8" ht="12.5" x14ac:dyDescent="0.25">
      <c r="A554" s="7" t="s">
        <v>6466</v>
      </c>
      <c r="B554" s="79" t="s">
        <v>6467</v>
      </c>
      <c r="C554" s="80" t="s">
        <v>5368</v>
      </c>
      <c r="D554" s="80" t="s">
        <v>70</v>
      </c>
      <c r="E554" s="103">
        <f t="shared" si="19"/>
        <v>1944</v>
      </c>
      <c r="F554" s="85">
        <v>1552</v>
      </c>
      <c r="G554" s="96">
        <v>0.19</v>
      </c>
      <c r="H554" s="97">
        <v>1847</v>
      </c>
    </row>
    <row r="555" spans="1:8" ht="12.5" x14ac:dyDescent="0.25">
      <c r="A555" s="7" t="s">
        <v>6442</v>
      </c>
      <c r="B555" s="79" t="s">
        <v>6443</v>
      </c>
      <c r="C555" s="80" t="s">
        <v>5368</v>
      </c>
      <c r="D555" s="80" t="s">
        <v>70</v>
      </c>
      <c r="E555" s="103">
        <f t="shared" si="19"/>
        <v>134844</v>
      </c>
      <c r="F555" s="85">
        <v>107713</v>
      </c>
      <c r="G555" s="96">
        <v>0.19</v>
      </c>
      <c r="H555" s="97">
        <v>128178</v>
      </c>
    </row>
    <row r="556" spans="1:8" ht="12.5" x14ac:dyDescent="0.25">
      <c r="A556" s="7" t="s">
        <v>6270</v>
      </c>
      <c r="B556" s="79" t="s">
        <v>6271</v>
      </c>
      <c r="C556" s="80" t="s">
        <v>5368</v>
      </c>
      <c r="D556" s="80" t="s">
        <v>70</v>
      </c>
      <c r="E556" s="103">
        <f t="shared" si="19"/>
        <v>3615</v>
      </c>
      <c r="F556" s="85">
        <v>2887</v>
      </c>
      <c r="G556" s="96">
        <v>0.19</v>
      </c>
      <c r="H556" s="97">
        <v>3436</v>
      </c>
    </row>
    <row r="557" spans="1:8" ht="12.5" x14ac:dyDescent="0.25">
      <c r="A557" s="7" t="s">
        <v>6276</v>
      </c>
      <c r="B557" s="79" t="s">
        <v>6277</v>
      </c>
      <c r="C557" s="80" t="s">
        <v>5368</v>
      </c>
      <c r="D557" s="80" t="s">
        <v>70</v>
      </c>
      <c r="E557" s="103">
        <f t="shared" si="19"/>
        <v>12307</v>
      </c>
      <c r="F557" s="85">
        <v>9830</v>
      </c>
      <c r="G557" s="96">
        <v>0.19</v>
      </c>
      <c r="H557" s="97">
        <v>11698</v>
      </c>
    </row>
    <row r="558" spans="1:8" ht="12.5" x14ac:dyDescent="0.25">
      <c r="A558" s="7" t="s">
        <v>6456</v>
      </c>
      <c r="B558" s="79" t="s">
        <v>6457</v>
      </c>
      <c r="C558" s="80" t="s">
        <v>5368</v>
      </c>
      <c r="D558" s="80" t="s">
        <v>70</v>
      </c>
      <c r="E558" s="103">
        <f t="shared" si="19"/>
        <v>9343</v>
      </c>
      <c r="F558" s="85">
        <v>7463</v>
      </c>
      <c r="G558" s="96">
        <v>0.19</v>
      </c>
      <c r="H558" s="97">
        <v>8881</v>
      </c>
    </row>
    <row r="559" spans="1:8" ht="12.5" x14ac:dyDescent="0.25">
      <c r="A559" s="7" t="s">
        <v>6258</v>
      </c>
      <c r="B559" s="79" t="s">
        <v>6259</v>
      </c>
      <c r="C559" s="80" t="s">
        <v>5368</v>
      </c>
      <c r="D559" s="80" t="s">
        <v>70</v>
      </c>
      <c r="E559" s="103">
        <f t="shared" si="19"/>
        <v>1095</v>
      </c>
      <c r="F559" s="85">
        <v>874</v>
      </c>
      <c r="G559" s="96">
        <v>0.19</v>
      </c>
      <c r="H559" s="97">
        <v>1040</v>
      </c>
    </row>
    <row r="560" spans="1:8" ht="12.5" x14ac:dyDescent="0.25">
      <c r="A560" s="7" t="s">
        <v>6264</v>
      </c>
      <c r="B560" s="79" t="s">
        <v>6265</v>
      </c>
      <c r="C560" s="80" t="s">
        <v>5368</v>
      </c>
      <c r="D560" s="80" t="s">
        <v>70</v>
      </c>
      <c r="E560" s="103">
        <f t="shared" si="19"/>
        <v>1850</v>
      </c>
      <c r="F560" s="85">
        <v>1477</v>
      </c>
      <c r="G560" s="96">
        <v>0.19</v>
      </c>
      <c r="H560" s="97">
        <v>1758</v>
      </c>
    </row>
    <row r="561" spans="1:9" ht="12.5" x14ac:dyDescent="0.25">
      <c r="A561" s="7" t="s">
        <v>6284</v>
      </c>
      <c r="B561" s="79" t="s">
        <v>6285</v>
      </c>
      <c r="C561" s="80" t="s">
        <v>5368</v>
      </c>
      <c r="D561" s="80" t="s">
        <v>70</v>
      </c>
      <c r="E561" s="103">
        <f t="shared" si="19"/>
        <v>2524</v>
      </c>
      <c r="F561" s="85">
        <v>2016</v>
      </c>
      <c r="G561" s="96">
        <v>0.19</v>
      </c>
      <c r="H561" s="97">
        <v>2399</v>
      </c>
    </row>
    <row r="562" spans="1:9" ht="25" x14ac:dyDescent="0.25">
      <c r="A562" s="7" t="s">
        <v>5758</v>
      </c>
      <c r="B562" s="79" t="s">
        <v>5759</v>
      </c>
      <c r="C562" s="80" t="s">
        <v>5368</v>
      </c>
      <c r="D562" s="80" t="s">
        <v>70</v>
      </c>
      <c r="E562" s="103">
        <f t="shared" ref="E562:E567" si="20">ROUNDUP(H562*(1+$H$1),0)</f>
        <v>260545</v>
      </c>
      <c r="F562" s="85">
        <v>208123</v>
      </c>
      <c r="G562" s="96">
        <v>0.19</v>
      </c>
      <c r="H562" s="97">
        <v>247666</v>
      </c>
    </row>
    <row r="563" spans="1:9" ht="25" x14ac:dyDescent="0.25">
      <c r="A563" s="7" t="s">
        <v>6362</v>
      </c>
      <c r="B563" s="79" t="s">
        <v>6363</v>
      </c>
      <c r="C563" s="80" t="s">
        <v>5368</v>
      </c>
      <c r="D563" s="80" t="s">
        <v>770</v>
      </c>
      <c r="E563" s="103">
        <f t="shared" si="20"/>
        <v>39039</v>
      </c>
      <c r="F563" s="85">
        <v>31184</v>
      </c>
      <c r="G563" s="96">
        <v>0.19</v>
      </c>
      <c r="H563" s="97">
        <v>37109</v>
      </c>
    </row>
    <row r="564" spans="1:9" ht="25" x14ac:dyDescent="0.25">
      <c r="A564" s="7" t="s">
        <v>8652</v>
      </c>
      <c r="B564" s="79" t="s">
        <v>8653</v>
      </c>
      <c r="C564" s="80" t="s">
        <v>5368</v>
      </c>
      <c r="D564" s="80" t="s">
        <v>770</v>
      </c>
      <c r="E564" s="103">
        <f t="shared" si="20"/>
        <v>39039</v>
      </c>
      <c r="F564" s="85">
        <v>31184</v>
      </c>
      <c r="G564" s="96">
        <v>0.19</v>
      </c>
      <c r="H564" s="97">
        <v>37109</v>
      </c>
    </row>
    <row r="565" spans="1:9" ht="25" x14ac:dyDescent="0.25">
      <c r="A565" s="7" t="s">
        <v>6358</v>
      </c>
      <c r="B565" s="79" t="s">
        <v>6359</v>
      </c>
      <c r="C565" s="80" t="s">
        <v>5368</v>
      </c>
      <c r="D565" s="80" t="s">
        <v>770</v>
      </c>
      <c r="E565" s="103">
        <f t="shared" si="20"/>
        <v>24665</v>
      </c>
      <c r="F565" s="85">
        <v>19702</v>
      </c>
      <c r="G565" s="96">
        <v>0.19</v>
      </c>
      <c r="H565" s="97">
        <v>23445</v>
      </c>
    </row>
    <row r="566" spans="1:9" ht="25" x14ac:dyDescent="0.25">
      <c r="A566" s="7" t="s">
        <v>6368</v>
      </c>
      <c r="B566" s="79" t="s">
        <v>6369</v>
      </c>
      <c r="C566" s="80" t="s">
        <v>5368</v>
      </c>
      <c r="D566" s="80" t="s">
        <v>770</v>
      </c>
      <c r="E566" s="103">
        <f t="shared" si="20"/>
        <v>67801</v>
      </c>
      <c r="F566" s="85">
        <v>54159</v>
      </c>
      <c r="G566" s="96">
        <v>0.19</v>
      </c>
      <c r="H566" s="97">
        <v>64449</v>
      </c>
    </row>
    <row r="567" spans="1:9" ht="25" x14ac:dyDescent="0.25">
      <c r="A567" s="7" t="s">
        <v>6017</v>
      </c>
      <c r="B567" s="79" t="s">
        <v>6018</v>
      </c>
      <c r="C567" s="80" t="s">
        <v>5368</v>
      </c>
      <c r="D567" s="80" t="s">
        <v>770</v>
      </c>
      <c r="E567" s="103">
        <f t="shared" si="20"/>
        <v>50568</v>
      </c>
      <c r="F567" s="85">
        <v>40393</v>
      </c>
      <c r="G567" s="96">
        <v>0.19</v>
      </c>
      <c r="H567" s="97">
        <v>48068</v>
      </c>
    </row>
    <row r="568" spans="1:9" ht="25" x14ac:dyDescent="0.25">
      <c r="A568" s="7" t="s">
        <v>8501</v>
      </c>
      <c r="B568" s="79" t="s">
        <v>8502</v>
      </c>
      <c r="C568" s="80" t="s">
        <v>5368</v>
      </c>
      <c r="D568" s="80" t="s">
        <v>770</v>
      </c>
      <c r="E568" s="106">
        <v>23984</v>
      </c>
      <c r="F568" s="85"/>
      <c r="G568" s="96"/>
      <c r="I568" s="91" t="s">
        <v>10313</v>
      </c>
    </row>
    <row r="569" spans="1:9" ht="25" x14ac:dyDescent="0.25">
      <c r="A569" s="7" t="s">
        <v>8662</v>
      </c>
      <c r="B569" s="79" t="s">
        <v>8663</v>
      </c>
      <c r="C569" s="80" t="s">
        <v>5368</v>
      </c>
      <c r="D569" s="80" t="s">
        <v>770</v>
      </c>
      <c r="E569" s="106">
        <v>41600</v>
      </c>
      <c r="F569" s="85"/>
      <c r="G569" s="96"/>
    </row>
    <row r="570" spans="1:9" ht="25" x14ac:dyDescent="0.25">
      <c r="A570" s="7" t="s">
        <v>6372</v>
      </c>
      <c r="B570" s="79" t="s">
        <v>6373</v>
      </c>
      <c r="C570" s="80" t="s">
        <v>5368</v>
      </c>
      <c r="D570" s="80" t="s">
        <v>770</v>
      </c>
      <c r="E570" s="103">
        <f t="shared" ref="E570:E577" si="21">ROUNDUP(H570*(1+$H$1),0)</f>
        <v>83607</v>
      </c>
      <c r="F570" s="85">
        <v>66785</v>
      </c>
      <c r="G570" s="96">
        <v>0.19</v>
      </c>
      <c r="H570" s="97">
        <v>79474</v>
      </c>
    </row>
    <row r="571" spans="1:9" ht="25" x14ac:dyDescent="0.25">
      <c r="A571" s="7" t="s">
        <v>6354</v>
      </c>
      <c r="B571" s="79" t="s">
        <v>6355</v>
      </c>
      <c r="C571" s="80" t="s">
        <v>5368</v>
      </c>
      <c r="D571" s="80" t="s">
        <v>770</v>
      </c>
      <c r="E571" s="103">
        <f t="shared" si="21"/>
        <v>15710</v>
      </c>
      <c r="F571" s="85">
        <v>12549</v>
      </c>
      <c r="G571" s="96">
        <v>0.19</v>
      </c>
      <c r="H571" s="97">
        <v>14933</v>
      </c>
    </row>
    <row r="572" spans="1:9" ht="25" x14ac:dyDescent="0.25">
      <c r="A572" s="7" t="s">
        <v>6468</v>
      </c>
      <c r="B572" s="79" t="s">
        <v>6469</v>
      </c>
      <c r="C572" s="80" t="s">
        <v>5368</v>
      </c>
      <c r="D572" s="80" t="s">
        <v>770</v>
      </c>
      <c r="E572" s="103">
        <f t="shared" si="21"/>
        <v>15522</v>
      </c>
      <c r="F572" s="85">
        <v>12398</v>
      </c>
      <c r="G572" s="96">
        <v>0.19</v>
      </c>
      <c r="H572" s="97">
        <v>14754</v>
      </c>
    </row>
    <row r="573" spans="1:9" ht="25" x14ac:dyDescent="0.25">
      <c r="A573" s="7" t="s">
        <v>5770</v>
      </c>
      <c r="B573" s="79" t="s">
        <v>5771</v>
      </c>
      <c r="C573" s="80" t="s">
        <v>5368</v>
      </c>
      <c r="D573" s="80" t="s">
        <v>770</v>
      </c>
      <c r="E573" s="103">
        <f t="shared" si="21"/>
        <v>195216</v>
      </c>
      <c r="F573" s="85">
        <v>155938</v>
      </c>
      <c r="G573" s="96">
        <v>0.19</v>
      </c>
      <c r="H573" s="97">
        <v>185566</v>
      </c>
    </row>
    <row r="574" spans="1:9" ht="25" x14ac:dyDescent="0.25">
      <c r="A574" s="7" t="s">
        <v>5772</v>
      </c>
      <c r="B574" s="79" t="s">
        <v>5773</v>
      </c>
      <c r="C574" s="80" t="s">
        <v>5368</v>
      </c>
      <c r="D574" s="80" t="s">
        <v>770</v>
      </c>
      <c r="E574" s="103">
        <f t="shared" si="21"/>
        <v>277310</v>
      </c>
      <c r="F574" s="85">
        <v>221514</v>
      </c>
      <c r="G574" s="96">
        <v>0.19</v>
      </c>
      <c r="H574" s="97">
        <v>263602</v>
      </c>
    </row>
    <row r="575" spans="1:9" ht="25" x14ac:dyDescent="0.25">
      <c r="A575" s="7" t="s">
        <v>5774</v>
      </c>
      <c r="B575" s="79" t="s">
        <v>5775</v>
      </c>
      <c r="C575" s="80" t="s">
        <v>5368</v>
      </c>
      <c r="D575" s="80" t="s">
        <v>770</v>
      </c>
      <c r="E575" s="103">
        <f t="shared" si="21"/>
        <v>280259</v>
      </c>
      <c r="F575" s="85">
        <v>223870</v>
      </c>
      <c r="G575" s="96">
        <v>0.19</v>
      </c>
      <c r="H575" s="97">
        <v>266405</v>
      </c>
    </row>
    <row r="576" spans="1:9" ht="25" x14ac:dyDescent="0.25">
      <c r="A576" s="7" t="s">
        <v>6378</v>
      </c>
      <c r="B576" s="79" t="s">
        <v>6379</v>
      </c>
      <c r="C576" s="80" t="s">
        <v>5368</v>
      </c>
      <c r="D576" s="80" t="s">
        <v>770</v>
      </c>
      <c r="E576" s="103">
        <f t="shared" si="21"/>
        <v>46945</v>
      </c>
      <c r="F576" s="85">
        <v>37499</v>
      </c>
      <c r="G576" s="96">
        <v>0.19</v>
      </c>
      <c r="H576" s="97">
        <v>44624</v>
      </c>
    </row>
    <row r="577" spans="1:9" ht="25" x14ac:dyDescent="0.25">
      <c r="A577" s="7" t="s">
        <v>6380</v>
      </c>
      <c r="B577" s="79" t="s">
        <v>6381</v>
      </c>
      <c r="C577" s="80" t="s">
        <v>5368</v>
      </c>
      <c r="D577" s="80" t="s">
        <v>770</v>
      </c>
      <c r="E577" s="103">
        <f t="shared" si="21"/>
        <v>74658</v>
      </c>
      <c r="F577" s="85">
        <v>59636</v>
      </c>
      <c r="G577" s="96">
        <v>0.19</v>
      </c>
      <c r="H577" s="97">
        <v>70967</v>
      </c>
    </row>
    <row r="578" spans="1:9" ht="12.5" x14ac:dyDescent="0.25">
      <c r="A578" s="7" t="s">
        <v>5686</v>
      </c>
      <c r="B578" s="79" t="s">
        <v>5687</v>
      </c>
      <c r="C578" s="80" t="s">
        <v>5368</v>
      </c>
      <c r="D578" s="80" t="s">
        <v>770</v>
      </c>
      <c r="E578" s="103">
        <v>15820</v>
      </c>
      <c r="F578" s="85"/>
      <c r="G578" s="96"/>
      <c r="I578" s="91" t="s">
        <v>10302</v>
      </c>
    </row>
    <row r="579" spans="1:9" ht="12.5" x14ac:dyDescent="0.25">
      <c r="A579" s="7" t="s">
        <v>5688</v>
      </c>
      <c r="B579" s="79" t="s">
        <v>5689</v>
      </c>
      <c r="C579" s="80" t="s">
        <v>5368</v>
      </c>
      <c r="D579" s="80" t="s">
        <v>770</v>
      </c>
      <c r="E579" s="103">
        <v>30150</v>
      </c>
      <c r="F579" s="85"/>
      <c r="G579" s="96"/>
      <c r="I579" s="91" t="s">
        <v>10302</v>
      </c>
    </row>
    <row r="580" spans="1:9" ht="12.5" x14ac:dyDescent="0.25">
      <c r="A580" s="7" t="s">
        <v>5690</v>
      </c>
      <c r="B580" s="79" t="s">
        <v>5691</v>
      </c>
      <c r="C580" s="80" t="s">
        <v>5368</v>
      </c>
      <c r="D580" s="80" t="s">
        <v>770</v>
      </c>
      <c r="E580" s="103">
        <v>43150</v>
      </c>
      <c r="F580" s="85"/>
      <c r="G580" s="96"/>
      <c r="I580" s="91" t="s">
        <v>10302</v>
      </c>
    </row>
    <row r="581" spans="1:9" ht="12.5" x14ac:dyDescent="0.25">
      <c r="A581" s="7" t="s">
        <v>5692</v>
      </c>
      <c r="B581" s="79" t="s">
        <v>5693</v>
      </c>
      <c r="C581" s="80" t="s">
        <v>5368</v>
      </c>
      <c r="D581" s="80" t="s">
        <v>770</v>
      </c>
      <c r="E581" s="103">
        <v>67650</v>
      </c>
      <c r="F581" s="85"/>
      <c r="G581" s="96"/>
      <c r="I581" s="91" t="s">
        <v>10302</v>
      </c>
    </row>
    <row r="582" spans="1:9" ht="12.5" x14ac:dyDescent="0.25">
      <c r="A582" s="7" t="s">
        <v>5694</v>
      </c>
      <c r="B582" s="79" t="s">
        <v>5695</v>
      </c>
      <c r="C582" s="80" t="s">
        <v>5368</v>
      </c>
      <c r="D582" s="80" t="s">
        <v>770</v>
      </c>
      <c r="E582" s="103">
        <v>97483</v>
      </c>
      <c r="F582" s="85"/>
      <c r="G582" s="96"/>
      <c r="I582" s="91" t="s">
        <v>10302</v>
      </c>
    </row>
    <row r="583" spans="1:9" ht="12.5" x14ac:dyDescent="0.25">
      <c r="A583" s="7" t="s">
        <v>8917</v>
      </c>
      <c r="B583" s="79" t="s">
        <v>8918</v>
      </c>
      <c r="C583" s="80" t="s">
        <v>5368</v>
      </c>
      <c r="D583" s="80" t="s">
        <v>770</v>
      </c>
      <c r="E583" s="103">
        <v>109358</v>
      </c>
      <c r="F583" s="85"/>
      <c r="G583" s="96"/>
      <c r="I583" s="91" t="s">
        <v>10323</v>
      </c>
    </row>
    <row r="584" spans="1:9" ht="12.5" x14ac:dyDescent="0.25">
      <c r="A584" s="7" t="s">
        <v>8923</v>
      </c>
      <c r="B584" s="79" t="s">
        <v>8924</v>
      </c>
      <c r="C584" s="80" t="s">
        <v>5368</v>
      </c>
      <c r="D584" s="80" t="s">
        <v>770</v>
      </c>
      <c r="E584" s="103">
        <v>165692</v>
      </c>
      <c r="F584" s="85"/>
      <c r="G584" s="96"/>
      <c r="I584" s="91" t="s">
        <v>10323</v>
      </c>
    </row>
    <row r="585" spans="1:9" ht="12.5" x14ac:dyDescent="0.25">
      <c r="A585" s="7" t="s">
        <v>8927</v>
      </c>
      <c r="B585" s="79" t="s">
        <v>8928</v>
      </c>
      <c r="C585" s="80" t="s">
        <v>5368</v>
      </c>
      <c r="D585" s="80" t="s">
        <v>770</v>
      </c>
      <c r="E585" s="103">
        <v>195342</v>
      </c>
      <c r="F585" s="85"/>
      <c r="G585" s="96"/>
      <c r="I585" s="91" t="s">
        <v>10323</v>
      </c>
    </row>
    <row r="586" spans="1:9" ht="12.5" x14ac:dyDescent="0.25">
      <c r="A586" s="7" t="s">
        <v>5696</v>
      </c>
      <c r="B586" s="79" t="s">
        <v>5697</v>
      </c>
      <c r="C586" s="80" t="s">
        <v>5368</v>
      </c>
      <c r="D586" s="80" t="s">
        <v>770</v>
      </c>
      <c r="E586" s="103">
        <v>115946</v>
      </c>
      <c r="F586" s="85"/>
      <c r="G586" s="96"/>
      <c r="I586" s="91" t="s">
        <v>10315</v>
      </c>
    </row>
    <row r="587" spans="1:9" ht="13" x14ac:dyDescent="0.25">
      <c r="A587" s="7" t="s">
        <v>8929</v>
      </c>
      <c r="B587" s="98" t="s">
        <v>8930</v>
      </c>
      <c r="C587" s="80" t="s">
        <v>5368</v>
      </c>
      <c r="D587" s="80" t="s">
        <v>770</v>
      </c>
      <c r="E587" s="106">
        <v>607185</v>
      </c>
      <c r="F587" s="85"/>
      <c r="G587" s="96"/>
      <c r="I587" s="91" t="s">
        <v>10324</v>
      </c>
    </row>
    <row r="588" spans="1:9" ht="13" x14ac:dyDescent="0.25">
      <c r="A588" s="7" t="s">
        <v>8931</v>
      </c>
      <c r="B588" s="98" t="s">
        <v>8932</v>
      </c>
      <c r="C588" s="80" t="s">
        <v>5368</v>
      </c>
      <c r="D588" s="80" t="s">
        <v>770</v>
      </c>
      <c r="E588" s="106">
        <v>714030</v>
      </c>
      <c r="F588" s="85"/>
      <c r="G588" s="96"/>
      <c r="I588" s="91" t="s">
        <v>10324</v>
      </c>
    </row>
    <row r="589" spans="1:9" ht="13" x14ac:dyDescent="0.25">
      <c r="A589" s="7" t="s">
        <v>8933</v>
      </c>
      <c r="B589" s="98" t="s">
        <v>8934</v>
      </c>
      <c r="C589" s="80" t="s">
        <v>5368</v>
      </c>
      <c r="D589" s="80" t="s">
        <v>770</v>
      </c>
      <c r="E589" s="106">
        <v>891041</v>
      </c>
      <c r="F589" s="85"/>
      <c r="G589" s="96"/>
      <c r="I589" s="91" t="s">
        <v>10324</v>
      </c>
    </row>
    <row r="590" spans="1:9" ht="13" x14ac:dyDescent="0.25">
      <c r="A590" s="7" t="s">
        <v>10052</v>
      </c>
      <c r="B590" s="98" t="s">
        <v>10053</v>
      </c>
      <c r="C590" s="80" t="s">
        <v>5368</v>
      </c>
      <c r="D590" s="80" t="s">
        <v>770</v>
      </c>
      <c r="E590" s="106">
        <v>1228725</v>
      </c>
      <c r="F590" s="85"/>
      <c r="G590" s="96"/>
      <c r="I590" s="91" t="s">
        <v>10324</v>
      </c>
    </row>
    <row r="591" spans="1:9" ht="13" x14ac:dyDescent="0.25">
      <c r="A591" s="7" t="s">
        <v>10054</v>
      </c>
      <c r="B591" s="98" t="s">
        <v>10055</v>
      </c>
      <c r="C591" s="80" t="s">
        <v>5368</v>
      </c>
      <c r="D591" s="80" t="s">
        <v>770</v>
      </c>
      <c r="E591" s="106">
        <v>1653882</v>
      </c>
      <c r="F591" s="85"/>
      <c r="G591" s="96"/>
      <c r="I591" s="91" t="s">
        <v>10324</v>
      </c>
    </row>
    <row r="592" spans="1:9" ht="13" x14ac:dyDescent="0.25">
      <c r="A592" s="7" t="s">
        <v>8935</v>
      </c>
      <c r="B592" s="79" t="s">
        <v>8936</v>
      </c>
      <c r="C592" s="80" t="s">
        <v>5368</v>
      </c>
      <c r="D592" s="80" t="s">
        <v>770</v>
      </c>
      <c r="E592" s="104">
        <v>607185</v>
      </c>
      <c r="F592" s="85"/>
      <c r="G592" s="96"/>
    </row>
    <row r="593" spans="1:9" ht="12.5" x14ac:dyDescent="0.25">
      <c r="A593" s="7" t="s">
        <v>8937</v>
      </c>
      <c r="B593" s="79" t="s">
        <v>8938</v>
      </c>
      <c r="C593" s="80" t="s">
        <v>5368</v>
      </c>
      <c r="D593" s="80" t="s">
        <v>770</v>
      </c>
      <c r="E593" s="103">
        <v>714030</v>
      </c>
      <c r="F593" s="85"/>
      <c r="G593" s="96"/>
    </row>
    <row r="594" spans="1:9" ht="12.5" x14ac:dyDescent="0.25">
      <c r="A594" s="7" t="s">
        <v>8941</v>
      </c>
      <c r="B594" s="79" t="s">
        <v>8942</v>
      </c>
      <c r="C594" s="80" t="s">
        <v>5368</v>
      </c>
      <c r="D594" s="80" t="s">
        <v>770</v>
      </c>
      <c r="E594" s="103">
        <v>891041</v>
      </c>
      <c r="F594" s="85"/>
      <c r="G594" s="96"/>
    </row>
    <row r="595" spans="1:9" ht="12.5" x14ac:dyDescent="0.25">
      <c r="A595" s="7" t="s">
        <v>8943</v>
      </c>
      <c r="B595" s="79" t="s">
        <v>8944</v>
      </c>
      <c r="C595" s="80" t="s">
        <v>5368</v>
      </c>
      <c r="D595" s="80" t="s">
        <v>770</v>
      </c>
      <c r="E595" s="103">
        <v>1228725</v>
      </c>
      <c r="F595" s="85"/>
      <c r="G595" s="96"/>
    </row>
    <row r="596" spans="1:9" ht="13" x14ac:dyDescent="0.25">
      <c r="A596" s="7" t="s">
        <v>8945</v>
      </c>
      <c r="B596" s="79" t="s">
        <v>8946</v>
      </c>
      <c r="C596" s="80" t="s">
        <v>5368</v>
      </c>
      <c r="D596" s="80" t="s">
        <v>770</v>
      </c>
      <c r="E596" s="104">
        <v>1653882</v>
      </c>
      <c r="F596" s="85"/>
      <c r="G596" s="96"/>
    </row>
    <row r="597" spans="1:9" ht="12.5" x14ac:dyDescent="0.25">
      <c r="A597" s="7" t="s">
        <v>8947</v>
      </c>
      <c r="B597" s="79" t="s">
        <v>8948</v>
      </c>
      <c r="C597" s="80" t="s">
        <v>5368</v>
      </c>
      <c r="D597" s="80" t="s">
        <v>770</v>
      </c>
      <c r="E597" s="103">
        <f t="shared" ref="E597:E605" si="22">ROUNDUP(H597*(1+$H$1),0)</f>
        <v>1370903</v>
      </c>
      <c r="F597" s="85">
        <v>1303139</v>
      </c>
      <c r="G597" s="96">
        <v>0</v>
      </c>
      <c r="H597" s="97">
        <v>1303139</v>
      </c>
    </row>
    <row r="598" spans="1:9" ht="12.5" x14ac:dyDescent="0.25">
      <c r="A598" s="7" t="s">
        <v>8949</v>
      </c>
      <c r="B598" s="79" t="s">
        <v>8950</v>
      </c>
      <c r="C598" s="80" t="s">
        <v>5368</v>
      </c>
      <c r="D598" s="80" t="s">
        <v>770</v>
      </c>
      <c r="E598" s="103">
        <f t="shared" si="22"/>
        <v>1501419</v>
      </c>
      <c r="F598" s="85">
        <v>1427204</v>
      </c>
      <c r="G598" s="96">
        <v>0</v>
      </c>
      <c r="H598" s="97">
        <v>1427204</v>
      </c>
    </row>
    <row r="599" spans="1:9" ht="12.5" x14ac:dyDescent="0.25">
      <c r="A599" s="7" t="s">
        <v>8951</v>
      </c>
      <c r="B599" s="79" t="s">
        <v>8952</v>
      </c>
      <c r="C599" s="80" t="s">
        <v>5368</v>
      </c>
      <c r="D599" s="80" t="s">
        <v>770</v>
      </c>
      <c r="E599" s="103">
        <f t="shared" si="22"/>
        <v>1598958</v>
      </c>
      <c r="F599" s="85">
        <v>1519922</v>
      </c>
      <c r="G599" s="96">
        <v>0</v>
      </c>
      <c r="H599" s="97">
        <v>1519922</v>
      </c>
    </row>
    <row r="600" spans="1:9" ht="12.5" x14ac:dyDescent="0.25">
      <c r="A600" s="7" t="s">
        <v>8953</v>
      </c>
      <c r="B600" s="79" t="s">
        <v>8954</v>
      </c>
      <c r="C600" s="80" t="s">
        <v>5368</v>
      </c>
      <c r="D600" s="80" t="s">
        <v>770</v>
      </c>
      <c r="E600" s="103">
        <f t="shared" si="22"/>
        <v>2090576</v>
      </c>
      <c r="F600" s="85">
        <v>1987239</v>
      </c>
      <c r="G600" s="96">
        <v>0</v>
      </c>
      <c r="H600" s="97">
        <v>1987239</v>
      </c>
    </row>
    <row r="601" spans="1:9" ht="12.5" x14ac:dyDescent="0.25">
      <c r="A601" s="7" t="s">
        <v>8955</v>
      </c>
      <c r="B601" s="79" t="s">
        <v>8956</v>
      </c>
      <c r="C601" s="80" t="s">
        <v>5368</v>
      </c>
      <c r="D601" s="80" t="s">
        <v>770</v>
      </c>
      <c r="E601" s="103">
        <f t="shared" si="22"/>
        <v>2430862</v>
      </c>
      <c r="F601" s="85">
        <v>2310705</v>
      </c>
      <c r="G601" s="96">
        <v>0</v>
      </c>
      <c r="H601" s="97">
        <v>2310705</v>
      </c>
    </row>
    <row r="602" spans="1:9" ht="12.5" x14ac:dyDescent="0.25">
      <c r="A602" s="7" t="s">
        <v>8957</v>
      </c>
      <c r="B602" s="79" t="s">
        <v>8958</v>
      </c>
      <c r="C602" s="80" t="s">
        <v>5368</v>
      </c>
      <c r="D602" s="80" t="s">
        <v>770</v>
      </c>
      <c r="E602" s="103">
        <f t="shared" si="22"/>
        <v>2558708</v>
      </c>
      <c r="F602" s="85">
        <v>2432231</v>
      </c>
      <c r="G602" s="96">
        <v>0</v>
      </c>
      <c r="H602" s="97">
        <v>2432231</v>
      </c>
    </row>
    <row r="603" spans="1:9" ht="12.5" x14ac:dyDescent="0.25">
      <c r="A603" s="7" t="s">
        <v>8959</v>
      </c>
      <c r="B603" s="79" t="s">
        <v>8960</v>
      </c>
      <c r="C603" s="80" t="s">
        <v>5368</v>
      </c>
      <c r="D603" s="80" t="s">
        <v>770</v>
      </c>
      <c r="E603" s="103">
        <f t="shared" si="22"/>
        <v>2739229</v>
      </c>
      <c r="F603" s="85">
        <v>2603829</v>
      </c>
      <c r="G603" s="96">
        <v>0</v>
      </c>
      <c r="H603" s="97">
        <v>2603829</v>
      </c>
    </row>
    <row r="604" spans="1:9" ht="12.5" x14ac:dyDescent="0.25">
      <c r="A604" s="7" t="s">
        <v>8961</v>
      </c>
      <c r="B604" s="79" t="s">
        <v>8962</v>
      </c>
      <c r="C604" s="80" t="s">
        <v>5368</v>
      </c>
      <c r="D604" s="80" t="s">
        <v>770</v>
      </c>
      <c r="E604" s="103">
        <f t="shared" si="22"/>
        <v>3041946</v>
      </c>
      <c r="F604" s="85">
        <v>2891583</v>
      </c>
      <c r="G604" s="96">
        <v>0</v>
      </c>
      <c r="H604" s="97">
        <v>2891583</v>
      </c>
    </row>
    <row r="605" spans="1:9" ht="12.5" x14ac:dyDescent="0.25">
      <c r="A605" s="7" t="s">
        <v>8963</v>
      </c>
      <c r="B605" s="79" t="s">
        <v>8964</v>
      </c>
      <c r="C605" s="80" t="s">
        <v>5368</v>
      </c>
      <c r="D605" s="80" t="s">
        <v>770</v>
      </c>
      <c r="E605" s="103">
        <f t="shared" si="22"/>
        <v>3317688</v>
      </c>
      <c r="F605" s="85">
        <v>3153695</v>
      </c>
      <c r="G605" s="96">
        <v>0</v>
      </c>
      <c r="H605" s="97">
        <v>3153695</v>
      </c>
    </row>
    <row r="606" spans="1:9" ht="13" x14ac:dyDescent="0.25">
      <c r="A606" s="7" t="s">
        <v>9081</v>
      </c>
      <c r="B606" s="79" t="s">
        <v>9082</v>
      </c>
      <c r="C606" s="80" t="s">
        <v>5368</v>
      </c>
      <c r="D606" s="80" t="s">
        <v>770</v>
      </c>
      <c r="E606" s="106">
        <v>8300</v>
      </c>
      <c r="F606" s="85"/>
      <c r="G606" s="96"/>
      <c r="I606" s="91" t="s">
        <v>10325</v>
      </c>
    </row>
    <row r="607" spans="1:9" ht="13" x14ac:dyDescent="0.25">
      <c r="A607" s="7" t="s">
        <v>5568</v>
      </c>
      <c r="B607" s="79" t="s">
        <v>5569</v>
      </c>
      <c r="C607" s="80" t="s">
        <v>5368</v>
      </c>
      <c r="D607" s="80" t="s">
        <v>770</v>
      </c>
      <c r="E607" s="106">
        <v>8633</v>
      </c>
      <c r="F607" s="85"/>
      <c r="G607" s="96"/>
      <c r="I607" s="91" t="s">
        <v>10325</v>
      </c>
    </row>
    <row r="608" spans="1:9" ht="13" x14ac:dyDescent="0.25">
      <c r="A608" s="7" t="s">
        <v>5808</v>
      </c>
      <c r="B608" s="79" t="s">
        <v>5809</v>
      </c>
      <c r="C608" s="80" t="s">
        <v>5368</v>
      </c>
      <c r="D608" s="80" t="s">
        <v>770</v>
      </c>
      <c r="E608" s="106">
        <v>12300</v>
      </c>
      <c r="F608" s="85"/>
      <c r="G608" s="96"/>
      <c r="I608" s="91" t="s">
        <v>10325</v>
      </c>
    </row>
    <row r="609" spans="1:9" ht="13" x14ac:dyDescent="0.25">
      <c r="A609" s="7" t="s">
        <v>5810</v>
      </c>
      <c r="B609" s="79" t="s">
        <v>5811</v>
      </c>
      <c r="C609" s="80" t="s">
        <v>5368</v>
      </c>
      <c r="D609" s="80" t="s">
        <v>770</v>
      </c>
      <c r="E609" s="106">
        <v>15300</v>
      </c>
      <c r="F609" s="85"/>
      <c r="G609" s="96"/>
      <c r="I609" s="91" t="s">
        <v>10325</v>
      </c>
    </row>
    <row r="610" spans="1:9" ht="13" x14ac:dyDescent="0.25">
      <c r="A610" s="7" t="s">
        <v>5812</v>
      </c>
      <c r="B610" s="79" t="s">
        <v>5813</v>
      </c>
      <c r="C610" s="80" t="s">
        <v>5368</v>
      </c>
      <c r="D610" s="80" t="s">
        <v>770</v>
      </c>
      <c r="E610" s="106">
        <v>32483</v>
      </c>
      <c r="F610" s="85"/>
      <c r="G610" s="96"/>
      <c r="I610" s="91" t="s">
        <v>10325</v>
      </c>
    </row>
    <row r="611" spans="1:9" ht="13" x14ac:dyDescent="0.25">
      <c r="A611" s="7" t="s">
        <v>5544</v>
      </c>
      <c r="B611" s="98" t="s">
        <v>5545</v>
      </c>
      <c r="C611" s="80" t="s">
        <v>5368</v>
      </c>
      <c r="D611" s="80" t="s">
        <v>770</v>
      </c>
      <c r="E611" s="106">
        <v>17990</v>
      </c>
      <c r="F611" s="85"/>
      <c r="G611" s="96"/>
      <c r="I611" s="91" t="s">
        <v>10325</v>
      </c>
    </row>
    <row r="612" spans="1:9" ht="12.5" x14ac:dyDescent="0.25">
      <c r="A612" s="7" t="s">
        <v>9682</v>
      </c>
      <c r="B612" s="79" t="s">
        <v>9683</v>
      </c>
      <c r="C612" s="80" t="s">
        <v>5368</v>
      </c>
      <c r="D612" s="80" t="s">
        <v>770</v>
      </c>
      <c r="E612" s="131">
        <v>14990</v>
      </c>
      <c r="F612" s="85"/>
      <c r="G612" s="96"/>
    </row>
    <row r="613" spans="1:9" ht="13" x14ac:dyDescent="0.25">
      <c r="A613" s="7" t="s">
        <v>5728</v>
      </c>
      <c r="B613" s="98" t="s">
        <v>5729</v>
      </c>
      <c r="C613" s="80" t="s">
        <v>5368</v>
      </c>
      <c r="D613" s="80" t="s">
        <v>770</v>
      </c>
      <c r="E613" s="106">
        <v>40998</v>
      </c>
      <c r="F613" s="85"/>
      <c r="G613" s="96"/>
      <c r="I613" s="91" t="s">
        <v>10325</v>
      </c>
    </row>
    <row r="614" spans="1:9" ht="25" x14ac:dyDescent="0.25">
      <c r="A614" s="7" t="s">
        <v>6344</v>
      </c>
      <c r="B614" s="79" t="s">
        <v>6345</v>
      </c>
      <c r="C614" s="80" t="s">
        <v>5368</v>
      </c>
      <c r="D614" s="80" t="s">
        <v>770</v>
      </c>
      <c r="E614" s="103">
        <f>ROUNDUP(H614*(1+$H$1),0)</f>
        <v>39022</v>
      </c>
      <c r="F614" s="85">
        <v>31171</v>
      </c>
      <c r="G614" s="96">
        <v>0.19</v>
      </c>
      <c r="H614" s="97">
        <v>37093</v>
      </c>
    </row>
    <row r="615" spans="1:9" ht="37.5" x14ac:dyDescent="0.25">
      <c r="A615" s="7" t="s">
        <v>6346</v>
      </c>
      <c r="B615" s="79" t="s">
        <v>6347</v>
      </c>
      <c r="C615" s="80" t="s">
        <v>5368</v>
      </c>
      <c r="D615" s="80" t="s">
        <v>770</v>
      </c>
      <c r="E615" s="103">
        <f>ROUNDUP(H615*(1+$H$1),0)</f>
        <v>551187</v>
      </c>
      <c r="F615" s="85">
        <v>440287</v>
      </c>
      <c r="G615" s="96">
        <v>0.19</v>
      </c>
      <c r="H615" s="97">
        <v>523942</v>
      </c>
    </row>
    <row r="616" spans="1:9" ht="37.5" x14ac:dyDescent="0.25">
      <c r="A616" s="7" t="s">
        <v>6348</v>
      </c>
      <c r="B616" s="79" t="s">
        <v>6349</v>
      </c>
      <c r="C616" s="80" t="s">
        <v>5368</v>
      </c>
      <c r="D616" s="80" t="s">
        <v>770</v>
      </c>
      <c r="E616" s="103">
        <f>ROUNDUP(H616*(1+$H$1),0)</f>
        <v>862916</v>
      </c>
      <c r="F616" s="85">
        <v>689296</v>
      </c>
      <c r="G616" s="96">
        <v>0.19</v>
      </c>
      <c r="H616" s="97">
        <v>820262</v>
      </c>
    </row>
    <row r="617" spans="1:9" ht="25" x14ac:dyDescent="0.25">
      <c r="A617" s="7" t="s">
        <v>6340</v>
      </c>
      <c r="B617" s="79" t="s">
        <v>6341</v>
      </c>
      <c r="C617" s="80" t="s">
        <v>5368</v>
      </c>
      <c r="D617" s="80" t="s">
        <v>770</v>
      </c>
      <c r="E617" s="103">
        <f>ROUNDUP(H617*(1+$H$1),0)</f>
        <v>14777</v>
      </c>
      <c r="F617" s="85">
        <v>11803</v>
      </c>
      <c r="G617" s="96">
        <v>0.19</v>
      </c>
      <c r="H617" s="97">
        <v>14046</v>
      </c>
    </row>
    <row r="618" spans="1:9" ht="25" x14ac:dyDescent="0.25">
      <c r="A618" s="7" t="s">
        <v>6342</v>
      </c>
      <c r="B618" s="79" t="s">
        <v>6343</v>
      </c>
      <c r="C618" s="80" t="s">
        <v>5368</v>
      </c>
      <c r="D618" s="80" t="s">
        <v>770</v>
      </c>
      <c r="E618" s="103">
        <f>ROUNDUP(H618*(1+$H$1),0)</f>
        <v>26565</v>
      </c>
      <c r="F618" s="85">
        <v>21219</v>
      </c>
      <c r="G618" s="96">
        <v>0.19</v>
      </c>
      <c r="H618" s="97">
        <v>25251</v>
      </c>
    </row>
    <row r="619" spans="1:9" ht="13" x14ac:dyDescent="0.25">
      <c r="A619" s="7" t="s">
        <v>6278</v>
      </c>
      <c r="B619" s="79" t="s">
        <v>6279</v>
      </c>
      <c r="C619" s="80" t="s">
        <v>5368</v>
      </c>
      <c r="D619" s="80" t="s">
        <v>770</v>
      </c>
      <c r="E619" s="106">
        <v>12484</v>
      </c>
      <c r="F619" s="85"/>
      <c r="G619" s="96"/>
      <c r="I619" s="91" t="s">
        <v>10325</v>
      </c>
    </row>
    <row r="620" spans="1:9" ht="13" x14ac:dyDescent="0.25">
      <c r="A620" s="7" t="s">
        <v>6290</v>
      </c>
      <c r="B620" s="79" t="s">
        <v>6291</v>
      </c>
      <c r="C620" s="80" t="s">
        <v>5368</v>
      </c>
      <c r="D620" s="80" t="s">
        <v>770</v>
      </c>
      <c r="E620" s="106">
        <v>9484</v>
      </c>
      <c r="F620" s="85"/>
      <c r="G620" s="96"/>
      <c r="I620" s="91" t="s">
        <v>10325</v>
      </c>
    </row>
    <row r="621" spans="1:9" ht="13" x14ac:dyDescent="0.25">
      <c r="A621" s="7" t="s">
        <v>6294</v>
      </c>
      <c r="B621" s="79" t="s">
        <v>6295</v>
      </c>
      <c r="C621" s="80" t="s">
        <v>5368</v>
      </c>
      <c r="D621" s="80" t="s">
        <v>770</v>
      </c>
      <c r="E621" s="106">
        <v>18817</v>
      </c>
      <c r="F621" s="85"/>
      <c r="G621" s="96"/>
      <c r="I621" s="91" t="s">
        <v>10325</v>
      </c>
    </row>
    <row r="622" spans="1:9" ht="13" x14ac:dyDescent="0.25">
      <c r="A622" s="7" t="s">
        <v>6266</v>
      </c>
      <c r="B622" s="79" t="s">
        <v>6267</v>
      </c>
      <c r="C622" s="80" t="s">
        <v>5368</v>
      </c>
      <c r="D622" s="80" t="s">
        <v>770</v>
      </c>
      <c r="E622" s="106">
        <v>1250</v>
      </c>
      <c r="F622" s="85"/>
      <c r="G622" s="96"/>
      <c r="I622" s="91" t="s">
        <v>10325</v>
      </c>
    </row>
    <row r="623" spans="1:9" ht="13" x14ac:dyDescent="0.25">
      <c r="A623" s="7" t="s">
        <v>6272</v>
      </c>
      <c r="B623" s="79" t="s">
        <v>6273</v>
      </c>
      <c r="C623" s="80" t="s">
        <v>5368</v>
      </c>
      <c r="D623" s="80" t="s">
        <v>770</v>
      </c>
      <c r="E623" s="106">
        <v>5634</v>
      </c>
      <c r="F623" s="85"/>
      <c r="G623" s="96"/>
      <c r="I623" s="91" t="s">
        <v>10325</v>
      </c>
    </row>
    <row r="624" spans="1:9" ht="13" x14ac:dyDescent="0.25">
      <c r="A624" s="7" t="s">
        <v>6298</v>
      </c>
      <c r="B624" s="79" t="s">
        <v>6299</v>
      </c>
      <c r="C624" s="80" t="s">
        <v>5368</v>
      </c>
      <c r="D624" s="80" t="s">
        <v>770</v>
      </c>
      <c r="E624" s="106">
        <v>38165</v>
      </c>
      <c r="F624" s="85"/>
      <c r="G624" s="96"/>
      <c r="I624" s="91" t="s">
        <v>10326</v>
      </c>
    </row>
    <row r="625" spans="1:9" ht="13" x14ac:dyDescent="0.25">
      <c r="A625" s="7" t="s">
        <v>6302</v>
      </c>
      <c r="B625" s="79" t="s">
        <v>6303</v>
      </c>
      <c r="C625" s="80" t="s">
        <v>5368</v>
      </c>
      <c r="D625" s="80" t="s">
        <v>770</v>
      </c>
      <c r="E625" s="106">
        <v>44841</v>
      </c>
      <c r="F625" s="85"/>
      <c r="G625" s="96"/>
      <c r="I625" s="91" t="s">
        <v>10326</v>
      </c>
    </row>
    <row r="626" spans="1:9" ht="13" x14ac:dyDescent="0.25">
      <c r="A626" s="7" t="s">
        <v>6306</v>
      </c>
      <c r="B626" s="79" t="s">
        <v>6307</v>
      </c>
      <c r="C626" s="80" t="s">
        <v>5368</v>
      </c>
      <c r="D626" s="80" t="s">
        <v>770</v>
      </c>
      <c r="E626" s="106">
        <v>76283</v>
      </c>
      <c r="F626" s="85"/>
      <c r="G626" s="96"/>
      <c r="I626" s="91" t="s">
        <v>10326</v>
      </c>
    </row>
    <row r="627" spans="1:9" ht="13" x14ac:dyDescent="0.25">
      <c r="A627" s="7" t="s">
        <v>6260</v>
      </c>
      <c r="B627" s="79" t="s">
        <v>6261</v>
      </c>
      <c r="C627" s="80" t="s">
        <v>5368</v>
      </c>
      <c r="D627" s="80" t="s">
        <v>770</v>
      </c>
      <c r="E627" s="106">
        <v>2317</v>
      </c>
      <c r="F627" s="85"/>
      <c r="G627" s="96"/>
      <c r="I627" s="91" t="s">
        <v>10325</v>
      </c>
    </row>
    <row r="628" spans="1:9" ht="13" x14ac:dyDescent="0.25">
      <c r="A628" s="7" t="s">
        <v>5675</v>
      </c>
      <c r="B628" s="79" t="s">
        <v>5676</v>
      </c>
      <c r="C628" s="80" t="s">
        <v>5368</v>
      </c>
      <c r="D628" s="80" t="s">
        <v>770</v>
      </c>
      <c r="E628" s="106">
        <v>7984</v>
      </c>
      <c r="F628" s="85"/>
      <c r="G628" s="96"/>
      <c r="I628" s="91" t="s">
        <v>10325</v>
      </c>
    </row>
    <row r="629" spans="1:9" ht="13" x14ac:dyDescent="0.25">
      <c r="A629" s="7" t="s">
        <v>5661</v>
      </c>
      <c r="B629" s="79" t="s">
        <v>5662</v>
      </c>
      <c r="C629" s="80" t="s">
        <v>5368</v>
      </c>
      <c r="D629" s="80" t="s">
        <v>770</v>
      </c>
      <c r="E629" s="106">
        <v>8484</v>
      </c>
      <c r="F629" s="85"/>
      <c r="G629" s="96"/>
      <c r="I629" s="91" t="s">
        <v>10325</v>
      </c>
    </row>
    <row r="630" spans="1:9" ht="13" x14ac:dyDescent="0.25">
      <c r="A630" s="7" t="s">
        <v>5645</v>
      </c>
      <c r="B630" s="79" t="s">
        <v>5646</v>
      </c>
      <c r="C630" s="80" t="s">
        <v>5368</v>
      </c>
      <c r="D630" s="80" t="s">
        <v>770</v>
      </c>
      <c r="E630" s="106">
        <v>12317</v>
      </c>
      <c r="F630" s="85"/>
      <c r="G630" s="96"/>
      <c r="I630" s="91" t="s">
        <v>10325</v>
      </c>
    </row>
    <row r="631" spans="1:9" ht="13" x14ac:dyDescent="0.25">
      <c r="A631" s="7" t="s">
        <v>5647</v>
      </c>
      <c r="B631" s="79" t="s">
        <v>5648</v>
      </c>
      <c r="C631" s="80" t="s">
        <v>5368</v>
      </c>
      <c r="D631" s="80" t="s">
        <v>770</v>
      </c>
      <c r="E631" s="106">
        <v>16984</v>
      </c>
      <c r="F631" s="85"/>
      <c r="G631" s="96"/>
      <c r="I631" s="91" t="s">
        <v>10325</v>
      </c>
    </row>
    <row r="632" spans="1:9" ht="13" x14ac:dyDescent="0.25">
      <c r="A632" s="7" t="s">
        <v>5651</v>
      </c>
      <c r="B632" s="79" t="s">
        <v>5652</v>
      </c>
      <c r="C632" s="80" t="s">
        <v>5368</v>
      </c>
      <c r="D632" s="80" t="s">
        <v>770</v>
      </c>
      <c r="E632" s="106">
        <v>8484</v>
      </c>
      <c r="F632" s="85"/>
      <c r="G632" s="96"/>
      <c r="I632" s="91" t="s">
        <v>10325</v>
      </c>
    </row>
    <row r="633" spans="1:9" ht="13" x14ac:dyDescent="0.25">
      <c r="A633" s="7" t="s">
        <v>5629</v>
      </c>
      <c r="B633" s="79" t="s">
        <v>5630</v>
      </c>
      <c r="C633" s="80" t="s">
        <v>5368</v>
      </c>
      <c r="D633" s="80" t="s">
        <v>770</v>
      </c>
      <c r="E633" s="106">
        <v>12317</v>
      </c>
      <c r="F633" s="85"/>
      <c r="G633" s="96"/>
      <c r="I633" s="91" t="s">
        <v>10325</v>
      </c>
    </row>
    <row r="634" spans="1:9" ht="13" x14ac:dyDescent="0.25">
      <c r="A634" s="7" t="s">
        <v>5635</v>
      </c>
      <c r="B634" s="79" t="s">
        <v>5636</v>
      </c>
      <c r="C634" s="80" t="s">
        <v>5368</v>
      </c>
      <c r="D634" s="80" t="s">
        <v>770</v>
      </c>
      <c r="E634" s="106">
        <v>15367</v>
      </c>
      <c r="F634" s="85"/>
      <c r="G634" s="96"/>
      <c r="I634" s="91" t="s">
        <v>10325</v>
      </c>
    </row>
    <row r="635" spans="1:9" ht="13" x14ac:dyDescent="0.25">
      <c r="A635" s="7" t="s">
        <v>5641</v>
      </c>
      <c r="B635" s="79" t="s">
        <v>5642</v>
      </c>
      <c r="C635" s="80" t="s">
        <v>5368</v>
      </c>
      <c r="D635" s="80" t="s">
        <v>770</v>
      </c>
      <c r="E635" s="106">
        <v>32484</v>
      </c>
      <c r="F635" s="85"/>
      <c r="G635" s="96"/>
      <c r="I635" s="91" t="s">
        <v>10325</v>
      </c>
    </row>
    <row r="636" spans="1:9" ht="13" x14ac:dyDescent="0.25">
      <c r="A636" s="7" t="s">
        <v>6286</v>
      </c>
      <c r="B636" s="98" t="s">
        <v>6287</v>
      </c>
      <c r="C636" s="80" t="s">
        <v>5368</v>
      </c>
      <c r="D636" s="80" t="s">
        <v>770</v>
      </c>
      <c r="E636" s="106">
        <v>4767</v>
      </c>
      <c r="F636" s="85"/>
      <c r="G636" s="96"/>
      <c r="I636" s="91" t="s">
        <v>10325</v>
      </c>
    </row>
    <row r="637" spans="1:9" ht="13" x14ac:dyDescent="0.25">
      <c r="A637" s="7" t="s">
        <v>6352</v>
      </c>
      <c r="B637" s="98" t="s">
        <v>6353</v>
      </c>
      <c r="C637" s="80" t="s">
        <v>5368</v>
      </c>
      <c r="D637" s="80" t="s">
        <v>770</v>
      </c>
      <c r="E637" s="106">
        <v>15300</v>
      </c>
      <c r="F637" s="85"/>
      <c r="G637" s="96"/>
      <c r="I637" s="91" t="s">
        <v>10325</v>
      </c>
    </row>
    <row r="638" spans="1:9" ht="13" x14ac:dyDescent="0.25">
      <c r="A638" s="7" t="s">
        <v>6312</v>
      </c>
      <c r="B638" s="98" t="s">
        <v>6313</v>
      </c>
      <c r="C638" s="80" t="s">
        <v>5368</v>
      </c>
      <c r="D638" s="80" t="s">
        <v>770</v>
      </c>
      <c r="E638" s="106">
        <v>292929</v>
      </c>
      <c r="F638" s="85"/>
      <c r="G638" s="96"/>
      <c r="I638" s="91" t="s">
        <v>10326</v>
      </c>
    </row>
    <row r="639" spans="1:9" ht="13" x14ac:dyDescent="0.25">
      <c r="A639" s="7" t="s">
        <v>6308</v>
      </c>
      <c r="B639" s="98" t="s">
        <v>6309</v>
      </c>
      <c r="C639" s="80" t="s">
        <v>5368</v>
      </c>
      <c r="D639" s="80" t="s">
        <v>770</v>
      </c>
      <c r="E639" s="106">
        <v>53166</v>
      </c>
      <c r="F639" s="85"/>
      <c r="G639" s="96"/>
      <c r="I639" s="91" t="s">
        <v>10326</v>
      </c>
    </row>
    <row r="640" spans="1:9" ht="13" x14ac:dyDescent="0.25">
      <c r="A640" s="7" t="s">
        <v>6310</v>
      </c>
      <c r="B640" s="98" t="s">
        <v>6311</v>
      </c>
      <c r="C640" s="80" t="s">
        <v>5368</v>
      </c>
      <c r="D640" s="80" t="s">
        <v>770</v>
      </c>
      <c r="E640" s="106">
        <v>109230</v>
      </c>
      <c r="F640" s="85"/>
      <c r="G640" s="96"/>
      <c r="I640" s="91" t="s">
        <v>10326</v>
      </c>
    </row>
    <row r="641" spans="1:8" ht="12.5" x14ac:dyDescent="0.25">
      <c r="A641" s="7" t="s">
        <v>6204</v>
      </c>
      <c r="B641" s="79" t="s">
        <v>6205</v>
      </c>
      <c r="C641" s="80" t="s">
        <v>5368</v>
      </c>
      <c r="D641" s="80" t="s">
        <v>70</v>
      </c>
      <c r="E641" s="103">
        <f t="shared" ref="E641:E704" si="23">ROUNDUP(H641*(1+$H$1),0)</f>
        <v>12340</v>
      </c>
      <c r="F641" s="85">
        <v>9857</v>
      </c>
      <c r="G641" s="96">
        <v>0.19</v>
      </c>
      <c r="H641" s="97">
        <v>11730</v>
      </c>
    </row>
    <row r="642" spans="1:8" ht="12.5" x14ac:dyDescent="0.25">
      <c r="A642" s="7" t="s">
        <v>6356</v>
      </c>
      <c r="B642" s="79" t="s">
        <v>6357</v>
      </c>
      <c r="C642" s="80" t="s">
        <v>5368</v>
      </c>
      <c r="D642" s="80" t="s">
        <v>70</v>
      </c>
      <c r="E642" s="103">
        <f t="shared" si="23"/>
        <v>1641</v>
      </c>
      <c r="F642" s="85">
        <v>1310</v>
      </c>
      <c r="G642" s="96">
        <v>0.19</v>
      </c>
      <c r="H642" s="97">
        <v>1559</v>
      </c>
    </row>
    <row r="643" spans="1:8" ht="12.5" x14ac:dyDescent="0.25">
      <c r="A643" s="7" t="s">
        <v>6364</v>
      </c>
      <c r="B643" s="79" t="s">
        <v>6365</v>
      </c>
      <c r="C643" s="80" t="s">
        <v>5368</v>
      </c>
      <c r="D643" s="80" t="s">
        <v>70</v>
      </c>
      <c r="E643" s="103">
        <f t="shared" si="23"/>
        <v>0</v>
      </c>
      <c r="F643" s="85">
        <v>0</v>
      </c>
      <c r="G643" s="96">
        <v>0.19</v>
      </c>
      <c r="H643" s="97">
        <v>0</v>
      </c>
    </row>
    <row r="644" spans="1:8" ht="12.5" x14ac:dyDescent="0.25">
      <c r="A644" s="7" t="s">
        <v>6360</v>
      </c>
      <c r="B644" s="79" t="s">
        <v>6361</v>
      </c>
      <c r="C644" s="80" t="s">
        <v>5368</v>
      </c>
      <c r="D644" s="80" t="s">
        <v>70</v>
      </c>
      <c r="E644" s="103">
        <f t="shared" si="23"/>
        <v>2742</v>
      </c>
      <c r="F644" s="85">
        <v>2190</v>
      </c>
      <c r="G644" s="96">
        <v>0.19</v>
      </c>
      <c r="H644" s="97">
        <v>2606</v>
      </c>
    </row>
    <row r="645" spans="1:8" ht="12.5" x14ac:dyDescent="0.25">
      <c r="A645" s="7" t="s">
        <v>6470</v>
      </c>
      <c r="B645" s="79" t="s">
        <v>6471</v>
      </c>
      <c r="C645" s="80" t="s">
        <v>5368</v>
      </c>
      <c r="D645" s="80" t="s">
        <v>70</v>
      </c>
      <c r="E645" s="103">
        <f t="shared" si="23"/>
        <v>1184</v>
      </c>
      <c r="F645" s="85">
        <v>945</v>
      </c>
      <c r="G645" s="96">
        <v>0.19</v>
      </c>
      <c r="H645" s="97">
        <v>1125</v>
      </c>
    </row>
    <row r="646" spans="1:8" ht="12.5" x14ac:dyDescent="0.25">
      <c r="A646" s="7" t="s">
        <v>6370</v>
      </c>
      <c r="B646" s="79" t="s">
        <v>6371</v>
      </c>
      <c r="C646" s="80" t="s">
        <v>5368</v>
      </c>
      <c r="D646" s="80" t="s">
        <v>70</v>
      </c>
      <c r="E646" s="103">
        <f t="shared" si="23"/>
        <v>16455</v>
      </c>
      <c r="F646" s="85">
        <v>13144</v>
      </c>
      <c r="G646" s="96">
        <v>0.19</v>
      </c>
      <c r="H646" s="97">
        <v>15641</v>
      </c>
    </row>
    <row r="647" spans="1:8" ht="12.5" x14ac:dyDescent="0.25">
      <c r="A647" s="7" t="s">
        <v>6366</v>
      </c>
      <c r="B647" s="79" t="s">
        <v>6367</v>
      </c>
      <c r="C647" s="80" t="s">
        <v>5368</v>
      </c>
      <c r="D647" s="80" t="s">
        <v>70</v>
      </c>
      <c r="E647" s="103">
        <f t="shared" si="23"/>
        <v>8681</v>
      </c>
      <c r="F647" s="85">
        <v>6934</v>
      </c>
      <c r="G647" s="96">
        <v>0.19</v>
      </c>
      <c r="H647" s="97">
        <v>8251</v>
      </c>
    </row>
    <row r="648" spans="1:8" ht="12.5" x14ac:dyDescent="0.25">
      <c r="A648" s="7" t="s">
        <v>6374</v>
      </c>
      <c r="B648" s="79" t="s">
        <v>6375</v>
      </c>
      <c r="C648" s="80" t="s">
        <v>5368</v>
      </c>
      <c r="D648" s="80" t="s">
        <v>70</v>
      </c>
      <c r="E648" s="103">
        <f t="shared" si="23"/>
        <v>24226</v>
      </c>
      <c r="F648" s="85">
        <v>19351</v>
      </c>
      <c r="G648" s="96">
        <v>0.19</v>
      </c>
      <c r="H648" s="97">
        <v>23028</v>
      </c>
    </row>
    <row r="649" spans="1:8" ht="12.5" x14ac:dyDescent="0.25">
      <c r="A649" s="7" t="s">
        <v>6376</v>
      </c>
      <c r="B649" s="79" t="s">
        <v>6377</v>
      </c>
      <c r="C649" s="80" t="s">
        <v>5368</v>
      </c>
      <c r="D649" s="80" t="s">
        <v>70</v>
      </c>
      <c r="E649" s="103">
        <f t="shared" si="23"/>
        <v>38854</v>
      </c>
      <c r="F649" s="85">
        <v>31036</v>
      </c>
      <c r="G649" s="96">
        <v>0.19</v>
      </c>
      <c r="H649" s="97">
        <v>36933</v>
      </c>
    </row>
    <row r="650" spans="1:8" ht="12.5" x14ac:dyDescent="0.25">
      <c r="A650" s="7" t="s">
        <v>9029</v>
      </c>
      <c r="B650" s="79" t="s">
        <v>9030</v>
      </c>
      <c r="C650" s="80" t="s">
        <v>5368</v>
      </c>
      <c r="D650" s="80" t="s">
        <v>70</v>
      </c>
      <c r="E650" s="103">
        <f t="shared" si="23"/>
        <v>132294</v>
      </c>
      <c r="F650" s="85">
        <v>105676</v>
      </c>
      <c r="G650" s="96">
        <v>0.19</v>
      </c>
      <c r="H650" s="97">
        <v>125754</v>
      </c>
    </row>
    <row r="651" spans="1:8" ht="12.5" x14ac:dyDescent="0.25">
      <c r="A651" s="7" t="s">
        <v>9033</v>
      </c>
      <c r="B651" s="79" t="s">
        <v>9034</v>
      </c>
      <c r="C651" s="80" t="s">
        <v>5368</v>
      </c>
      <c r="D651" s="80" t="s">
        <v>70</v>
      </c>
      <c r="E651" s="103">
        <f t="shared" si="23"/>
        <v>139164</v>
      </c>
      <c r="F651" s="85">
        <v>111164</v>
      </c>
      <c r="G651" s="96">
        <v>0.19</v>
      </c>
      <c r="H651" s="97">
        <v>132285</v>
      </c>
    </row>
    <row r="652" spans="1:8" ht="12.5" x14ac:dyDescent="0.25">
      <c r="A652" s="7" t="s">
        <v>9037</v>
      </c>
      <c r="B652" s="79" t="s">
        <v>9038</v>
      </c>
      <c r="C652" s="80" t="s">
        <v>5368</v>
      </c>
      <c r="D652" s="80" t="s">
        <v>70</v>
      </c>
      <c r="E652" s="103">
        <f t="shared" si="23"/>
        <v>152871</v>
      </c>
      <c r="F652" s="85">
        <v>122113</v>
      </c>
      <c r="G652" s="96">
        <v>0.19</v>
      </c>
      <c r="H652" s="97">
        <v>145314</v>
      </c>
    </row>
    <row r="653" spans="1:8" ht="12.5" x14ac:dyDescent="0.25">
      <c r="A653" s="7" t="s">
        <v>9041</v>
      </c>
      <c r="B653" s="79" t="s">
        <v>9042</v>
      </c>
      <c r="C653" s="80" t="s">
        <v>5368</v>
      </c>
      <c r="D653" s="80" t="s">
        <v>70</v>
      </c>
      <c r="E653" s="103">
        <f t="shared" si="23"/>
        <v>164009</v>
      </c>
      <c r="F653" s="85">
        <v>131010</v>
      </c>
      <c r="G653" s="96">
        <v>0.19</v>
      </c>
      <c r="H653" s="97">
        <v>155902</v>
      </c>
    </row>
    <row r="654" spans="1:8" ht="12.5" x14ac:dyDescent="0.25">
      <c r="A654" s="7" t="s">
        <v>9045</v>
      </c>
      <c r="B654" s="79" t="s">
        <v>9046</v>
      </c>
      <c r="C654" s="80" t="s">
        <v>5368</v>
      </c>
      <c r="D654" s="80" t="s">
        <v>70</v>
      </c>
      <c r="E654" s="103">
        <f t="shared" si="23"/>
        <v>173634</v>
      </c>
      <c r="F654" s="85">
        <v>138698</v>
      </c>
      <c r="G654" s="96">
        <v>0.19</v>
      </c>
      <c r="H654" s="97">
        <v>165051</v>
      </c>
    </row>
    <row r="655" spans="1:8" ht="12.5" x14ac:dyDescent="0.25">
      <c r="A655" s="7" t="s">
        <v>9049</v>
      </c>
      <c r="B655" s="79" t="s">
        <v>9050</v>
      </c>
      <c r="C655" s="80" t="s">
        <v>5368</v>
      </c>
      <c r="D655" s="80" t="s">
        <v>70</v>
      </c>
      <c r="E655" s="103">
        <f t="shared" si="23"/>
        <v>194431</v>
      </c>
      <c r="F655" s="85">
        <v>155311</v>
      </c>
      <c r="G655" s="96">
        <v>0.19</v>
      </c>
      <c r="H655" s="97">
        <v>184820</v>
      </c>
    </row>
    <row r="656" spans="1:8" ht="12.5" x14ac:dyDescent="0.25">
      <c r="A656" s="7" t="s">
        <v>9053</v>
      </c>
      <c r="B656" s="79" t="s">
        <v>9054</v>
      </c>
      <c r="C656" s="80" t="s">
        <v>5368</v>
      </c>
      <c r="D656" s="80" t="s">
        <v>70</v>
      </c>
      <c r="E656" s="103">
        <f t="shared" si="23"/>
        <v>213578</v>
      </c>
      <c r="F656" s="85">
        <v>170605</v>
      </c>
      <c r="G656" s="96">
        <v>0.19</v>
      </c>
      <c r="H656" s="97">
        <v>203020</v>
      </c>
    </row>
    <row r="657" spans="1:8" ht="12.5" x14ac:dyDescent="0.25">
      <c r="A657" s="7" t="s">
        <v>9057</v>
      </c>
      <c r="B657" s="79" t="s">
        <v>9058</v>
      </c>
      <c r="C657" s="80" t="s">
        <v>5368</v>
      </c>
      <c r="D657" s="80" t="s">
        <v>70</v>
      </c>
      <c r="E657" s="103">
        <f t="shared" si="23"/>
        <v>382452</v>
      </c>
      <c r="F657" s="85">
        <v>363547</v>
      </c>
      <c r="G657" s="96">
        <v>0</v>
      </c>
      <c r="H657" s="97">
        <v>363547</v>
      </c>
    </row>
    <row r="658" spans="1:8" ht="12.5" x14ac:dyDescent="0.25">
      <c r="A658" s="7" t="s">
        <v>9061</v>
      </c>
      <c r="B658" s="79" t="s">
        <v>9062</v>
      </c>
      <c r="C658" s="80" t="s">
        <v>5368</v>
      </c>
      <c r="D658" s="80" t="s">
        <v>70</v>
      </c>
      <c r="E658" s="103">
        <f t="shared" si="23"/>
        <v>430908</v>
      </c>
      <c r="F658" s="85">
        <v>409608</v>
      </c>
      <c r="G658" s="96">
        <v>0</v>
      </c>
      <c r="H658" s="97">
        <v>409608</v>
      </c>
    </row>
    <row r="659" spans="1:8" ht="12.5" x14ac:dyDescent="0.25">
      <c r="A659" s="7" t="s">
        <v>9065</v>
      </c>
      <c r="B659" s="79" t="s">
        <v>9066</v>
      </c>
      <c r="C659" s="80" t="s">
        <v>5368</v>
      </c>
      <c r="D659" s="80" t="s">
        <v>70</v>
      </c>
      <c r="E659" s="103">
        <f t="shared" si="23"/>
        <v>517170</v>
      </c>
      <c r="F659" s="85">
        <v>491606</v>
      </c>
      <c r="G659" s="96">
        <v>0</v>
      </c>
      <c r="H659" s="97">
        <v>491606</v>
      </c>
    </row>
    <row r="660" spans="1:8" ht="12.5" x14ac:dyDescent="0.25">
      <c r="A660" s="7" t="s">
        <v>9069</v>
      </c>
      <c r="B660" s="79" t="s">
        <v>9070</v>
      </c>
      <c r="C660" s="80" t="s">
        <v>5368</v>
      </c>
      <c r="D660" s="80" t="s">
        <v>70</v>
      </c>
      <c r="E660" s="103">
        <f t="shared" si="23"/>
        <v>620968</v>
      </c>
      <c r="F660" s="85">
        <v>590273</v>
      </c>
      <c r="G660" s="96">
        <v>0</v>
      </c>
      <c r="H660" s="97">
        <v>590273</v>
      </c>
    </row>
    <row r="661" spans="1:8" ht="12.5" x14ac:dyDescent="0.25">
      <c r="A661" s="7" t="s">
        <v>9073</v>
      </c>
      <c r="B661" s="79" t="s">
        <v>9074</v>
      </c>
      <c r="C661" s="80" t="s">
        <v>5368</v>
      </c>
      <c r="D661" s="80" t="s">
        <v>70</v>
      </c>
      <c r="E661" s="103">
        <f t="shared" si="23"/>
        <v>641921</v>
      </c>
      <c r="F661" s="85">
        <v>610191</v>
      </c>
      <c r="G661" s="96">
        <v>0</v>
      </c>
      <c r="H661" s="97">
        <v>610191</v>
      </c>
    </row>
    <row r="662" spans="1:8" ht="12.5" x14ac:dyDescent="0.25">
      <c r="A662" s="7" t="s">
        <v>9077</v>
      </c>
      <c r="B662" s="79" t="s">
        <v>9078</v>
      </c>
      <c r="C662" s="80" t="s">
        <v>5368</v>
      </c>
      <c r="D662" s="80" t="s">
        <v>70</v>
      </c>
      <c r="E662" s="103">
        <f t="shared" si="23"/>
        <v>728690</v>
      </c>
      <c r="F662" s="85">
        <v>692671</v>
      </c>
      <c r="G662" s="96">
        <v>0</v>
      </c>
      <c r="H662" s="97">
        <v>692671</v>
      </c>
    </row>
    <row r="663" spans="1:8" ht="12.5" x14ac:dyDescent="0.25">
      <c r="A663" s="7" t="s">
        <v>5663</v>
      </c>
      <c r="B663" s="79" t="s">
        <v>5664</v>
      </c>
      <c r="C663" s="80" t="s">
        <v>5368</v>
      </c>
      <c r="D663" s="80" t="s">
        <v>70</v>
      </c>
      <c r="E663" s="103">
        <f t="shared" si="23"/>
        <v>3446</v>
      </c>
      <c r="F663" s="85">
        <v>2752</v>
      </c>
      <c r="G663" s="96">
        <v>0.19</v>
      </c>
      <c r="H663" s="97">
        <v>3275</v>
      </c>
    </row>
    <row r="664" spans="1:8" ht="12.5" x14ac:dyDescent="0.25">
      <c r="A664" s="7" t="s">
        <v>5631</v>
      </c>
      <c r="B664" s="79" t="s">
        <v>5632</v>
      </c>
      <c r="C664" s="80" t="s">
        <v>5368</v>
      </c>
      <c r="D664" s="80" t="s">
        <v>70</v>
      </c>
      <c r="E664" s="103">
        <f t="shared" si="23"/>
        <v>4974</v>
      </c>
      <c r="F664" s="85">
        <v>3973</v>
      </c>
      <c r="G664" s="96">
        <v>0.19</v>
      </c>
      <c r="H664" s="97">
        <v>4728</v>
      </c>
    </row>
    <row r="665" spans="1:8" ht="12.5" x14ac:dyDescent="0.25">
      <c r="A665" s="7" t="s">
        <v>5637</v>
      </c>
      <c r="B665" s="79" t="s">
        <v>5638</v>
      </c>
      <c r="C665" s="80" t="s">
        <v>5368</v>
      </c>
      <c r="D665" s="80" t="s">
        <v>70</v>
      </c>
      <c r="E665" s="103">
        <f t="shared" si="23"/>
        <v>9939</v>
      </c>
      <c r="F665" s="85">
        <v>7939</v>
      </c>
      <c r="G665" s="96">
        <v>0.19</v>
      </c>
      <c r="H665" s="97">
        <v>9447</v>
      </c>
    </row>
    <row r="666" spans="1:8" ht="12.5" x14ac:dyDescent="0.25">
      <c r="A666" s="7" t="s">
        <v>5643</v>
      </c>
      <c r="B666" s="79" t="s">
        <v>5644</v>
      </c>
      <c r="C666" s="80" t="s">
        <v>5368</v>
      </c>
      <c r="D666" s="80" t="s">
        <v>70</v>
      </c>
      <c r="E666" s="103">
        <f t="shared" si="23"/>
        <v>43561</v>
      </c>
      <c r="F666" s="85">
        <v>34796</v>
      </c>
      <c r="G666" s="96">
        <v>0.19</v>
      </c>
      <c r="H666" s="97">
        <v>41407</v>
      </c>
    </row>
    <row r="667" spans="1:8" ht="12.5" x14ac:dyDescent="0.25">
      <c r="A667" s="7" t="s">
        <v>5677</v>
      </c>
      <c r="B667" s="79" t="s">
        <v>5678</v>
      </c>
      <c r="C667" s="80" t="s">
        <v>5368</v>
      </c>
      <c r="D667" s="80" t="s">
        <v>70</v>
      </c>
      <c r="E667" s="103">
        <f t="shared" si="23"/>
        <v>3006</v>
      </c>
      <c r="F667" s="85">
        <v>2401</v>
      </c>
      <c r="G667" s="96">
        <v>0.19</v>
      </c>
      <c r="H667" s="97">
        <v>2857</v>
      </c>
    </row>
    <row r="668" spans="1:8" ht="12.5" x14ac:dyDescent="0.25">
      <c r="A668" s="7" t="s">
        <v>6416</v>
      </c>
      <c r="B668" s="79" t="s">
        <v>6417</v>
      </c>
      <c r="C668" s="80" t="s">
        <v>5368</v>
      </c>
      <c r="D668" s="80" t="s">
        <v>70</v>
      </c>
      <c r="E668" s="103">
        <f t="shared" si="23"/>
        <v>123412</v>
      </c>
      <c r="F668" s="85">
        <v>98581</v>
      </c>
      <c r="G668" s="96">
        <v>0.19</v>
      </c>
      <c r="H668" s="97">
        <v>117311</v>
      </c>
    </row>
    <row r="669" spans="1:8" ht="12.5" x14ac:dyDescent="0.25">
      <c r="A669" s="7" t="s">
        <v>6424</v>
      </c>
      <c r="B669" s="79" t="s">
        <v>6425</v>
      </c>
      <c r="C669" s="80" t="s">
        <v>5368</v>
      </c>
      <c r="D669" s="80" t="s">
        <v>70</v>
      </c>
      <c r="E669" s="103">
        <f t="shared" si="23"/>
        <v>146272</v>
      </c>
      <c r="F669" s="85">
        <v>116841</v>
      </c>
      <c r="G669" s="96">
        <v>0.19</v>
      </c>
      <c r="H669" s="97">
        <v>139041</v>
      </c>
    </row>
    <row r="670" spans="1:8" ht="12.5" x14ac:dyDescent="0.25">
      <c r="A670" s="7" t="s">
        <v>6434</v>
      </c>
      <c r="B670" s="79" t="s">
        <v>6435</v>
      </c>
      <c r="C670" s="80" t="s">
        <v>5368</v>
      </c>
      <c r="D670" s="80" t="s">
        <v>70</v>
      </c>
      <c r="E670" s="103">
        <f t="shared" si="23"/>
        <v>228550</v>
      </c>
      <c r="F670" s="85">
        <v>182565</v>
      </c>
      <c r="G670" s="96">
        <v>0.19</v>
      </c>
      <c r="H670" s="97">
        <v>217252</v>
      </c>
    </row>
    <row r="671" spans="1:8" ht="12.5" x14ac:dyDescent="0.25">
      <c r="A671" s="7" t="s">
        <v>6216</v>
      </c>
      <c r="B671" s="79" t="s">
        <v>6217</v>
      </c>
      <c r="C671" s="80" t="s">
        <v>5368</v>
      </c>
      <c r="D671" s="80" t="s">
        <v>70</v>
      </c>
      <c r="E671" s="103">
        <f t="shared" si="23"/>
        <v>22856</v>
      </c>
      <c r="F671" s="85">
        <v>18257</v>
      </c>
      <c r="G671" s="96">
        <v>0.19</v>
      </c>
      <c r="H671" s="97">
        <v>21726</v>
      </c>
    </row>
    <row r="672" spans="1:8" ht="12.5" x14ac:dyDescent="0.25">
      <c r="A672" s="7" t="s">
        <v>6210</v>
      </c>
      <c r="B672" s="79" t="s">
        <v>6211</v>
      </c>
      <c r="C672" s="80" t="s">
        <v>5368</v>
      </c>
      <c r="D672" s="80" t="s">
        <v>70</v>
      </c>
      <c r="E672" s="103">
        <f t="shared" si="23"/>
        <v>16915</v>
      </c>
      <c r="F672" s="85">
        <v>13511</v>
      </c>
      <c r="G672" s="96">
        <v>0.19</v>
      </c>
      <c r="H672" s="97">
        <v>16078</v>
      </c>
    </row>
    <row r="673" spans="1:8" ht="12.5" x14ac:dyDescent="0.25">
      <c r="A673" s="7" t="s">
        <v>6192</v>
      </c>
      <c r="B673" s="79" t="s">
        <v>6193</v>
      </c>
      <c r="C673" s="80" t="s">
        <v>5368</v>
      </c>
      <c r="D673" s="80" t="s">
        <v>70</v>
      </c>
      <c r="E673" s="103">
        <f t="shared" si="23"/>
        <v>7770</v>
      </c>
      <c r="F673" s="85">
        <v>6206</v>
      </c>
      <c r="G673" s="96">
        <v>0.19</v>
      </c>
      <c r="H673" s="97">
        <v>7385</v>
      </c>
    </row>
    <row r="674" spans="1:8" ht="12.5" x14ac:dyDescent="0.25">
      <c r="A674" s="7" t="s">
        <v>6228</v>
      </c>
      <c r="B674" s="79" t="s">
        <v>6229</v>
      </c>
      <c r="C674" s="80" t="s">
        <v>5368</v>
      </c>
      <c r="D674" s="80" t="s">
        <v>70</v>
      </c>
      <c r="E674" s="103">
        <f t="shared" si="23"/>
        <v>66276</v>
      </c>
      <c r="F674" s="85">
        <v>52941</v>
      </c>
      <c r="G674" s="96">
        <v>0.19</v>
      </c>
      <c r="H674" s="97">
        <v>63000</v>
      </c>
    </row>
    <row r="675" spans="1:8" ht="12.5" x14ac:dyDescent="0.25">
      <c r="A675" s="7" t="s">
        <v>6222</v>
      </c>
      <c r="B675" s="79" t="s">
        <v>6223</v>
      </c>
      <c r="C675" s="80" t="s">
        <v>5368</v>
      </c>
      <c r="D675" s="80" t="s">
        <v>70</v>
      </c>
      <c r="E675" s="103">
        <f t="shared" si="23"/>
        <v>38854</v>
      </c>
      <c r="F675" s="85">
        <v>31036</v>
      </c>
      <c r="G675" s="96">
        <v>0.19</v>
      </c>
      <c r="H675" s="97">
        <v>36933</v>
      </c>
    </row>
    <row r="676" spans="1:8" ht="12.5" x14ac:dyDescent="0.25">
      <c r="A676" s="7" t="s">
        <v>6198</v>
      </c>
      <c r="B676" s="79" t="s">
        <v>6199</v>
      </c>
      <c r="C676" s="80" t="s">
        <v>5368</v>
      </c>
      <c r="D676" s="80" t="s">
        <v>70</v>
      </c>
      <c r="E676" s="103">
        <f t="shared" si="23"/>
        <v>10511</v>
      </c>
      <c r="F676" s="85">
        <v>8396</v>
      </c>
      <c r="G676" s="96">
        <v>0.19</v>
      </c>
      <c r="H676" s="97">
        <v>9991</v>
      </c>
    </row>
    <row r="677" spans="1:8" ht="12.5" x14ac:dyDescent="0.25">
      <c r="A677" s="7" t="s">
        <v>6240</v>
      </c>
      <c r="B677" s="79" t="s">
        <v>6241</v>
      </c>
      <c r="C677" s="80" t="s">
        <v>5368</v>
      </c>
      <c r="D677" s="80" t="s">
        <v>70</v>
      </c>
      <c r="E677" s="103">
        <f t="shared" si="23"/>
        <v>210266</v>
      </c>
      <c r="F677" s="85">
        <v>167960</v>
      </c>
      <c r="G677" s="96">
        <v>0.19</v>
      </c>
      <c r="H677" s="97">
        <v>199872</v>
      </c>
    </row>
    <row r="678" spans="1:8" ht="12.5" x14ac:dyDescent="0.25">
      <c r="A678" s="7" t="s">
        <v>6388</v>
      </c>
      <c r="B678" s="79" t="s">
        <v>6389</v>
      </c>
      <c r="C678" s="80" t="s">
        <v>5368</v>
      </c>
      <c r="D678" s="80" t="s">
        <v>70</v>
      </c>
      <c r="E678" s="103">
        <f t="shared" si="23"/>
        <v>590347</v>
      </c>
      <c r="F678" s="85">
        <v>471568</v>
      </c>
      <c r="G678" s="96">
        <v>0.19</v>
      </c>
      <c r="H678" s="97">
        <v>561166</v>
      </c>
    </row>
    <row r="679" spans="1:8" ht="12.5" x14ac:dyDescent="0.25">
      <c r="A679" s="7" t="s">
        <v>6384</v>
      </c>
      <c r="B679" s="79" t="s">
        <v>6385</v>
      </c>
      <c r="C679" s="80" t="s">
        <v>5368</v>
      </c>
      <c r="D679" s="80" t="s">
        <v>70</v>
      </c>
      <c r="E679" s="103">
        <f t="shared" si="23"/>
        <v>131735</v>
      </c>
      <c r="F679" s="85">
        <v>105229</v>
      </c>
      <c r="G679" s="96">
        <v>0.19</v>
      </c>
      <c r="H679" s="97">
        <v>125223</v>
      </c>
    </row>
    <row r="680" spans="1:8" ht="12.5" x14ac:dyDescent="0.25">
      <c r="A680" s="7" t="s">
        <v>6386</v>
      </c>
      <c r="B680" s="79" t="s">
        <v>6387</v>
      </c>
      <c r="C680" s="80" t="s">
        <v>5368</v>
      </c>
      <c r="D680" s="80" t="s">
        <v>70</v>
      </c>
      <c r="E680" s="103">
        <f t="shared" si="23"/>
        <v>246837</v>
      </c>
      <c r="F680" s="85">
        <v>197172</v>
      </c>
      <c r="G680" s="96">
        <v>0.19</v>
      </c>
      <c r="H680" s="97">
        <v>234635</v>
      </c>
    </row>
    <row r="681" spans="1:8" ht="25" x14ac:dyDescent="0.25">
      <c r="A681" s="7" t="s">
        <v>6430</v>
      </c>
      <c r="B681" s="79" t="s">
        <v>6431</v>
      </c>
      <c r="C681" s="80" t="s">
        <v>5368</v>
      </c>
      <c r="D681" s="80" t="s">
        <v>70</v>
      </c>
      <c r="E681" s="103">
        <f t="shared" si="23"/>
        <v>733647</v>
      </c>
      <c r="F681" s="85">
        <v>586036</v>
      </c>
      <c r="G681" s="96">
        <v>0.19</v>
      </c>
      <c r="H681" s="97">
        <v>697383</v>
      </c>
    </row>
    <row r="682" spans="1:8" ht="25" x14ac:dyDescent="0.25">
      <c r="A682" s="7" t="s">
        <v>6432</v>
      </c>
      <c r="B682" s="79" t="s">
        <v>6433</v>
      </c>
      <c r="C682" s="80" t="s">
        <v>5368</v>
      </c>
      <c r="D682" s="80" t="s">
        <v>70</v>
      </c>
      <c r="E682" s="103">
        <f t="shared" si="23"/>
        <v>950771</v>
      </c>
      <c r="F682" s="85">
        <v>759474</v>
      </c>
      <c r="G682" s="96">
        <v>0.19</v>
      </c>
      <c r="H682" s="97">
        <v>903774</v>
      </c>
    </row>
    <row r="683" spans="1:8" ht="25" x14ac:dyDescent="0.25">
      <c r="A683" s="7" t="s">
        <v>6436</v>
      </c>
      <c r="B683" s="79" t="s">
        <v>6437</v>
      </c>
      <c r="C683" s="80" t="s">
        <v>5368</v>
      </c>
      <c r="D683" s="80" t="s">
        <v>70</v>
      </c>
      <c r="E683" s="103">
        <f t="shared" si="23"/>
        <v>1716418</v>
      </c>
      <c r="F683" s="85">
        <v>1371072</v>
      </c>
      <c r="G683" s="96">
        <v>0.19</v>
      </c>
      <c r="H683" s="97">
        <v>1631576</v>
      </c>
    </row>
    <row r="684" spans="1:8" ht="25" x14ac:dyDescent="0.25">
      <c r="A684" s="7" t="s">
        <v>6440</v>
      </c>
      <c r="B684" s="79" t="s">
        <v>6441</v>
      </c>
      <c r="C684" s="80" t="s">
        <v>5368</v>
      </c>
      <c r="D684" s="80" t="s">
        <v>70</v>
      </c>
      <c r="E684" s="103">
        <f t="shared" si="23"/>
        <v>5279529</v>
      </c>
      <c r="F684" s="85">
        <v>4217280</v>
      </c>
      <c r="G684" s="96">
        <v>0.19</v>
      </c>
      <c r="H684" s="97">
        <v>5018563</v>
      </c>
    </row>
    <row r="685" spans="1:8" ht="25" x14ac:dyDescent="0.25">
      <c r="A685" s="7" t="s">
        <v>6428</v>
      </c>
      <c r="B685" s="79" t="s">
        <v>6429</v>
      </c>
      <c r="C685" s="80" t="s">
        <v>5368</v>
      </c>
      <c r="D685" s="80" t="s">
        <v>70</v>
      </c>
      <c r="E685" s="103">
        <f t="shared" si="23"/>
        <v>505099</v>
      </c>
      <c r="F685" s="85">
        <v>403472</v>
      </c>
      <c r="G685" s="96">
        <v>0.19</v>
      </c>
      <c r="H685" s="97">
        <v>480132</v>
      </c>
    </row>
    <row r="686" spans="1:8" ht="12.5" x14ac:dyDescent="0.25">
      <c r="A686" s="7" t="s">
        <v>6448</v>
      </c>
      <c r="B686" s="79" t="s">
        <v>6449</v>
      </c>
      <c r="C686" s="80" t="s">
        <v>5368</v>
      </c>
      <c r="D686" s="80" t="s">
        <v>70</v>
      </c>
      <c r="E686" s="103">
        <f t="shared" si="23"/>
        <v>167468</v>
      </c>
      <c r="F686" s="85">
        <v>133773</v>
      </c>
      <c r="G686" s="96">
        <v>0.19</v>
      </c>
      <c r="H686" s="97">
        <v>159190</v>
      </c>
    </row>
    <row r="687" spans="1:8" ht="12.5" x14ac:dyDescent="0.25">
      <c r="A687" s="7" t="s">
        <v>6382</v>
      </c>
      <c r="B687" s="79" t="s">
        <v>6383</v>
      </c>
      <c r="C687" s="80" t="s">
        <v>5368</v>
      </c>
      <c r="D687" s="80" t="s">
        <v>70</v>
      </c>
      <c r="E687" s="103">
        <f t="shared" si="23"/>
        <v>549112</v>
      </c>
      <c r="F687" s="85">
        <v>438629</v>
      </c>
      <c r="G687" s="96">
        <v>0.19</v>
      </c>
      <c r="H687" s="97">
        <v>521969</v>
      </c>
    </row>
    <row r="688" spans="1:8" ht="12.5" x14ac:dyDescent="0.25">
      <c r="A688" s="7" t="s">
        <v>6444</v>
      </c>
      <c r="B688" s="79" t="s">
        <v>6445</v>
      </c>
      <c r="C688" s="80" t="s">
        <v>5368</v>
      </c>
      <c r="D688" s="80" t="s">
        <v>70</v>
      </c>
      <c r="E688" s="103">
        <f t="shared" si="23"/>
        <v>1371305</v>
      </c>
      <c r="F688" s="85">
        <v>1095396</v>
      </c>
      <c r="G688" s="96">
        <v>0.19</v>
      </c>
      <c r="H688" s="97">
        <v>1303521</v>
      </c>
    </row>
    <row r="689" spans="1:8" ht="12.5" x14ac:dyDescent="0.25">
      <c r="A689" s="7" t="s">
        <v>5653</v>
      </c>
      <c r="B689" s="79" t="s">
        <v>5654</v>
      </c>
      <c r="C689" s="80" t="s">
        <v>5368</v>
      </c>
      <c r="D689" s="80" t="s">
        <v>70</v>
      </c>
      <c r="E689" s="103">
        <f t="shared" si="23"/>
        <v>9805</v>
      </c>
      <c r="F689" s="85">
        <v>7832</v>
      </c>
      <c r="G689" s="96">
        <v>0.19</v>
      </c>
      <c r="H689" s="97">
        <v>9320</v>
      </c>
    </row>
    <row r="690" spans="1:8" ht="12.5" x14ac:dyDescent="0.25">
      <c r="A690" s="7" t="s">
        <v>5655</v>
      </c>
      <c r="B690" s="79" t="s">
        <v>5656</v>
      </c>
      <c r="C690" s="80" t="s">
        <v>5368</v>
      </c>
      <c r="D690" s="80" t="s">
        <v>70</v>
      </c>
      <c r="E690" s="103">
        <f t="shared" si="23"/>
        <v>20135</v>
      </c>
      <c r="F690" s="85">
        <v>16083</v>
      </c>
      <c r="G690" s="96">
        <v>0.19</v>
      </c>
      <c r="H690" s="97">
        <v>19139</v>
      </c>
    </row>
    <row r="691" spans="1:8" ht="12.5" x14ac:dyDescent="0.25">
      <c r="A691" s="7" t="s">
        <v>5657</v>
      </c>
      <c r="B691" s="79" t="s">
        <v>5658</v>
      </c>
      <c r="C691" s="80" t="s">
        <v>5368</v>
      </c>
      <c r="D691" s="80" t="s">
        <v>70</v>
      </c>
      <c r="E691" s="103">
        <f t="shared" si="23"/>
        <v>34719</v>
      </c>
      <c r="F691" s="85">
        <v>27733</v>
      </c>
      <c r="G691" s="96">
        <v>0.19</v>
      </c>
      <c r="H691" s="97">
        <v>33002</v>
      </c>
    </row>
    <row r="692" spans="1:8" ht="12.5" x14ac:dyDescent="0.25">
      <c r="A692" s="7" t="s">
        <v>5671</v>
      </c>
      <c r="B692" s="79" t="s">
        <v>5672</v>
      </c>
      <c r="C692" s="80" t="s">
        <v>5368</v>
      </c>
      <c r="D692" s="80" t="s">
        <v>70</v>
      </c>
      <c r="E692" s="103">
        <f t="shared" si="23"/>
        <v>165804</v>
      </c>
      <c r="F692" s="85">
        <v>132444</v>
      </c>
      <c r="G692" s="96">
        <v>0.19</v>
      </c>
      <c r="H692" s="97">
        <v>157608</v>
      </c>
    </row>
    <row r="693" spans="1:8" ht="12.5" x14ac:dyDescent="0.25">
      <c r="A693" s="7" t="s">
        <v>7967</v>
      </c>
      <c r="B693" s="79" t="s">
        <v>7968</v>
      </c>
      <c r="C693" s="80" t="s">
        <v>5368</v>
      </c>
      <c r="D693" s="80" t="s">
        <v>70</v>
      </c>
      <c r="E693" s="103">
        <f t="shared" si="23"/>
        <v>552969</v>
      </c>
      <c r="F693" s="85">
        <v>441710</v>
      </c>
      <c r="G693" s="96">
        <v>0.19</v>
      </c>
      <c r="H693" s="97">
        <v>525635</v>
      </c>
    </row>
    <row r="694" spans="1:8" ht="12.5" x14ac:dyDescent="0.25">
      <c r="A694" s="7" t="s">
        <v>8965</v>
      </c>
      <c r="B694" s="79" t="s">
        <v>8966</v>
      </c>
      <c r="C694" s="80" t="s">
        <v>5368</v>
      </c>
      <c r="D694" s="80" t="s">
        <v>70</v>
      </c>
      <c r="E694" s="103">
        <f t="shared" si="23"/>
        <v>145572</v>
      </c>
      <c r="F694" s="85">
        <v>116282</v>
      </c>
      <c r="G694" s="96">
        <v>0.19</v>
      </c>
      <c r="H694" s="97">
        <v>138376</v>
      </c>
    </row>
    <row r="695" spans="1:8" ht="12.5" x14ac:dyDescent="0.25">
      <c r="A695" s="7" t="s">
        <v>8969</v>
      </c>
      <c r="B695" s="79" t="s">
        <v>8970</v>
      </c>
      <c r="C695" s="80" t="s">
        <v>5368</v>
      </c>
      <c r="D695" s="80" t="s">
        <v>70</v>
      </c>
      <c r="E695" s="103">
        <f t="shared" si="23"/>
        <v>164562</v>
      </c>
      <c r="F695" s="85">
        <v>131451</v>
      </c>
      <c r="G695" s="96">
        <v>0.19</v>
      </c>
      <c r="H695" s="97">
        <v>156427</v>
      </c>
    </row>
    <row r="696" spans="1:8" ht="12.5" x14ac:dyDescent="0.25">
      <c r="A696" s="7" t="s">
        <v>8973</v>
      </c>
      <c r="B696" s="79" t="s">
        <v>8974</v>
      </c>
      <c r="C696" s="80" t="s">
        <v>5368</v>
      </c>
      <c r="D696" s="80" t="s">
        <v>70</v>
      </c>
      <c r="E696" s="103">
        <f t="shared" si="23"/>
        <v>366696</v>
      </c>
      <c r="F696" s="85">
        <v>292916</v>
      </c>
      <c r="G696" s="96">
        <v>0.19</v>
      </c>
      <c r="H696" s="97">
        <v>348570</v>
      </c>
    </row>
    <row r="697" spans="1:8" ht="12.5" x14ac:dyDescent="0.25">
      <c r="A697" s="7" t="s">
        <v>10058</v>
      </c>
      <c r="B697" s="79" t="s">
        <v>10059</v>
      </c>
      <c r="C697" s="80" t="s">
        <v>5368</v>
      </c>
      <c r="D697" s="80" t="s">
        <v>70</v>
      </c>
      <c r="E697" s="103">
        <f t="shared" si="23"/>
        <v>400903</v>
      </c>
      <c r="F697" s="85">
        <v>320240</v>
      </c>
      <c r="G697" s="96">
        <v>0.19</v>
      </c>
      <c r="H697" s="97">
        <v>381086</v>
      </c>
    </row>
    <row r="698" spans="1:8" ht="12.5" x14ac:dyDescent="0.25">
      <c r="A698" s="7" t="s">
        <v>8977</v>
      </c>
      <c r="B698" s="79" t="s">
        <v>8978</v>
      </c>
      <c r="C698" s="80" t="s">
        <v>5368</v>
      </c>
      <c r="D698" s="80" t="s">
        <v>70</v>
      </c>
      <c r="E698" s="103">
        <f t="shared" si="23"/>
        <v>275941</v>
      </c>
      <c r="F698" s="85">
        <v>220421</v>
      </c>
      <c r="G698" s="96">
        <v>0.19</v>
      </c>
      <c r="H698" s="97">
        <v>262301</v>
      </c>
    </row>
    <row r="699" spans="1:8" ht="12.5" x14ac:dyDescent="0.25">
      <c r="A699" s="7" t="s">
        <v>8979</v>
      </c>
      <c r="B699" s="79" t="s">
        <v>8980</v>
      </c>
      <c r="C699" s="80" t="s">
        <v>5368</v>
      </c>
      <c r="D699" s="80" t="s">
        <v>70</v>
      </c>
      <c r="E699" s="103">
        <f t="shared" si="23"/>
        <v>295153</v>
      </c>
      <c r="F699" s="85">
        <v>235767</v>
      </c>
      <c r="G699" s="96">
        <v>0.19</v>
      </c>
      <c r="H699" s="97">
        <v>280563</v>
      </c>
    </row>
    <row r="700" spans="1:8" ht="12.5" x14ac:dyDescent="0.25">
      <c r="A700" s="7" t="s">
        <v>8985</v>
      </c>
      <c r="B700" s="79" t="s">
        <v>8986</v>
      </c>
      <c r="C700" s="80" t="s">
        <v>5368</v>
      </c>
      <c r="D700" s="80" t="s">
        <v>70</v>
      </c>
      <c r="E700" s="103">
        <f t="shared" si="23"/>
        <v>450262</v>
      </c>
      <c r="F700" s="85">
        <v>359668</v>
      </c>
      <c r="G700" s="96">
        <v>0.19</v>
      </c>
      <c r="H700" s="97">
        <v>428005</v>
      </c>
    </row>
    <row r="701" spans="1:8" ht="12.5" x14ac:dyDescent="0.25">
      <c r="A701" s="7" t="s">
        <v>8987</v>
      </c>
      <c r="B701" s="79" t="s">
        <v>8988</v>
      </c>
      <c r="C701" s="80" t="s">
        <v>5368</v>
      </c>
      <c r="D701" s="80" t="s">
        <v>70</v>
      </c>
      <c r="E701" s="103">
        <f t="shared" si="23"/>
        <v>369568</v>
      </c>
      <c r="F701" s="85">
        <v>295210</v>
      </c>
      <c r="G701" s="96">
        <v>0.19</v>
      </c>
      <c r="H701" s="97">
        <v>351300</v>
      </c>
    </row>
    <row r="702" spans="1:8" ht="12.5" x14ac:dyDescent="0.25">
      <c r="A702" s="7" t="s">
        <v>8989</v>
      </c>
      <c r="B702" s="79" t="s">
        <v>8990</v>
      </c>
      <c r="C702" s="80" t="s">
        <v>5368</v>
      </c>
      <c r="D702" s="80" t="s">
        <v>70</v>
      </c>
      <c r="E702" s="103">
        <f t="shared" si="23"/>
        <v>458743</v>
      </c>
      <c r="F702" s="85">
        <v>366443</v>
      </c>
      <c r="G702" s="96">
        <v>0.19</v>
      </c>
      <c r="H702" s="97">
        <v>436067</v>
      </c>
    </row>
    <row r="703" spans="1:8" ht="12.5" x14ac:dyDescent="0.25">
      <c r="A703" s="7" t="s">
        <v>9795</v>
      </c>
      <c r="B703" s="79" t="s">
        <v>9796</v>
      </c>
      <c r="C703" s="80" t="s">
        <v>5368</v>
      </c>
      <c r="D703" s="80" t="s">
        <v>13</v>
      </c>
      <c r="E703" s="103">
        <f t="shared" si="23"/>
        <v>19506</v>
      </c>
      <c r="F703" s="85">
        <v>15581</v>
      </c>
      <c r="G703" s="96">
        <v>0.19</v>
      </c>
      <c r="H703" s="97">
        <v>18541</v>
      </c>
    </row>
    <row r="704" spans="1:8" ht="12.5" x14ac:dyDescent="0.25">
      <c r="A704" s="7" t="s">
        <v>9797</v>
      </c>
      <c r="B704" s="79" t="s">
        <v>9798</v>
      </c>
      <c r="C704" s="80" t="s">
        <v>5368</v>
      </c>
      <c r="D704" s="80" t="s">
        <v>70</v>
      </c>
      <c r="E704" s="103">
        <f t="shared" si="23"/>
        <v>49844</v>
      </c>
      <c r="F704" s="85">
        <v>39815</v>
      </c>
      <c r="G704" s="96">
        <v>0.19</v>
      </c>
      <c r="H704" s="97">
        <v>47380</v>
      </c>
    </row>
    <row r="705" spans="1:8" ht="12.5" x14ac:dyDescent="0.25">
      <c r="A705" s="7" t="s">
        <v>9087</v>
      </c>
      <c r="B705" s="79" t="s">
        <v>9088</v>
      </c>
      <c r="C705" s="80" t="s">
        <v>5368</v>
      </c>
      <c r="D705" s="80" t="s">
        <v>770</v>
      </c>
      <c r="E705" s="103">
        <f t="shared" ref="E705:E768" si="24">ROUNDUP(H705*(1+$H$1),0)</f>
        <v>10744</v>
      </c>
      <c r="F705" s="85">
        <v>10212</v>
      </c>
      <c r="G705" s="96">
        <v>0</v>
      </c>
      <c r="H705" s="97">
        <v>10212</v>
      </c>
    </row>
    <row r="706" spans="1:8" ht="12.5" x14ac:dyDescent="0.25">
      <c r="A706" s="7" t="s">
        <v>9089</v>
      </c>
      <c r="B706" s="79" t="s">
        <v>9090</v>
      </c>
      <c r="C706" s="80" t="s">
        <v>5368</v>
      </c>
      <c r="D706" s="80" t="s">
        <v>770</v>
      </c>
      <c r="E706" s="103">
        <f t="shared" si="24"/>
        <v>23499</v>
      </c>
      <c r="F706" s="85">
        <v>22337</v>
      </c>
      <c r="G706" s="96">
        <v>0</v>
      </c>
      <c r="H706" s="97">
        <v>22337</v>
      </c>
    </row>
    <row r="707" spans="1:8" ht="12.5" x14ac:dyDescent="0.25">
      <c r="A707" s="7" t="s">
        <v>9093</v>
      </c>
      <c r="B707" s="79" t="s">
        <v>9094</v>
      </c>
      <c r="C707" s="80" t="s">
        <v>5368</v>
      </c>
      <c r="D707" s="80" t="s">
        <v>770</v>
      </c>
      <c r="E707" s="103">
        <f t="shared" si="24"/>
        <v>38773</v>
      </c>
      <c r="F707" s="85">
        <v>36856</v>
      </c>
      <c r="G707" s="96">
        <v>0</v>
      </c>
      <c r="H707" s="97">
        <v>36856</v>
      </c>
    </row>
    <row r="708" spans="1:8" ht="12.5" x14ac:dyDescent="0.25">
      <c r="A708" s="7" t="s">
        <v>9095</v>
      </c>
      <c r="B708" s="79" t="s">
        <v>9096</v>
      </c>
      <c r="C708" s="80" t="s">
        <v>5368</v>
      </c>
      <c r="D708" s="80" t="s">
        <v>770</v>
      </c>
      <c r="E708" s="103">
        <f t="shared" si="24"/>
        <v>84688</v>
      </c>
      <c r="F708" s="85">
        <v>80501</v>
      </c>
      <c r="G708" s="96">
        <v>0</v>
      </c>
      <c r="H708" s="97">
        <v>80501</v>
      </c>
    </row>
    <row r="709" spans="1:8" ht="12.5" x14ac:dyDescent="0.25">
      <c r="A709" s="7" t="s">
        <v>9099</v>
      </c>
      <c r="B709" s="79" t="s">
        <v>9100</v>
      </c>
      <c r="C709" s="80" t="s">
        <v>5368</v>
      </c>
      <c r="D709" s="80" t="s">
        <v>770</v>
      </c>
      <c r="E709" s="103">
        <f t="shared" si="24"/>
        <v>143398</v>
      </c>
      <c r="F709" s="85">
        <v>136309</v>
      </c>
      <c r="G709" s="96">
        <v>0</v>
      </c>
      <c r="H709" s="97">
        <v>136309</v>
      </c>
    </row>
    <row r="710" spans="1:8" ht="12.5" x14ac:dyDescent="0.25">
      <c r="A710" s="7" t="s">
        <v>9103</v>
      </c>
      <c r="B710" s="79" t="s">
        <v>9104</v>
      </c>
      <c r="C710" s="80" t="s">
        <v>5368</v>
      </c>
      <c r="D710" s="80" t="s">
        <v>770</v>
      </c>
      <c r="E710" s="103">
        <f t="shared" si="24"/>
        <v>225736</v>
      </c>
      <c r="F710" s="85">
        <v>214577</v>
      </c>
      <c r="G710" s="96">
        <v>0</v>
      </c>
      <c r="H710" s="97">
        <v>214577</v>
      </c>
    </row>
    <row r="711" spans="1:8" ht="12.5" x14ac:dyDescent="0.25">
      <c r="A711" s="7" t="s">
        <v>9105</v>
      </c>
      <c r="B711" s="79" t="s">
        <v>9106</v>
      </c>
      <c r="C711" s="80" t="s">
        <v>5368</v>
      </c>
      <c r="D711" s="80" t="s">
        <v>770</v>
      </c>
      <c r="E711" s="103">
        <f t="shared" si="24"/>
        <v>315848</v>
      </c>
      <c r="F711" s="85">
        <v>300235</v>
      </c>
      <c r="G711" s="96">
        <v>0</v>
      </c>
      <c r="H711" s="97">
        <v>300235</v>
      </c>
    </row>
    <row r="712" spans="1:8" ht="12.5" x14ac:dyDescent="0.25">
      <c r="A712" s="7" t="s">
        <v>9109</v>
      </c>
      <c r="B712" s="79" t="s">
        <v>9110</v>
      </c>
      <c r="C712" s="80" t="s">
        <v>5368</v>
      </c>
      <c r="D712" s="80" t="s">
        <v>770</v>
      </c>
      <c r="E712" s="103">
        <f t="shared" si="24"/>
        <v>391685</v>
      </c>
      <c r="F712" s="85">
        <v>372324</v>
      </c>
      <c r="G712" s="96">
        <v>0</v>
      </c>
      <c r="H712" s="97">
        <v>372324</v>
      </c>
    </row>
    <row r="713" spans="1:8" ht="12.5" x14ac:dyDescent="0.25">
      <c r="A713" s="7" t="s">
        <v>9113</v>
      </c>
      <c r="B713" s="79" t="s">
        <v>9114</v>
      </c>
      <c r="C713" s="80" t="s">
        <v>5368</v>
      </c>
      <c r="D713" s="80" t="s">
        <v>770</v>
      </c>
      <c r="E713" s="103">
        <f t="shared" si="24"/>
        <v>514100</v>
      </c>
      <c r="F713" s="85">
        <v>488688</v>
      </c>
      <c r="G713" s="96">
        <v>0</v>
      </c>
      <c r="H713" s="97">
        <v>488688</v>
      </c>
    </row>
    <row r="714" spans="1:8" ht="12.5" x14ac:dyDescent="0.25">
      <c r="A714" s="7" t="s">
        <v>9117</v>
      </c>
      <c r="B714" s="79" t="s">
        <v>9118</v>
      </c>
      <c r="C714" s="80" t="s">
        <v>5368</v>
      </c>
      <c r="D714" s="80" t="s">
        <v>770</v>
      </c>
      <c r="E714" s="103">
        <f t="shared" si="24"/>
        <v>20137</v>
      </c>
      <c r="F714" s="85">
        <v>16085</v>
      </c>
      <c r="G714" s="96">
        <v>0.19</v>
      </c>
      <c r="H714" s="97">
        <v>19141</v>
      </c>
    </row>
    <row r="715" spans="1:8" ht="12.5" x14ac:dyDescent="0.25">
      <c r="A715" s="7" t="s">
        <v>9119</v>
      </c>
      <c r="B715" s="79" t="s">
        <v>9120</v>
      </c>
      <c r="C715" s="80" t="s">
        <v>5368</v>
      </c>
      <c r="D715" s="80" t="s">
        <v>770</v>
      </c>
      <c r="E715" s="103">
        <f t="shared" si="24"/>
        <v>38817</v>
      </c>
      <c r="F715" s="85">
        <v>36898</v>
      </c>
      <c r="G715" s="96">
        <v>0</v>
      </c>
      <c r="H715" s="97">
        <v>36898</v>
      </c>
    </row>
    <row r="716" spans="1:8" ht="12.5" x14ac:dyDescent="0.25">
      <c r="A716" s="7" t="s">
        <v>9121</v>
      </c>
      <c r="B716" s="79" t="s">
        <v>9122</v>
      </c>
      <c r="C716" s="80" t="s">
        <v>5368</v>
      </c>
      <c r="D716" s="80" t="s">
        <v>770</v>
      </c>
      <c r="E716" s="103">
        <f t="shared" si="24"/>
        <v>84688</v>
      </c>
      <c r="F716" s="85">
        <v>80501</v>
      </c>
      <c r="G716" s="96">
        <v>0</v>
      </c>
      <c r="H716" s="97">
        <v>80501</v>
      </c>
    </row>
    <row r="717" spans="1:8" ht="12.5" x14ac:dyDescent="0.25">
      <c r="A717" s="7" t="s">
        <v>9123</v>
      </c>
      <c r="B717" s="79" t="s">
        <v>9124</v>
      </c>
      <c r="C717" s="80" t="s">
        <v>5368</v>
      </c>
      <c r="D717" s="80" t="s">
        <v>770</v>
      </c>
      <c r="E717" s="103">
        <f t="shared" si="24"/>
        <v>143398</v>
      </c>
      <c r="F717" s="85">
        <v>136309</v>
      </c>
      <c r="G717" s="96">
        <v>0</v>
      </c>
      <c r="H717" s="97">
        <v>136309</v>
      </c>
    </row>
    <row r="718" spans="1:8" ht="12.5" x14ac:dyDescent="0.25">
      <c r="A718" s="7" t="s">
        <v>9125</v>
      </c>
      <c r="B718" s="79" t="s">
        <v>9126</v>
      </c>
      <c r="C718" s="80" t="s">
        <v>5368</v>
      </c>
      <c r="D718" s="80" t="s">
        <v>770</v>
      </c>
      <c r="E718" s="103">
        <f t="shared" si="24"/>
        <v>225736</v>
      </c>
      <c r="F718" s="85">
        <v>214577</v>
      </c>
      <c r="G718" s="96">
        <v>0</v>
      </c>
      <c r="H718" s="97">
        <v>214577</v>
      </c>
    </row>
    <row r="719" spans="1:8" ht="12.5" x14ac:dyDescent="0.25">
      <c r="A719" s="7" t="s">
        <v>9127</v>
      </c>
      <c r="B719" s="79" t="s">
        <v>9128</v>
      </c>
      <c r="C719" s="80" t="s">
        <v>5368</v>
      </c>
      <c r="D719" s="80" t="s">
        <v>770</v>
      </c>
      <c r="E719" s="103">
        <f t="shared" si="24"/>
        <v>315848</v>
      </c>
      <c r="F719" s="85">
        <v>300235</v>
      </c>
      <c r="G719" s="96">
        <v>0</v>
      </c>
      <c r="H719" s="97">
        <v>300235</v>
      </c>
    </row>
    <row r="720" spans="1:8" ht="12.5" x14ac:dyDescent="0.25">
      <c r="A720" s="7" t="s">
        <v>9129</v>
      </c>
      <c r="B720" s="79" t="s">
        <v>9130</v>
      </c>
      <c r="C720" s="80" t="s">
        <v>5368</v>
      </c>
      <c r="D720" s="80" t="s">
        <v>770</v>
      </c>
      <c r="E720" s="103">
        <f t="shared" si="24"/>
        <v>4516</v>
      </c>
      <c r="F720" s="85">
        <v>3607</v>
      </c>
      <c r="G720" s="96">
        <v>0.19</v>
      </c>
      <c r="H720" s="97">
        <v>4292</v>
      </c>
    </row>
    <row r="721" spans="1:8" ht="12.5" x14ac:dyDescent="0.25">
      <c r="A721" s="7" t="s">
        <v>9131</v>
      </c>
      <c r="B721" s="79" t="s">
        <v>9132</v>
      </c>
      <c r="C721" s="80" t="s">
        <v>5368</v>
      </c>
      <c r="D721" s="80" t="s">
        <v>770</v>
      </c>
      <c r="E721" s="103">
        <f t="shared" si="24"/>
        <v>2038</v>
      </c>
      <c r="F721" s="85">
        <v>1628</v>
      </c>
      <c r="G721" s="96">
        <v>0.19</v>
      </c>
      <c r="H721" s="97">
        <v>1937</v>
      </c>
    </row>
    <row r="722" spans="1:8" ht="12.5" x14ac:dyDescent="0.25">
      <c r="A722" s="7" t="s">
        <v>9133</v>
      </c>
      <c r="B722" s="79" t="s">
        <v>9134</v>
      </c>
      <c r="C722" s="80" t="s">
        <v>5368</v>
      </c>
      <c r="D722" s="80" t="s">
        <v>70</v>
      </c>
      <c r="E722" s="103">
        <f t="shared" si="24"/>
        <v>24019</v>
      </c>
      <c r="F722" s="85">
        <v>19186</v>
      </c>
      <c r="G722" s="96">
        <v>0.19</v>
      </c>
      <c r="H722" s="97">
        <v>22831</v>
      </c>
    </row>
    <row r="723" spans="1:8" ht="12.5" x14ac:dyDescent="0.25">
      <c r="A723" s="7" t="s">
        <v>9135</v>
      </c>
      <c r="B723" s="79" t="s">
        <v>9136</v>
      </c>
      <c r="C723" s="80" t="s">
        <v>5368</v>
      </c>
      <c r="D723" s="80" t="s">
        <v>70</v>
      </c>
      <c r="E723" s="103">
        <f t="shared" si="24"/>
        <v>19107</v>
      </c>
      <c r="F723" s="85">
        <v>15262</v>
      </c>
      <c r="G723" s="96">
        <v>0.19</v>
      </c>
      <c r="H723" s="97">
        <v>18162</v>
      </c>
    </row>
    <row r="724" spans="1:8" ht="12.5" x14ac:dyDescent="0.25">
      <c r="A724" s="7" t="s">
        <v>9137</v>
      </c>
      <c r="B724" s="79" t="s">
        <v>9138</v>
      </c>
      <c r="C724" s="80" t="s">
        <v>5368</v>
      </c>
      <c r="D724" s="80" t="s">
        <v>70</v>
      </c>
      <c r="E724" s="103">
        <f t="shared" si="24"/>
        <v>16656</v>
      </c>
      <c r="F724" s="85">
        <v>13304</v>
      </c>
      <c r="G724" s="96">
        <v>0.19</v>
      </c>
      <c r="H724" s="97">
        <v>15832</v>
      </c>
    </row>
    <row r="725" spans="1:8" ht="12.5" x14ac:dyDescent="0.25">
      <c r="A725" s="7" t="s">
        <v>9139</v>
      </c>
      <c r="B725" s="79" t="s">
        <v>9140</v>
      </c>
      <c r="C725" s="80" t="s">
        <v>5368</v>
      </c>
      <c r="D725" s="80" t="s">
        <v>70</v>
      </c>
      <c r="E725" s="103">
        <f t="shared" si="24"/>
        <v>9917</v>
      </c>
      <c r="F725" s="85">
        <v>7921</v>
      </c>
      <c r="G725" s="96">
        <v>0.19</v>
      </c>
      <c r="H725" s="97">
        <v>9426</v>
      </c>
    </row>
    <row r="726" spans="1:8" ht="25" x14ac:dyDescent="0.25">
      <c r="A726" s="7" t="s">
        <v>9215</v>
      </c>
      <c r="B726" s="79" t="s">
        <v>9216</v>
      </c>
      <c r="C726" s="80" t="s">
        <v>5368</v>
      </c>
      <c r="D726" s="80" t="s">
        <v>70</v>
      </c>
      <c r="E726" s="103">
        <f t="shared" si="24"/>
        <v>28583</v>
      </c>
      <c r="F726" s="85">
        <v>22832</v>
      </c>
      <c r="G726" s="96">
        <v>0.19</v>
      </c>
      <c r="H726" s="97">
        <v>27170</v>
      </c>
    </row>
    <row r="727" spans="1:8" ht="12.5" x14ac:dyDescent="0.25">
      <c r="A727" s="7" t="s">
        <v>6525</v>
      </c>
      <c r="B727" s="79" t="s">
        <v>6526</v>
      </c>
      <c r="C727" s="80" t="s">
        <v>5368</v>
      </c>
      <c r="D727" s="80" t="s">
        <v>70</v>
      </c>
      <c r="E727" s="103">
        <f t="shared" si="24"/>
        <v>46702</v>
      </c>
      <c r="F727" s="85">
        <v>37305</v>
      </c>
      <c r="G727" s="96">
        <v>0.19</v>
      </c>
      <c r="H727" s="97">
        <v>44393</v>
      </c>
    </row>
    <row r="728" spans="1:8" ht="25" x14ac:dyDescent="0.25">
      <c r="A728" s="7" t="s">
        <v>9227</v>
      </c>
      <c r="B728" s="79" t="s">
        <v>9228</v>
      </c>
      <c r="C728" s="80" t="s">
        <v>5368</v>
      </c>
      <c r="D728" s="80" t="s">
        <v>70</v>
      </c>
      <c r="E728" s="103">
        <f t="shared" si="24"/>
        <v>138556</v>
      </c>
      <c r="F728" s="85">
        <v>110678</v>
      </c>
      <c r="G728" s="96">
        <v>0.19</v>
      </c>
      <c r="H728" s="97">
        <v>131707</v>
      </c>
    </row>
    <row r="729" spans="1:8" ht="12.5" x14ac:dyDescent="0.25">
      <c r="A729" s="7" t="s">
        <v>6486</v>
      </c>
      <c r="B729" s="79" t="s">
        <v>6487</v>
      </c>
      <c r="C729" s="80" t="s">
        <v>5368</v>
      </c>
      <c r="D729" s="80" t="s">
        <v>70</v>
      </c>
      <c r="E729" s="103">
        <f t="shared" si="24"/>
        <v>81259</v>
      </c>
      <c r="F729" s="85">
        <v>64909</v>
      </c>
      <c r="G729" s="96">
        <v>0.19</v>
      </c>
      <c r="H729" s="97">
        <v>77242</v>
      </c>
    </row>
    <row r="730" spans="1:8" ht="12.5" x14ac:dyDescent="0.25">
      <c r="A730" s="7" t="s">
        <v>9223</v>
      </c>
      <c r="B730" s="79" t="s">
        <v>9224</v>
      </c>
      <c r="C730" s="80" t="s">
        <v>5368</v>
      </c>
      <c r="D730" s="80" t="s">
        <v>70</v>
      </c>
      <c r="E730" s="103">
        <f t="shared" si="24"/>
        <v>579113</v>
      </c>
      <c r="F730" s="85">
        <v>462594</v>
      </c>
      <c r="G730" s="96">
        <v>0.19</v>
      </c>
      <c r="H730" s="97">
        <v>550487</v>
      </c>
    </row>
    <row r="731" spans="1:8" ht="12.5" x14ac:dyDescent="0.25">
      <c r="A731" s="7" t="s">
        <v>9225</v>
      </c>
      <c r="B731" s="79" t="s">
        <v>9226</v>
      </c>
      <c r="C731" s="80" t="s">
        <v>5368</v>
      </c>
      <c r="D731" s="80" t="s">
        <v>70</v>
      </c>
      <c r="E731" s="103">
        <f t="shared" si="24"/>
        <v>227907</v>
      </c>
      <c r="F731" s="85">
        <v>182051</v>
      </c>
      <c r="G731" s="96">
        <v>0.19</v>
      </c>
      <c r="H731" s="97">
        <v>216641</v>
      </c>
    </row>
    <row r="732" spans="1:8" ht="25" x14ac:dyDescent="0.25">
      <c r="A732" s="7" t="s">
        <v>9141</v>
      </c>
      <c r="B732" s="79" t="s">
        <v>9142</v>
      </c>
      <c r="C732" s="80" t="s">
        <v>5368</v>
      </c>
      <c r="D732" s="80" t="s">
        <v>70</v>
      </c>
      <c r="E732" s="103">
        <f t="shared" si="24"/>
        <v>230141</v>
      </c>
      <c r="F732" s="85">
        <v>183836</v>
      </c>
      <c r="G732" s="96">
        <v>0.19</v>
      </c>
      <c r="H732" s="97">
        <v>218765</v>
      </c>
    </row>
    <row r="733" spans="1:8" ht="25" x14ac:dyDescent="0.25">
      <c r="A733" s="7" t="s">
        <v>9143</v>
      </c>
      <c r="B733" s="79" t="s">
        <v>9144</v>
      </c>
      <c r="C733" s="80" t="s">
        <v>5368</v>
      </c>
      <c r="D733" s="80" t="s">
        <v>70</v>
      </c>
      <c r="E733" s="103">
        <f t="shared" si="24"/>
        <v>255497</v>
      </c>
      <c r="F733" s="85">
        <v>204090</v>
      </c>
      <c r="G733" s="96">
        <v>0.19</v>
      </c>
      <c r="H733" s="97">
        <v>242867</v>
      </c>
    </row>
    <row r="734" spans="1:8" ht="12.5" x14ac:dyDescent="0.25">
      <c r="A734" s="7" t="s">
        <v>9145</v>
      </c>
      <c r="B734" s="79" t="s">
        <v>9146</v>
      </c>
      <c r="C734" s="80" t="s">
        <v>5368</v>
      </c>
      <c r="D734" s="80" t="s">
        <v>770</v>
      </c>
      <c r="E734" s="103">
        <f t="shared" si="24"/>
        <v>386285</v>
      </c>
      <c r="F734" s="85">
        <v>308564</v>
      </c>
      <c r="G734" s="96">
        <v>0.19</v>
      </c>
      <c r="H734" s="97">
        <v>367191</v>
      </c>
    </row>
    <row r="735" spans="1:8" ht="12.5" x14ac:dyDescent="0.25">
      <c r="A735" s="7" t="s">
        <v>9147</v>
      </c>
      <c r="B735" s="79" t="s">
        <v>9148</v>
      </c>
      <c r="C735" s="80" t="s">
        <v>5368</v>
      </c>
      <c r="D735" s="80" t="s">
        <v>770</v>
      </c>
      <c r="E735" s="103">
        <f t="shared" si="24"/>
        <v>475943</v>
      </c>
      <c r="F735" s="85">
        <v>380182</v>
      </c>
      <c r="G735" s="96">
        <v>0.19</v>
      </c>
      <c r="H735" s="97">
        <v>452417</v>
      </c>
    </row>
    <row r="736" spans="1:8" ht="12.5" x14ac:dyDescent="0.25">
      <c r="A736" s="7" t="s">
        <v>9149</v>
      </c>
      <c r="B736" s="79" t="s">
        <v>9150</v>
      </c>
      <c r="C736" s="80" t="s">
        <v>5368</v>
      </c>
      <c r="D736" s="80" t="s">
        <v>770</v>
      </c>
      <c r="E736" s="103">
        <f t="shared" si="24"/>
        <v>569890</v>
      </c>
      <c r="F736" s="85">
        <v>455227</v>
      </c>
      <c r="G736" s="96">
        <v>0.19</v>
      </c>
      <c r="H736" s="97">
        <v>541720</v>
      </c>
    </row>
    <row r="737" spans="1:8" ht="12.5" x14ac:dyDescent="0.25">
      <c r="A737" s="7" t="s">
        <v>9151</v>
      </c>
      <c r="B737" s="79" t="s">
        <v>9152</v>
      </c>
      <c r="C737" s="80" t="s">
        <v>5368</v>
      </c>
      <c r="D737" s="80" t="s">
        <v>770</v>
      </c>
      <c r="E737" s="103">
        <f t="shared" si="24"/>
        <v>225772</v>
      </c>
      <c r="F737" s="85">
        <v>180346</v>
      </c>
      <c r="G737" s="96">
        <v>0.19</v>
      </c>
      <c r="H737" s="97">
        <v>214612</v>
      </c>
    </row>
    <row r="738" spans="1:8" ht="12.5" x14ac:dyDescent="0.25">
      <c r="A738" s="7" t="s">
        <v>9153</v>
      </c>
      <c r="B738" s="79" t="s">
        <v>9154</v>
      </c>
      <c r="C738" s="80" t="s">
        <v>5368</v>
      </c>
      <c r="D738" s="80" t="s">
        <v>770</v>
      </c>
      <c r="E738" s="103">
        <f t="shared" si="24"/>
        <v>375341</v>
      </c>
      <c r="F738" s="85">
        <v>299822</v>
      </c>
      <c r="G738" s="96">
        <v>0.19</v>
      </c>
      <c r="H738" s="97">
        <v>356788</v>
      </c>
    </row>
    <row r="739" spans="1:8" ht="12.5" x14ac:dyDescent="0.25">
      <c r="A739" s="7" t="s">
        <v>9155</v>
      </c>
      <c r="B739" s="79" t="s">
        <v>9156</v>
      </c>
      <c r="C739" s="80" t="s">
        <v>5368</v>
      </c>
      <c r="D739" s="80" t="s">
        <v>770</v>
      </c>
      <c r="E739" s="103">
        <f t="shared" si="24"/>
        <v>449085</v>
      </c>
      <c r="F739" s="85">
        <v>358728</v>
      </c>
      <c r="G739" s="96">
        <v>0.19</v>
      </c>
      <c r="H739" s="97">
        <v>426886</v>
      </c>
    </row>
    <row r="740" spans="1:8" ht="12.5" x14ac:dyDescent="0.25">
      <c r="A740" s="7" t="s">
        <v>9159</v>
      </c>
      <c r="B740" s="79" t="s">
        <v>9160</v>
      </c>
      <c r="C740" s="80" t="s">
        <v>5368</v>
      </c>
      <c r="D740" s="80" t="s">
        <v>770</v>
      </c>
      <c r="E740" s="103">
        <f t="shared" si="24"/>
        <v>186030</v>
      </c>
      <c r="F740" s="85">
        <v>176834</v>
      </c>
      <c r="G740" s="96">
        <v>0</v>
      </c>
      <c r="H740" s="97">
        <v>176834</v>
      </c>
    </row>
    <row r="741" spans="1:8" ht="12.5" x14ac:dyDescent="0.25">
      <c r="A741" s="7" t="s">
        <v>9161</v>
      </c>
      <c r="B741" s="79" t="s">
        <v>9162</v>
      </c>
      <c r="C741" s="80" t="s">
        <v>5368</v>
      </c>
      <c r="D741" s="80" t="s">
        <v>770</v>
      </c>
      <c r="E741" s="103">
        <f t="shared" si="24"/>
        <v>230306</v>
      </c>
      <c r="F741" s="85">
        <v>218922</v>
      </c>
      <c r="G741" s="96">
        <v>0</v>
      </c>
      <c r="H741" s="97">
        <v>218922</v>
      </c>
    </row>
    <row r="742" spans="1:8" ht="12.5" x14ac:dyDescent="0.25">
      <c r="A742" s="7" t="s">
        <v>9163</v>
      </c>
      <c r="B742" s="79" t="s">
        <v>9164</v>
      </c>
      <c r="C742" s="80" t="s">
        <v>5368</v>
      </c>
      <c r="D742" s="80" t="s">
        <v>770</v>
      </c>
      <c r="E742" s="103">
        <f t="shared" si="24"/>
        <v>275762</v>
      </c>
      <c r="F742" s="85">
        <v>262131</v>
      </c>
      <c r="G742" s="96">
        <v>0</v>
      </c>
      <c r="H742" s="97">
        <v>262131</v>
      </c>
    </row>
    <row r="743" spans="1:8" ht="12.5" x14ac:dyDescent="0.25">
      <c r="A743" s="7" t="s">
        <v>9165</v>
      </c>
      <c r="B743" s="79" t="s">
        <v>9166</v>
      </c>
      <c r="C743" s="80" t="s">
        <v>5368</v>
      </c>
      <c r="D743" s="80" t="s">
        <v>770</v>
      </c>
      <c r="E743" s="103">
        <f t="shared" si="24"/>
        <v>119619</v>
      </c>
      <c r="F743" s="85">
        <v>113706</v>
      </c>
      <c r="G743" s="96">
        <v>0</v>
      </c>
      <c r="H743" s="97">
        <v>113706</v>
      </c>
    </row>
    <row r="744" spans="1:8" ht="12.5" x14ac:dyDescent="0.25">
      <c r="A744" s="7" t="s">
        <v>9167</v>
      </c>
      <c r="B744" s="79" t="s">
        <v>9168</v>
      </c>
      <c r="C744" s="80" t="s">
        <v>5368</v>
      </c>
      <c r="D744" s="80" t="s">
        <v>770</v>
      </c>
      <c r="E744" s="103">
        <f t="shared" si="24"/>
        <v>147208</v>
      </c>
      <c r="F744" s="85">
        <v>139931</v>
      </c>
      <c r="G744" s="96">
        <v>0</v>
      </c>
      <c r="H744" s="97">
        <v>139931</v>
      </c>
    </row>
    <row r="745" spans="1:8" ht="12.5" x14ac:dyDescent="0.25">
      <c r="A745" s="7" t="s">
        <v>9169</v>
      </c>
      <c r="B745" s="79" t="s">
        <v>9170</v>
      </c>
      <c r="C745" s="80" t="s">
        <v>5368</v>
      </c>
      <c r="D745" s="80" t="s">
        <v>770</v>
      </c>
      <c r="E745" s="103">
        <f t="shared" si="24"/>
        <v>176828</v>
      </c>
      <c r="F745" s="85">
        <v>168087</v>
      </c>
      <c r="G745" s="96">
        <v>0</v>
      </c>
      <c r="H745" s="97">
        <v>168087</v>
      </c>
    </row>
    <row r="746" spans="1:8" ht="12.5" x14ac:dyDescent="0.25">
      <c r="A746" s="7" t="s">
        <v>9171</v>
      </c>
      <c r="B746" s="79" t="s">
        <v>9172</v>
      </c>
      <c r="C746" s="80" t="s">
        <v>5368</v>
      </c>
      <c r="D746" s="80" t="s">
        <v>770</v>
      </c>
      <c r="E746" s="103">
        <f t="shared" si="24"/>
        <v>76403</v>
      </c>
      <c r="F746" s="85">
        <v>72626</v>
      </c>
      <c r="G746" s="96">
        <v>0</v>
      </c>
      <c r="H746" s="97">
        <v>72626</v>
      </c>
    </row>
    <row r="747" spans="1:8" ht="12.5" x14ac:dyDescent="0.25">
      <c r="A747" s="7" t="s">
        <v>9173</v>
      </c>
      <c r="B747" s="79" t="s">
        <v>9174</v>
      </c>
      <c r="C747" s="80" t="s">
        <v>5368</v>
      </c>
      <c r="D747" s="80" t="s">
        <v>770</v>
      </c>
      <c r="E747" s="103">
        <f t="shared" si="24"/>
        <v>94509</v>
      </c>
      <c r="F747" s="85">
        <v>89837</v>
      </c>
      <c r="G747" s="96">
        <v>0</v>
      </c>
      <c r="H747" s="97">
        <v>89837</v>
      </c>
    </row>
    <row r="748" spans="1:8" ht="12.5" x14ac:dyDescent="0.25">
      <c r="A748" s="7" t="s">
        <v>9175</v>
      </c>
      <c r="B748" s="79" t="s">
        <v>9176</v>
      </c>
      <c r="C748" s="80" t="s">
        <v>5368</v>
      </c>
      <c r="D748" s="80" t="s">
        <v>770</v>
      </c>
      <c r="E748" s="103">
        <f t="shared" si="24"/>
        <v>113442</v>
      </c>
      <c r="F748" s="85">
        <v>107834</v>
      </c>
      <c r="G748" s="96">
        <v>0</v>
      </c>
      <c r="H748" s="97">
        <v>107834</v>
      </c>
    </row>
    <row r="749" spans="1:8" ht="12.5" x14ac:dyDescent="0.25">
      <c r="A749" s="7" t="s">
        <v>9177</v>
      </c>
      <c r="B749" s="79" t="s">
        <v>9178</v>
      </c>
      <c r="C749" s="80" t="s">
        <v>5368</v>
      </c>
      <c r="D749" s="80" t="s">
        <v>770</v>
      </c>
      <c r="E749" s="103">
        <f t="shared" si="24"/>
        <v>32450</v>
      </c>
      <c r="F749" s="85">
        <v>30846</v>
      </c>
      <c r="G749" s="96">
        <v>0</v>
      </c>
      <c r="H749" s="97">
        <v>30846</v>
      </c>
    </row>
    <row r="750" spans="1:8" ht="12.5" x14ac:dyDescent="0.25">
      <c r="A750" s="7" t="s">
        <v>9179</v>
      </c>
      <c r="B750" s="79" t="s">
        <v>9180</v>
      </c>
      <c r="C750" s="80" t="s">
        <v>5368</v>
      </c>
      <c r="D750" s="80" t="s">
        <v>770</v>
      </c>
      <c r="E750" s="103">
        <f t="shared" si="24"/>
        <v>44603</v>
      </c>
      <c r="F750" s="85">
        <v>42398</v>
      </c>
      <c r="G750" s="96">
        <v>0</v>
      </c>
      <c r="H750" s="97">
        <v>42398</v>
      </c>
    </row>
    <row r="751" spans="1:8" ht="12.5" x14ac:dyDescent="0.25">
      <c r="A751" s="7" t="s">
        <v>9181</v>
      </c>
      <c r="B751" s="79" t="s">
        <v>9182</v>
      </c>
      <c r="C751" s="80" t="s">
        <v>5368</v>
      </c>
      <c r="D751" s="80" t="s">
        <v>770</v>
      </c>
      <c r="E751" s="103">
        <f t="shared" si="24"/>
        <v>53445</v>
      </c>
      <c r="F751" s="85">
        <v>50803</v>
      </c>
      <c r="G751" s="96">
        <v>0</v>
      </c>
      <c r="H751" s="97">
        <v>50803</v>
      </c>
    </row>
    <row r="752" spans="1:8" ht="12.5" x14ac:dyDescent="0.25">
      <c r="A752" s="7" t="s">
        <v>9183</v>
      </c>
      <c r="B752" s="79" t="s">
        <v>9184</v>
      </c>
      <c r="C752" s="80" t="s">
        <v>5368</v>
      </c>
      <c r="D752" s="80" t="s">
        <v>770</v>
      </c>
      <c r="E752" s="103">
        <f t="shared" si="24"/>
        <v>22099</v>
      </c>
      <c r="F752" s="85">
        <v>21006</v>
      </c>
      <c r="G752" s="96">
        <v>0</v>
      </c>
      <c r="H752" s="97">
        <v>21006</v>
      </c>
    </row>
    <row r="753" spans="1:8" ht="12.5" x14ac:dyDescent="0.25">
      <c r="A753" s="7" t="s">
        <v>9185</v>
      </c>
      <c r="B753" s="79" t="s">
        <v>9186</v>
      </c>
      <c r="C753" s="80" t="s">
        <v>5368</v>
      </c>
      <c r="D753" s="80" t="s">
        <v>770</v>
      </c>
      <c r="E753" s="103">
        <f t="shared" si="24"/>
        <v>30155</v>
      </c>
      <c r="F753" s="85">
        <v>28664</v>
      </c>
      <c r="G753" s="96">
        <v>0</v>
      </c>
      <c r="H753" s="97">
        <v>28664</v>
      </c>
    </row>
    <row r="754" spans="1:8" ht="12.5" x14ac:dyDescent="0.25">
      <c r="A754" s="7" t="s">
        <v>9187</v>
      </c>
      <c r="B754" s="79" t="s">
        <v>9188</v>
      </c>
      <c r="C754" s="80" t="s">
        <v>5368</v>
      </c>
      <c r="D754" s="80" t="s">
        <v>770</v>
      </c>
      <c r="E754" s="103">
        <f t="shared" si="24"/>
        <v>35833</v>
      </c>
      <c r="F754" s="85">
        <v>34061</v>
      </c>
      <c r="G754" s="96">
        <v>0</v>
      </c>
      <c r="H754" s="97">
        <v>34061</v>
      </c>
    </row>
    <row r="755" spans="1:8" ht="12.5" x14ac:dyDescent="0.25">
      <c r="A755" s="7" t="s">
        <v>9191</v>
      </c>
      <c r="B755" s="79" t="s">
        <v>9192</v>
      </c>
      <c r="C755" s="80" t="s">
        <v>5368</v>
      </c>
      <c r="D755" s="80" t="s">
        <v>770</v>
      </c>
      <c r="E755" s="103">
        <f t="shared" si="24"/>
        <v>17335</v>
      </c>
      <c r="F755" s="85">
        <v>16478</v>
      </c>
      <c r="G755" s="96">
        <v>0</v>
      </c>
      <c r="H755" s="97">
        <v>16478</v>
      </c>
    </row>
    <row r="756" spans="1:8" ht="12.5" x14ac:dyDescent="0.25">
      <c r="A756" s="7" t="s">
        <v>9193</v>
      </c>
      <c r="B756" s="79" t="s">
        <v>9194</v>
      </c>
      <c r="C756" s="80" t="s">
        <v>5368</v>
      </c>
      <c r="D756" s="80" t="s">
        <v>770</v>
      </c>
      <c r="E756" s="103">
        <f t="shared" si="24"/>
        <v>20153</v>
      </c>
      <c r="F756" s="85">
        <v>19156</v>
      </c>
      <c r="G756" s="96">
        <v>0</v>
      </c>
      <c r="H756" s="97">
        <v>19156</v>
      </c>
    </row>
    <row r="757" spans="1:8" ht="12.5" x14ac:dyDescent="0.25">
      <c r="A757" s="7" t="s">
        <v>9195</v>
      </c>
      <c r="B757" s="79" t="s">
        <v>9196</v>
      </c>
      <c r="C757" s="80" t="s">
        <v>5368</v>
      </c>
      <c r="D757" s="80" t="s">
        <v>770</v>
      </c>
      <c r="E757" s="103">
        <f t="shared" si="24"/>
        <v>24830</v>
      </c>
      <c r="F757" s="85">
        <v>23602</v>
      </c>
      <c r="G757" s="96">
        <v>0</v>
      </c>
      <c r="H757" s="97">
        <v>23602</v>
      </c>
    </row>
    <row r="758" spans="1:8" ht="12.5" x14ac:dyDescent="0.25">
      <c r="A758" s="7" t="s">
        <v>9197</v>
      </c>
      <c r="B758" s="79" t="s">
        <v>9198</v>
      </c>
      <c r="C758" s="80" t="s">
        <v>5368</v>
      </c>
      <c r="D758" s="80" t="s">
        <v>770</v>
      </c>
      <c r="E758" s="103">
        <f t="shared" si="24"/>
        <v>14808</v>
      </c>
      <c r="F758" s="85">
        <v>14076</v>
      </c>
      <c r="G758" s="96">
        <v>0</v>
      </c>
      <c r="H758" s="97">
        <v>14076</v>
      </c>
    </row>
    <row r="759" spans="1:8" ht="12.5" x14ac:dyDescent="0.25">
      <c r="A759" s="7" t="s">
        <v>9199</v>
      </c>
      <c r="B759" s="79" t="s">
        <v>9200</v>
      </c>
      <c r="C759" s="80" t="s">
        <v>5368</v>
      </c>
      <c r="D759" s="80" t="s">
        <v>770</v>
      </c>
      <c r="E759" s="103">
        <f t="shared" si="24"/>
        <v>14806</v>
      </c>
      <c r="F759" s="85">
        <v>14074</v>
      </c>
      <c r="G759" s="96">
        <v>0</v>
      </c>
      <c r="H759" s="97">
        <v>14074</v>
      </c>
    </row>
    <row r="760" spans="1:8" ht="12.5" x14ac:dyDescent="0.25">
      <c r="A760" s="7" t="s">
        <v>9201</v>
      </c>
      <c r="B760" s="79" t="s">
        <v>9202</v>
      </c>
      <c r="C760" s="80" t="s">
        <v>5368</v>
      </c>
      <c r="D760" s="80" t="s">
        <v>770</v>
      </c>
      <c r="E760" s="103">
        <f t="shared" si="24"/>
        <v>17717</v>
      </c>
      <c r="F760" s="85">
        <v>16841</v>
      </c>
      <c r="G760" s="96">
        <v>0</v>
      </c>
      <c r="H760" s="97">
        <v>16841</v>
      </c>
    </row>
    <row r="761" spans="1:8" ht="12.5" x14ac:dyDescent="0.25">
      <c r="A761" s="7" t="s">
        <v>9203</v>
      </c>
      <c r="B761" s="79" t="s">
        <v>9204</v>
      </c>
      <c r="C761" s="80" t="s">
        <v>5368</v>
      </c>
      <c r="D761" s="80" t="s">
        <v>770</v>
      </c>
      <c r="E761" s="103">
        <f t="shared" si="24"/>
        <v>7393</v>
      </c>
      <c r="F761" s="85">
        <v>7027</v>
      </c>
      <c r="G761" s="96">
        <v>0</v>
      </c>
      <c r="H761" s="97">
        <v>7027</v>
      </c>
    </row>
    <row r="762" spans="1:8" ht="12.5" x14ac:dyDescent="0.25">
      <c r="A762" s="7" t="s">
        <v>9205</v>
      </c>
      <c r="B762" s="79" t="s">
        <v>9206</v>
      </c>
      <c r="C762" s="80" t="s">
        <v>5368</v>
      </c>
      <c r="D762" s="80" t="s">
        <v>770</v>
      </c>
      <c r="E762" s="103">
        <f t="shared" si="24"/>
        <v>8998</v>
      </c>
      <c r="F762" s="85">
        <v>8553</v>
      </c>
      <c r="G762" s="96">
        <v>0</v>
      </c>
      <c r="H762" s="97">
        <v>8553</v>
      </c>
    </row>
    <row r="763" spans="1:8" ht="12.5" x14ac:dyDescent="0.25">
      <c r="A763" s="7" t="s">
        <v>9207</v>
      </c>
      <c r="B763" s="79" t="s">
        <v>9208</v>
      </c>
      <c r="C763" s="80" t="s">
        <v>5368</v>
      </c>
      <c r="D763" s="80" t="s">
        <v>770</v>
      </c>
      <c r="E763" s="103">
        <f t="shared" si="24"/>
        <v>11159</v>
      </c>
      <c r="F763" s="85">
        <v>10607</v>
      </c>
      <c r="G763" s="96">
        <v>0</v>
      </c>
      <c r="H763" s="97">
        <v>10607</v>
      </c>
    </row>
    <row r="764" spans="1:8" ht="25" x14ac:dyDescent="0.25">
      <c r="A764" s="7" t="s">
        <v>9211</v>
      </c>
      <c r="B764" s="79" t="s">
        <v>9212</v>
      </c>
      <c r="C764" s="80" t="s">
        <v>5368</v>
      </c>
      <c r="D764" s="80" t="s">
        <v>770</v>
      </c>
      <c r="E764" s="103">
        <f t="shared" si="24"/>
        <v>2680</v>
      </c>
      <c r="F764" s="85">
        <v>2140</v>
      </c>
      <c r="G764" s="96">
        <v>0.19</v>
      </c>
      <c r="H764" s="97">
        <v>2547</v>
      </c>
    </row>
    <row r="765" spans="1:8" ht="25" x14ac:dyDescent="0.25">
      <c r="A765" s="7" t="s">
        <v>9209</v>
      </c>
      <c r="B765" s="79" t="s">
        <v>9210</v>
      </c>
      <c r="C765" s="80" t="s">
        <v>5368</v>
      </c>
      <c r="D765" s="80" t="s">
        <v>770</v>
      </c>
      <c r="E765" s="103">
        <f t="shared" si="24"/>
        <v>4766</v>
      </c>
      <c r="F765" s="85">
        <v>3807</v>
      </c>
      <c r="G765" s="96">
        <v>0.19</v>
      </c>
      <c r="H765" s="97">
        <v>4530</v>
      </c>
    </row>
    <row r="766" spans="1:8" ht="12.5" x14ac:dyDescent="0.25">
      <c r="A766" s="7" t="s">
        <v>9217</v>
      </c>
      <c r="B766" s="79" t="s">
        <v>9218</v>
      </c>
      <c r="C766" s="80" t="s">
        <v>5368</v>
      </c>
      <c r="D766" s="80" t="s">
        <v>70</v>
      </c>
      <c r="E766" s="103">
        <f t="shared" si="24"/>
        <v>15123</v>
      </c>
      <c r="F766" s="85">
        <v>12080</v>
      </c>
      <c r="G766" s="96">
        <v>0.19</v>
      </c>
      <c r="H766" s="97">
        <v>14375</v>
      </c>
    </row>
    <row r="767" spans="1:8" ht="12.5" x14ac:dyDescent="0.25">
      <c r="A767" s="7" t="s">
        <v>9219</v>
      </c>
      <c r="B767" s="79" t="s">
        <v>9220</v>
      </c>
      <c r="C767" s="80" t="s">
        <v>5368</v>
      </c>
      <c r="D767" s="80" t="s">
        <v>70</v>
      </c>
      <c r="E767" s="103">
        <f t="shared" si="24"/>
        <v>5981</v>
      </c>
      <c r="F767" s="85">
        <v>4777</v>
      </c>
      <c r="G767" s="96">
        <v>0.19</v>
      </c>
      <c r="H767" s="97">
        <v>5685</v>
      </c>
    </row>
    <row r="768" spans="1:8" ht="12.5" x14ac:dyDescent="0.25">
      <c r="A768" s="7" t="s">
        <v>9221</v>
      </c>
      <c r="B768" s="79" t="s">
        <v>9222</v>
      </c>
      <c r="C768" s="80" t="s">
        <v>5368</v>
      </c>
      <c r="D768" s="80" t="s">
        <v>70</v>
      </c>
      <c r="E768" s="103">
        <f t="shared" si="24"/>
        <v>7643</v>
      </c>
      <c r="F768" s="85">
        <v>6105</v>
      </c>
      <c r="G768" s="96">
        <v>0.19</v>
      </c>
      <c r="H768" s="97">
        <v>7265</v>
      </c>
    </row>
    <row r="769" spans="1:8" ht="25" x14ac:dyDescent="0.25">
      <c r="A769" s="7" t="s">
        <v>9229</v>
      </c>
      <c r="B769" s="79" t="s">
        <v>9230</v>
      </c>
      <c r="C769" s="80" t="s">
        <v>5368</v>
      </c>
      <c r="D769" s="80" t="s">
        <v>70</v>
      </c>
      <c r="E769" s="103">
        <f t="shared" ref="E769:E832" si="25">ROUNDUP(H769*(1+$H$1),0)</f>
        <v>1643160</v>
      </c>
      <c r="F769" s="85">
        <v>1312554</v>
      </c>
      <c r="G769" s="96">
        <v>0.19</v>
      </c>
      <c r="H769" s="97">
        <v>1561939</v>
      </c>
    </row>
    <row r="770" spans="1:8" ht="25" x14ac:dyDescent="0.25">
      <c r="A770" s="7" t="s">
        <v>9235</v>
      </c>
      <c r="B770" s="79" t="s">
        <v>9236</v>
      </c>
      <c r="C770" s="80" t="s">
        <v>5368</v>
      </c>
      <c r="D770" s="80" t="s">
        <v>70</v>
      </c>
      <c r="E770" s="103">
        <f t="shared" si="25"/>
        <v>910812</v>
      </c>
      <c r="F770" s="85">
        <v>727555</v>
      </c>
      <c r="G770" s="96">
        <v>0.19</v>
      </c>
      <c r="H770" s="97">
        <v>865790</v>
      </c>
    </row>
    <row r="771" spans="1:8" ht="25" x14ac:dyDescent="0.25">
      <c r="A771" s="7" t="s">
        <v>9239</v>
      </c>
      <c r="B771" s="79" t="s">
        <v>9240</v>
      </c>
      <c r="C771" s="80" t="s">
        <v>5368</v>
      </c>
      <c r="D771" s="80" t="s">
        <v>70</v>
      </c>
      <c r="E771" s="103">
        <f t="shared" si="25"/>
        <v>702122</v>
      </c>
      <c r="F771" s="85">
        <v>560854</v>
      </c>
      <c r="G771" s="96">
        <v>0.19</v>
      </c>
      <c r="H771" s="97">
        <v>667416</v>
      </c>
    </row>
    <row r="772" spans="1:8" ht="25" x14ac:dyDescent="0.25">
      <c r="A772" s="7" t="s">
        <v>9243</v>
      </c>
      <c r="B772" s="79" t="s">
        <v>9244</v>
      </c>
      <c r="C772" s="80" t="s">
        <v>5368</v>
      </c>
      <c r="D772" s="80" t="s">
        <v>70</v>
      </c>
      <c r="E772" s="103">
        <f t="shared" si="25"/>
        <v>2699273</v>
      </c>
      <c r="F772" s="85">
        <v>2156175</v>
      </c>
      <c r="G772" s="96">
        <v>0.19</v>
      </c>
      <c r="H772" s="97">
        <v>2565848</v>
      </c>
    </row>
    <row r="773" spans="1:8" ht="25" x14ac:dyDescent="0.25">
      <c r="A773" s="7" t="s">
        <v>9247</v>
      </c>
      <c r="B773" s="79" t="s">
        <v>9248</v>
      </c>
      <c r="C773" s="80" t="s">
        <v>5368</v>
      </c>
      <c r="D773" s="80" t="s">
        <v>70</v>
      </c>
      <c r="E773" s="103">
        <f t="shared" si="25"/>
        <v>1923038</v>
      </c>
      <c r="F773" s="85">
        <v>1536119</v>
      </c>
      <c r="G773" s="96">
        <v>0.19</v>
      </c>
      <c r="H773" s="97">
        <v>1827982</v>
      </c>
    </row>
    <row r="774" spans="1:8" ht="25" x14ac:dyDescent="0.25">
      <c r="A774" s="7" t="s">
        <v>9251</v>
      </c>
      <c r="B774" s="79" t="s">
        <v>9252</v>
      </c>
      <c r="C774" s="80" t="s">
        <v>5368</v>
      </c>
      <c r="D774" s="80" t="s">
        <v>70</v>
      </c>
      <c r="E774" s="103">
        <f t="shared" si="25"/>
        <v>1027829</v>
      </c>
      <c r="F774" s="85">
        <v>821028</v>
      </c>
      <c r="G774" s="96">
        <v>0.19</v>
      </c>
      <c r="H774" s="97">
        <v>977023</v>
      </c>
    </row>
    <row r="775" spans="1:8" ht="25" x14ac:dyDescent="0.25">
      <c r="A775" s="7" t="s">
        <v>9255</v>
      </c>
      <c r="B775" s="79" t="s">
        <v>9256</v>
      </c>
      <c r="C775" s="80" t="s">
        <v>5368</v>
      </c>
      <c r="D775" s="80" t="s">
        <v>70</v>
      </c>
      <c r="E775" s="103">
        <f t="shared" si="25"/>
        <v>824018</v>
      </c>
      <c r="F775" s="85">
        <v>658224</v>
      </c>
      <c r="G775" s="96">
        <v>0.19</v>
      </c>
      <c r="H775" s="97">
        <v>783287</v>
      </c>
    </row>
    <row r="776" spans="1:8" ht="25" x14ac:dyDescent="0.25">
      <c r="A776" s="7" t="s">
        <v>9259</v>
      </c>
      <c r="B776" s="79" t="s">
        <v>9260</v>
      </c>
      <c r="C776" s="80" t="s">
        <v>5368</v>
      </c>
      <c r="D776" s="80" t="s">
        <v>70</v>
      </c>
      <c r="E776" s="103">
        <f t="shared" si="25"/>
        <v>547071</v>
      </c>
      <c r="F776" s="85">
        <v>436999</v>
      </c>
      <c r="G776" s="96">
        <v>0.19</v>
      </c>
      <c r="H776" s="97">
        <v>520029</v>
      </c>
    </row>
    <row r="777" spans="1:8" ht="12.5" x14ac:dyDescent="0.25">
      <c r="A777" s="7" t="s">
        <v>9263</v>
      </c>
      <c r="B777" s="79" t="s">
        <v>9264</v>
      </c>
      <c r="C777" s="80" t="s">
        <v>5368</v>
      </c>
      <c r="D777" s="80" t="s">
        <v>70</v>
      </c>
      <c r="E777" s="103">
        <f t="shared" si="25"/>
        <v>4332684</v>
      </c>
      <c r="F777" s="85">
        <v>3460941</v>
      </c>
      <c r="G777" s="96">
        <v>0.19</v>
      </c>
      <c r="H777" s="97">
        <v>4118520</v>
      </c>
    </row>
    <row r="778" spans="1:8" ht="12.5" x14ac:dyDescent="0.25">
      <c r="A778" s="7" t="s">
        <v>9267</v>
      </c>
      <c r="B778" s="79" t="s">
        <v>9268</v>
      </c>
      <c r="C778" s="80" t="s">
        <v>5368</v>
      </c>
      <c r="D778" s="80" t="s">
        <v>70</v>
      </c>
      <c r="E778" s="103">
        <f t="shared" si="25"/>
        <v>2946968</v>
      </c>
      <c r="F778" s="85">
        <v>2354034</v>
      </c>
      <c r="G778" s="96">
        <v>0.19</v>
      </c>
      <c r="H778" s="97">
        <v>2801300</v>
      </c>
    </row>
    <row r="779" spans="1:8" ht="12.5" x14ac:dyDescent="0.25">
      <c r="A779" s="7" t="s">
        <v>9273</v>
      </c>
      <c r="B779" s="79" t="s">
        <v>9274</v>
      </c>
      <c r="C779" s="80" t="s">
        <v>5368</v>
      </c>
      <c r="D779" s="80" t="s">
        <v>70</v>
      </c>
      <c r="E779" s="103">
        <f t="shared" si="25"/>
        <v>177699</v>
      </c>
      <c r="F779" s="85">
        <v>141945</v>
      </c>
      <c r="G779" s="96">
        <v>0.19</v>
      </c>
      <c r="H779" s="97">
        <v>168915</v>
      </c>
    </row>
    <row r="780" spans="1:8" ht="12.5" x14ac:dyDescent="0.25">
      <c r="A780" s="7" t="s">
        <v>9271</v>
      </c>
      <c r="B780" s="79" t="s">
        <v>9272</v>
      </c>
      <c r="C780" s="80" t="s">
        <v>5368</v>
      </c>
      <c r="D780" s="80" t="s">
        <v>70</v>
      </c>
      <c r="E780" s="103">
        <f t="shared" si="25"/>
        <v>89932</v>
      </c>
      <c r="F780" s="85">
        <v>71837</v>
      </c>
      <c r="G780" s="96">
        <v>0.19</v>
      </c>
      <c r="H780" s="97">
        <v>85486</v>
      </c>
    </row>
    <row r="781" spans="1:8" ht="12.5" x14ac:dyDescent="0.25">
      <c r="A781" s="7" t="s">
        <v>9275</v>
      </c>
      <c r="B781" s="79" t="s">
        <v>9276</v>
      </c>
      <c r="C781" s="80" t="s">
        <v>5368</v>
      </c>
      <c r="D781" s="80" t="s">
        <v>70</v>
      </c>
      <c r="E781" s="103">
        <f t="shared" si="25"/>
        <v>64600</v>
      </c>
      <c r="F781" s="85">
        <v>51602</v>
      </c>
      <c r="G781" s="96">
        <v>0.19</v>
      </c>
      <c r="H781" s="97">
        <v>61406</v>
      </c>
    </row>
    <row r="782" spans="1:8" ht="12.5" x14ac:dyDescent="0.25">
      <c r="A782" s="7" t="s">
        <v>9277</v>
      </c>
      <c r="B782" s="79" t="s">
        <v>9278</v>
      </c>
      <c r="C782" s="80" t="s">
        <v>5368</v>
      </c>
      <c r="D782" s="80" t="s">
        <v>70</v>
      </c>
      <c r="E782" s="103">
        <f t="shared" si="25"/>
        <v>51755</v>
      </c>
      <c r="F782" s="85">
        <v>41341</v>
      </c>
      <c r="G782" s="96">
        <v>0.19</v>
      </c>
      <c r="H782" s="97">
        <v>49196</v>
      </c>
    </row>
    <row r="783" spans="1:8" ht="12.5" x14ac:dyDescent="0.25">
      <c r="A783" s="7" t="s">
        <v>8418</v>
      </c>
      <c r="B783" s="79" t="s">
        <v>8419</v>
      </c>
      <c r="C783" s="80" t="s">
        <v>5368</v>
      </c>
      <c r="D783" s="80" t="s">
        <v>770</v>
      </c>
      <c r="E783" s="103">
        <f t="shared" si="25"/>
        <v>20903</v>
      </c>
      <c r="F783" s="85">
        <v>16697</v>
      </c>
      <c r="G783" s="96">
        <v>0.19</v>
      </c>
      <c r="H783" s="97">
        <v>19869</v>
      </c>
    </row>
    <row r="784" spans="1:8" ht="12.5" x14ac:dyDescent="0.25">
      <c r="A784" s="7" t="s">
        <v>6081</v>
      </c>
      <c r="B784" s="79" t="s">
        <v>6082</v>
      </c>
      <c r="C784" s="80" t="s">
        <v>5368</v>
      </c>
      <c r="D784" s="80" t="s">
        <v>70</v>
      </c>
      <c r="E784" s="103">
        <f t="shared" si="25"/>
        <v>5417</v>
      </c>
      <c r="F784" s="85">
        <v>4327</v>
      </c>
      <c r="G784" s="96">
        <v>0.19</v>
      </c>
      <c r="H784" s="97">
        <v>5149</v>
      </c>
    </row>
    <row r="785" spans="1:8" ht="25" x14ac:dyDescent="0.25">
      <c r="A785" s="7" t="s">
        <v>6083</v>
      </c>
      <c r="B785" s="79" t="s">
        <v>6084</v>
      </c>
      <c r="C785" s="80" t="s">
        <v>5368</v>
      </c>
      <c r="D785" s="80" t="s">
        <v>70</v>
      </c>
      <c r="E785" s="103">
        <f t="shared" si="25"/>
        <v>5614</v>
      </c>
      <c r="F785" s="85">
        <v>4484</v>
      </c>
      <c r="G785" s="96">
        <v>0.19</v>
      </c>
      <c r="H785" s="97">
        <v>5336</v>
      </c>
    </row>
    <row r="786" spans="1:8" ht="25" x14ac:dyDescent="0.25">
      <c r="A786" s="7" t="s">
        <v>6069</v>
      </c>
      <c r="B786" s="79" t="s">
        <v>6070</v>
      </c>
      <c r="C786" s="80" t="s">
        <v>5368</v>
      </c>
      <c r="D786" s="80" t="s">
        <v>70</v>
      </c>
      <c r="E786" s="103">
        <f t="shared" si="25"/>
        <v>4133</v>
      </c>
      <c r="F786" s="85">
        <v>3301</v>
      </c>
      <c r="G786" s="96">
        <v>0.19</v>
      </c>
      <c r="H786" s="97">
        <v>3928</v>
      </c>
    </row>
    <row r="787" spans="1:8" ht="12.5" x14ac:dyDescent="0.25">
      <c r="A787" s="7" t="s">
        <v>5594</v>
      </c>
      <c r="B787" s="79" t="s">
        <v>5595</v>
      </c>
      <c r="C787" s="80" t="s">
        <v>5368</v>
      </c>
      <c r="D787" s="80" t="s">
        <v>70</v>
      </c>
      <c r="E787" s="103">
        <f t="shared" si="25"/>
        <v>467</v>
      </c>
      <c r="F787" s="85">
        <v>372</v>
      </c>
      <c r="G787" s="96">
        <v>0.19</v>
      </c>
      <c r="H787" s="97">
        <v>443</v>
      </c>
    </row>
    <row r="788" spans="1:8" ht="25" x14ac:dyDescent="0.25">
      <c r="A788" s="7" t="s">
        <v>6057</v>
      </c>
      <c r="B788" s="79" t="s">
        <v>6058</v>
      </c>
      <c r="C788" s="80" t="s">
        <v>5368</v>
      </c>
      <c r="D788" s="80" t="s">
        <v>70</v>
      </c>
      <c r="E788" s="103">
        <f t="shared" si="25"/>
        <v>2328</v>
      </c>
      <c r="F788" s="85">
        <v>1859</v>
      </c>
      <c r="G788" s="96">
        <v>0.19</v>
      </c>
      <c r="H788" s="97">
        <v>2212</v>
      </c>
    </row>
    <row r="789" spans="1:8" ht="25" x14ac:dyDescent="0.25">
      <c r="A789" s="7" t="s">
        <v>6077</v>
      </c>
      <c r="B789" s="79" t="s">
        <v>6078</v>
      </c>
      <c r="C789" s="80" t="s">
        <v>5368</v>
      </c>
      <c r="D789" s="80" t="s">
        <v>70</v>
      </c>
      <c r="E789" s="103">
        <f t="shared" si="25"/>
        <v>2819</v>
      </c>
      <c r="F789" s="85">
        <v>2251</v>
      </c>
      <c r="G789" s="96">
        <v>0.19</v>
      </c>
      <c r="H789" s="97">
        <v>2679</v>
      </c>
    </row>
    <row r="790" spans="1:8" ht="25" x14ac:dyDescent="0.25">
      <c r="A790" s="7" t="s">
        <v>8636</v>
      </c>
      <c r="B790" s="79" t="s">
        <v>8637</v>
      </c>
      <c r="C790" s="80" t="s">
        <v>5368</v>
      </c>
      <c r="D790" s="80" t="s">
        <v>70</v>
      </c>
      <c r="E790" s="103">
        <f t="shared" si="25"/>
        <v>845</v>
      </c>
      <c r="F790" s="85">
        <v>675</v>
      </c>
      <c r="G790" s="96">
        <v>0.19</v>
      </c>
      <c r="H790" s="97">
        <v>803</v>
      </c>
    </row>
    <row r="791" spans="1:8" ht="12.5" x14ac:dyDescent="0.25">
      <c r="A791" s="7" t="s">
        <v>5609</v>
      </c>
      <c r="B791" s="79" t="s">
        <v>5610</v>
      </c>
      <c r="C791" s="80" t="s">
        <v>5368</v>
      </c>
      <c r="D791" s="80" t="s">
        <v>70</v>
      </c>
      <c r="E791" s="103">
        <f t="shared" si="25"/>
        <v>2497</v>
      </c>
      <c r="F791" s="85">
        <v>1994</v>
      </c>
      <c r="G791" s="96">
        <v>0.19</v>
      </c>
      <c r="H791" s="97">
        <v>2373</v>
      </c>
    </row>
    <row r="792" spans="1:8" ht="25" x14ac:dyDescent="0.25">
      <c r="A792" s="7" t="s">
        <v>6067</v>
      </c>
      <c r="B792" s="79" t="s">
        <v>6068</v>
      </c>
      <c r="C792" s="80" t="s">
        <v>5368</v>
      </c>
      <c r="D792" s="80" t="s">
        <v>70</v>
      </c>
      <c r="E792" s="103">
        <f t="shared" si="25"/>
        <v>2114</v>
      </c>
      <c r="F792" s="85">
        <v>1688</v>
      </c>
      <c r="G792" s="96">
        <v>0.19</v>
      </c>
      <c r="H792" s="97">
        <v>2009</v>
      </c>
    </row>
    <row r="793" spans="1:8" ht="25" x14ac:dyDescent="0.25">
      <c r="A793" s="7" t="s">
        <v>6130</v>
      </c>
      <c r="B793" s="79" t="s">
        <v>6131</v>
      </c>
      <c r="C793" s="80" t="s">
        <v>5368</v>
      </c>
      <c r="D793" s="80" t="s">
        <v>70</v>
      </c>
      <c r="E793" s="103">
        <f t="shared" si="25"/>
        <v>2482</v>
      </c>
      <c r="F793" s="85">
        <v>1982</v>
      </c>
      <c r="G793" s="96">
        <v>0.19</v>
      </c>
      <c r="H793" s="97">
        <v>2359</v>
      </c>
    </row>
    <row r="794" spans="1:8" ht="25" x14ac:dyDescent="0.25">
      <c r="A794" s="7" t="s">
        <v>6063</v>
      </c>
      <c r="B794" s="79" t="s">
        <v>6064</v>
      </c>
      <c r="C794" s="80" t="s">
        <v>5368</v>
      </c>
      <c r="D794" s="80" t="s">
        <v>70</v>
      </c>
      <c r="E794" s="103">
        <f t="shared" si="25"/>
        <v>1310</v>
      </c>
      <c r="F794" s="85">
        <v>1046</v>
      </c>
      <c r="G794" s="96">
        <v>0.19</v>
      </c>
      <c r="H794" s="97">
        <v>1245</v>
      </c>
    </row>
    <row r="795" spans="1:8" ht="25" x14ac:dyDescent="0.25">
      <c r="A795" s="7" t="s">
        <v>6065</v>
      </c>
      <c r="B795" s="79" t="s">
        <v>6066</v>
      </c>
      <c r="C795" s="80" t="s">
        <v>5368</v>
      </c>
      <c r="D795" s="80" t="s">
        <v>70</v>
      </c>
      <c r="E795" s="103">
        <f t="shared" si="25"/>
        <v>1388</v>
      </c>
      <c r="F795" s="85">
        <v>1108</v>
      </c>
      <c r="G795" s="96">
        <v>0.19</v>
      </c>
      <c r="H795" s="97">
        <v>1319</v>
      </c>
    </row>
    <row r="796" spans="1:8" ht="25" x14ac:dyDescent="0.25">
      <c r="A796" s="7" t="s">
        <v>7965</v>
      </c>
      <c r="B796" s="79" t="s">
        <v>7966</v>
      </c>
      <c r="C796" s="80" t="s">
        <v>5368</v>
      </c>
      <c r="D796" s="80" t="s">
        <v>70</v>
      </c>
      <c r="E796" s="103">
        <f t="shared" si="25"/>
        <v>2493</v>
      </c>
      <c r="F796" s="85">
        <v>1991</v>
      </c>
      <c r="G796" s="96">
        <v>0.19</v>
      </c>
      <c r="H796" s="97">
        <v>2369</v>
      </c>
    </row>
    <row r="797" spans="1:8" ht="12.5" x14ac:dyDescent="0.25">
      <c r="A797" s="7" t="s">
        <v>8679</v>
      </c>
      <c r="B797" s="79" t="s">
        <v>8680</v>
      </c>
      <c r="C797" s="80" t="s">
        <v>5368</v>
      </c>
      <c r="D797" s="80" t="s">
        <v>70</v>
      </c>
      <c r="E797" s="103">
        <f t="shared" si="25"/>
        <v>1122</v>
      </c>
      <c r="F797" s="85">
        <v>896</v>
      </c>
      <c r="G797" s="96">
        <v>0.19</v>
      </c>
      <c r="H797" s="97">
        <v>1066</v>
      </c>
    </row>
    <row r="798" spans="1:8" ht="12.5" x14ac:dyDescent="0.25">
      <c r="A798" s="7" t="s">
        <v>6055</v>
      </c>
      <c r="B798" s="79" t="s">
        <v>6056</v>
      </c>
      <c r="C798" s="80" t="s">
        <v>5368</v>
      </c>
      <c r="D798" s="80" t="s">
        <v>70</v>
      </c>
      <c r="E798" s="103">
        <f t="shared" si="25"/>
        <v>1852</v>
      </c>
      <c r="F798" s="85">
        <v>1479</v>
      </c>
      <c r="G798" s="96">
        <v>0.19</v>
      </c>
      <c r="H798" s="97">
        <v>1760</v>
      </c>
    </row>
    <row r="799" spans="1:8" ht="25" x14ac:dyDescent="0.25">
      <c r="A799" s="7" t="s">
        <v>9753</v>
      </c>
      <c r="B799" s="79" t="s">
        <v>9754</v>
      </c>
      <c r="C799" s="80" t="s">
        <v>5368</v>
      </c>
      <c r="D799" s="80" t="s">
        <v>70</v>
      </c>
      <c r="E799" s="103">
        <f t="shared" si="25"/>
        <v>3468</v>
      </c>
      <c r="F799" s="85">
        <v>2770</v>
      </c>
      <c r="G799" s="96">
        <v>0.19</v>
      </c>
      <c r="H799" s="97">
        <v>3296</v>
      </c>
    </row>
    <row r="800" spans="1:8" ht="12.5" x14ac:dyDescent="0.25">
      <c r="A800" s="7" t="s">
        <v>5933</v>
      </c>
      <c r="B800" s="79" t="s">
        <v>5934</v>
      </c>
      <c r="C800" s="80" t="s">
        <v>5368</v>
      </c>
      <c r="D800" s="80" t="s">
        <v>770</v>
      </c>
      <c r="E800" s="103">
        <f t="shared" si="25"/>
        <v>46561</v>
      </c>
      <c r="F800" s="85">
        <v>44259</v>
      </c>
      <c r="G800" s="96">
        <v>0</v>
      </c>
      <c r="H800" s="97">
        <v>44259</v>
      </c>
    </row>
    <row r="801" spans="1:8" ht="112.5" x14ac:dyDescent="0.25">
      <c r="A801" s="7" t="s">
        <v>8206</v>
      </c>
      <c r="B801" s="79" t="s">
        <v>8207</v>
      </c>
      <c r="C801" s="80" t="s">
        <v>5368</v>
      </c>
      <c r="D801" s="80" t="s">
        <v>65</v>
      </c>
      <c r="E801" s="103">
        <f t="shared" si="25"/>
        <v>1280733</v>
      </c>
      <c r="F801" s="85">
        <v>1217426</v>
      </c>
      <c r="G801" s="96">
        <v>0</v>
      </c>
      <c r="H801" s="97">
        <v>1217426</v>
      </c>
    </row>
    <row r="802" spans="1:8" ht="162.5" x14ac:dyDescent="0.25">
      <c r="A802" s="7" t="s">
        <v>8208</v>
      </c>
      <c r="B802" s="79" t="s">
        <v>8209</v>
      </c>
      <c r="C802" s="80" t="s">
        <v>5368</v>
      </c>
      <c r="D802" s="80" t="s">
        <v>65</v>
      </c>
      <c r="E802" s="103">
        <f t="shared" si="25"/>
        <v>1704576</v>
      </c>
      <c r="F802" s="85">
        <v>1620319</v>
      </c>
      <c r="G802" s="96">
        <v>0</v>
      </c>
      <c r="H802" s="97">
        <v>1620319</v>
      </c>
    </row>
    <row r="803" spans="1:8" ht="12.5" x14ac:dyDescent="0.25">
      <c r="A803" s="7" t="s">
        <v>5405</v>
      </c>
      <c r="B803" s="79" t="s">
        <v>5406</v>
      </c>
      <c r="C803" s="80" t="s">
        <v>5368</v>
      </c>
      <c r="D803" s="80" t="s">
        <v>770</v>
      </c>
      <c r="E803" s="103">
        <f t="shared" si="25"/>
        <v>5235</v>
      </c>
      <c r="F803" s="85">
        <v>4976</v>
      </c>
      <c r="G803" s="96">
        <v>0</v>
      </c>
      <c r="H803" s="97">
        <v>4976</v>
      </c>
    </row>
    <row r="804" spans="1:8" ht="12.5" x14ac:dyDescent="0.25">
      <c r="A804" s="7" t="s">
        <v>5424</v>
      </c>
      <c r="B804" s="79" t="s">
        <v>5425</v>
      </c>
      <c r="C804" s="80" t="s">
        <v>5368</v>
      </c>
      <c r="D804" s="80" t="s">
        <v>770</v>
      </c>
      <c r="E804" s="103">
        <f t="shared" si="25"/>
        <v>4456</v>
      </c>
      <c r="F804" s="85">
        <v>4235</v>
      </c>
      <c r="G804" s="96">
        <v>0</v>
      </c>
      <c r="H804" s="97">
        <v>4235</v>
      </c>
    </row>
    <row r="805" spans="1:8" ht="12.5" x14ac:dyDescent="0.25">
      <c r="A805" s="7" t="s">
        <v>5905</v>
      </c>
      <c r="B805" s="79" t="s">
        <v>5906</v>
      </c>
      <c r="C805" s="80" t="s">
        <v>5368</v>
      </c>
      <c r="D805" s="80" t="s">
        <v>770</v>
      </c>
      <c r="E805" s="103">
        <f t="shared" si="25"/>
        <v>4679</v>
      </c>
      <c r="F805" s="85">
        <v>4447</v>
      </c>
      <c r="G805" s="96">
        <v>0</v>
      </c>
      <c r="H805" s="97">
        <v>4447</v>
      </c>
    </row>
    <row r="806" spans="1:8" ht="37.5" x14ac:dyDescent="0.25">
      <c r="A806" s="7" t="s">
        <v>8204</v>
      </c>
      <c r="B806" s="79" t="s">
        <v>8205</v>
      </c>
      <c r="C806" s="80" t="s">
        <v>5368</v>
      </c>
      <c r="D806" s="80" t="s">
        <v>70</v>
      </c>
      <c r="E806" s="103">
        <f t="shared" si="25"/>
        <v>201995</v>
      </c>
      <c r="F806" s="85">
        <v>192010</v>
      </c>
      <c r="G806" s="96">
        <v>0</v>
      </c>
      <c r="H806" s="97">
        <v>192010</v>
      </c>
    </row>
    <row r="807" spans="1:8" ht="37.5" x14ac:dyDescent="0.25">
      <c r="A807" s="7" t="s">
        <v>8202</v>
      </c>
      <c r="B807" s="79" t="s">
        <v>8203</v>
      </c>
      <c r="C807" s="80" t="s">
        <v>5368</v>
      </c>
      <c r="D807" s="80" t="s">
        <v>70</v>
      </c>
      <c r="E807" s="103">
        <f t="shared" si="25"/>
        <v>163645</v>
      </c>
      <c r="F807" s="85">
        <v>155556</v>
      </c>
      <c r="G807" s="96">
        <v>0</v>
      </c>
      <c r="H807" s="97">
        <v>155556</v>
      </c>
    </row>
    <row r="808" spans="1:8" ht="37.5" x14ac:dyDescent="0.25">
      <c r="A808" s="7" t="s">
        <v>7787</v>
      </c>
      <c r="B808" s="79" t="s">
        <v>7788</v>
      </c>
      <c r="C808" s="80" t="s">
        <v>5368</v>
      </c>
      <c r="D808" s="80" t="s">
        <v>70</v>
      </c>
      <c r="E808" s="103">
        <f t="shared" si="25"/>
        <v>98330</v>
      </c>
      <c r="F808" s="85">
        <v>93469</v>
      </c>
      <c r="G808" s="96">
        <v>0</v>
      </c>
      <c r="H808" s="97">
        <v>93469</v>
      </c>
    </row>
    <row r="809" spans="1:8" ht="50" x14ac:dyDescent="0.25">
      <c r="A809" s="7" t="s">
        <v>8196</v>
      </c>
      <c r="B809" s="79" t="s">
        <v>8197</v>
      </c>
      <c r="C809" s="80" t="s">
        <v>5368</v>
      </c>
      <c r="D809" s="80" t="s">
        <v>70</v>
      </c>
      <c r="E809" s="103">
        <f t="shared" si="25"/>
        <v>258319</v>
      </c>
      <c r="F809" s="85">
        <v>245550</v>
      </c>
      <c r="G809" s="96">
        <v>0</v>
      </c>
      <c r="H809" s="97">
        <v>245550</v>
      </c>
    </row>
    <row r="810" spans="1:8" ht="137.5" x14ac:dyDescent="0.25">
      <c r="A810" s="7" t="s">
        <v>8212</v>
      </c>
      <c r="B810" s="79" t="s">
        <v>8213</v>
      </c>
      <c r="C810" s="80" t="s">
        <v>5368</v>
      </c>
      <c r="D810" s="80" t="s">
        <v>65</v>
      </c>
      <c r="E810" s="103">
        <f t="shared" si="25"/>
        <v>559374</v>
      </c>
      <c r="F810" s="85">
        <v>531724</v>
      </c>
      <c r="G810" s="96">
        <v>0</v>
      </c>
      <c r="H810" s="97">
        <v>531724</v>
      </c>
    </row>
    <row r="811" spans="1:8" ht="112.5" x14ac:dyDescent="0.25">
      <c r="A811" s="7" t="s">
        <v>8210</v>
      </c>
      <c r="B811" s="79" t="s">
        <v>8211</v>
      </c>
      <c r="C811" s="80" t="s">
        <v>5368</v>
      </c>
      <c r="D811" s="80" t="s">
        <v>65</v>
      </c>
      <c r="E811" s="103">
        <f t="shared" si="25"/>
        <v>436693</v>
      </c>
      <c r="F811" s="85">
        <v>415107</v>
      </c>
      <c r="G811" s="96">
        <v>0</v>
      </c>
      <c r="H811" s="97">
        <v>415107</v>
      </c>
    </row>
    <row r="812" spans="1:8" ht="12.5" x14ac:dyDescent="0.25">
      <c r="A812" s="7" t="s">
        <v>5552</v>
      </c>
      <c r="B812" s="79" t="s">
        <v>5553</v>
      </c>
      <c r="C812" s="80" t="s">
        <v>5368</v>
      </c>
      <c r="D812" s="80" t="s">
        <v>770</v>
      </c>
      <c r="E812" s="103">
        <f t="shared" si="25"/>
        <v>11893</v>
      </c>
      <c r="F812" s="85">
        <v>11305</v>
      </c>
      <c r="G812" s="96">
        <v>0</v>
      </c>
      <c r="H812" s="97">
        <v>11305</v>
      </c>
    </row>
    <row r="813" spans="1:8" ht="50" x14ac:dyDescent="0.25">
      <c r="A813" s="7" t="s">
        <v>8184</v>
      </c>
      <c r="B813" s="79" t="s">
        <v>8185</v>
      </c>
      <c r="C813" s="80" t="s">
        <v>5368</v>
      </c>
      <c r="D813" s="80" t="s">
        <v>70</v>
      </c>
      <c r="E813" s="103">
        <f t="shared" si="25"/>
        <v>305155</v>
      </c>
      <c r="F813" s="85">
        <v>290071</v>
      </c>
      <c r="G813" s="96">
        <v>0</v>
      </c>
      <c r="H813" s="97">
        <v>290071</v>
      </c>
    </row>
    <row r="814" spans="1:8" ht="37.5" x14ac:dyDescent="0.25">
      <c r="A814" s="7" t="s">
        <v>8180</v>
      </c>
      <c r="B814" s="79" t="s">
        <v>8181</v>
      </c>
      <c r="C814" s="80" t="s">
        <v>5368</v>
      </c>
      <c r="D814" s="80" t="s">
        <v>70</v>
      </c>
      <c r="E814" s="103">
        <f t="shared" si="25"/>
        <v>279735</v>
      </c>
      <c r="F814" s="85">
        <v>265907</v>
      </c>
      <c r="G814" s="96">
        <v>0</v>
      </c>
      <c r="H814" s="97">
        <v>265907</v>
      </c>
    </row>
    <row r="815" spans="1:8" ht="50" x14ac:dyDescent="0.25">
      <c r="A815" s="7" t="s">
        <v>8186</v>
      </c>
      <c r="B815" s="79" t="s">
        <v>8187</v>
      </c>
      <c r="C815" s="80" t="s">
        <v>5368</v>
      </c>
      <c r="D815" s="80" t="s">
        <v>70</v>
      </c>
      <c r="E815" s="103">
        <f t="shared" si="25"/>
        <v>322181</v>
      </c>
      <c r="F815" s="85">
        <v>306255</v>
      </c>
      <c r="G815" s="96">
        <v>0</v>
      </c>
      <c r="H815" s="97">
        <v>306255</v>
      </c>
    </row>
    <row r="816" spans="1:8" ht="37.5" x14ac:dyDescent="0.25">
      <c r="A816" s="7" t="s">
        <v>8182</v>
      </c>
      <c r="B816" s="79" t="s">
        <v>8183</v>
      </c>
      <c r="C816" s="80" t="s">
        <v>5368</v>
      </c>
      <c r="D816" s="80" t="s">
        <v>70</v>
      </c>
      <c r="E816" s="103">
        <f t="shared" si="25"/>
        <v>296757</v>
      </c>
      <c r="F816" s="85">
        <v>282088</v>
      </c>
      <c r="G816" s="96">
        <v>0</v>
      </c>
      <c r="H816" s="97">
        <v>282088</v>
      </c>
    </row>
    <row r="817" spans="1:8" ht="62.5" x14ac:dyDescent="0.25">
      <c r="A817" s="7" t="s">
        <v>8192</v>
      </c>
      <c r="B817" s="79" t="s">
        <v>8193</v>
      </c>
      <c r="C817" s="80" t="s">
        <v>5368</v>
      </c>
      <c r="D817" s="80" t="s">
        <v>70</v>
      </c>
      <c r="E817" s="103">
        <f t="shared" si="25"/>
        <v>237226</v>
      </c>
      <c r="F817" s="85">
        <v>225500</v>
      </c>
      <c r="G817" s="96">
        <v>0</v>
      </c>
      <c r="H817" s="97">
        <v>225500</v>
      </c>
    </row>
    <row r="818" spans="1:8" ht="62.5" x14ac:dyDescent="0.25">
      <c r="A818" s="7" t="s">
        <v>8188</v>
      </c>
      <c r="B818" s="79" t="s">
        <v>8189</v>
      </c>
      <c r="C818" s="80" t="s">
        <v>5368</v>
      </c>
      <c r="D818" s="80" t="s">
        <v>70</v>
      </c>
      <c r="E818" s="103">
        <f t="shared" si="25"/>
        <v>211803</v>
      </c>
      <c r="F818" s="85">
        <v>201333</v>
      </c>
      <c r="G818" s="96">
        <v>0</v>
      </c>
      <c r="H818" s="97">
        <v>201333</v>
      </c>
    </row>
    <row r="819" spans="1:8" ht="62.5" x14ac:dyDescent="0.25">
      <c r="A819" s="7" t="s">
        <v>8194</v>
      </c>
      <c r="B819" s="79" t="s">
        <v>8195</v>
      </c>
      <c r="C819" s="80" t="s">
        <v>5368</v>
      </c>
      <c r="D819" s="80" t="s">
        <v>70</v>
      </c>
      <c r="E819" s="103">
        <f t="shared" si="25"/>
        <v>290178</v>
      </c>
      <c r="F819" s="85">
        <v>275834</v>
      </c>
      <c r="G819" s="96">
        <v>0</v>
      </c>
      <c r="H819" s="97">
        <v>275834</v>
      </c>
    </row>
    <row r="820" spans="1:8" ht="62.5" x14ac:dyDescent="0.25">
      <c r="A820" s="7" t="s">
        <v>8190</v>
      </c>
      <c r="B820" s="79" t="s">
        <v>8191</v>
      </c>
      <c r="C820" s="80" t="s">
        <v>5368</v>
      </c>
      <c r="D820" s="80" t="s">
        <v>70</v>
      </c>
      <c r="E820" s="103">
        <f t="shared" si="25"/>
        <v>264753</v>
      </c>
      <c r="F820" s="85">
        <v>251666</v>
      </c>
      <c r="G820" s="96">
        <v>0</v>
      </c>
      <c r="H820" s="97">
        <v>251666</v>
      </c>
    </row>
    <row r="821" spans="1:8" ht="12.5" x14ac:dyDescent="0.25">
      <c r="A821" s="7" t="s">
        <v>5766</v>
      </c>
      <c r="B821" s="79" t="s">
        <v>5767</v>
      </c>
      <c r="C821" s="80" t="s">
        <v>5368</v>
      </c>
      <c r="D821" s="80" t="s">
        <v>770</v>
      </c>
      <c r="E821" s="103">
        <f t="shared" si="25"/>
        <v>4286</v>
      </c>
      <c r="F821" s="85">
        <v>4074</v>
      </c>
      <c r="G821" s="96">
        <v>0</v>
      </c>
      <c r="H821" s="97">
        <v>4074</v>
      </c>
    </row>
    <row r="822" spans="1:8" ht="12.5" x14ac:dyDescent="0.25">
      <c r="A822" s="7" t="s">
        <v>5907</v>
      </c>
      <c r="B822" s="79" t="s">
        <v>5908</v>
      </c>
      <c r="C822" s="80" t="s">
        <v>5368</v>
      </c>
      <c r="D822" s="80" t="s">
        <v>770</v>
      </c>
      <c r="E822" s="103">
        <f t="shared" si="25"/>
        <v>3490</v>
      </c>
      <c r="F822" s="85">
        <v>3317</v>
      </c>
      <c r="G822" s="96">
        <v>0</v>
      </c>
      <c r="H822" s="97">
        <v>3317</v>
      </c>
    </row>
    <row r="823" spans="1:8" ht="12.5" x14ac:dyDescent="0.25">
      <c r="A823" s="7" t="s">
        <v>5929</v>
      </c>
      <c r="B823" s="79" t="s">
        <v>5930</v>
      </c>
      <c r="C823" s="80" t="s">
        <v>5368</v>
      </c>
      <c r="D823" s="80" t="s">
        <v>70</v>
      </c>
      <c r="E823" s="103">
        <f t="shared" si="25"/>
        <v>23431</v>
      </c>
      <c r="F823" s="85">
        <v>22272</v>
      </c>
      <c r="G823" s="96">
        <v>0</v>
      </c>
      <c r="H823" s="97">
        <v>22272</v>
      </c>
    </row>
    <row r="824" spans="1:8" ht="12.5" x14ac:dyDescent="0.25">
      <c r="A824" s="7" t="s">
        <v>5909</v>
      </c>
      <c r="B824" s="79" t="s">
        <v>5910</v>
      </c>
      <c r="C824" s="80" t="s">
        <v>5368</v>
      </c>
      <c r="D824" s="80" t="s">
        <v>770</v>
      </c>
      <c r="E824" s="103">
        <f t="shared" si="25"/>
        <v>6849</v>
      </c>
      <c r="F824" s="85">
        <v>6510</v>
      </c>
      <c r="G824" s="96">
        <v>0</v>
      </c>
      <c r="H824" s="97">
        <v>6510</v>
      </c>
    </row>
    <row r="825" spans="1:8" ht="12.5" x14ac:dyDescent="0.25">
      <c r="A825" s="7" t="s">
        <v>5893</v>
      </c>
      <c r="B825" s="79" t="s">
        <v>5894</v>
      </c>
      <c r="C825" s="80" t="s">
        <v>5368</v>
      </c>
      <c r="D825" s="80" t="s">
        <v>70</v>
      </c>
      <c r="E825" s="103">
        <f t="shared" si="25"/>
        <v>18821</v>
      </c>
      <c r="F825" s="85">
        <v>17890</v>
      </c>
      <c r="G825" s="96">
        <v>0</v>
      </c>
      <c r="H825" s="97">
        <v>17890</v>
      </c>
    </row>
    <row r="826" spans="1:8" ht="12.5" x14ac:dyDescent="0.25">
      <c r="A826" s="7" t="s">
        <v>5768</v>
      </c>
      <c r="B826" s="79" t="s">
        <v>5769</v>
      </c>
      <c r="C826" s="80" t="s">
        <v>5368</v>
      </c>
      <c r="D826" s="80" t="s">
        <v>770</v>
      </c>
      <c r="E826" s="103">
        <f t="shared" si="25"/>
        <v>2449</v>
      </c>
      <c r="F826" s="85">
        <v>2327</v>
      </c>
      <c r="G826" s="96">
        <v>0</v>
      </c>
      <c r="H826" s="97">
        <v>2327</v>
      </c>
    </row>
    <row r="827" spans="1:8" ht="50" x14ac:dyDescent="0.25">
      <c r="A827" s="7" t="s">
        <v>8216</v>
      </c>
      <c r="B827" s="79" t="s">
        <v>8185</v>
      </c>
      <c r="C827" s="80" t="s">
        <v>5368</v>
      </c>
      <c r="D827" s="80" t="s">
        <v>70</v>
      </c>
      <c r="E827" s="103">
        <f t="shared" si="25"/>
        <v>499355</v>
      </c>
      <c r="F827" s="85">
        <v>474672</v>
      </c>
      <c r="G827" s="96">
        <v>0</v>
      </c>
      <c r="H827" s="97">
        <v>474672</v>
      </c>
    </row>
    <row r="828" spans="1:8" ht="12.5" x14ac:dyDescent="0.25">
      <c r="A828" s="7" t="s">
        <v>5975</v>
      </c>
      <c r="B828" s="79" t="s">
        <v>5976</v>
      </c>
      <c r="C828" s="80" t="s">
        <v>5368</v>
      </c>
      <c r="D828" s="80" t="s">
        <v>65</v>
      </c>
      <c r="E828" s="103">
        <f t="shared" si="25"/>
        <v>4992</v>
      </c>
      <c r="F828" s="85">
        <v>4745</v>
      </c>
      <c r="G828" s="96">
        <v>0</v>
      </c>
      <c r="H828" s="97">
        <v>4745</v>
      </c>
    </row>
    <row r="829" spans="1:8" ht="12.5" x14ac:dyDescent="0.25">
      <c r="A829" s="7" t="s">
        <v>6053</v>
      </c>
      <c r="B829" s="79" t="s">
        <v>6054</v>
      </c>
      <c r="C829" s="80" t="s">
        <v>5368</v>
      </c>
      <c r="D829" s="80" t="s">
        <v>70</v>
      </c>
      <c r="E829" s="103">
        <f t="shared" si="25"/>
        <v>33691</v>
      </c>
      <c r="F829" s="85">
        <v>32025</v>
      </c>
      <c r="G829" s="96">
        <v>0</v>
      </c>
      <c r="H829" s="97">
        <v>32025</v>
      </c>
    </row>
    <row r="830" spans="1:8" ht="12.5" x14ac:dyDescent="0.25">
      <c r="A830" s="7" t="s">
        <v>5454</v>
      </c>
      <c r="B830" s="79" t="s">
        <v>5455</v>
      </c>
      <c r="C830" s="80" t="s">
        <v>5368</v>
      </c>
      <c r="D830" s="80" t="s">
        <v>70</v>
      </c>
      <c r="E830" s="103">
        <f t="shared" si="25"/>
        <v>9603</v>
      </c>
      <c r="F830" s="85">
        <v>9128</v>
      </c>
      <c r="G830" s="96">
        <v>0</v>
      </c>
      <c r="H830" s="97">
        <v>9128</v>
      </c>
    </row>
    <row r="831" spans="1:8" ht="12.5" x14ac:dyDescent="0.25">
      <c r="A831" s="7" t="s">
        <v>9660</v>
      </c>
      <c r="B831" s="79" t="s">
        <v>9661</v>
      </c>
      <c r="C831" s="80" t="s">
        <v>5368</v>
      </c>
      <c r="D831" s="80" t="s">
        <v>70</v>
      </c>
      <c r="E831" s="103">
        <f t="shared" si="25"/>
        <v>3188</v>
      </c>
      <c r="F831" s="85">
        <v>3030</v>
      </c>
      <c r="G831" s="96">
        <v>0</v>
      </c>
      <c r="H831" s="97">
        <v>3030</v>
      </c>
    </row>
    <row r="832" spans="1:8" ht="12.5" x14ac:dyDescent="0.25">
      <c r="A832" s="7" t="s">
        <v>8671</v>
      </c>
      <c r="B832" s="79" t="s">
        <v>8672</v>
      </c>
      <c r="C832" s="80" t="s">
        <v>5368</v>
      </c>
      <c r="D832" s="80" t="s">
        <v>70</v>
      </c>
      <c r="E832" s="103">
        <f t="shared" si="25"/>
        <v>17304</v>
      </c>
      <c r="F832" s="85">
        <v>16448</v>
      </c>
      <c r="G832" s="96">
        <v>0</v>
      </c>
      <c r="H832" s="97">
        <v>16448</v>
      </c>
    </row>
    <row r="833" spans="1:9" ht="12.5" x14ac:dyDescent="0.25">
      <c r="A833" s="7" t="s">
        <v>5782</v>
      </c>
      <c r="B833" s="79" t="s">
        <v>5783</v>
      </c>
      <c r="C833" s="80" t="s">
        <v>5368</v>
      </c>
      <c r="D833" s="80" t="s">
        <v>70</v>
      </c>
      <c r="E833" s="103">
        <f t="shared" ref="E833:E845" si="26">ROUNDUP(H833*(1+$H$1),0)</f>
        <v>6377</v>
      </c>
      <c r="F833" s="85">
        <v>6061</v>
      </c>
      <c r="G833" s="96">
        <v>0</v>
      </c>
      <c r="H833" s="97">
        <v>6061</v>
      </c>
    </row>
    <row r="834" spans="1:9" ht="12.5" x14ac:dyDescent="0.25">
      <c r="A834" s="7" t="s">
        <v>5784</v>
      </c>
      <c r="B834" s="79" t="s">
        <v>5785</v>
      </c>
      <c r="C834" s="80" t="s">
        <v>5368</v>
      </c>
      <c r="D834" s="80" t="s">
        <v>70</v>
      </c>
      <c r="E834" s="103">
        <f t="shared" si="26"/>
        <v>14569</v>
      </c>
      <c r="F834" s="85">
        <v>13848</v>
      </c>
      <c r="G834" s="96">
        <v>0</v>
      </c>
      <c r="H834" s="97">
        <v>13848</v>
      </c>
    </row>
    <row r="835" spans="1:9" ht="12.5" x14ac:dyDescent="0.25">
      <c r="A835" s="7" t="s">
        <v>8253</v>
      </c>
      <c r="B835" s="79" t="s">
        <v>8254</v>
      </c>
      <c r="C835" s="80" t="s">
        <v>5368</v>
      </c>
      <c r="D835" s="80" t="s">
        <v>70</v>
      </c>
      <c r="E835" s="103">
        <f t="shared" si="26"/>
        <v>13660</v>
      </c>
      <c r="F835" s="85">
        <v>12984</v>
      </c>
      <c r="G835" s="96">
        <v>0</v>
      </c>
      <c r="H835" s="97">
        <v>12984</v>
      </c>
    </row>
    <row r="836" spans="1:9" ht="12.5" x14ac:dyDescent="0.25">
      <c r="A836" s="7" t="s">
        <v>9684</v>
      </c>
      <c r="B836" s="79" t="s">
        <v>9685</v>
      </c>
      <c r="C836" s="80" t="s">
        <v>5368</v>
      </c>
      <c r="D836" s="80" t="s">
        <v>91</v>
      </c>
      <c r="E836" s="103">
        <f t="shared" si="26"/>
        <v>1824</v>
      </c>
      <c r="F836" s="85">
        <v>1733</v>
      </c>
      <c r="G836" s="96">
        <v>0</v>
      </c>
      <c r="H836" s="97">
        <v>1733</v>
      </c>
    </row>
    <row r="837" spans="1:9" ht="12.5" x14ac:dyDescent="0.25">
      <c r="A837" s="7" t="s">
        <v>9686</v>
      </c>
      <c r="B837" s="79" t="s">
        <v>9687</v>
      </c>
      <c r="C837" s="80" t="s">
        <v>5368</v>
      </c>
      <c r="D837" s="80" t="s">
        <v>65</v>
      </c>
      <c r="E837" s="103">
        <f t="shared" si="26"/>
        <v>1458</v>
      </c>
      <c r="F837" s="85">
        <v>1385</v>
      </c>
      <c r="G837" s="96">
        <v>0</v>
      </c>
      <c r="H837" s="97">
        <v>1385</v>
      </c>
    </row>
    <row r="838" spans="1:9" ht="12.5" x14ac:dyDescent="0.25">
      <c r="A838" s="7" t="s">
        <v>9692</v>
      </c>
      <c r="B838" s="79" t="s">
        <v>9693</v>
      </c>
      <c r="C838" s="80" t="s">
        <v>5368</v>
      </c>
      <c r="D838" s="80" t="s">
        <v>70</v>
      </c>
      <c r="E838" s="103">
        <f t="shared" si="26"/>
        <v>1824</v>
      </c>
      <c r="F838" s="85">
        <v>1733</v>
      </c>
      <c r="G838" s="96">
        <v>0</v>
      </c>
      <c r="H838" s="97">
        <v>1733</v>
      </c>
    </row>
    <row r="839" spans="1:9" ht="12.5" x14ac:dyDescent="0.25">
      <c r="A839" s="7" t="s">
        <v>5977</v>
      </c>
      <c r="B839" s="79" t="s">
        <v>5978</v>
      </c>
      <c r="C839" s="80" t="s">
        <v>5368</v>
      </c>
      <c r="D839" s="80" t="s">
        <v>91</v>
      </c>
      <c r="E839" s="103">
        <f t="shared" si="26"/>
        <v>11412</v>
      </c>
      <c r="F839" s="85">
        <v>10847</v>
      </c>
      <c r="G839" s="96">
        <v>0</v>
      </c>
      <c r="H839" s="97">
        <v>10847</v>
      </c>
    </row>
    <row r="840" spans="1:9" ht="12.5" x14ac:dyDescent="0.25">
      <c r="A840" s="7" t="s">
        <v>7973</v>
      </c>
      <c r="B840" s="79" t="s">
        <v>7974</v>
      </c>
      <c r="C840" s="80" t="s">
        <v>5368</v>
      </c>
      <c r="D840" s="80" t="s">
        <v>70</v>
      </c>
      <c r="E840" s="103">
        <f t="shared" si="26"/>
        <v>24584</v>
      </c>
      <c r="F840" s="85">
        <v>23368</v>
      </c>
      <c r="G840" s="96">
        <v>0</v>
      </c>
      <c r="H840" s="97">
        <v>23368</v>
      </c>
    </row>
    <row r="841" spans="1:9" ht="12.5" x14ac:dyDescent="0.25">
      <c r="A841" s="7" t="s">
        <v>5979</v>
      </c>
      <c r="B841" s="79" t="s">
        <v>5980</v>
      </c>
      <c r="C841" s="80" t="s">
        <v>5368</v>
      </c>
      <c r="D841" s="80" t="s">
        <v>70</v>
      </c>
      <c r="E841" s="103">
        <f t="shared" si="26"/>
        <v>24219</v>
      </c>
      <c r="F841" s="85">
        <v>23021</v>
      </c>
      <c r="G841" s="96">
        <v>0</v>
      </c>
      <c r="H841" s="97">
        <v>23021</v>
      </c>
    </row>
    <row r="842" spans="1:9" ht="12.5" x14ac:dyDescent="0.25">
      <c r="A842" s="7" t="s">
        <v>5504</v>
      </c>
      <c r="B842" s="79" t="s">
        <v>5505</v>
      </c>
      <c r="C842" s="80" t="s">
        <v>5368</v>
      </c>
      <c r="D842" s="80" t="s">
        <v>70</v>
      </c>
      <c r="E842" s="103">
        <f t="shared" si="26"/>
        <v>545</v>
      </c>
      <c r="F842" s="85">
        <v>518</v>
      </c>
      <c r="G842" s="96">
        <v>0</v>
      </c>
      <c r="H842" s="97">
        <v>518</v>
      </c>
    </row>
    <row r="843" spans="1:9" ht="12.5" x14ac:dyDescent="0.25">
      <c r="A843" s="7" t="s">
        <v>8709</v>
      </c>
      <c r="B843" s="79" t="s">
        <v>8710</v>
      </c>
      <c r="C843" s="80" t="s">
        <v>5368</v>
      </c>
      <c r="D843" s="80" t="s">
        <v>70</v>
      </c>
      <c r="E843" s="103">
        <f t="shared" si="26"/>
        <v>28519</v>
      </c>
      <c r="F843" s="85">
        <v>27109</v>
      </c>
      <c r="G843" s="96">
        <v>0</v>
      </c>
      <c r="H843" s="97">
        <v>27109</v>
      </c>
    </row>
    <row r="844" spans="1:9" ht="25" x14ac:dyDescent="0.25">
      <c r="A844" s="7" t="s">
        <v>8566</v>
      </c>
      <c r="B844" s="79" t="s">
        <v>8567</v>
      </c>
      <c r="C844" s="80" t="s">
        <v>5368</v>
      </c>
      <c r="D844" s="80" t="s">
        <v>5393</v>
      </c>
      <c r="E844" s="103">
        <f t="shared" si="26"/>
        <v>67283</v>
      </c>
      <c r="F844" s="85">
        <v>53745</v>
      </c>
      <c r="G844" s="96">
        <v>0.19</v>
      </c>
      <c r="H844" s="97">
        <v>63957</v>
      </c>
    </row>
    <row r="845" spans="1:9" ht="12.5" x14ac:dyDescent="0.25">
      <c r="A845" s="7" t="s">
        <v>5736</v>
      </c>
      <c r="B845" s="79" t="s">
        <v>5737</v>
      </c>
      <c r="C845" s="80" t="s">
        <v>5368</v>
      </c>
      <c r="D845" s="80" t="s">
        <v>5393</v>
      </c>
      <c r="E845" s="103">
        <f t="shared" si="26"/>
        <v>84106</v>
      </c>
      <c r="F845" s="85">
        <v>67183</v>
      </c>
      <c r="G845" s="96">
        <v>0.19</v>
      </c>
      <c r="H845" s="97">
        <v>79948</v>
      </c>
    </row>
    <row r="846" spans="1:9" ht="13" x14ac:dyDescent="0.25">
      <c r="A846" s="7" t="s">
        <v>5422</v>
      </c>
      <c r="B846" s="98" t="s">
        <v>5423</v>
      </c>
      <c r="C846" s="80" t="s">
        <v>5368</v>
      </c>
      <c r="D846" s="80" t="s">
        <v>5393</v>
      </c>
      <c r="E846" s="104">
        <v>122000</v>
      </c>
      <c r="F846" s="85"/>
      <c r="G846" s="96"/>
      <c r="I846" s="91" t="s">
        <v>10313</v>
      </c>
    </row>
    <row r="847" spans="1:9" ht="25" x14ac:dyDescent="0.25">
      <c r="A847" s="7" t="s">
        <v>7781</v>
      </c>
      <c r="B847" s="79" t="s">
        <v>7782</v>
      </c>
      <c r="C847" s="80" t="s">
        <v>5368</v>
      </c>
      <c r="D847" s="80" t="s">
        <v>5393</v>
      </c>
      <c r="E847" s="104">
        <v>37500</v>
      </c>
      <c r="F847" s="85"/>
      <c r="G847" s="96"/>
      <c r="I847" s="91" t="s">
        <v>10327</v>
      </c>
    </row>
    <row r="848" spans="1:9" ht="25" x14ac:dyDescent="0.25">
      <c r="A848" s="7" t="s">
        <v>6142</v>
      </c>
      <c r="B848" s="98" t="s">
        <v>6143</v>
      </c>
      <c r="C848" s="80" t="s">
        <v>5368</v>
      </c>
      <c r="D848" s="80" t="s">
        <v>5393</v>
      </c>
      <c r="E848" s="104">
        <v>24900</v>
      </c>
      <c r="F848" s="85"/>
      <c r="G848" s="96"/>
      <c r="I848" s="91" t="s">
        <v>10327</v>
      </c>
    </row>
    <row r="849" spans="1:9" ht="25" x14ac:dyDescent="0.25">
      <c r="A849" s="7" t="s">
        <v>8570</v>
      </c>
      <c r="B849" s="79" t="s">
        <v>8571</v>
      </c>
      <c r="C849" s="80" t="s">
        <v>5368</v>
      </c>
      <c r="D849" s="80" t="s">
        <v>13</v>
      </c>
      <c r="E849" s="104">
        <v>5890</v>
      </c>
      <c r="F849" s="85"/>
      <c r="G849" s="96"/>
      <c r="I849" s="91" t="s">
        <v>10327</v>
      </c>
    </row>
    <row r="850" spans="1:9" ht="13" x14ac:dyDescent="0.25">
      <c r="A850" s="7" t="s">
        <v>6128</v>
      </c>
      <c r="B850" s="98" t="s">
        <v>6129</v>
      </c>
      <c r="C850" s="80" t="s">
        <v>5368</v>
      </c>
      <c r="D850" s="80" t="s">
        <v>5393</v>
      </c>
      <c r="E850" s="104">
        <v>109900</v>
      </c>
      <c r="F850" s="85"/>
      <c r="G850" s="96"/>
      <c r="I850" s="91" t="s">
        <v>10327</v>
      </c>
    </row>
    <row r="851" spans="1:9" ht="25" x14ac:dyDescent="0.25">
      <c r="A851" s="7" t="s">
        <v>6089</v>
      </c>
      <c r="B851" s="98" t="s">
        <v>6090</v>
      </c>
      <c r="C851" s="80" t="s">
        <v>5368</v>
      </c>
      <c r="D851" s="80" t="s">
        <v>5393</v>
      </c>
      <c r="E851" s="104">
        <v>59900</v>
      </c>
      <c r="F851" s="85"/>
      <c r="G851" s="96"/>
      <c r="I851" s="91" t="s">
        <v>10327</v>
      </c>
    </row>
    <row r="852" spans="1:9" ht="25" x14ac:dyDescent="0.25">
      <c r="A852" s="7" t="s">
        <v>8572</v>
      </c>
      <c r="B852" s="98" t="s">
        <v>8573</v>
      </c>
      <c r="C852" s="80" t="s">
        <v>5368</v>
      </c>
      <c r="D852" s="80" t="s">
        <v>5393</v>
      </c>
      <c r="E852" s="104">
        <v>19900</v>
      </c>
      <c r="F852" s="85"/>
      <c r="G852" s="96"/>
      <c r="I852" s="91" t="s">
        <v>10327</v>
      </c>
    </row>
    <row r="853" spans="1:9" ht="13" x14ac:dyDescent="0.25">
      <c r="A853" s="7" t="s">
        <v>6033</v>
      </c>
      <c r="B853" s="79" t="s">
        <v>6034</v>
      </c>
      <c r="C853" s="80" t="s">
        <v>5368</v>
      </c>
      <c r="D853" s="80" t="s">
        <v>5393</v>
      </c>
      <c r="E853" s="104">
        <v>122300</v>
      </c>
      <c r="F853" s="85"/>
      <c r="G853" s="96"/>
      <c r="I853" s="91" t="s">
        <v>10327</v>
      </c>
    </row>
    <row r="854" spans="1:9" ht="12.5" x14ac:dyDescent="0.25">
      <c r="A854" s="7" t="s">
        <v>7911</v>
      </c>
      <c r="B854" s="79" t="s">
        <v>7912</v>
      </c>
      <c r="C854" s="80" t="s">
        <v>5368</v>
      </c>
      <c r="D854" s="80" t="s">
        <v>7913</v>
      </c>
      <c r="E854" s="103">
        <f>ROUNDUP(H854*(1+$H$1),0)</f>
        <v>18121</v>
      </c>
      <c r="F854" s="85">
        <v>14475</v>
      </c>
      <c r="G854" s="96">
        <v>0.19</v>
      </c>
      <c r="H854" s="97">
        <v>17225</v>
      </c>
    </row>
    <row r="855" spans="1:9" ht="25" x14ac:dyDescent="0.25">
      <c r="A855" s="7" t="s">
        <v>8198</v>
      </c>
      <c r="B855" s="79" t="s">
        <v>8199</v>
      </c>
      <c r="C855" s="80" t="s">
        <v>5368</v>
      </c>
      <c r="D855" s="80" t="s">
        <v>70</v>
      </c>
      <c r="E855" s="103">
        <f>ROUNDUP(H855*(1+$H$1),0)</f>
        <v>104752</v>
      </c>
      <c r="F855" s="85">
        <v>83676</v>
      </c>
      <c r="G855" s="96">
        <v>0.19</v>
      </c>
      <c r="H855" s="97">
        <v>99574</v>
      </c>
    </row>
    <row r="856" spans="1:9" ht="25" x14ac:dyDescent="0.25">
      <c r="A856" s="7" t="s">
        <v>8200</v>
      </c>
      <c r="B856" s="79" t="s">
        <v>8201</v>
      </c>
      <c r="C856" s="80" t="s">
        <v>5368</v>
      </c>
      <c r="D856" s="80" t="s">
        <v>70</v>
      </c>
      <c r="E856" s="103">
        <f>ROUNDUP(H856*(1+$H$1),0)</f>
        <v>112865</v>
      </c>
      <c r="F856" s="85">
        <v>90156</v>
      </c>
      <c r="G856" s="96">
        <v>0.19</v>
      </c>
      <c r="H856" s="97">
        <v>107286</v>
      </c>
    </row>
    <row r="857" spans="1:9" ht="50" x14ac:dyDescent="0.25">
      <c r="A857" s="7" t="s">
        <v>8424</v>
      </c>
      <c r="B857" s="79" t="s">
        <v>8425</v>
      </c>
      <c r="C857" s="80" t="s">
        <v>5368</v>
      </c>
      <c r="D857" s="80" t="s">
        <v>5393</v>
      </c>
      <c r="E857" s="104">
        <v>189112</v>
      </c>
      <c r="F857" s="85"/>
      <c r="G857" s="96"/>
      <c r="I857" s="91" t="s">
        <v>10327</v>
      </c>
    </row>
    <row r="858" spans="1:9" ht="37.5" x14ac:dyDescent="0.25">
      <c r="A858" s="7" t="s">
        <v>5500</v>
      </c>
      <c r="B858" s="79" t="s">
        <v>5501</v>
      </c>
      <c r="C858" s="80" t="s">
        <v>5368</v>
      </c>
      <c r="D858" s="80" t="s">
        <v>5393</v>
      </c>
      <c r="E858" s="106">
        <v>151470</v>
      </c>
      <c r="F858" s="85"/>
      <c r="G858" s="96"/>
      <c r="I858" s="91" t="s">
        <v>10327</v>
      </c>
    </row>
    <row r="859" spans="1:9" ht="12.5" x14ac:dyDescent="0.25">
      <c r="A859" s="7" t="s">
        <v>7791</v>
      </c>
      <c r="B859" s="79" t="s">
        <v>7792</v>
      </c>
      <c r="C859" s="80" t="s">
        <v>5368</v>
      </c>
      <c r="D859" s="80" t="s">
        <v>5393</v>
      </c>
      <c r="E859" s="103">
        <f>ROUNDUP(H859*(1+$H$1),0)</f>
        <v>110138</v>
      </c>
      <c r="F859" s="85">
        <v>87977</v>
      </c>
      <c r="G859" s="96">
        <v>0.19</v>
      </c>
      <c r="H859" s="97">
        <v>104693</v>
      </c>
    </row>
    <row r="860" spans="1:9" ht="12.5" x14ac:dyDescent="0.25">
      <c r="A860" s="7" t="s">
        <v>8315</v>
      </c>
      <c r="B860" s="79" t="s">
        <v>8316</v>
      </c>
      <c r="C860" s="80" t="s">
        <v>5368</v>
      </c>
      <c r="D860" s="80" t="s">
        <v>770</v>
      </c>
      <c r="E860" s="103">
        <f>ROUNDUP(H860*(1+$H$1),0)</f>
        <v>49256</v>
      </c>
      <c r="F860" s="85">
        <v>39345</v>
      </c>
      <c r="G860" s="96">
        <v>0.19</v>
      </c>
      <c r="H860" s="97">
        <v>46821</v>
      </c>
    </row>
    <row r="861" spans="1:9" ht="25" x14ac:dyDescent="0.25">
      <c r="A861" s="7" t="s">
        <v>8568</v>
      </c>
      <c r="B861" s="79" t="s">
        <v>8569</v>
      </c>
      <c r="C861" s="80" t="s">
        <v>5368</v>
      </c>
      <c r="D861" s="80" t="s">
        <v>5393</v>
      </c>
      <c r="E861" s="104">
        <v>175900</v>
      </c>
      <c r="F861" s="85"/>
      <c r="G861" s="96"/>
      <c r="I861" s="91" t="s">
        <v>10327</v>
      </c>
    </row>
    <row r="862" spans="1:9" ht="12.5" x14ac:dyDescent="0.25">
      <c r="A862" s="7" t="s">
        <v>6035</v>
      </c>
      <c r="B862" s="79" t="s">
        <v>6036</v>
      </c>
      <c r="C862" s="80" t="s">
        <v>5368</v>
      </c>
      <c r="D862" s="80" t="s">
        <v>5393</v>
      </c>
      <c r="E862" s="103">
        <f>ROUNDUP(H862*(1+$H$1),0)</f>
        <v>93586</v>
      </c>
      <c r="F862" s="85">
        <v>74756</v>
      </c>
      <c r="G862" s="96">
        <v>0.19</v>
      </c>
      <c r="H862" s="97">
        <v>88960</v>
      </c>
    </row>
    <row r="863" spans="1:9" ht="12.5" x14ac:dyDescent="0.25">
      <c r="A863" s="7" t="s">
        <v>7895</v>
      </c>
      <c r="B863" s="79" t="s">
        <v>7896</v>
      </c>
      <c r="C863" s="80" t="s">
        <v>5368</v>
      </c>
      <c r="D863" s="80" t="s">
        <v>5393</v>
      </c>
      <c r="E863" s="103">
        <f>ROUNDUP(H863*(1+$H$1),0)</f>
        <v>186781</v>
      </c>
      <c r="F863" s="85">
        <v>149200</v>
      </c>
      <c r="G863" s="96">
        <v>0.19</v>
      </c>
      <c r="H863" s="97">
        <v>177548</v>
      </c>
    </row>
    <row r="864" spans="1:9" ht="25" x14ac:dyDescent="0.25">
      <c r="A864" s="7" t="s">
        <v>6091</v>
      </c>
      <c r="B864" s="98" t="s">
        <v>6092</v>
      </c>
      <c r="C864" s="80" t="s">
        <v>5368</v>
      </c>
      <c r="D864" s="80" t="s">
        <v>5393</v>
      </c>
      <c r="E864" s="104">
        <v>104901</v>
      </c>
      <c r="F864" s="85"/>
      <c r="G864" s="96"/>
    </row>
    <row r="865" spans="1:9" ht="12.5" x14ac:dyDescent="0.25">
      <c r="A865" s="7" t="s">
        <v>6009</v>
      </c>
      <c r="B865" s="79" t="s">
        <v>6010</v>
      </c>
      <c r="C865" s="80" t="s">
        <v>5368</v>
      </c>
      <c r="D865" s="80" t="s">
        <v>70</v>
      </c>
      <c r="E865" s="103">
        <f t="shared" ref="E865:E873" si="27">ROUNDUP(H865*(1+$H$1),0)</f>
        <v>39008</v>
      </c>
      <c r="F865" s="85">
        <v>31159</v>
      </c>
      <c r="G865" s="96">
        <v>0.19</v>
      </c>
      <c r="H865" s="97">
        <v>37079</v>
      </c>
    </row>
    <row r="866" spans="1:9" ht="12.5" x14ac:dyDescent="0.25">
      <c r="A866" s="7" t="s">
        <v>6011</v>
      </c>
      <c r="B866" s="79" t="s">
        <v>6012</v>
      </c>
      <c r="C866" s="80" t="s">
        <v>5368</v>
      </c>
      <c r="D866" s="80" t="s">
        <v>70</v>
      </c>
      <c r="E866" s="103">
        <f t="shared" si="27"/>
        <v>26005</v>
      </c>
      <c r="F866" s="85">
        <v>20772</v>
      </c>
      <c r="G866" s="96">
        <v>0.19</v>
      </c>
      <c r="H866" s="97">
        <v>24719</v>
      </c>
    </row>
    <row r="867" spans="1:9" ht="12.5" x14ac:dyDescent="0.25">
      <c r="A867" s="7" t="s">
        <v>8588</v>
      </c>
      <c r="B867" s="79" t="s">
        <v>8589</v>
      </c>
      <c r="C867" s="80" t="s">
        <v>5368</v>
      </c>
      <c r="D867" s="80" t="s">
        <v>7913</v>
      </c>
      <c r="E867" s="103">
        <f t="shared" si="27"/>
        <v>28568</v>
      </c>
      <c r="F867" s="85">
        <v>22819</v>
      </c>
      <c r="G867" s="96">
        <v>0.19</v>
      </c>
      <c r="H867" s="97">
        <v>27155</v>
      </c>
    </row>
    <row r="868" spans="1:9" ht="12.5" x14ac:dyDescent="0.25">
      <c r="A868" s="7" t="s">
        <v>8574</v>
      </c>
      <c r="B868" s="79" t="s">
        <v>8575</v>
      </c>
      <c r="C868" s="80" t="s">
        <v>5368</v>
      </c>
      <c r="D868" s="80" t="s">
        <v>5393</v>
      </c>
      <c r="E868" s="103">
        <f t="shared" si="27"/>
        <v>476804</v>
      </c>
      <c r="F868" s="85">
        <v>380870</v>
      </c>
      <c r="G868" s="96">
        <v>0.19</v>
      </c>
      <c r="H868" s="97">
        <v>453235</v>
      </c>
    </row>
    <row r="869" spans="1:9" ht="12.5" x14ac:dyDescent="0.25">
      <c r="A869" s="7" t="s">
        <v>8822</v>
      </c>
      <c r="B869" s="79" t="s">
        <v>8823</v>
      </c>
      <c r="C869" s="80" t="s">
        <v>5368</v>
      </c>
      <c r="D869" s="80" t="s">
        <v>5393</v>
      </c>
      <c r="E869" s="103">
        <f t="shared" si="27"/>
        <v>164910</v>
      </c>
      <c r="F869" s="85">
        <v>131729</v>
      </c>
      <c r="G869" s="96">
        <v>0.19</v>
      </c>
      <c r="H869" s="97">
        <v>156758</v>
      </c>
    </row>
    <row r="870" spans="1:9" ht="12.5" x14ac:dyDescent="0.25">
      <c r="A870" s="7" t="s">
        <v>10076</v>
      </c>
      <c r="B870" s="79" t="s">
        <v>10077</v>
      </c>
      <c r="C870" s="80" t="s">
        <v>5368</v>
      </c>
      <c r="D870" s="80" t="s">
        <v>5393</v>
      </c>
      <c r="E870" s="103">
        <f t="shared" si="27"/>
        <v>164910</v>
      </c>
      <c r="F870" s="85">
        <v>131729</v>
      </c>
      <c r="G870" s="96">
        <v>0.19</v>
      </c>
      <c r="H870" s="97">
        <v>156758</v>
      </c>
    </row>
    <row r="871" spans="1:9" ht="12.5" x14ac:dyDescent="0.25">
      <c r="A871" s="7" t="s">
        <v>10078</v>
      </c>
      <c r="B871" s="79" t="s">
        <v>10079</v>
      </c>
      <c r="C871" s="80" t="s">
        <v>5368</v>
      </c>
      <c r="D871" s="80" t="s">
        <v>5393</v>
      </c>
      <c r="E871" s="103">
        <f t="shared" si="27"/>
        <v>164910</v>
      </c>
      <c r="F871" s="85">
        <v>131729</v>
      </c>
      <c r="G871" s="96">
        <v>0.19</v>
      </c>
      <c r="H871" s="97">
        <v>156758</v>
      </c>
    </row>
    <row r="872" spans="1:9" ht="12.5" x14ac:dyDescent="0.25">
      <c r="A872" s="7" t="s">
        <v>10080</v>
      </c>
      <c r="B872" s="79" t="s">
        <v>10081</v>
      </c>
      <c r="C872" s="80" t="s">
        <v>5368</v>
      </c>
      <c r="D872" s="80" t="s">
        <v>5393</v>
      </c>
      <c r="E872" s="103">
        <f t="shared" si="27"/>
        <v>164910</v>
      </c>
      <c r="F872" s="85">
        <v>131729</v>
      </c>
      <c r="G872" s="96">
        <v>0.19</v>
      </c>
      <c r="H872" s="97">
        <v>156758</v>
      </c>
    </row>
    <row r="873" spans="1:9" ht="12.5" x14ac:dyDescent="0.25">
      <c r="A873" s="7" t="s">
        <v>10082</v>
      </c>
      <c r="B873" s="79" t="s">
        <v>10083</v>
      </c>
      <c r="C873" s="80" t="s">
        <v>5368</v>
      </c>
      <c r="D873" s="80" t="s">
        <v>5393</v>
      </c>
      <c r="E873" s="103">
        <f t="shared" si="27"/>
        <v>75845</v>
      </c>
      <c r="F873" s="85">
        <v>60585</v>
      </c>
      <c r="G873" s="96">
        <v>0.19</v>
      </c>
      <c r="H873" s="97">
        <v>72096</v>
      </c>
    </row>
    <row r="874" spans="1:9" ht="13" x14ac:dyDescent="0.25">
      <c r="A874" s="7" t="s">
        <v>8580</v>
      </c>
      <c r="B874" s="98" t="s">
        <v>8581</v>
      </c>
      <c r="C874" s="80" t="s">
        <v>5368</v>
      </c>
      <c r="D874" s="80" t="s">
        <v>5393</v>
      </c>
      <c r="E874" s="104">
        <v>191357</v>
      </c>
      <c r="F874" s="85"/>
      <c r="G874" s="96"/>
      <c r="I874" s="91" t="s">
        <v>10328</v>
      </c>
    </row>
    <row r="875" spans="1:9" ht="12.5" x14ac:dyDescent="0.25">
      <c r="A875" s="7" t="s">
        <v>8582</v>
      </c>
      <c r="B875" s="79" t="s">
        <v>8583</v>
      </c>
      <c r="C875" s="80" t="s">
        <v>5368</v>
      </c>
      <c r="D875" s="80" t="s">
        <v>13</v>
      </c>
      <c r="E875" s="103">
        <f t="shared" ref="E875:E881" si="28">ROUNDUP(H875*(1+$H$1),0)</f>
        <v>8237</v>
      </c>
      <c r="F875" s="85">
        <v>6579</v>
      </c>
      <c r="G875" s="96">
        <v>0.19</v>
      </c>
      <c r="H875" s="97">
        <v>7829</v>
      </c>
    </row>
    <row r="876" spans="1:9" ht="12.5" x14ac:dyDescent="0.25">
      <c r="A876" s="7" t="s">
        <v>8584</v>
      </c>
      <c r="B876" s="79" t="s">
        <v>8585</v>
      </c>
      <c r="C876" s="80" t="s">
        <v>5368</v>
      </c>
      <c r="D876" s="80" t="s">
        <v>13</v>
      </c>
      <c r="E876" s="103">
        <f t="shared" si="28"/>
        <v>39008</v>
      </c>
      <c r="F876" s="85">
        <v>31159</v>
      </c>
      <c r="G876" s="96">
        <v>0.19</v>
      </c>
      <c r="H876" s="97">
        <v>37079</v>
      </c>
    </row>
    <row r="877" spans="1:9" ht="12.5" x14ac:dyDescent="0.25">
      <c r="A877" s="7" t="s">
        <v>8586</v>
      </c>
      <c r="B877" s="79" t="s">
        <v>8587</v>
      </c>
      <c r="C877" s="80" t="s">
        <v>5368</v>
      </c>
      <c r="D877" s="80" t="s">
        <v>13</v>
      </c>
      <c r="E877" s="103">
        <f t="shared" si="28"/>
        <v>112684</v>
      </c>
      <c r="F877" s="85">
        <v>90012</v>
      </c>
      <c r="G877" s="96">
        <v>0.19</v>
      </c>
      <c r="H877" s="97">
        <v>107114</v>
      </c>
    </row>
    <row r="878" spans="1:9" ht="12.5" x14ac:dyDescent="0.25">
      <c r="A878" s="7" t="s">
        <v>7875</v>
      </c>
      <c r="B878" s="79" t="s">
        <v>7876</v>
      </c>
      <c r="C878" s="80" t="s">
        <v>5368</v>
      </c>
      <c r="D878" s="80" t="s">
        <v>13</v>
      </c>
      <c r="E878" s="103">
        <f t="shared" si="28"/>
        <v>2597</v>
      </c>
      <c r="F878" s="85">
        <v>2074</v>
      </c>
      <c r="G878" s="96">
        <v>0.19</v>
      </c>
      <c r="H878" s="97">
        <v>2468</v>
      </c>
    </row>
    <row r="879" spans="1:9" ht="12.5" x14ac:dyDescent="0.25">
      <c r="A879" s="7" t="s">
        <v>8416</v>
      </c>
      <c r="B879" s="79" t="s">
        <v>8417</v>
      </c>
      <c r="C879" s="80" t="s">
        <v>5368</v>
      </c>
      <c r="D879" s="80" t="s">
        <v>5393</v>
      </c>
      <c r="E879" s="103">
        <f t="shared" si="28"/>
        <v>216706</v>
      </c>
      <c r="F879" s="85">
        <v>173104</v>
      </c>
      <c r="G879" s="96">
        <v>0.19</v>
      </c>
      <c r="H879" s="97">
        <v>205994</v>
      </c>
    </row>
    <row r="880" spans="1:9" ht="12.5" x14ac:dyDescent="0.25">
      <c r="A880" s="7" t="s">
        <v>8711</v>
      </c>
      <c r="B880" s="79" t="s">
        <v>8712</v>
      </c>
      <c r="C880" s="80" t="s">
        <v>5368</v>
      </c>
      <c r="D880" s="80" t="s">
        <v>5393</v>
      </c>
      <c r="E880" s="103">
        <f t="shared" si="28"/>
        <v>156029</v>
      </c>
      <c r="F880" s="85">
        <v>124635</v>
      </c>
      <c r="G880" s="96">
        <v>0.19</v>
      </c>
      <c r="H880" s="97">
        <v>148316</v>
      </c>
    </row>
    <row r="881" spans="1:9" ht="12.5" x14ac:dyDescent="0.25">
      <c r="A881" s="7" t="s">
        <v>9811</v>
      </c>
      <c r="B881" s="79" t="s">
        <v>9812</v>
      </c>
      <c r="C881" s="80" t="s">
        <v>5368</v>
      </c>
      <c r="D881" s="80" t="s">
        <v>5393</v>
      </c>
      <c r="E881" s="103">
        <f t="shared" si="28"/>
        <v>69346</v>
      </c>
      <c r="F881" s="85">
        <v>55393</v>
      </c>
      <c r="G881" s="96">
        <v>0.19</v>
      </c>
      <c r="H881" s="97">
        <v>65918</v>
      </c>
    </row>
    <row r="882" spans="1:9" ht="25" x14ac:dyDescent="0.25">
      <c r="A882" s="7" t="s">
        <v>7909</v>
      </c>
      <c r="B882" s="79" t="s">
        <v>7910</v>
      </c>
      <c r="C882" s="80" t="s">
        <v>5368</v>
      </c>
      <c r="D882" s="80" t="s">
        <v>65</v>
      </c>
      <c r="E882" s="106">
        <v>92600</v>
      </c>
      <c r="F882" s="85"/>
      <c r="G882" s="96"/>
    </row>
    <row r="883" spans="1:9" ht="25" x14ac:dyDescent="0.25">
      <c r="A883" s="7" t="s">
        <v>7907</v>
      </c>
      <c r="B883" s="79" t="s">
        <v>7908</v>
      </c>
      <c r="C883" s="80" t="s">
        <v>5368</v>
      </c>
      <c r="D883" s="80" t="s">
        <v>65</v>
      </c>
      <c r="E883" s="106">
        <v>92600</v>
      </c>
      <c r="F883" s="85"/>
      <c r="G883" s="96"/>
    </row>
    <row r="884" spans="1:9" ht="25" x14ac:dyDescent="0.25">
      <c r="A884" s="7" t="s">
        <v>7897</v>
      </c>
      <c r="B884" s="79" t="s">
        <v>7898</v>
      </c>
      <c r="C884" s="80" t="s">
        <v>5368</v>
      </c>
      <c r="D884" s="80" t="s">
        <v>65</v>
      </c>
      <c r="E884" s="106">
        <v>92600</v>
      </c>
      <c r="F884" s="85"/>
      <c r="G884" s="96"/>
    </row>
    <row r="885" spans="1:9" ht="25" x14ac:dyDescent="0.25">
      <c r="A885" s="7" t="s">
        <v>7905</v>
      </c>
      <c r="B885" s="79" t="s">
        <v>7906</v>
      </c>
      <c r="C885" s="80" t="s">
        <v>5368</v>
      </c>
      <c r="D885" s="80" t="s">
        <v>65</v>
      </c>
      <c r="E885" s="106">
        <v>92600</v>
      </c>
      <c r="F885" s="85"/>
      <c r="G885" s="96"/>
    </row>
    <row r="886" spans="1:9" ht="13" x14ac:dyDescent="0.25">
      <c r="A886" s="7" t="s">
        <v>7877</v>
      </c>
      <c r="B886" s="98" t="s">
        <v>7878</v>
      </c>
      <c r="C886" s="80" t="s">
        <v>5368</v>
      </c>
      <c r="D886" s="80" t="s">
        <v>13</v>
      </c>
      <c r="E886" s="106">
        <v>6400</v>
      </c>
      <c r="F886" s="85"/>
      <c r="G886" s="96"/>
    </row>
    <row r="887" spans="1:9" ht="13" x14ac:dyDescent="0.25">
      <c r="A887" s="7" t="s">
        <v>7932</v>
      </c>
      <c r="B887" s="98" t="s">
        <v>7878</v>
      </c>
      <c r="C887" s="80" t="s">
        <v>5368</v>
      </c>
      <c r="D887" s="80" t="s">
        <v>13</v>
      </c>
      <c r="E887" s="106">
        <v>6400</v>
      </c>
      <c r="F887" s="85"/>
      <c r="G887" s="96"/>
    </row>
    <row r="888" spans="1:9" ht="25" x14ac:dyDescent="0.25">
      <c r="A888" s="7" t="s">
        <v>8020</v>
      </c>
      <c r="B888" s="79" t="s">
        <v>8021</v>
      </c>
      <c r="C888" s="80" t="s">
        <v>5368</v>
      </c>
      <c r="D888" s="80" t="s">
        <v>770</v>
      </c>
      <c r="E888" s="103">
        <f t="shared" ref="E888:E894" si="29">ROUNDUP(H888*(1+$H$1),0)</f>
        <v>19611</v>
      </c>
      <c r="F888" s="85">
        <v>15665</v>
      </c>
      <c r="G888" s="96">
        <v>0.19</v>
      </c>
      <c r="H888" s="97">
        <v>18641</v>
      </c>
    </row>
    <row r="889" spans="1:9" ht="12.5" x14ac:dyDescent="0.25">
      <c r="A889" s="7" t="s">
        <v>8093</v>
      </c>
      <c r="B889" s="79" t="s">
        <v>8094</v>
      </c>
      <c r="C889" s="80" t="s">
        <v>5368</v>
      </c>
      <c r="D889" s="80" t="s">
        <v>70</v>
      </c>
      <c r="E889" s="103">
        <f t="shared" si="29"/>
        <v>23442</v>
      </c>
      <c r="F889" s="85">
        <v>18725</v>
      </c>
      <c r="G889" s="96">
        <v>0.19</v>
      </c>
      <c r="H889" s="97">
        <v>22283</v>
      </c>
    </row>
    <row r="890" spans="1:9" ht="12.5" x14ac:dyDescent="0.25">
      <c r="A890" s="7" t="s">
        <v>8022</v>
      </c>
      <c r="B890" s="79" t="s">
        <v>8023</v>
      </c>
      <c r="C890" s="80" t="s">
        <v>5368</v>
      </c>
      <c r="D890" s="80" t="s">
        <v>70</v>
      </c>
      <c r="E890" s="103">
        <f t="shared" si="29"/>
        <v>15842</v>
      </c>
      <c r="F890" s="85">
        <v>12654</v>
      </c>
      <c r="G890" s="96">
        <v>0.19</v>
      </c>
      <c r="H890" s="97">
        <v>15058</v>
      </c>
    </row>
    <row r="891" spans="1:9" ht="25" x14ac:dyDescent="0.25">
      <c r="A891" s="7" t="s">
        <v>7953</v>
      </c>
      <c r="B891" s="79" t="s">
        <v>7954</v>
      </c>
      <c r="C891" s="80" t="s">
        <v>5368</v>
      </c>
      <c r="D891" s="80" t="s">
        <v>770</v>
      </c>
      <c r="E891" s="103">
        <f t="shared" si="29"/>
        <v>9806</v>
      </c>
      <c r="F891" s="85">
        <v>7833</v>
      </c>
      <c r="G891" s="96">
        <v>0.19</v>
      </c>
      <c r="H891" s="97">
        <v>9321</v>
      </c>
    </row>
    <row r="892" spans="1:9" ht="25" x14ac:dyDescent="0.25">
      <c r="A892" s="7" t="s">
        <v>8018</v>
      </c>
      <c r="B892" s="79" t="s">
        <v>8019</v>
      </c>
      <c r="C892" s="80" t="s">
        <v>5368</v>
      </c>
      <c r="D892" s="80" t="s">
        <v>770</v>
      </c>
      <c r="E892" s="103">
        <f t="shared" si="29"/>
        <v>42474</v>
      </c>
      <c r="F892" s="85">
        <v>33928</v>
      </c>
      <c r="G892" s="96">
        <v>0.19</v>
      </c>
      <c r="H892" s="97">
        <v>40374</v>
      </c>
    </row>
    <row r="893" spans="1:9" ht="25" x14ac:dyDescent="0.25">
      <c r="A893" s="7" t="s">
        <v>8012</v>
      </c>
      <c r="B893" s="79" t="s">
        <v>8013</v>
      </c>
      <c r="C893" s="80" t="s">
        <v>5368</v>
      </c>
      <c r="D893" s="80" t="s">
        <v>65</v>
      </c>
      <c r="E893" s="103">
        <f t="shared" si="29"/>
        <v>39832</v>
      </c>
      <c r="F893" s="85">
        <v>31818</v>
      </c>
      <c r="G893" s="96">
        <v>0.19</v>
      </c>
      <c r="H893" s="97">
        <v>37863</v>
      </c>
    </row>
    <row r="894" spans="1:9" ht="25" x14ac:dyDescent="0.25">
      <c r="A894" s="7" t="s">
        <v>8016</v>
      </c>
      <c r="B894" s="79" t="s">
        <v>8017</v>
      </c>
      <c r="C894" s="80" t="s">
        <v>5368</v>
      </c>
      <c r="D894" s="80" t="s">
        <v>65</v>
      </c>
      <c r="E894" s="103">
        <f t="shared" si="29"/>
        <v>33952</v>
      </c>
      <c r="F894" s="85">
        <v>27120</v>
      </c>
      <c r="G894" s="96">
        <v>0.19</v>
      </c>
      <c r="H894" s="97">
        <v>32273</v>
      </c>
    </row>
    <row r="895" spans="1:9" ht="25" x14ac:dyDescent="0.25">
      <c r="A895" s="7" t="s">
        <v>8006</v>
      </c>
      <c r="B895" s="79" t="s">
        <v>8007</v>
      </c>
      <c r="C895" s="80" t="s">
        <v>5368</v>
      </c>
      <c r="D895" s="80" t="s">
        <v>65</v>
      </c>
      <c r="E895" s="106">
        <v>39900</v>
      </c>
      <c r="F895" s="85"/>
      <c r="G895" s="96"/>
      <c r="I895" s="91" t="s">
        <v>10329</v>
      </c>
    </row>
    <row r="896" spans="1:9" ht="25" x14ac:dyDescent="0.25">
      <c r="A896" s="7" t="s">
        <v>8014</v>
      </c>
      <c r="B896" s="98" t="s">
        <v>8015</v>
      </c>
      <c r="C896" s="80" t="s">
        <v>5368</v>
      </c>
      <c r="D896" s="80" t="s">
        <v>65</v>
      </c>
      <c r="E896" s="106">
        <v>38900</v>
      </c>
      <c r="F896" s="85"/>
      <c r="G896" s="96"/>
      <c r="I896" s="91" t="s">
        <v>10329</v>
      </c>
    </row>
    <row r="897" spans="1:9" ht="25" x14ac:dyDescent="0.25">
      <c r="A897" s="7" t="s">
        <v>7883</v>
      </c>
      <c r="B897" s="98" t="s">
        <v>7884</v>
      </c>
      <c r="C897" s="80" t="s">
        <v>5368</v>
      </c>
      <c r="D897" s="80" t="s">
        <v>65</v>
      </c>
      <c r="E897" s="106">
        <v>39900</v>
      </c>
      <c r="F897" s="85"/>
      <c r="G897" s="96"/>
      <c r="I897" s="91" t="s">
        <v>10329</v>
      </c>
    </row>
    <row r="898" spans="1:9" ht="12.5" x14ac:dyDescent="0.25">
      <c r="A898" s="7" t="s">
        <v>7955</v>
      </c>
      <c r="B898" s="79" t="s">
        <v>7956</v>
      </c>
      <c r="C898" s="80" t="s">
        <v>5368</v>
      </c>
      <c r="D898" s="80" t="s">
        <v>65</v>
      </c>
      <c r="E898" s="103">
        <v>40901</v>
      </c>
      <c r="F898" s="85"/>
      <c r="G898" s="96"/>
      <c r="I898" s="91" t="s">
        <v>10329</v>
      </c>
    </row>
    <row r="899" spans="1:9" ht="12.5" x14ac:dyDescent="0.25">
      <c r="A899" s="7" t="s">
        <v>7887</v>
      </c>
      <c r="B899" s="98" t="s">
        <v>7888</v>
      </c>
      <c r="C899" s="80" t="s">
        <v>5368</v>
      </c>
      <c r="D899" s="80" t="s">
        <v>65</v>
      </c>
      <c r="E899" s="103">
        <v>37400</v>
      </c>
      <c r="F899" s="85"/>
      <c r="G899" s="96"/>
      <c r="I899" s="91" t="s">
        <v>10302</v>
      </c>
    </row>
    <row r="900" spans="1:9" ht="12.5" x14ac:dyDescent="0.25">
      <c r="A900" s="7" t="s">
        <v>7957</v>
      </c>
      <c r="B900" s="79" t="s">
        <v>7958</v>
      </c>
      <c r="C900" s="80" t="s">
        <v>5368</v>
      </c>
      <c r="D900" s="80" t="s">
        <v>65</v>
      </c>
      <c r="E900" s="103">
        <f t="shared" ref="E900:E931" si="30">ROUNDUP(H900*(1+$H$1),0)</f>
        <v>85271</v>
      </c>
      <c r="F900" s="85">
        <v>68114</v>
      </c>
      <c r="G900" s="96">
        <v>0.19</v>
      </c>
      <c r="H900" s="97">
        <v>81056</v>
      </c>
    </row>
    <row r="901" spans="1:9" ht="12.5" x14ac:dyDescent="0.25">
      <c r="A901" s="7" t="s">
        <v>8091</v>
      </c>
      <c r="B901" s="79" t="s">
        <v>8092</v>
      </c>
      <c r="C901" s="80" t="s">
        <v>5368</v>
      </c>
      <c r="D901" s="80" t="s">
        <v>65</v>
      </c>
      <c r="E901" s="103">
        <f t="shared" si="30"/>
        <v>53443</v>
      </c>
      <c r="F901" s="85">
        <v>42690</v>
      </c>
      <c r="G901" s="96">
        <v>0.19</v>
      </c>
      <c r="H901" s="97">
        <v>50801</v>
      </c>
    </row>
    <row r="902" spans="1:9" ht="25" x14ac:dyDescent="0.25">
      <c r="A902" s="7" t="s">
        <v>7959</v>
      </c>
      <c r="B902" s="79" t="s">
        <v>7960</v>
      </c>
      <c r="C902" s="80" t="s">
        <v>5368</v>
      </c>
      <c r="D902" s="80" t="s">
        <v>65</v>
      </c>
      <c r="E902" s="103">
        <f t="shared" si="30"/>
        <v>45293</v>
      </c>
      <c r="F902" s="85">
        <v>36180</v>
      </c>
      <c r="G902" s="96">
        <v>0.19</v>
      </c>
      <c r="H902" s="97">
        <v>43054</v>
      </c>
    </row>
    <row r="903" spans="1:9" ht="25" x14ac:dyDescent="0.25">
      <c r="A903" s="7" t="s">
        <v>7961</v>
      </c>
      <c r="B903" s="79" t="s">
        <v>7962</v>
      </c>
      <c r="C903" s="80" t="s">
        <v>5368</v>
      </c>
      <c r="D903" s="80" t="s">
        <v>65</v>
      </c>
      <c r="E903" s="103">
        <f t="shared" si="30"/>
        <v>60171</v>
      </c>
      <c r="F903" s="85">
        <v>48064</v>
      </c>
      <c r="G903" s="96">
        <v>0.19</v>
      </c>
      <c r="H903" s="97">
        <v>57196</v>
      </c>
    </row>
    <row r="904" spans="1:9" ht="25" x14ac:dyDescent="0.25">
      <c r="A904" s="7" t="s">
        <v>7879</v>
      </c>
      <c r="B904" s="79" t="s">
        <v>7880</v>
      </c>
      <c r="C904" s="80" t="s">
        <v>5368</v>
      </c>
      <c r="D904" s="80" t="s">
        <v>65</v>
      </c>
      <c r="E904" s="103">
        <f t="shared" si="30"/>
        <v>38214</v>
      </c>
      <c r="F904" s="85">
        <v>30525</v>
      </c>
      <c r="G904" s="96">
        <v>0.19</v>
      </c>
      <c r="H904" s="97">
        <v>36325</v>
      </c>
    </row>
    <row r="905" spans="1:9" ht="25" x14ac:dyDescent="0.25">
      <c r="A905" s="7" t="s">
        <v>7885</v>
      </c>
      <c r="B905" s="79" t="s">
        <v>7886</v>
      </c>
      <c r="C905" s="80" t="s">
        <v>5368</v>
      </c>
      <c r="D905" s="80" t="s">
        <v>65</v>
      </c>
      <c r="E905" s="103">
        <f t="shared" si="30"/>
        <v>38214</v>
      </c>
      <c r="F905" s="85">
        <v>30525</v>
      </c>
      <c r="G905" s="96">
        <v>0.19</v>
      </c>
      <c r="H905" s="97">
        <v>36325</v>
      </c>
    </row>
    <row r="906" spans="1:9" ht="25" x14ac:dyDescent="0.25">
      <c r="A906" s="7" t="s">
        <v>8024</v>
      </c>
      <c r="B906" s="79" t="s">
        <v>8025</v>
      </c>
      <c r="C906" s="80" t="s">
        <v>5368</v>
      </c>
      <c r="D906" s="80" t="s">
        <v>770</v>
      </c>
      <c r="E906" s="103">
        <f t="shared" si="30"/>
        <v>476155</v>
      </c>
      <c r="F906" s="85">
        <v>380351</v>
      </c>
      <c r="G906" s="96">
        <v>0.19</v>
      </c>
      <c r="H906" s="97">
        <v>452618</v>
      </c>
    </row>
    <row r="907" spans="1:9" ht="25" x14ac:dyDescent="0.25">
      <c r="A907" s="7" t="s">
        <v>8026</v>
      </c>
      <c r="B907" s="79" t="s">
        <v>8027</v>
      </c>
      <c r="C907" s="80" t="s">
        <v>5368</v>
      </c>
      <c r="D907" s="80" t="s">
        <v>770</v>
      </c>
      <c r="E907" s="103">
        <f t="shared" si="30"/>
        <v>571379</v>
      </c>
      <c r="F907" s="85">
        <v>456416</v>
      </c>
      <c r="G907" s="96">
        <v>0.19</v>
      </c>
      <c r="H907" s="97">
        <v>543135</v>
      </c>
    </row>
    <row r="908" spans="1:9" ht="25" x14ac:dyDescent="0.25">
      <c r="A908" s="7" t="s">
        <v>8028</v>
      </c>
      <c r="B908" s="79" t="s">
        <v>8029</v>
      </c>
      <c r="C908" s="80" t="s">
        <v>5368</v>
      </c>
      <c r="D908" s="80" t="s">
        <v>770</v>
      </c>
      <c r="E908" s="103">
        <f t="shared" si="30"/>
        <v>571379</v>
      </c>
      <c r="F908" s="85">
        <v>456416</v>
      </c>
      <c r="G908" s="96">
        <v>0.19</v>
      </c>
      <c r="H908" s="97">
        <v>543135</v>
      </c>
    </row>
    <row r="909" spans="1:9" ht="25" x14ac:dyDescent="0.25">
      <c r="A909" s="7" t="s">
        <v>8030</v>
      </c>
      <c r="B909" s="79" t="s">
        <v>8031</v>
      </c>
      <c r="C909" s="80" t="s">
        <v>5368</v>
      </c>
      <c r="D909" s="80" t="s">
        <v>770</v>
      </c>
      <c r="E909" s="103">
        <f t="shared" si="30"/>
        <v>514240</v>
      </c>
      <c r="F909" s="85">
        <v>410774</v>
      </c>
      <c r="G909" s="96">
        <v>0.19</v>
      </c>
      <c r="H909" s="97">
        <v>488821</v>
      </c>
    </row>
    <row r="910" spans="1:9" ht="25" x14ac:dyDescent="0.25">
      <c r="A910" s="7" t="s">
        <v>7926</v>
      </c>
      <c r="B910" s="79" t="s">
        <v>7927</v>
      </c>
      <c r="C910" s="80" t="s">
        <v>5368</v>
      </c>
      <c r="D910" s="80" t="s">
        <v>65</v>
      </c>
      <c r="E910" s="103">
        <f t="shared" si="30"/>
        <v>71008</v>
      </c>
      <c r="F910" s="85">
        <v>56721</v>
      </c>
      <c r="G910" s="96">
        <v>0.19</v>
      </c>
      <c r="H910" s="97">
        <v>67498</v>
      </c>
    </row>
    <row r="911" spans="1:9" ht="25" x14ac:dyDescent="0.25">
      <c r="A911" s="7" t="s">
        <v>7922</v>
      </c>
      <c r="B911" s="79" t="s">
        <v>7923</v>
      </c>
      <c r="C911" s="80" t="s">
        <v>5368</v>
      </c>
      <c r="D911" s="80" t="s">
        <v>65</v>
      </c>
      <c r="E911" s="103">
        <f t="shared" si="30"/>
        <v>84092</v>
      </c>
      <c r="F911" s="85">
        <v>67172</v>
      </c>
      <c r="G911" s="96">
        <v>0.19</v>
      </c>
      <c r="H911" s="97">
        <v>79935</v>
      </c>
    </row>
    <row r="912" spans="1:9" ht="25" x14ac:dyDescent="0.25">
      <c r="A912" s="7" t="s">
        <v>7916</v>
      </c>
      <c r="B912" s="79" t="s">
        <v>7917</v>
      </c>
      <c r="C912" s="80" t="s">
        <v>5368</v>
      </c>
      <c r="D912" s="80" t="s">
        <v>65</v>
      </c>
      <c r="E912" s="103">
        <f t="shared" si="30"/>
        <v>134918</v>
      </c>
      <c r="F912" s="85">
        <v>107772</v>
      </c>
      <c r="G912" s="96">
        <v>0.19</v>
      </c>
      <c r="H912" s="97">
        <v>128249</v>
      </c>
    </row>
    <row r="913" spans="1:8" ht="25" x14ac:dyDescent="0.25">
      <c r="A913" s="7" t="s">
        <v>7924</v>
      </c>
      <c r="B913" s="79" t="s">
        <v>7925</v>
      </c>
      <c r="C913" s="80" t="s">
        <v>5368</v>
      </c>
      <c r="D913" s="80" t="s">
        <v>65</v>
      </c>
      <c r="E913" s="103">
        <f t="shared" si="30"/>
        <v>94848</v>
      </c>
      <c r="F913" s="85">
        <v>75764</v>
      </c>
      <c r="G913" s="96">
        <v>0.19</v>
      </c>
      <c r="H913" s="97">
        <v>90159</v>
      </c>
    </row>
    <row r="914" spans="1:8" ht="25" x14ac:dyDescent="0.25">
      <c r="A914" s="7" t="s">
        <v>7920</v>
      </c>
      <c r="B914" s="79" t="s">
        <v>7921</v>
      </c>
      <c r="C914" s="80" t="s">
        <v>5368</v>
      </c>
      <c r="D914" s="80" t="s">
        <v>65</v>
      </c>
      <c r="E914" s="103">
        <f t="shared" si="30"/>
        <v>143987</v>
      </c>
      <c r="F914" s="85">
        <v>115016</v>
      </c>
      <c r="G914" s="96">
        <v>0.19</v>
      </c>
      <c r="H914" s="97">
        <v>136869</v>
      </c>
    </row>
    <row r="915" spans="1:8" ht="25" x14ac:dyDescent="0.25">
      <c r="A915" s="7" t="s">
        <v>7937</v>
      </c>
      <c r="B915" s="79" t="s">
        <v>7938</v>
      </c>
      <c r="C915" s="80" t="s">
        <v>5368</v>
      </c>
      <c r="D915" s="80" t="s">
        <v>65</v>
      </c>
      <c r="E915" s="103">
        <f t="shared" si="30"/>
        <v>48160</v>
      </c>
      <c r="F915" s="85">
        <v>38470</v>
      </c>
      <c r="G915" s="96">
        <v>0.19</v>
      </c>
      <c r="H915" s="97">
        <v>45779</v>
      </c>
    </row>
    <row r="916" spans="1:8" ht="25" x14ac:dyDescent="0.25">
      <c r="A916" s="7" t="s">
        <v>7939</v>
      </c>
      <c r="B916" s="79" t="s">
        <v>7940</v>
      </c>
      <c r="C916" s="80" t="s">
        <v>5368</v>
      </c>
      <c r="D916" s="80" t="s">
        <v>65</v>
      </c>
      <c r="E916" s="103">
        <f t="shared" si="30"/>
        <v>40196</v>
      </c>
      <c r="F916" s="85">
        <v>32108</v>
      </c>
      <c r="G916" s="96">
        <v>0.19</v>
      </c>
      <c r="H916" s="97">
        <v>38209</v>
      </c>
    </row>
    <row r="917" spans="1:8" ht="25" x14ac:dyDescent="0.25">
      <c r="A917" s="7" t="s">
        <v>7943</v>
      </c>
      <c r="B917" s="79" t="s">
        <v>7944</v>
      </c>
      <c r="C917" s="80" t="s">
        <v>5368</v>
      </c>
      <c r="D917" s="80" t="s">
        <v>65</v>
      </c>
      <c r="E917" s="103">
        <f t="shared" si="30"/>
        <v>44454</v>
      </c>
      <c r="F917" s="85">
        <v>35509</v>
      </c>
      <c r="G917" s="96">
        <v>0.19</v>
      </c>
      <c r="H917" s="97">
        <v>42256</v>
      </c>
    </row>
    <row r="918" spans="1:8" ht="25" x14ac:dyDescent="0.25">
      <c r="A918" s="7" t="s">
        <v>7935</v>
      </c>
      <c r="B918" s="79" t="s">
        <v>7936</v>
      </c>
      <c r="C918" s="80" t="s">
        <v>5368</v>
      </c>
      <c r="D918" s="80" t="s">
        <v>65</v>
      </c>
      <c r="E918" s="103">
        <f t="shared" si="30"/>
        <v>61420</v>
      </c>
      <c r="F918" s="85">
        <v>49062</v>
      </c>
      <c r="G918" s="96">
        <v>0.19</v>
      </c>
      <c r="H918" s="97">
        <v>58384</v>
      </c>
    </row>
    <row r="919" spans="1:8" ht="25" x14ac:dyDescent="0.25">
      <c r="A919" s="7" t="s">
        <v>7933</v>
      </c>
      <c r="B919" s="79" t="s">
        <v>7934</v>
      </c>
      <c r="C919" s="80" t="s">
        <v>5368</v>
      </c>
      <c r="D919" s="80" t="s">
        <v>65</v>
      </c>
      <c r="E919" s="103">
        <f t="shared" si="30"/>
        <v>51341</v>
      </c>
      <c r="F919" s="85">
        <v>41011</v>
      </c>
      <c r="G919" s="96">
        <v>0.19</v>
      </c>
      <c r="H919" s="97">
        <v>48803</v>
      </c>
    </row>
    <row r="920" spans="1:8" ht="25" x14ac:dyDescent="0.25">
      <c r="A920" s="7" t="s">
        <v>7941</v>
      </c>
      <c r="B920" s="79" t="s">
        <v>7942</v>
      </c>
      <c r="C920" s="80" t="s">
        <v>5368</v>
      </c>
      <c r="D920" s="80" t="s">
        <v>65</v>
      </c>
      <c r="E920" s="103">
        <f t="shared" si="30"/>
        <v>36810</v>
      </c>
      <c r="F920" s="85">
        <v>29403</v>
      </c>
      <c r="G920" s="96">
        <v>0.19</v>
      </c>
      <c r="H920" s="97">
        <v>34990</v>
      </c>
    </row>
    <row r="921" spans="1:8" ht="25" x14ac:dyDescent="0.25">
      <c r="A921" s="7" t="s">
        <v>7951</v>
      </c>
      <c r="B921" s="79" t="s">
        <v>7952</v>
      </c>
      <c r="C921" s="80" t="s">
        <v>5368</v>
      </c>
      <c r="D921" s="80" t="s">
        <v>770</v>
      </c>
      <c r="E921" s="103">
        <f t="shared" si="30"/>
        <v>21472</v>
      </c>
      <c r="F921" s="85">
        <v>17151</v>
      </c>
      <c r="G921" s="96">
        <v>0.19</v>
      </c>
      <c r="H921" s="97">
        <v>20410</v>
      </c>
    </row>
    <row r="922" spans="1:8" ht="25" x14ac:dyDescent="0.25">
      <c r="A922" s="7" t="s">
        <v>7949</v>
      </c>
      <c r="B922" s="79" t="s">
        <v>7950</v>
      </c>
      <c r="C922" s="80" t="s">
        <v>5368</v>
      </c>
      <c r="D922" s="80" t="s">
        <v>770</v>
      </c>
      <c r="E922" s="103">
        <f t="shared" si="30"/>
        <v>18853</v>
      </c>
      <c r="F922" s="85">
        <v>15060</v>
      </c>
      <c r="G922" s="96">
        <v>0.19</v>
      </c>
      <c r="H922" s="97">
        <v>17921</v>
      </c>
    </row>
    <row r="923" spans="1:8" ht="25" x14ac:dyDescent="0.25">
      <c r="A923" s="7" t="s">
        <v>7947</v>
      </c>
      <c r="B923" s="79" t="s">
        <v>7948</v>
      </c>
      <c r="C923" s="80" t="s">
        <v>5368</v>
      </c>
      <c r="D923" s="80" t="s">
        <v>770</v>
      </c>
      <c r="E923" s="103">
        <f t="shared" si="30"/>
        <v>20865</v>
      </c>
      <c r="F923" s="85">
        <v>16666</v>
      </c>
      <c r="G923" s="96">
        <v>0.19</v>
      </c>
      <c r="H923" s="97">
        <v>19833</v>
      </c>
    </row>
    <row r="924" spans="1:8" ht="25" x14ac:dyDescent="0.25">
      <c r="A924" s="7" t="s">
        <v>8087</v>
      </c>
      <c r="B924" s="79" t="s">
        <v>8088</v>
      </c>
      <c r="C924" s="80" t="s">
        <v>5368</v>
      </c>
      <c r="D924" s="80" t="s">
        <v>65</v>
      </c>
      <c r="E924" s="103">
        <f t="shared" si="30"/>
        <v>47877</v>
      </c>
      <c r="F924" s="85">
        <v>38244</v>
      </c>
      <c r="G924" s="96">
        <v>0.19</v>
      </c>
      <c r="H924" s="97">
        <v>45510</v>
      </c>
    </row>
    <row r="925" spans="1:8" ht="25" x14ac:dyDescent="0.25">
      <c r="A925" s="7" t="s">
        <v>8089</v>
      </c>
      <c r="B925" s="79" t="s">
        <v>8090</v>
      </c>
      <c r="C925" s="80" t="s">
        <v>5368</v>
      </c>
      <c r="D925" s="80" t="s">
        <v>65</v>
      </c>
      <c r="E925" s="103">
        <f t="shared" si="30"/>
        <v>66375</v>
      </c>
      <c r="F925" s="85">
        <v>53020</v>
      </c>
      <c r="G925" s="96">
        <v>0.19</v>
      </c>
      <c r="H925" s="97">
        <v>63094</v>
      </c>
    </row>
    <row r="926" spans="1:8" ht="25" x14ac:dyDescent="0.25">
      <c r="A926" s="7" t="s">
        <v>7963</v>
      </c>
      <c r="B926" s="79" t="s">
        <v>7964</v>
      </c>
      <c r="C926" s="80" t="s">
        <v>5368</v>
      </c>
      <c r="D926" s="80" t="s">
        <v>65</v>
      </c>
      <c r="E926" s="103">
        <f t="shared" si="30"/>
        <v>93706</v>
      </c>
      <c r="F926" s="85">
        <v>74852</v>
      </c>
      <c r="G926" s="96">
        <v>0.19</v>
      </c>
      <c r="H926" s="97">
        <v>89074</v>
      </c>
    </row>
    <row r="927" spans="1:8" ht="12.5" x14ac:dyDescent="0.25">
      <c r="A927" s="7" t="s">
        <v>7899</v>
      </c>
      <c r="B927" s="79" t="s">
        <v>7900</v>
      </c>
      <c r="C927" s="80" t="s">
        <v>5368</v>
      </c>
      <c r="D927" s="80" t="s">
        <v>5387</v>
      </c>
      <c r="E927" s="103">
        <f t="shared" si="30"/>
        <v>106482</v>
      </c>
      <c r="F927" s="85">
        <v>85057</v>
      </c>
      <c r="G927" s="96">
        <v>0.19</v>
      </c>
      <c r="H927" s="97">
        <v>101218</v>
      </c>
    </row>
    <row r="928" spans="1:8" ht="12.5" x14ac:dyDescent="0.25">
      <c r="A928" s="7" t="s">
        <v>7975</v>
      </c>
      <c r="B928" s="79" t="s">
        <v>7976</v>
      </c>
      <c r="C928" s="80" t="s">
        <v>5368</v>
      </c>
      <c r="D928" s="80" t="s">
        <v>7913</v>
      </c>
      <c r="E928" s="103">
        <f t="shared" si="30"/>
        <v>23839</v>
      </c>
      <c r="F928" s="85">
        <v>19042</v>
      </c>
      <c r="G928" s="96">
        <v>0.19</v>
      </c>
      <c r="H928" s="97">
        <v>22660</v>
      </c>
    </row>
    <row r="929" spans="1:8" ht="12.5" x14ac:dyDescent="0.25">
      <c r="A929" s="7" t="s">
        <v>7969</v>
      </c>
      <c r="B929" s="79" t="s">
        <v>7970</v>
      </c>
      <c r="C929" s="80" t="s">
        <v>5368</v>
      </c>
      <c r="D929" s="80" t="s">
        <v>65</v>
      </c>
      <c r="E929" s="103">
        <f t="shared" si="30"/>
        <v>33628</v>
      </c>
      <c r="F929" s="85">
        <v>26861</v>
      </c>
      <c r="G929" s="96">
        <v>0.19</v>
      </c>
      <c r="H929" s="97">
        <v>31965</v>
      </c>
    </row>
    <row r="930" spans="1:8" ht="12.5" x14ac:dyDescent="0.25">
      <c r="A930" s="7" t="s">
        <v>7971</v>
      </c>
      <c r="B930" s="79" t="s">
        <v>7972</v>
      </c>
      <c r="C930" s="80" t="s">
        <v>5368</v>
      </c>
      <c r="D930" s="80" t="s">
        <v>70</v>
      </c>
      <c r="E930" s="103">
        <f t="shared" si="30"/>
        <v>42781</v>
      </c>
      <c r="F930" s="85">
        <v>34173</v>
      </c>
      <c r="G930" s="96">
        <v>0.19</v>
      </c>
      <c r="H930" s="97">
        <v>40666</v>
      </c>
    </row>
    <row r="931" spans="1:8" ht="12.5" x14ac:dyDescent="0.25">
      <c r="A931" s="7" t="s">
        <v>8646</v>
      </c>
      <c r="B931" s="79" t="s">
        <v>8647</v>
      </c>
      <c r="C931" s="80" t="s">
        <v>5368</v>
      </c>
      <c r="D931" s="80" t="s">
        <v>70</v>
      </c>
      <c r="E931" s="103">
        <f t="shared" si="30"/>
        <v>43341</v>
      </c>
      <c r="F931" s="85">
        <v>34620</v>
      </c>
      <c r="G931" s="96">
        <v>0.19</v>
      </c>
      <c r="H931" s="97">
        <v>41198</v>
      </c>
    </row>
    <row r="932" spans="1:8" ht="12.5" x14ac:dyDescent="0.25">
      <c r="A932" s="7" t="s">
        <v>8069</v>
      </c>
      <c r="B932" s="79" t="s">
        <v>8070</v>
      </c>
      <c r="C932" s="80" t="s">
        <v>5368</v>
      </c>
      <c r="D932" s="80" t="s">
        <v>70</v>
      </c>
      <c r="E932" s="103">
        <f t="shared" ref="E932:E963" si="31">ROUNDUP(H932*(1+$H$1),0)</f>
        <v>413557</v>
      </c>
      <c r="F932" s="85">
        <v>330349</v>
      </c>
      <c r="G932" s="96">
        <v>0.19</v>
      </c>
      <c r="H932" s="97">
        <v>393115</v>
      </c>
    </row>
    <row r="933" spans="1:8" ht="25" x14ac:dyDescent="0.25">
      <c r="A933" s="7" t="s">
        <v>5732</v>
      </c>
      <c r="B933" s="79" t="s">
        <v>5733</v>
      </c>
      <c r="C933" s="80" t="s">
        <v>5368</v>
      </c>
      <c r="D933" s="80" t="s">
        <v>70</v>
      </c>
      <c r="E933" s="103">
        <f t="shared" si="31"/>
        <v>25809</v>
      </c>
      <c r="F933" s="85">
        <v>20616</v>
      </c>
      <c r="G933" s="96">
        <v>0.19</v>
      </c>
      <c r="H933" s="97">
        <v>24533</v>
      </c>
    </row>
    <row r="934" spans="1:8" ht="25" x14ac:dyDescent="0.25">
      <c r="A934" s="7" t="s">
        <v>8693</v>
      </c>
      <c r="B934" s="79" t="s">
        <v>8694</v>
      </c>
      <c r="C934" s="80" t="s">
        <v>5368</v>
      </c>
      <c r="D934" s="80" t="s">
        <v>70</v>
      </c>
      <c r="E934" s="103">
        <f t="shared" si="31"/>
        <v>17752</v>
      </c>
      <c r="F934" s="85">
        <v>14180</v>
      </c>
      <c r="G934" s="96">
        <v>0.19</v>
      </c>
      <c r="H934" s="97">
        <v>16874</v>
      </c>
    </row>
    <row r="935" spans="1:8" ht="12.5" x14ac:dyDescent="0.25">
      <c r="A935" s="7" t="s">
        <v>8656</v>
      </c>
      <c r="B935" s="79" t="s">
        <v>8657</v>
      </c>
      <c r="C935" s="80" t="s">
        <v>5368</v>
      </c>
      <c r="D935" s="80" t="s">
        <v>70</v>
      </c>
      <c r="E935" s="103">
        <f t="shared" si="31"/>
        <v>1377</v>
      </c>
      <c r="F935" s="85">
        <v>1099</v>
      </c>
      <c r="G935" s="96">
        <v>0.19</v>
      </c>
      <c r="H935" s="97">
        <v>1308</v>
      </c>
    </row>
    <row r="936" spans="1:8" ht="12.5" x14ac:dyDescent="0.25">
      <c r="A936" s="7" t="s">
        <v>9361</v>
      </c>
      <c r="B936" s="79" t="s">
        <v>9362</v>
      </c>
      <c r="C936" s="80" t="s">
        <v>5368</v>
      </c>
      <c r="D936" s="80" t="s">
        <v>70</v>
      </c>
      <c r="E936" s="103">
        <f t="shared" si="31"/>
        <v>26625</v>
      </c>
      <c r="F936" s="85">
        <v>21267</v>
      </c>
      <c r="G936" s="96">
        <v>0.19</v>
      </c>
      <c r="H936" s="97">
        <v>25308</v>
      </c>
    </row>
    <row r="937" spans="1:8" ht="12.5" x14ac:dyDescent="0.25">
      <c r="A937" s="7" t="s">
        <v>9363</v>
      </c>
      <c r="B937" s="79" t="s">
        <v>9364</v>
      </c>
      <c r="C937" s="80" t="s">
        <v>5368</v>
      </c>
      <c r="D937" s="80" t="s">
        <v>70</v>
      </c>
      <c r="E937" s="103">
        <f t="shared" si="31"/>
        <v>29664</v>
      </c>
      <c r="F937" s="85">
        <v>23695</v>
      </c>
      <c r="G937" s="96">
        <v>0.19</v>
      </c>
      <c r="H937" s="97">
        <v>28197</v>
      </c>
    </row>
    <row r="938" spans="1:8" ht="12.5" x14ac:dyDescent="0.25">
      <c r="A938" s="7" t="s">
        <v>9401</v>
      </c>
      <c r="B938" s="79" t="s">
        <v>9402</v>
      </c>
      <c r="C938" s="80" t="s">
        <v>5368</v>
      </c>
      <c r="D938" s="80" t="s">
        <v>70</v>
      </c>
      <c r="E938" s="103">
        <f t="shared" si="31"/>
        <v>24840</v>
      </c>
      <c r="F938" s="85">
        <v>19842</v>
      </c>
      <c r="G938" s="96">
        <v>0.19</v>
      </c>
      <c r="H938" s="97">
        <v>23612</v>
      </c>
    </row>
    <row r="939" spans="1:8" ht="12.5" x14ac:dyDescent="0.25">
      <c r="A939" s="7" t="s">
        <v>9421</v>
      </c>
      <c r="B939" s="79" t="s">
        <v>9422</v>
      </c>
      <c r="C939" s="80" t="s">
        <v>5368</v>
      </c>
      <c r="D939" s="80" t="s">
        <v>70</v>
      </c>
      <c r="E939" s="103">
        <f t="shared" si="31"/>
        <v>25757</v>
      </c>
      <c r="F939" s="85">
        <v>20574</v>
      </c>
      <c r="G939" s="96">
        <v>0.19</v>
      </c>
      <c r="H939" s="97">
        <v>24483</v>
      </c>
    </row>
    <row r="940" spans="1:8" ht="25" x14ac:dyDescent="0.25">
      <c r="A940" s="7" t="s">
        <v>9423</v>
      </c>
      <c r="B940" s="79" t="s">
        <v>9424</v>
      </c>
      <c r="C940" s="80" t="s">
        <v>5368</v>
      </c>
      <c r="D940" s="80" t="s">
        <v>70</v>
      </c>
      <c r="E940" s="103">
        <f t="shared" si="31"/>
        <v>21949</v>
      </c>
      <c r="F940" s="85">
        <v>17533</v>
      </c>
      <c r="G940" s="96">
        <v>0.19</v>
      </c>
      <c r="H940" s="97">
        <v>20864</v>
      </c>
    </row>
    <row r="941" spans="1:8" ht="25" x14ac:dyDescent="0.25">
      <c r="A941" s="7" t="s">
        <v>9403</v>
      </c>
      <c r="B941" s="79" t="s">
        <v>9404</v>
      </c>
      <c r="C941" s="80" t="s">
        <v>5368</v>
      </c>
      <c r="D941" s="80" t="s">
        <v>70</v>
      </c>
      <c r="E941" s="103">
        <f t="shared" si="31"/>
        <v>28035</v>
      </c>
      <c r="F941" s="85">
        <v>22394</v>
      </c>
      <c r="G941" s="96">
        <v>0.19</v>
      </c>
      <c r="H941" s="97">
        <v>26649</v>
      </c>
    </row>
    <row r="942" spans="1:8" ht="25" x14ac:dyDescent="0.25">
      <c r="A942" s="7" t="s">
        <v>9419</v>
      </c>
      <c r="B942" s="79" t="s">
        <v>9420</v>
      </c>
      <c r="C942" s="80" t="s">
        <v>5368</v>
      </c>
      <c r="D942" s="80" t="s">
        <v>70</v>
      </c>
      <c r="E942" s="103">
        <f t="shared" si="31"/>
        <v>27232</v>
      </c>
      <c r="F942" s="85">
        <v>21752</v>
      </c>
      <c r="G942" s="96">
        <v>0.19</v>
      </c>
      <c r="H942" s="97">
        <v>25885</v>
      </c>
    </row>
    <row r="943" spans="1:8" ht="12.5" x14ac:dyDescent="0.25">
      <c r="A943" s="7" t="s">
        <v>9427</v>
      </c>
      <c r="B943" s="79" t="s">
        <v>9428</v>
      </c>
      <c r="C943" s="80" t="s">
        <v>5368</v>
      </c>
      <c r="D943" s="80" t="s">
        <v>70</v>
      </c>
      <c r="E943" s="103">
        <f t="shared" si="31"/>
        <v>20268</v>
      </c>
      <c r="F943" s="85">
        <v>16190</v>
      </c>
      <c r="G943" s="96">
        <v>0.19</v>
      </c>
      <c r="H943" s="97">
        <v>19266</v>
      </c>
    </row>
    <row r="944" spans="1:8" ht="12.5" x14ac:dyDescent="0.25">
      <c r="A944" s="7" t="s">
        <v>7021</v>
      </c>
      <c r="B944" s="79" t="s">
        <v>7022</v>
      </c>
      <c r="C944" s="80" t="s">
        <v>5368</v>
      </c>
      <c r="D944" s="80" t="s">
        <v>70</v>
      </c>
      <c r="E944" s="103">
        <f t="shared" si="31"/>
        <v>2463</v>
      </c>
      <c r="F944" s="85">
        <v>1967</v>
      </c>
      <c r="G944" s="96">
        <v>0.19</v>
      </c>
      <c r="H944" s="97">
        <v>2341</v>
      </c>
    </row>
    <row r="945" spans="1:8" ht="25" x14ac:dyDescent="0.25">
      <c r="A945" s="7" t="s">
        <v>6713</v>
      </c>
      <c r="B945" s="79" t="s">
        <v>6714</v>
      </c>
      <c r="C945" s="80" t="s">
        <v>5368</v>
      </c>
      <c r="D945" s="80" t="s">
        <v>70</v>
      </c>
      <c r="E945" s="103">
        <f t="shared" si="31"/>
        <v>3940</v>
      </c>
      <c r="F945" s="85">
        <v>3147</v>
      </c>
      <c r="G945" s="96">
        <v>0.19</v>
      </c>
      <c r="H945" s="97">
        <v>3745</v>
      </c>
    </row>
    <row r="946" spans="1:8" ht="25" x14ac:dyDescent="0.25">
      <c r="A946" s="7" t="s">
        <v>6699</v>
      </c>
      <c r="B946" s="79" t="s">
        <v>6700</v>
      </c>
      <c r="C946" s="80" t="s">
        <v>5368</v>
      </c>
      <c r="D946" s="80" t="s">
        <v>70</v>
      </c>
      <c r="E946" s="103">
        <f t="shared" si="31"/>
        <v>2958</v>
      </c>
      <c r="F946" s="85">
        <v>2362</v>
      </c>
      <c r="G946" s="96">
        <v>0.19</v>
      </c>
      <c r="H946" s="97">
        <v>2811</v>
      </c>
    </row>
    <row r="947" spans="1:8" ht="25" x14ac:dyDescent="0.25">
      <c r="A947" s="7" t="s">
        <v>6719</v>
      </c>
      <c r="B947" s="79" t="s">
        <v>6720</v>
      </c>
      <c r="C947" s="80" t="s">
        <v>5368</v>
      </c>
      <c r="D947" s="80" t="s">
        <v>70</v>
      </c>
      <c r="E947" s="103">
        <f t="shared" si="31"/>
        <v>4924</v>
      </c>
      <c r="F947" s="85">
        <v>3933</v>
      </c>
      <c r="G947" s="96">
        <v>0.19</v>
      </c>
      <c r="H947" s="97">
        <v>4680</v>
      </c>
    </row>
    <row r="948" spans="1:8" ht="25" x14ac:dyDescent="0.25">
      <c r="A948" s="7" t="s">
        <v>6725</v>
      </c>
      <c r="B948" s="79" t="s">
        <v>6726</v>
      </c>
      <c r="C948" s="80" t="s">
        <v>5368</v>
      </c>
      <c r="D948" s="80" t="s">
        <v>70</v>
      </c>
      <c r="E948" s="103">
        <f t="shared" si="31"/>
        <v>9849</v>
      </c>
      <c r="F948" s="85">
        <v>7867</v>
      </c>
      <c r="G948" s="96">
        <v>0.19</v>
      </c>
      <c r="H948" s="97">
        <v>9362</v>
      </c>
    </row>
    <row r="949" spans="1:8" ht="25" x14ac:dyDescent="0.25">
      <c r="A949" s="7" t="s">
        <v>6731</v>
      </c>
      <c r="B949" s="79" t="s">
        <v>6732</v>
      </c>
      <c r="C949" s="80" t="s">
        <v>5368</v>
      </c>
      <c r="D949" s="80" t="s">
        <v>70</v>
      </c>
      <c r="E949" s="103">
        <f t="shared" si="31"/>
        <v>19700</v>
      </c>
      <c r="F949" s="85">
        <v>15736</v>
      </c>
      <c r="G949" s="96">
        <v>0.19</v>
      </c>
      <c r="H949" s="97">
        <v>18726</v>
      </c>
    </row>
    <row r="950" spans="1:8" ht="25" x14ac:dyDescent="0.25">
      <c r="A950" s="7" t="s">
        <v>6705</v>
      </c>
      <c r="B950" s="79" t="s">
        <v>6706</v>
      </c>
      <c r="C950" s="80" t="s">
        <v>5368</v>
      </c>
      <c r="D950" s="80" t="s">
        <v>70</v>
      </c>
      <c r="E950" s="103">
        <f t="shared" si="31"/>
        <v>2958</v>
      </c>
      <c r="F950" s="85">
        <v>2362</v>
      </c>
      <c r="G950" s="96">
        <v>0.19</v>
      </c>
      <c r="H950" s="97">
        <v>2811</v>
      </c>
    </row>
    <row r="951" spans="1:8" ht="25" x14ac:dyDescent="0.25">
      <c r="A951" s="7" t="s">
        <v>6749</v>
      </c>
      <c r="B951" s="79" t="s">
        <v>6750</v>
      </c>
      <c r="C951" s="80" t="s">
        <v>5368</v>
      </c>
      <c r="D951" s="80" t="s">
        <v>70</v>
      </c>
      <c r="E951" s="103">
        <f t="shared" si="31"/>
        <v>6891</v>
      </c>
      <c r="F951" s="85">
        <v>5504</v>
      </c>
      <c r="G951" s="96">
        <v>0.19</v>
      </c>
      <c r="H951" s="97">
        <v>6550</v>
      </c>
    </row>
    <row r="952" spans="1:8" ht="25" x14ac:dyDescent="0.25">
      <c r="A952" s="7" t="s">
        <v>6737</v>
      </c>
      <c r="B952" s="79" t="s">
        <v>6738</v>
      </c>
      <c r="C952" s="80" t="s">
        <v>5368</v>
      </c>
      <c r="D952" s="80" t="s">
        <v>70</v>
      </c>
      <c r="E952" s="103">
        <f t="shared" si="31"/>
        <v>3940</v>
      </c>
      <c r="F952" s="85">
        <v>3147</v>
      </c>
      <c r="G952" s="96">
        <v>0.19</v>
      </c>
      <c r="H952" s="97">
        <v>3745</v>
      </c>
    </row>
    <row r="953" spans="1:8" ht="25" x14ac:dyDescent="0.25">
      <c r="A953" s="7" t="s">
        <v>6755</v>
      </c>
      <c r="B953" s="79" t="s">
        <v>6756</v>
      </c>
      <c r="C953" s="80" t="s">
        <v>5368</v>
      </c>
      <c r="D953" s="80" t="s">
        <v>70</v>
      </c>
      <c r="E953" s="103">
        <f t="shared" si="31"/>
        <v>9849</v>
      </c>
      <c r="F953" s="85">
        <v>7867</v>
      </c>
      <c r="G953" s="96">
        <v>0.19</v>
      </c>
      <c r="H953" s="97">
        <v>9362</v>
      </c>
    </row>
    <row r="954" spans="1:8" ht="25" x14ac:dyDescent="0.25">
      <c r="A954" s="7" t="s">
        <v>6761</v>
      </c>
      <c r="B954" s="79" t="s">
        <v>6762</v>
      </c>
      <c r="C954" s="80" t="s">
        <v>5368</v>
      </c>
      <c r="D954" s="80" t="s">
        <v>70</v>
      </c>
      <c r="E954" s="103">
        <f t="shared" si="31"/>
        <v>19700</v>
      </c>
      <c r="F954" s="85">
        <v>15736</v>
      </c>
      <c r="G954" s="96">
        <v>0.19</v>
      </c>
      <c r="H954" s="97">
        <v>18726</v>
      </c>
    </row>
    <row r="955" spans="1:8" ht="25" x14ac:dyDescent="0.25">
      <c r="A955" s="7" t="s">
        <v>6767</v>
      </c>
      <c r="B955" s="79" t="s">
        <v>6768</v>
      </c>
      <c r="C955" s="80" t="s">
        <v>5368</v>
      </c>
      <c r="D955" s="80" t="s">
        <v>70</v>
      </c>
      <c r="E955" s="103">
        <f t="shared" si="31"/>
        <v>29550</v>
      </c>
      <c r="F955" s="85">
        <v>23604</v>
      </c>
      <c r="G955" s="96">
        <v>0.19</v>
      </c>
      <c r="H955" s="97">
        <v>28089</v>
      </c>
    </row>
    <row r="956" spans="1:8" ht="25" x14ac:dyDescent="0.25">
      <c r="A956" s="7" t="s">
        <v>6743</v>
      </c>
      <c r="B956" s="79" t="s">
        <v>6744</v>
      </c>
      <c r="C956" s="80" t="s">
        <v>5368</v>
      </c>
      <c r="D956" s="80" t="s">
        <v>70</v>
      </c>
      <c r="E956" s="103">
        <f t="shared" si="31"/>
        <v>4924</v>
      </c>
      <c r="F956" s="85">
        <v>3933</v>
      </c>
      <c r="G956" s="96">
        <v>0.19</v>
      </c>
      <c r="H956" s="97">
        <v>4680</v>
      </c>
    </row>
    <row r="957" spans="1:8" ht="25" x14ac:dyDescent="0.25">
      <c r="A957" s="7" t="s">
        <v>6773</v>
      </c>
      <c r="B957" s="79" t="s">
        <v>6774</v>
      </c>
      <c r="C957" s="80" t="s">
        <v>5368</v>
      </c>
      <c r="D957" s="80" t="s">
        <v>70</v>
      </c>
      <c r="E957" s="103">
        <f t="shared" si="31"/>
        <v>49256</v>
      </c>
      <c r="F957" s="85">
        <v>39345</v>
      </c>
      <c r="G957" s="96">
        <v>0.19</v>
      </c>
      <c r="H957" s="97">
        <v>46821</v>
      </c>
    </row>
    <row r="958" spans="1:8" ht="12.5" x14ac:dyDescent="0.25">
      <c r="A958" s="7" t="s">
        <v>6715</v>
      </c>
      <c r="B958" s="79" t="s">
        <v>6716</v>
      </c>
      <c r="C958" s="80" t="s">
        <v>5368</v>
      </c>
      <c r="D958" s="80" t="s">
        <v>70</v>
      </c>
      <c r="E958" s="103">
        <f t="shared" si="31"/>
        <v>9942</v>
      </c>
      <c r="F958" s="85">
        <v>7941</v>
      </c>
      <c r="G958" s="96">
        <v>0.19</v>
      </c>
      <c r="H958" s="97">
        <v>9450</v>
      </c>
    </row>
    <row r="959" spans="1:8" ht="12.5" x14ac:dyDescent="0.25">
      <c r="A959" s="7" t="s">
        <v>6701</v>
      </c>
      <c r="B959" s="79" t="s">
        <v>6702</v>
      </c>
      <c r="C959" s="80" t="s">
        <v>5368</v>
      </c>
      <c r="D959" s="80" t="s">
        <v>70</v>
      </c>
      <c r="E959" s="103">
        <f t="shared" si="31"/>
        <v>3877</v>
      </c>
      <c r="F959" s="85">
        <v>3097</v>
      </c>
      <c r="G959" s="96">
        <v>0.19</v>
      </c>
      <c r="H959" s="97">
        <v>3685</v>
      </c>
    </row>
    <row r="960" spans="1:8" ht="12.5" x14ac:dyDescent="0.25">
      <c r="A960" s="7" t="s">
        <v>6721</v>
      </c>
      <c r="B960" s="79" t="s">
        <v>6722</v>
      </c>
      <c r="C960" s="80" t="s">
        <v>5368</v>
      </c>
      <c r="D960" s="80" t="s">
        <v>70</v>
      </c>
      <c r="E960" s="103">
        <f t="shared" si="31"/>
        <v>21866</v>
      </c>
      <c r="F960" s="85">
        <v>17466</v>
      </c>
      <c r="G960" s="96">
        <v>0.19</v>
      </c>
      <c r="H960" s="97">
        <v>20785</v>
      </c>
    </row>
    <row r="961" spans="1:8" ht="12.5" x14ac:dyDescent="0.25">
      <c r="A961" s="7" t="s">
        <v>6727</v>
      </c>
      <c r="B961" s="79" t="s">
        <v>6728</v>
      </c>
      <c r="C961" s="80" t="s">
        <v>5368</v>
      </c>
      <c r="D961" s="80" t="s">
        <v>70</v>
      </c>
      <c r="E961" s="103">
        <f t="shared" si="31"/>
        <v>33136</v>
      </c>
      <c r="F961" s="85">
        <v>26469</v>
      </c>
      <c r="G961" s="96">
        <v>0.19</v>
      </c>
      <c r="H961" s="97">
        <v>31498</v>
      </c>
    </row>
    <row r="962" spans="1:8" ht="12.5" x14ac:dyDescent="0.25">
      <c r="A962" s="7" t="s">
        <v>6733</v>
      </c>
      <c r="B962" s="79" t="s">
        <v>6734</v>
      </c>
      <c r="C962" s="80" t="s">
        <v>5368</v>
      </c>
      <c r="D962" s="80" t="s">
        <v>70</v>
      </c>
      <c r="E962" s="103">
        <f t="shared" si="31"/>
        <v>164887</v>
      </c>
      <c r="F962" s="85">
        <v>131711</v>
      </c>
      <c r="G962" s="96">
        <v>0.19</v>
      </c>
      <c r="H962" s="97">
        <v>156736</v>
      </c>
    </row>
    <row r="963" spans="1:8" ht="12.5" x14ac:dyDescent="0.25">
      <c r="A963" s="7" t="s">
        <v>6707</v>
      </c>
      <c r="B963" s="79" t="s">
        <v>6708</v>
      </c>
      <c r="C963" s="80" t="s">
        <v>5368</v>
      </c>
      <c r="D963" s="80" t="s">
        <v>70</v>
      </c>
      <c r="E963" s="103">
        <f t="shared" si="31"/>
        <v>6216</v>
      </c>
      <c r="F963" s="85">
        <v>4965</v>
      </c>
      <c r="G963" s="96">
        <v>0.19</v>
      </c>
      <c r="H963" s="97">
        <v>5908</v>
      </c>
    </row>
    <row r="964" spans="1:8" ht="12.5" x14ac:dyDescent="0.25">
      <c r="A964" s="7" t="s">
        <v>6751</v>
      </c>
      <c r="B964" s="79" t="s">
        <v>6752</v>
      </c>
      <c r="C964" s="80" t="s">
        <v>5368</v>
      </c>
      <c r="D964" s="80" t="s">
        <v>70</v>
      </c>
      <c r="E964" s="103">
        <f t="shared" ref="E964:E987" si="32">ROUNDUP(H964*(1+$H$1),0)</f>
        <v>15891</v>
      </c>
      <c r="F964" s="85">
        <v>12693</v>
      </c>
      <c r="G964" s="96">
        <v>0.19</v>
      </c>
      <c r="H964" s="97">
        <v>15105</v>
      </c>
    </row>
    <row r="965" spans="1:8" ht="12.5" x14ac:dyDescent="0.25">
      <c r="A965" s="7" t="s">
        <v>6739</v>
      </c>
      <c r="B965" s="79" t="s">
        <v>6740</v>
      </c>
      <c r="C965" s="80" t="s">
        <v>5368</v>
      </c>
      <c r="D965" s="80" t="s">
        <v>70</v>
      </c>
      <c r="E965" s="103">
        <f t="shared" si="32"/>
        <v>8649</v>
      </c>
      <c r="F965" s="85">
        <v>6908</v>
      </c>
      <c r="G965" s="96">
        <v>0.19</v>
      </c>
      <c r="H965" s="97">
        <v>8221</v>
      </c>
    </row>
    <row r="966" spans="1:8" ht="12.5" x14ac:dyDescent="0.25">
      <c r="A966" s="7" t="s">
        <v>6757</v>
      </c>
      <c r="B966" s="79" t="s">
        <v>6758</v>
      </c>
      <c r="C966" s="80" t="s">
        <v>5368</v>
      </c>
      <c r="D966" s="80" t="s">
        <v>70</v>
      </c>
      <c r="E966" s="103">
        <f t="shared" si="32"/>
        <v>29147</v>
      </c>
      <c r="F966" s="85">
        <v>23282</v>
      </c>
      <c r="G966" s="96">
        <v>0.19</v>
      </c>
      <c r="H966" s="97">
        <v>27706</v>
      </c>
    </row>
    <row r="967" spans="1:8" ht="12.5" x14ac:dyDescent="0.25">
      <c r="A967" s="7" t="s">
        <v>6763</v>
      </c>
      <c r="B967" s="79" t="s">
        <v>6764</v>
      </c>
      <c r="C967" s="80" t="s">
        <v>5368</v>
      </c>
      <c r="D967" s="80" t="s">
        <v>70</v>
      </c>
      <c r="E967" s="103">
        <f t="shared" si="32"/>
        <v>42044</v>
      </c>
      <c r="F967" s="85">
        <v>33584</v>
      </c>
      <c r="G967" s="96">
        <v>0.19</v>
      </c>
      <c r="H967" s="97">
        <v>39965</v>
      </c>
    </row>
    <row r="968" spans="1:8" ht="25" x14ac:dyDescent="0.25">
      <c r="A968" s="7" t="s">
        <v>6769</v>
      </c>
      <c r="B968" s="79" t="s">
        <v>6770</v>
      </c>
      <c r="C968" s="80" t="s">
        <v>5368</v>
      </c>
      <c r="D968" s="80" t="s">
        <v>70</v>
      </c>
      <c r="E968" s="103">
        <f t="shared" si="32"/>
        <v>197879</v>
      </c>
      <c r="F968" s="85">
        <v>158065</v>
      </c>
      <c r="G968" s="96">
        <v>0.19</v>
      </c>
      <c r="H968" s="97">
        <v>188097</v>
      </c>
    </row>
    <row r="969" spans="1:8" ht="12.5" x14ac:dyDescent="0.25">
      <c r="A969" s="7" t="s">
        <v>6745</v>
      </c>
      <c r="B969" s="79" t="s">
        <v>6746</v>
      </c>
      <c r="C969" s="80" t="s">
        <v>5368</v>
      </c>
      <c r="D969" s="80" t="s">
        <v>70</v>
      </c>
      <c r="E969" s="103">
        <f t="shared" si="32"/>
        <v>11509</v>
      </c>
      <c r="F969" s="85">
        <v>9193</v>
      </c>
      <c r="G969" s="96">
        <v>0.19</v>
      </c>
      <c r="H969" s="97">
        <v>10940</v>
      </c>
    </row>
    <row r="970" spans="1:8" ht="12.5" x14ac:dyDescent="0.25">
      <c r="A970" s="7" t="s">
        <v>6775</v>
      </c>
      <c r="B970" s="79" t="s">
        <v>6776</v>
      </c>
      <c r="C970" s="80" t="s">
        <v>5368</v>
      </c>
      <c r="D970" s="80" t="s">
        <v>70</v>
      </c>
      <c r="E970" s="103">
        <f t="shared" si="32"/>
        <v>312704</v>
      </c>
      <c r="F970" s="85">
        <v>249787</v>
      </c>
      <c r="G970" s="96">
        <v>0.19</v>
      </c>
      <c r="H970" s="97">
        <v>297247</v>
      </c>
    </row>
    <row r="971" spans="1:8" ht="12.5" x14ac:dyDescent="0.25">
      <c r="A971" s="7" t="s">
        <v>7023</v>
      </c>
      <c r="B971" s="79" t="s">
        <v>7024</v>
      </c>
      <c r="C971" s="80" t="s">
        <v>5368</v>
      </c>
      <c r="D971" s="80" t="s">
        <v>70</v>
      </c>
      <c r="E971" s="103">
        <f t="shared" si="32"/>
        <v>338</v>
      </c>
      <c r="F971" s="85">
        <v>270</v>
      </c>
      <c r="G971" s="96">
        <v>0.19</v>
      </c>
      <c r="H971" s="97">
        <v>321</v>
      </c>
    </row>
    <row r="972" spans="1:8" ht="12.5" x14ac:dyDescent="0.25">
      <c r="A972" s="7" t="s">
        <v>9347</v>
      </c>
      <c r="B972" s="79" t="s">
        <v>9348</v>
      </c>
      <c r="C972" s="80" t="s">
        <v>5368</v>
      </c>
      <c r="D972" s="80" t="s">
        <v>70</v>
      </c>
      <c r="E972" s="103">
        <f t="shared" si="32"/>
        <v>36567</v>
      </c>
      <c r="F972" s="85">
        <v>29209</v>
      </c>
      <c r="G972" s="96">
        <v>0.19</v>
      </c>
      <c r="H972" s="97">
        <v>34759</v>
      </c>
    </row>
    <row r="973" spans="1:8" ht="25" x14ac:dyDescent="0.25">
      <c r="A973" s="7" t="s">
        <v>9365</v>
      </c>
      <c r="B973" s="79" t="s">
        <v>9366</v>
      </c>
      <c r="C973" s="80" t="s">
        <v>5368</v>
      </c>
      <c r="D973" s="80" t="s">
        <v>70</v>
      </c>
      <c r="E973" s="103">
        <f t="shared" si="32"/>
        <v>36567</v>
      </c>
      <c r="F973" s="85">
        <v>29209</v>
      </c>
      <c r="G973" s="96">
        <v>0.19</v>
      </c>
      <c r="H973" s="97">
        <v>34759</v>
      </c>
    </row>
    <row r="974" spans="1:8" ht="12.5" x14ac:dyDescent="0.25">
      <c r="A974" s="7" t="s">
        <v>9429</v>
      </c>
      <c r="B974" s="79" t="s">
        <v>9430</v>
      </c>
      <c r="C974" s="80" t="s">
        <v>5368</v>
      </c>
      <c r="D974" s="80" t="s">
        <v>70</v>
      </c>
      <c r="E974" s="103">
        <f t="shared" si="32"/>
        <v>14058</v>
      </c>
      <c r="F974" s="85">
        <v>11229</v>
      </c>
      <c r="G974" s="96">
        <v>0.19</v>
      </c>
      <c r="H974" s="97">
        <v>13363</v>
      </c>
    </row>
    <row r="975" spans="1:8" ht="12.5" x14ac:dyDescent="0.25">
      <c r="A975" s="7" t="s">
        <v>7049</v>
      </c>
      <c r="B975" s="79" t="s">
        <v>7050</v>
      </c>
      <c r="C975" s="80" t="s">
        <v>5368</v>
      </c>
      <c r="D975" s="80" t="s">
        <v>770</v>
      </c>
      <c r="E975" s="103">
        <f t="shared" si="32"/>
        <v>2414</v>
      </c>
      <c r="F975" s="85">
        <v>1928</v>
      </c>
      <c r="G975" s="96">
        <v>0.19</v>
      </c>
      <c r="H975" s="97">
        <v>2294</v>
      </c>
    </row>
    <row r="976" spans="1:8" ht="12.5" x14ac:dyDescent="0.25">
      <c r="A976" s="7" t="s">
        <v>7025</v>
      </c>
      <c r="B976" s="79" t="s">
        <v>7026</v>
      </c>
      <c r="C976" s="80" t="s">
        <v>5368</v>
      </c>
      <c r="D976" s="80" t="s">
        <v>770</v>
      </c>
      <c r="E976" s="103">
        <f t="shared" si="32"/>
        <v>1668</v>
      </c>
      <c r="F976" s="85">
        <v>1332</v>
      </c>
      <c r="G976" s="96">
        <v>0.19</v>
      </c>
      <c r="H976" s="97">
        <v>1585</v>
      </c>
    </row>
    <row r="977" spans="1:8" ht="12.5" x14ac:dyDescent="0.25">
      <c r="A977" s="7" t="s">
        <v>9387</v>
      </c>
      <c r="B977" s="79" t="s">
        <v>9388</v>
      </c>
      <c r="C977" s="80" t="s">
        <v>5368</v>
      </c>
      <c r="D977" s="80" t="s">
        <v>770</v>
      </c>
      <c r="E977" s="103">
        <f t="shared" si="32"/>
        <v>16137</v>
      </c>
      <c r="F977" s="85">
        <v>12890</v>
      </c>
      <c r="G977" s="96">
        <v>0.19</v>
      </c>
      <c r="H977" s="97">
        <v>15339</v>
      </c>
    </row>
    <row r="978" spans="1:8" ht="12.5" x14ac:dyDescent="0.25">
      <c r="A978" s="7" t="s">
        <v>7051</v>
      </c>
      <c r="B978" s="79" t="s">
        <v>7052</v>
      </c>
      <c r="C978" s="80" t="s">
        <v>5368</v>
      </c>
      <c r="D978" s="80" t="s">
        <v>770</v>
      </c>
      <c r="E978" s="103">
        <f t="shared" si="32"/>
        <v>2869</v>
      </c>
      <c r="F978" s="85">
        <v>2292</v>
      </c>
      <c r="G978" s="96">
        <v>0.19</v>
      </c>
      <c r="H978" s="97">
        <v>2727</v>
      </c>
    </row>
    <row r="979" spans="1:8" ht="12.5" x14ac:dyDescent="0.25">
      <c r="A979" s="7" t="s">
        <v>7027</v>
      </c>
      <c r="B979" s="79" t="s">
        <v>7028</v>
      </c>
      <c r="C979" s="80" t="s">
        <v>5368</v>
      </c>
      <c r="D979" s="80" t="s">
        <v>770</v>
      </c>
      <c r="E979" s="103">
        <f t="shared" si="32"/>
        <v>1738</v>
      </c>
      <c r="F979" s="85">
        <v>1388</v>
      </c>
      <c r="G979" s="96">
        <v>0.19</v>
      </c>
      <c r="H979" s="97">
        <v>1652</v>
      </c>
    </row>
    <row r="980" spans="1:8" ht="12.5" x14ac:dyDescent="0.25">
      <c r="A980" s="7" t="s">
        <v>9489</v>
      </c>
      <c r="B980" s="79" t="s">
        <v>9490</v>
      </c>
      <c r="C980" s="80" t="s">
        <v>5368</v>
      </c>
      <c r="D980" s="80" t="s">
        <v>70</v>
      </c>
      <c r="E980" s="103">
        <f t="shared" si="32"/>
        <v>7597</v>
      </c>
      <c r="F980" s="85">
        <v>6068</v>
      </c>
      <c r="G980" s="96">
        <v>0.19</v>
      </c>
      <c r="H980" s="97">
        <v>7221</v>
      </c>
    </row>
    <row r="981" spans="1:8" ht="25" x14ac:dyDescent="0.25">
      <c r="A981" s="7" t="s">
        <v>7139</v>
      </c>
      <c r="B981" s="79" t="s">
        <v>7140</v>
      </c>
      <c r="C981" s="80" t="s">
        <v>5368</v>
      </c>
      <c r="D981" s="80" t="s">
        <v>70</v>
      </c>
      <c r="E981" s="103">
        <f t="shared" si="32"/>
        <v>88658</v>
      </c>
      <c r="F981" s="85">
        <v>70819</v>
      </c>
      <c r="G981" s="96">
        <v>0.19</v>
      </c>
      <c r="H981" s="97">
        <v>84275</v>
      </c>
    </row>
    <row r="982" spans="1:8" ht="12.5" x14ac:dyDescent="0.25">
      <c r="A982" s="7" t="s">
        <v>9451</v>
      </c>
      <c r="B982" s="79" t="s">
        <v>9452</v>
      </c>
      <c r="C982" s="80" t="s">
        <v>5368</v>
      </c>
      <c r="D982" s="80" t="s">
        <v>70</v>
      </c>
      <c r="E982" s="103">
        <f t="shared" si="32"/>
        <v>5052</v>
      </c>
      <c r="F982" s="85">
        <v>4035</v>
      </c>
      <c r="G982" s="96">
        <v>0.19</v>
      </c>
      <c r="H982" s="97">
        <v>4802</v>
      </c>
    </row>
    <row r="983" spans="1:8" ht="12.5" x14ac:dyDescent="0.25">
      <c r="A983" s="7" t="s">
        <v>9453</v>
      </c>
      <c r="B983" s="79" t="s">
        <v>9454</v>
      </c>
      <c r="C983" s="80" t="s">
        <v>5368</v>
      </c>
      <c r="D983" s="80" t="s">
        <v>70</v>
      </c>
      <c r="E983" s="103">
        <f t="shared" si="32"/>
        <v>318</v>
      </c>
      <c r="F983" s="85">
        <v>254</v>
      </c>
      <c r="G983" s="96">
        <v>0.19</v>
      </c>
      <c r="H983" s="97">
        <v>302</v>
      </c>
    </row>
    <row r="984" spans="1:8" ht="37.5" x14ac:dyDescent="0.25">
      <c r="A984" s="7" t="s">
        <v>7137</v>
      </c>
      <c r="B984" s="79" t="s">
        <v>7138</v>
      </c>
      <c r="C984" s="80" t="s">
        <v>5368</v>
      </c>
      <c r="D984" s="80" t="s">
        <v>70</v>
      </c>
      <c r="E984" s="103">
        <f t="shared" si="32"/>
        <v>246284</v>
      </c>
      <c r="F984" s="85">
        <v>196731</v>
      </c>
      <c r="G984" s="96">
        <v>0.19</v>
      </c>
      <c r="H984" s="97">
        <v>234110</v>
      </c>
    </row>
    <row r="985" spans="1:8" ht="37.5" x14ac:dyDescent="0.25">
      <c r="A985" s="7" t="s">
        <v>7133</v>
      </c>
      <c r="B985" s="79" t="s">
        <v>7134</v>
      </c>
      <c r="C985" s="80" t="s">
        <v>5368</v>
      </c>
      <c r="D985" s="80" t="s">
        <v>70</v>
      </c>
      <c r="E985" s="103">
        <f t="shared" si="32"/>
        <v>237238</v>
      </c>
      <c r="F985" s="85">
        <v>189505</v>
      </c>
      <c r="G985" s="96">
        <v>0.19</v>
      </c>
      <c r="H985" s="97">
        <v>225511</v>
      </c>
    </row>
    <row r="986" spans="1:8" ht="37.5" x14ac:dyDescent="0.25">
      <c r="A986" s="7" t="s">
        <v>7135</v>
      </c>
      <c r="B986" s="79" t="s">
        <v>7136</v>
      </c>
      <c r="C986" s="80" t="s">
        <v>5368</v>
      </c>
      <c r="D986" s="80" t="s">
        <v>70</v>
      </c>
      <c r="E986" s="103">
        <f t="shared" si="32"/>
        <v>76107</v>
      </c>
      <c r="F986" s="85">
        <v>60794</v>
      </c>
      <c r="G986" s="96">
        <v>0.19</v>
      </c>
      <c r="H986" s="97">
        <v>72345</v>
      </c>
    </row>
    <row r="987" spans="1:8" ht="25" x14ac:dyDescent="0.25">
      <c r="A987" s="7" t="s">
        <v>7129</v>
      </c>
      <c r="B987" s="79" t="s">
        <v>7130</v>
      </c>
      <c r="C987" s="80" t="s">
        <v>5368</v>
      </c>
      <c r="D987" s="80" t="s">
        <v>70</v>
      </c>
      <c r="E987" s="103">
        <f t="shared" si="32"/>
        <v>443730</v>
      </c>
      <c r="F987" s="85">
        <v>354450</v>
      </c>
      <c r="G987" s="96">
        <v>0.19</v>
      </c>
      <c r="H987" s="97">
        <v>421796</v>
      </c>
    </row>
    <row r="988" spans="1:8" ht="37.5" x14ac:dyDescent="0.25">
      <c r="A988" s="7" t="s">
        <v>7131</v>
      </c>
      <c r="B988" s="79" t="s">
        <v>7132</v>
      </c>
      <c r="C988" s="80" t="s">
        <v>5368</v>
      </c>
      <c r="D988" s="80" t="s">
        <v>70</v>
      </c>
      <c r="E988" s="103">
        <f t="shared" ref="E988:E1051" si="33">ROUNDUP(H988*(1+$H$1),0)</f>
        <v>88658</v>
      </c>
      <c r="F988" s="85">
        <v>70819</v>
      </c>
      <c r="G988" s="96">
        <v>0.19</v>
      </c>
      <c r="H988" s="97">
        <v>84275</v>
      </c>
    </row>
    <row r="989" spans="1:8" ht="12.5" x14ac:dyDescent="0.25">
      <c r="A989" s="7" t="s">
        <v>9305</v>
      </c>
      <c r="B989" s="79" t="s">
        <v>9306</v>
      </c>
      <c r="C989" s="80" t="s">
        <v>5368</v>
      </c>
      <c r="D989" s="80" t="s">
        <v>770</v>
      </c>
      <c r="E989" s="103">
        <f t="shared" si="33"/>
        <v>3544</v>
      </c>
      <c r="F989" s="85">
        <v>2830</v>
      </c>
      <c r="G989" s="96">
        <v>0.19</v>
      </c>
      <c r="H989" s="97">
        <v>3368</v>
      </c>
    </row>
    <row r="990" spans="1:8" ht="25" x14ac:dyDescent="0.25">
      <c r="A990" s="7" t="s">
        <v>6779</v>
      </c>
      <c r="B990" s="79" t="s">
        <v>6780</v>
      </c>
      <c r="C990" s="80" t="s">
        <v>5368</v>
      </c>
      <c r="D990" s="80" t="s">
        <v>770</v>
      </c>
      <c r="E990" s="103">
        <f t="shared" si="33"/>
        <v>62626</v>
      </c>
      <c r="F990" s="85">
        <v>50025</v>
      </c>
      <c r="G990" s="96">
        <v>0.19</v>
      </c>
      <c r="H990" s="97">
        <v>59530</v>
      </c>
    </row>
    <row r="991" spans="1:8" ht="25" x14ac:dyDescent="0.25">
      <c r="A991" s="7" t="s">
        <v>6783</v>
      </c>
      <c r="B991" s="79" t="s">
        <v>6784</v>
      </c>
      <c r="C991" s="80" t="s">
        <v>5368</v>
      </c>
      <c r="D991" s="80" t="s">
        <v>770</v>
      </c>
      <c r="E991" s="103">
        <f t="shared" si="33"/>
        <v>68123</v>
      </c>
      <c r="F991" s="85">
        <v>54416</v>
      </c>
      <c r="G991" s="96">
        <v>0.19</v>
      </c>
      <c r="H991" s="97">
        <v>64755</v>
      </c>
    </row>
    <row r="992" spans="1:8" ht="25" x14ac:dyDescent="0.25">
      <c r="A992" s="7" t="s">
        <v>6785</v>
      </c>
      <c r="B992" s="79" t="s">
        <v>6786</v>
      </c>
      <c r="C992" s="80" t="s">
        <v>5368</v>
      </c>
      <c r="D992" s="80" t="s">
        <v>770</v>
      </c>
      <c r="E992" s="103">
        <f t="shared" si="33"/>
        <v>74597</v>
      </c>
      <c r="F992" s="85">
        <v>59587</v>
      </c>
      <c r="G992" s="96">
        <v>0.19</v>
      </c>
      <c r="H992" s="97">
        <v>70909</v>
      </c>
    </row>
    <row r="993" spans="1:8" ht="25" x14ac:dyDescent="0.25">
      <c r="A993" s="7" t="s">
        <v>6787</v>
      </c>
      <c r="B993" s="79" t="s">
        <v>6788</v>
      </c>
      <c r="C993" s="80" t="s">
        <v>5368</v>
      </c>
      <c r="D993" s="80" t="s">
        <v>770</v>
      </c>
      <c r="E993" s="103">
        <f t="shared" si="33"/>
        <v>81294</v>
      </c>
      <c r="F993" s="85">
        <v>64937</v>
      </c>
      <c r="G993" s="96">
        <v>0.19</v>
      </c>
      <c r="H993" s="97">
        <v>77275</v>
      </c>
    </row>
    <row r="994" spans="1:8" ht="25" x14ac:dyDescent="0.25">
      <c r="A994" s="7" t="s">
        <v>6789</v>
      </c>
      <c r="B994" s="79" t="s">
        <v>6790</v>
      </c>
      <c r="C994" s="80" t="s">
        <v>5368</v>
      </c>
      <c r="D994" s="80" t="s">
        <v>770</v>
      </c>
      <c r="E994" s="103">
        <f t="shared" si="33"/>
        <v>87650</v>
      </c>
      <c r="F994" s="85">
        <v>70014</v>
      </c>
      <c r="G994" s="96">
        <v>0.19</v>
      </c>
      <c r="H994" s="97">
        <v>83317</v>
      </c>
    </row>
    <row r="995" spans="1:8" ht="25" x14ac:dyDescent="0.25">
      <c r="A995" s="7" t="s">
        <v>6791</v>
      </c>
      <c r="B995" s="79" t="s">
        <v>6792</v>
      </c>
      <c r="C995" s="80" t="s">
        <v>5368</v>
      </c>
      <c r="D995" s="80" t="s">
        <v>770</v>
      </c>
      <c r="E995" s="103">
        <f t="shared" si="33"/>
        <v>93939</v>
      </c>
      <c r="F995" s="85">
        <v>75038</v>
      </c>
      <c r="G995" s="96">
        <v>0.19</v>
      </c>
      <c r="H995" s="97">
        <v>89295</v>
      </c>
    </row>
    <row r="996" spans="1:8" ht="25" x14ac:dyDescent="0.25">
      <c r="A996" s="7" t="s">
        <v>7161</v>
      </c>
      <c r="B996" s="79" t="s">
        <v>7162</v>
      </c>
      <c r="C996" s="80" t="s">
        <v>5368</v>
      </c>
      <c r="D996" s="80" t="s">
        <v>70</v>
      </c>
      <c r="E996" s="103">
        <f t="shared" si="33"/>
        <v>38420</v>
      </c>
      <c r="F996" s="85">
        <v>30689</v>
      </c>
      <c r="G996" s="96">
        <v>0.19</v>
      </c>
      <c r="H996" s="97">
        <v>36520</v>
      </c>
    </row>
    <row r="997" spans="1:8" ht="12.5" x14ac:dyDescent="0.25">
      <c r="A997" s="7" t="s">
        <v>9461</v>
      </c>
      <c r="B997" s="79" t="s">
        <v>9462</v>
      </c>
      <c r="C997" s="80" t="s">
        <v>5368</v>
      </c>
      <c r="D997" s="80" t="s">
        <v>70</v>
      </c>
      <c r="E997" s="103">
        <f t="shared" si="33"/>
        <v>215682</v>
      </c>
      <c r="F997" s="85">
        <v>172286</v>
      </c>
      <c r="G997" s="96">
        <v>0.19</v>
      </c>
      <c r="H997" s="97">
        <v>205020</v>
      </c>
    </row>
    <row r="998" spans="1:8" ht="12.5" x14ac:dyDescent="0.25">
      <c r="A998" s="7" t="s">
        <v>9455</v>
      </c>
      <c r="B998" s="79" t="s">
        <v>9456</v>
      </c>
      <c r="C998" s="80" t="s">
        <v>5368</v>
      </c>
      <c r="D998" s="80" t="s">
        <v>70</v>
      </c>
      <c r="E998" s="103">
        <f t="shared" si="33"/>
        <v>99907</v>
      </c>
      <c r="F998" s="85">
        <v>79805</v>
      </c>
      <c r="G998" s="96">
        <v>0.19</v>
      </c>
      <c r="H998" s="97">
        <v>94968</v>
      </c>
    </row>
    <row r="999" spans="1:8" ht="25" x14ac:dyDescent="0.25">
      <c r="A999" s="7" t="s">
        <v>9331</v>
      </c>
      <c r="B999" s="79" t="s">
        <v>9332</v>
      </c>
      <c r="C999" s="80" t="s">
        <v>5368</v>
      </c>
      <c r="D999" s="80" t="s">
        <v>70</v>
      </c>
      <c r="E999" s="103">
        <f t="shared" si="33"/>
        <v>3027</v>
      </c>
      <c r="F999" s="85">
        <v>2418</v>
      </c>
      <c r="G999" s="96">
        <v>0.19</v>
      </c>
      <c r="H999" s="97">
        <v>2877</v>
      </c>
    </row>
    <row r="1000" spans="1:8" ht="25" x14ac:dyDescent="0.25">
      <c r="A1000" s="7" t="s">
        <v>9323</v>
      </c>
      <c r="B1000" s="79" t="s">
        <v>9324</v>
      </c>
      <c r="C1000" s="80" t="s">
        <v>5368</v>
      </c>
      <c r="D1000" s="80" t="s">
        <v>70</v>
      </c>
      <c r="E1000" s="103">
        <f t="shared" si="33"/>
        <v>14511</v>
      </c>
      <c r="F1000" s="85">
        <v>11591</v>
      </c>
      <c r="G1000" s="96">
        <v>0.19</v>
      </c>
      <c r="H1000" s="97">
        <v>13793</v>
      </c>
    </row>
    <row r="1001" spans="1:8" ht="25" x14ac:dyDescent="0.25">
      <c r="A1001" s="7" t="s">
        <v>9311</v>
      </c>
      <c r="B1001" s="79" t="s">
        <v>9312</v>
      </c>
      <c r="C1001" s="80" t="s">
        <v>5368</v>
      </c>
      <c r="D1001" s="80" t="s">
        <v>70</v>
      </c>
      <c r="E1001" s="103">
        <f t="shared" si="33"/>
        <v>22856</v>
      </c>
      <c r="F1001" s="85">
        <v>18257</v>
      </c>
      <c r="G1001" s="96">
        <v>0.19</v>
      </c>
      <c r="H1001" s="97">
        <v>21726</v>
      </c>
    </row>
    <row r="1002" spans="1:8" ht="12.5" x14ac:dyDescent="0.25">
      <c r="A1002" s="7" t="s">
        <v>9467</v>
      </c>
      <c r="B1002" s="79" t="s">
        <v>9468</v>
      </c>
      <c r="C1002" s="80" t="s">
        <v>5368</v>
      </c>
      <c r="D1002" s="80" t="s">
        <v>70</v>
      </c>
      <c r="E1002" s="103">
        <f t="shared" si="33"/>
        <v>11324</v>
      </c>
      <c r="F1002" s="85">
        <v>9045</v>
      </c>
      <c r="G1002" s="96">
        <v>0.19</v>
      </c>
      <c r="H1002" s="97">
        <v>10764</v>
      </c>
    </row>
    <row r="1003" spans="1:8" ht="25" x14ac:dyDescent="0.25">
      <c r="A1003" s="7" t="s">
        <v>9535</v>
      </c>
      <c r="B1003" s="79" t="s">
        <v>9536</v>
      </c>
      <c r="C1003" s="80" t="s">
        <v>5368</v>
      </c>
      <c r="D1003" s="80" t="s">
        <v>70</v>
      </c>
      <c r="E1003" s="103">
        <f t="shared" si="33"/>
        <v>5323</v>
      </c>
      <c r="F1003" s="85">
        <v>4251</v>
      </c>
      <c r="G1003" s="96">
        <v>0.19</v>
      </c>
      <c r="H1003" s="97">
        <v>5059</v>
      </c>
    </row>
    <row r="1004" spans="1:8" ht="25" x14ac:dyDescent="0.25">
      <c r="A1004" s="7" t="s">
        <v>9537</v>
      </c>
      <c r="B1004" s="79" t="s">
        <v>9538</v>
      </c>
      <c r="C1004" s="80" t="s">
        <v>5368</v>
      </c>
      <c r="D1004" s="80" t="s">
        <v>70</v>
      </c>
      <c r="E1004" s="103">
        <f t="shared" si="33"/>
        <v>6503</v>
      </c>
      <c r="F1004" s="85">
        <v>5194</v>
      </c>
      <c r="G1004" s="96">
        <v>0.19</v>
      </c>
      <c r="H1004" s="97">
        <v>6181</v>
      </c>
    </row>
    <row r="1005" spans="1:8" ht="25" x14ac:dyDescent="0.25">
      <c r="A1005" s="7" t="s">
        <v>7667</v>
      </c>
      <c r="B1005" s="79" t="s">
        <v>7668</v>
      </c>
      <c r="C1005" s="80" t="s">
        <v>5368</v>
      </c>
      <c r="D1005" s="80" t="s">
        <v>70</v>
      </c>
      <c r="E1005" s="103">
        <f t="shared" si="33"/>
        <v>5257</v>
      </c>
      <c r="F1005" s="85">
        <v>4199</v>
      </c>
      <c r="G1005" s="96">
        <v>0.19</v>
      </c>
      <c r="H1005" s="97">
        <v>4997</v>
      </c>
    </row>
    <row r="1006" spans="1:8" ht="12.5" x14ac:dyDescent="0.25">
      <c r="A1006" s="7" t="s">
        <v>9511</v>
      </c>
      <c r="B1006" s="79" t="s">
        <v>9512</v>
      </c>
      <c r="C1006" s="80" t="s">
        <v>5368</v>
      </c>
      <c r="D1006" s="80" t="s">
        <v>70</v>
      </c>
      <c r="E1006" s="103">
        <f t="shared" si="33"/>
        <v>102548</v>
      </c>
      <c r="F1006" s="85">
        <v>81915</v>
      </c>
      <c r="G1006" s="96">
        <v>0.19</v>
      </c>
      <c r="H1006" s="97">
        <v>97479</v>
      </c>
    </row>
    <row r="1007" spans="1:8" ht="37.5" x14ac:dyDescent="0.25">
      <c r="A1007" s="7" t="s">
        <v>9505</v>
      </c>
      <c r="B1007" s="79" t="s">
        <v>9506</v>
      </c>
      <c r="C1007" s="80" t="s">
        <v>5368</v>
      </c>
      <c r="D1007" s="80" t="s">
        <v>770</v>
      </c>
      <c r="E1007" s="103">
        <f t="shared" si="33"/>
        <v>61717</v>
      </c>
      <c r="F1007" s="85">
        <v>49299</v>
      </c>
      <c r="G1007" s="96">
        <v>0.19</v>
      </c>
      <c r="H1007" s="97">
        <v>58666</v>
      </c>
    </row>
    <row r="1008" spans="1:8" ht="37.5" x14ac:dyDescent="0.25">
      <c r="A1008" s="7" t="s">
        <v>9507</v>
      </c>
      <c r="B1008" s="79" t="s">
        <v>9508</v>
      </c>
      <c r="C1008" s="80" t="s">
        <v>5368</v>
      </c>
      <c r="D1008" s="80" t="s">
        <v>770</v>
      </c>
      <c r="E1008" s="103">
        <f t="shared" si="33"/>
        <v>97900</v>
      </c>
      <c r="F1008" s="85">
        <v>78202</v>
      </c>
      <c r="G1008" s="96">
        <v>0.19</v>
      </c>
      <c r="H1008" s="97">
        <v>93060</v>
      </c>
    </row>
    <row r="1009" spans="1:8" ht="25" x14ac:dyDescent="0.25">
      <c r="A1009" s="7" t="s">
        <v>9449</v>
      </c>
      <c r="B1009" s="79" t="s">
        <v>9450</v>
      </c>
      <c r="C1009" s="80" t="s">
        <v>5368</v>
      </c>
      <c r="D1009" s="80" t="s">
        <v>770</v>
      </c>
      <c r="E1009" s="103">
        <f t="shared" si="33"/>
        <v>4041</v>
      </c>
      <c r="F1009" s="85">
        <v>3228</v>
      </c>
      <c r="G1009" s="96">
        <v>0.19</v>
      </c>
      <c r="H1009" s="97">
        <v>3841</v>
      </c>
    </row>
    <row r="1010" spans="1:8" ht="25" x14ac:dyDescent="0.25">
      <c r="A1010" s="7" t="s">
        <v>9541</v>
      </c>
      <c r="B1010" s="79" t="s">
        <v>9450</v>
      </c>
      <c r="C1010" s="80" t="s">
        <v>5368</v>
      </c>
      <c r="D1010" s="80" t="s">
        <v>770</v>
      </c>
      <c r="E1010" s="103">
        <f t="shared" si="33"/>
        <v>6055</v>
      </c>
      <c r="F1010" s="85">
        <v>4836</v>
      </c>
      <c r="G1010" s="96">
        <v>0.19</v>
      </c>
      <c r="H1010" s="97">
        <v>5755</v>
      </c>
    </row>
    <row r="1011" spans="1:8" ht="25" x14ac:dyDescent="0.25">
      <c r="A1011" s="7" t="s">
        <v>9405</v>
      </c>
      <c r="B1011" s="79" t="s">
        <v>9406</v>
      </c>
      <c r="C1011" s="80" t="s">
        <v>5368</v>
      </c>
      <c r="D1011" s="80" t="s">
        <v>770</v>
      </c>
      <c r="E1011" s="103">
        <f t="shared" si="33"/>
        <v>8152</v>
      </c>
      <c r="F1011" s="85">
        <v>6512</v>
      </c>
      <c r="G1011" s="96">
        <v>0.19</v>
      </c>
      <c r="H1011" s="97">
        <v>7749</v>
      </c>
    </row>
    <row r="1012" spans="1:8" ht="12.5" x14ac:dyDescent="0.25">
      <c r="A1012" s="7" t="s">
        <v>6673</v>
      </c>
      <c r="B1012" s="79" t="s">
        <v>6674</v>
      </c>
      <c r="C1012" s="80" t="s">
        <v>5368</v>
      </c>
      <c r="D1012" s="80" t="s">
        <v>770</v>
      </c>
      <c r="E1012" s="103">
        <f t="shared" si="33"/>
        <v>29997</v>
      </c>
      <c r="F1012" s="85">
        <v>23961</v>
      </c>
      <c r="G1012" s="96">
        <v>0.19</v>
      </c>
      <c r="H1012" s="97">
        <v>28514</v>
      </c>
    </row>
    <row r="1013" spans="1:8" ht="12.5" x14ac:dyDescent="0.25">
      <c r="A1013" s="7" t="s">
        <v>6683</v>
      </c>
      <c r="B1013" s="79" t="s">
        <v>6684</v>
      </c>
      <c r="C1013" s="80" t="s">
        <v>5368</v>
      </c>
      <c r="D1013" s="80" t="s">
        <v>770</v>
      </c>
      <c r="E1013" s="103">
        <f t="shared" si="33"/>
        <v>3699</v>
      </c>
      <c r="F1013" s="85">
        <v>2955</v>
      </c>
      <c r="G1013" s="96">
        <v>0.19</v>
      </c>
      <c r="H1013" s="97">
        <v>3516</v>
      </c>
    </row>
    <row r="1014" spans="1:8" ht="12.5" x14ac:dyDescent="0.25">
      <c r="A1014" s="7" t="s">
        <v>6675</v>
      </c>
      <c r="B1014" s="79" t="s">
        <v>6676</v>
      </c>
      <c r="C1014" s="80" t="s">
        <v>5368</v>
      </c>
      <c r="D1014" s="80" t="s">
        <v>770</v>
      </c>
      <c r="E1014" s="103">
        <f t="shared" si="33"/>
        <v>16951</v>
      </c>
      <c r="F1014" s="85">
        <v>13540</v>
      </c>
      <c r="G1014" s="96">
        <v>0.19</v>
      </c>
      <c r="H1014" s="97">
        <v>16113</v>
      </c>
    </row>
    <row r="1015" spans="1:8" ht="12.5" x14ac:dyDescent="0.25">
      <c r="A1015" s="7" t="s">
        <v>6671</v>
      </c>
      <c r="B1015" s="79" t="s">
        <v>6672</v>
      </c>
      <c r="C1015" s="80" t="s">
        <v>5368</v>
      </c>
      <c r="D1015" s="80" t="s">
        <v>770</v>
      </c>
      <c r="E1015" s="103">
        <f t="shared" si="33"/>
        <v>39397</v>
      </c>
      <c r="F1015" s="85">
        <v>31470</v>
      </c>
      <c r="G1015" s="96">
        <v>0.19</v>
      </c>
      <c r="H1015" s="97">
        <v>37449</v>
      </c>
    </row>
    <row r="1016" spans="1:8" ht="12.5" x14ac:dyDescent="0.25">
      <c r="A1016" s="7" t="s">
        <v>6677</v>
      </c>
      <c r="B1016" s="79" t="s">
        <v>6678</v>
      </c>
      <c r="C1016" s="80" t="s">
        <v>5368</v>
      </c>
      <c r="D1016" s="80" t="s">
        <v>770</v>
      </c>
      <c r="E1016" s="103">
        <f t="shared" si="33"/>
        <v>13967</v>
      </c>
      <c r="F1016" s="85">
        <v>11156</v>
      </c>
      <c r="G1016" s="96">
        <v>0.19</v>
      </c>
      <c r="H1016" s="97">
        <v>13276</v>
      </c>
    </row>
    <row r="1017" spans="1:8" ht="12.5" x14ac:dyDescent="0.25">
      <c r="A1017" s="7" t="s">
        <v>9539</v>
      </c>
      <c r="B1017" s="79" t="s">
        <v>9540</v>
      </c>
      <c r="C1017" s="80" t="s">
        <v>5368</v>
      </c>
      <c r="D1017" s="80" t="s">
        <v>770</v>
      </c>
      <c r="E1017" s="103">
        <f t="shared" si="33"/>
        <v>69386</v>
      </c>
      <c r="F1017" s="85">
        <v>55425</v>
      </c>
      <c r="G1017" s="96">
        <v>0.19</v>
      </c>
      <c r="H1017" s="97">
        <v>65956</v>
      </c>
    </row>
    <row r="1018" spans="1:8" ht="12.5" x14ac:dyDescent="0.25">
      <c r="A1018" s="7" t="s">
        <v>6679</v>
      </c>
      <c r="B1018" s="79" t="s">
        <v>6680</v>
      </c>
      <c r="C1018" s="80" t="s">
        <v>5368</v>
      </c>
      <c r="D1018" s="80" t="s">
        <v>770</v>
      </c>
      <c r="E1018" s="103">
        <f t="shared" si="33"/>
        <v>7653</v>
      </c>
      <c r="F1018" s="85">
        <v>6113</v>
      </c>
      <c r="G1018" s="96">
        <v>0.19</v>
      </c>
      <c r="H1018" s="97">
        <v>7274</v>
      </c>
    </row>
    <row r="1019" spans="1:8" ht="12.5" x14ac:dyDescent="0.25">
      <c r="A1019" s="7" t="s">
        <v>6681</v>
      </c>
      <c r="B1019" s="79" t="s">
        <v>6682</v>
      </c>
      <c r="C1019" s="80" t="s">
        <v>5368</v>
      </c>
      <c r="D1019" s="80" t="s">
        <v>770</v>
      </c>
      <c r="E1019" s="103">
        <f t="shared" si="33"/>
        <v>4731</v>
      </c>
      <c r="F1019" s="85">
        <v>3779</v>
      </c>
      <c r="G1019" s="96">
        <v>0.19</v>
      </c>
      <c r="H1019" s="97">
        <v>4497</v>
      </c>
    </row>
    <row r="1020" spans="1:8" ht="12.5" x14ac:dyDescent="0.25">
      <c r="A1020" s="7" t="s">
        <v>7035</v>
      </c>
      <c r="B1020" s="79" t="s">
        <v>7036</v>
      </c>
      <c r="C1020" s="80" t="s">
        <v>5368</v>
      </c>
      <c r="D1020" s="80" t="s">
        <v>770</v>
      </c>
      <c r="E1020" s="103">
        <f t="shared" si="33"/>
        <v>4942</v>
      </c>
      <c r="F1020" s="85">
        <v>3947</v>
      </c>
      <c r="G1020" s="96">
        <v>0.19</v>
      </c>
      <c r="H1020" s="97">
        <v>4697</v>
      </c>
    </row>
    <row r="1021" spans="1:8" ht="25" x14ac:dyDescent="0.25">
      <c r="A1021" s="7" t="s">
        <v>9447</v>
      </c>
      <c r="B1021" s="79" t="s">
        <v>9448</v>
      </c>
      <c r="C1021" s="80" t="s">
        <v>5368</v>
      </c>
      <c r="D1021" s="80" t="s">
        <v>770</v>
      </c>
      <c r="E1021" s="103">
        <f t="shared" si="33"/>
        <v>49652</v>
      </c>
      <c r="F1021" s="85">
        <v>39661</v>
      </c>
      <c r="G1021" s="96">
        <v>0.19</v>
      </c>
      <c r="H1021" s="97">
        <v>47197</v>
      </c>
    </row>
    <row r="1022" spans="1:8" ht="12.5" x14ac:dyDescent="0.25">
      <c r="A1022" s="7" t="s">
        <v>6661</v>
      </c>
      <c r="B1022" s="79" t="s">
        <v>6662</v>
      </c>
      <c r="C1022" s="80" t="s">
        <v>5368</v>
      </c>
      <c r="D1022" s="80" t="s">
        <v>770</v>
      </c>
      <c r="E1022" s="103">
        <f t="shared" si="33"/>
        <v>34217</v>
      </c>
      <c r="F1022" s="85">
        <v>27332</v>
      </c>
      <c r="G1022" s="96">
        <v>0.19</v>
      </c>
      <c r="H1022" s="97">
        <v>32525</v>
      </c>
    </row>
    <row r="1023" spans="1:8" ht="12.5" x14ac:dyDescent="0.25">
      <c r="A1023" s="7" t="s">
        <v>6685</v>
      </c>
      <c r="B1023" s="79" t="s">
        <v>6686</v>
      </c>
      <c r="C1023" s="80" t="s">
        <v>5368</v>
      </c>
      <c r="D1023" s="80" t="s">
        <v>770</v>
      </c>
      <c r="E1023" s="103">
        <f t="shared" si="33"/>
        <v>3012</v>
      </c>
      <c r="F1023" s="85">
        <v>2406</v>
      </c>
      <c r="G1023" s="96">
        <v>0.19</v>
      </c>
      <c r="H1023" s="97">
        <v>2863</v>
      </c>
    </row>
    <row r="1024" spans="1:8" ht="12.5" x14ac:dyDescent="0.25">
      <c r="A1024" s="7" t="s">
        <v>6663</v>
      </c>
      <c r="B1024" s="79" t="s">
        <v>6664</v>
      </c>
      <c r="C1024" s="80" t="s">
        <v>5368</v>
      </c>
      <c r="D1024" s="80" t="s">
        <v>770</v>
      </c>
      <c r="E1024" s="103">
        <f t="shared" si="33"/>
        <v>18510</v>
      </c>
      <c r="F1024" s="85">
        <v>14786</v>
      </c>
      <c r="G1024" s="96">
        <v>0.19</v>
      </c>
      <c r="H1024" s="97">
        <v>17595</v>
      </c>
    </row>
    <row r="1025" spans="1:8" ht="12.5" x14ac:dyDescent="0.25">
      <c r="A1025" s="7" t="s">
        <v>6659</v>
      </c>
      <c r="B1025" s="79" t="s">
        <v>6660</v>
      </c>
      <c r="C1025" s="80" t="s">
        <v>5368</v>
      </c>
      <c r="D1025" s="80" t="s">
        <v>770</v>
      </c>
      <c r="E1025" s="103">
        <f t="shared" si="33"/>
        <v>39116</v>
      </c>
      <c r="F1025" s="85">
        <v>31245</v>
      </c>
      <c r="G1025" s="96">
        <v>0.19</v>
      </c>
      <c r="H1025" s="97">
        <v>37182</v>
      </c>
    </row>
    <row r="1026" spans="1:8" ht="12.5" x14ac:dyDescent="0.25">
      <c r="A1026" s="7" t="s">
        <v>6655</v>
      </c>
      <c r="B1026" s="79" t="s">
        <v>6656</v>
      </c>
      <c r="C1026" s="80" t="s">
        <v>5368</v>
      </c>
      <c r="D1026" s="80" t="s">
        <v>770</v>
      </c>
      <c r="E1026" s="103">
        <f t="shared" si="33"/>
        <v>106365</v>
      </c>
      <c r="F1026" s="85">
        <v>84964</v>
      </c>
      <c r="G1026" s="96">
        <v>0.19</v>
      </c>
      <c r="H1026" s="97">
        <v>101107</v>
      </c>
    </row>
    <row r="1027" spans="1:8" ht="12.5" x14ac:dyDescent="0.25">
      <c r="A1027" s="7" t="s">
        <v>6665</v>
      </c>
      <c r="B1027" s="79" t="s">
        <v>6666</v>
      </c>
      <c r="C1027" s="80" t="s">
        <v>5368</v>
      </c>
      <c r="D1027" s="80" t="s">
        <v>770</v>
      </c>
      <c r="E1027" s="103">
        <f t="shared" si="33"/>
        <v>11440</v>
      </c>
      <c r="F1027" s="85">
        <v>9138</v>
      </c>
      <c r="G1027" s="96">
        <v>0.19</v>
      </c>
      <c r="H1027" s="97">
        <v>10874</v>
      </c>
    </row>
    <row r="1028" spans="1:8" ht="12.5" x14ac:dyDescent="0.25">
      <c r="A1028" s="7" t="s">
        <v>6657</v>
      </c>
      <c r="B1028" s="79" t="s">
        <v>6658</v>
      </c>
      <c r="C1028" s="80" t="s">
        <v>5368</v>
      </c>
      <c r="D1028" s="80" t="s">
        <v>770</v>
      </c>
      <c r="E1028" s="103">
        <f t="shared" si="33"/>
        <v>69924</v>
      </c>
      <c r="F1028" s="85">
        <v>55855</v>
      </c>
      <c r="G1028" s="96">
        <v>0.19</v>
      </c>
      <c r="H1028" s="97">
        <v>66467</v>
      </c>
    </row>
    <row r="1029" spans="1:8" ht="12.5" x14ac:dyDescent="0.25">
      <c r="A1029" s="7" t="s">
        <v>6667</v>
      </c>
      <c r="B1029" s="79" t="s">
        <v>6668</v>
      </c>
      <c r="C1029" s="80" t="s">
        <v>5368</v>
      </c>
      <c r="D1029" s="80" t="s">
        <v>770</v>
      </c>
      <c r="E1029" s="103">
        <f t="shared" si="33"/>
        <v>8002</v>
      </c>
      <c r="F1029" s="85">
        <v>6392</v>
      </c>
      <c r="G1029" s="96">
        <v>0.19</v>
      </c>
      <c r="H1029" s="97">
        <v>7606</v>
      </c>
    </row>
    <row r="1030" spans="1:8" ht="12.5" x14ac:dyDescent="0.25">
      <c r="A1030" s="7" t="s">
        <v>6669</v>
      </c>
      <c r="B1030" s="79" t="s">
        <v>6670</v>
      </c>
      <c r="C1030" s="80" t="s">
        <v>5368</v>
      </c>
      <c r="D1030" s="80" t="s">
        <v>770</v>
      </c>
      <c r="E1030" s="103">
        <f t="shared" si="33"/>
        <v>5680</v>
      </c>
      <c r="F1030" s="85">
        <v>4537</v>
      </c>
      <c r="G1030" s="96">
        <v>0.19</v>
      </c>
      <c r="H1030" s="97">
        <v>5399</v>
      </c>
    </row>
    <row r="1031" spans="1:8" ht="12.5" x14ac:dyDescent="0.25">
      <c r="A1031" s="7" t="s">
        <v>9817</v>
      </c>
      <c r="B1031" s="79" t="s">
        <v>9818</v>
      </c>
      <c r="C1031" s="80" t="s">
        <v>5368</v>
      </c>
      <c r="D1031" s="80" t="s">
        <v>770</v>
      </c>
      <c r="E1031" s="103">
        <f t="shared" si="33"/>
        <v>4332</v>
      </c>
      <c r="F1031" s="85">
        <v>3460</v>
      </c>
      <c r="G1031" s="96">
        <v>0.19</v>
      </c>
      <c r="H1031" s="97">
        <v>4117</v>
      </c>
    </row>
    <row r="1032" spans="1:8" ht="12.5" x14ac:dyDescent="0.25">
      <c r="A1032" s="7" t="s">
        <v>9819</v>
      </c>
      <c r="B1032" s="79" t="s">
        <v>9820</v>
      </c>
      <c r="C1032" s="80" t="s">
        <v>5368</v>
      </c>
      <c r="D1032" s="80" t="s">
        <v>770</v>
      </c>
      <c r="E1032" s="103">
        <f t="shared" si="33"/>
        <v>3253</v>
      </c>
      <c r="F1032" s="85">
        <v>2598</v>
      </c>
      <c r="G1032" s="96">
        <v>0.19</v>
      </c>
      <c r="H1032" s="97">
        <v>3092</v>
      </c>
    </row>
    <row r="1033" spans="1:8" ht="12.5" x14ac:dyDescent="0.25">
      <c r="A1033" s="7" t="s">
        <v>9821</v>
      </c>
      <c r="B1033" s="79" t="s">
        <v>9822</v>
      </c>
      <c r="C1033" s="80" t="s">
        <v>5368</v>
      </c>
      <c r="D1033" s="80" t="s">
        <v>770</v>
      </c>
      <c r="E1033" s="103">
        <f t="shared" si="33"/>
        <v>2925</v>
      </c>
      <c r="F1033" s="85">
        <v>2336</v>
      </c>
      <c r="G1033" s="96">
        <v>0.19</v>
      </c>
      <c r="H1033" s="97">
        <v>2780</v>
      </c>
    </row>
    <row r="1034" spans="1:8" ht="12.5" x14ac:dyDescent="0.25">
      <c r="A1034" s="7" t="s">
        <v>9823</v>
      </c>
      <c r="B1034" s="79" t="s">
        <v>9824</v>
      </c>
      <c r="C1034" s="80" t="s">
        <v>5368</v>
      </c>
      <c r="D1034" s="80" t="s">
        <v>770</v>
      </c>
      <c r="E1034" s="103">
        <f t="shared" si="33"/>
        <v>13216</v>
      </c>
      <c r="F1034" s="85">
        <v>10556</v>
      </c>
      <c r="G1034" s="96">
        <v>0.19</v>
      </c>
      <c r="H1034" s="97">
        <v>12562</v>
      </c>
    </row>
    <row r="1035" spans="1:8" ht="12.5" x14ac:dyDescent="0.25">
      <c r="A1035" s="7" t="s">
        <v>9825</v>
      </c>
      <c r="B1035" s="79" t="s">
        <v>9826</v>
      </c>
      <c r="C1035" s="80" t="s">
        <v>5368</v>
      </c>
      <c r="D1035" s="80" t="s">
        <v>770</v>
      </c>
      <c r="E1035" s="103">
        <f t="shared" si="33"/>
        <v>8887</v>
      </c>
      <c r="F1035" s="85">
        <v>7098</v>
      </c>
      <c r="G1035" s="96">
        <v>0.19</v>
      </c>
      <c r="H1035" s="97">
        <v>8447</v>
      </c>
    </row>
    <row r="1036" spans="1:8" ht="12.5" x14ac:dyDescent="0.25">
      <c r="A1036" s="7" t="s">
        <v>7363</v>
      </c>
      <c r="B1036" s="79" t="s">
        <v>7364</v>
      </c>
      <c r="C1036" s="80" t="s">
        <v>5368</v>
      </c>
      <c r="D1036" s="80" t="s">
        <v>770</v>
      </c>
      <c r="E1036" s="103">
        <f t="shared" si="33"/>
        <v>6286</v>
      </c>
      <c r="F1036" s="85">
        <v>5021</v>
      </c>
      <c r="G1036" s="96">
        <v>0.19</v>
      </c>
      <c r="H1036" s="97">
        <v>5975</v>
      </c>
    </row>
    <row r="1037" spans="1:8" ht="12.5" x14ac:dyDescent="0.25">
      <c r="A1037" s="7" t="s">
        <v>9827</v>
      </c>
      <c r="B1037" s="79" t="s">
        <v>9828</v>
      </c>
      <c r="C1037" s="80" t="s">
        <v>5368</v>
      </c>
      <c r="D1037" s="80" t="s">
        <v>770</v>
      </c>
      <c r="E1037" s="103">
        <f t="shared" si="33"/>
        <v>4332</v>
      </c>
      <c r="F1037" s="85">
        <v>3460</v>
      </c>
      <c r="G1037" s="96">
        <v>0.19</v>
      </c>
      <c r="H1037" s="97">
        <v>4117</v>
      </c>
    </row>
    <row r="1038" spans="1:8" ht="25" x14ac:dyDescent="0.25">
      <c r="A1038" s="7" t="s">
        <v>9431</v>
      </c>
      <c r="B1038" s="79" t="s">
        <v>9432</v>
      </c>
      <c r="C1038" s="80" t="s">
        <v>5368</v>
      </c>
      <c r="D1038" s="80" t="s">
        <v>770</v>
      </c>
      <c r="E1038" s="103">
        <f t="shared" si="33"/>
        <v>4684</v>
      </c>
      <c r="F1038" s="85">
        <v>3741</v>
      </c>
      <c r="G1038" s="96">
        <v>0.19</v>
      </c>
      <c r="H1038" s="97">
        <v>4452</v>
      </c>
    </row>
    <row r="1039" spans="1:8" ht="12.5" x14ac:dyDescent="0.25">
      <c r="A1039" s="7" t="s">
        <v>7041</v>
      </c>
      <c r="B1039" s="79" t="s">
        <v>7042</v>
      </c>
      <c r="C1039" s="80" t="s">
        <v>5368</v>
      </c>
      <c r="D1039" s="80" t="s">
        <v>70</v>
      </c>
      <c r="E1039" s="103">
        <f t="shared" si="33"/>
        <v>3347</v>
      </c>
      <c r="F1039" s="85">
        <v>2673</v>
      </c>
      <c r="G1039" s="96">
        <v>0.19</v>
      </c>
      <c r="H1039" s="97">
        <v>3181</v>
      </c>
    </row>
    <row r="1040" spans="1:8" ht="12.5" x14ac:dyDescent="0.25">
      <c r="A1040" s="7" t="s">
        <v>7047</v>
      </c>
      <c r="B1040" s="79" t="s">
        <v>7048</v>
      </c>
      <c r="C1040" s="80" t="s">
        <v>5368</v>
      </c>
      <c r="D1040" s="80" t="s">
        <v>70</v>
      </c>
      <c r="E1040" s="103">
        <f t="shared" si="33"/>
        <v>2569</v>
      </c>
      <c r="F1040" s="85">
        <v>2052</v>
      </c>
      <c r="G1040" s="96">
        <v>0.19</v>
      </c>
      <c r="H1040" s="97">
        <v>2442</v>
      </c>
    </row>
    <row r="1041" spans="1:8" ht="25" x14ac:dyDescent="0.25">
      <c r="A1041" s="7" t="s">
        <v>7029</v>
      </c>
      <c r="B1041" s="79" t="s">
        <v>7030</v>
      </c>
      <c r="C1041" s="80" t="s">
        <v>5368</v>
      </c>
      <c r="D1041" s="80" t="s">
        <v>70</v>
      </c>
      <c r="E1041" s="103">
        <f t="shared" si="33"/>
        <v>2569</v>
      </c>
      <c r="F1041" s="85">
        <v>2052</v>
      </c>
      <c r="G1041" s="96">
        <v>0.19</v>
      </c>
      <c r="H1041" s="97">
        <v>2442</v>
      </c>
    </row>
    <row r="1042" spans="1:8" ht="12.5" x14ac:dyDescent="0.25">
      <c r="A1042" s="7" t="s">
        <v>9509</v>
      </c>
      <c r="B1042" s="79" t="s">
        <v>9510</v>
      </c>
      <c r="C1042" s="80" t="s">
        <v>5368</v>
      </c>
      <c r="D1042" s="80" t="s">
        <v>770</v>
      </c>
      <c r="E1042" s="103">
        <f t="shared" si="33"/>
        <v>182643</v>
      </c>
      <c r="F1042" s="85">
        <v>145895</v>
      </c>
      <c r="G1042" s="96">
        <v>0.19</v>
      </c>
      <c r="H1042" s="97">
        <v>173615</v>
      </c>
    </row>
    <row r="1043" spans="1:8" ht="25" x14ac:dyDescent="0.25">
      <c r="A1043" s="7" t="s">
        <v>7560</v>
      </c>
      <c r="B1043" s="79" t="s">
        <v>7561</v>
      </c>
      <c r="C1043" s="80" t="s">
        <v>5368</v>
      </c>
      <c r="D1043" s="80" t="s">
        <v>70</v>
      </c>
      <c r="E1043" s="103">
        <f t="shared" si="33"/>
        <v>6286</v>
      </c>
      <c r="F1043" s="85">
        <v>5021</v>
      </c>
      <c r="G1043" s="96">
        <v>0.19</v>
      </c>
      <c r="H1043" s="97">
        <v>5975</v>
      </c>
    </row>
    <row r="1044" spans="1:8" ht="25" x14ac:dyDescent="0.25">
      <c r="A1044" s="7" t="s">
        <v>7647</v>
      </c>
      <c r="B1044" s="79" t="s">
        <v>7648</v>
      </c>
      <c r="C1044" s="80" t="s">
        <v>5368</v>
      </c>
      <c r="D1044" s="80" t="s">
        <v>70</v>
      </c>
      <c r="E1044" s="103">
        <f t="shared" si="33"/>
        <v>21713</v>
      </c>
      <c r="F1044" s="85">
        <v>17344</v>
      </c>
      <c r="G1044" s="96">
        <v>0.19</v>
      </c>
      <c r="H1044" s="97">
        <v>20639</v>
      </c>
    </row>
    <row r="1045" spans="1:8" ht="25" x14ac:dyDescent="0.25">
      <c r="A1045" s="7" t="s">
        <v>9341</v>
      </c>
      <c r="B1045" s="79" t="s">
        <v>9342</v>
      </c>
      <c r="C1045" s="80" t="s">
        <v>5368</v>
      </c>
      <c r="D1045" s="80" t="s">
        <v>70</v>
      </c>
      <c r="E1045" s="103">
        <f t="shared" si="33"/>
        <v>30558</v>
      </c>
      <c r="F1045" s="85">
        <v>24409</v>
      </c>
      <c r="G1045" s="96">
        <v>0.19</v>
      </c>
      <c r="H1045" s="97">
        <v>29047</v>
      </c>
    </row>
    <row r="1046" spans="1:8" ht="25" x14ac:dyDescent="0.25">
      <c r="A1046" s="7" t="s">
        <v>9339</v>
      </c>
      <c r="B1046" s="79" t="s">
        <v>9340</v>
      </c>
      <c r="C1046" s="80" t="s">
        <v>5368</v>
      </c>
      <c r="D1046" s="80" t="s">
        <v>70</v>
      </c>
      <c r="E1046" s="103">
        <f t="shared" si="33"/>
        <v>32275</v>
      </c>
      <c r="F1046" s="85">
        <v>25781</v>
      </c>
      <c r="G1046" s="96">
        <v>0.19</v>
      </c>
      <c r="H1046" s="97">
        <v>30679</v>
      </c>
    </row>
    <row r="1047" spans="1:8" ht="12.5" x14ac:dyDescent="0.25">
      <c r="A1047" s="7" t="s">
        <v>6152</v>
      </c>
      <c r="B1047" s="79" t="s">
        <v>6153</v>
      </c>
      <c r="C1047" s="80" t="s">
        <v>5368</v>
      </c>
      <c r="D1047" s="80" t="s">
        <v>770</v>
      </c>
      <c r="E1047" s="103">
        <f t="shared" si="33"/>
        <v>6728</v>
      </c>
      <c r="F1047" s="85">
        <v>5374</v>
      </c>
      <c r="G1047" s="96">
        <v>0.19</v>
      </c>
      <c r="H1047" s="97">
        <v>6395</v>
      </c>
    </row>
    <row r="1048" spans="1:8" ht="12.5" x14ac:dyDescent="0.25">
      <c r="A1048" s="7" t="s">
        <v>9313</v>
      </c>
      <c r="B1048" s="79" t="s">
        <v>9314</v>
      </c>
      <c r="C1048" s="80" t="s">
        <v>5368</v>
      </c>
      <c r="D1048" s="80" t="s">
        <v>770</v>
      </c>
      <c r="E1048" s="103">
        <f t="shared" si="33"/>
        <v>5202</v>
      </c>
      <c r="F1048" s="85">
        <v>4155</v>
      </c>
      <c r="G1048" s="96">
        <v>0.19</v>
      </c>
      <c r="H1048" s="97">
        <v>4944</v>
      </c>
    </row>
    <row r="1049" spans="1:8" ht="25" x14ac:dyDescent="0.25">
      <c r="A1049" s="7" t="s">
        <v>7105</v>
      </c>
      <c r="B1049" s="79" t="s">
        <v>7106</v>
      </c>
      <c r="C1049" s="80" t="s">
        <v>5368</v>
      </c>
      <c r="D1049" s="80" t="s">
        <v>70</v>
      </c>
      <c r="E1049" s="103">
        <f t="shared" si="33"/>
        <v>93019</v>
      </c>
      <c r="F1049" s="85">
        <v>74303</v>
      </c>
      <c r="G1049" s="96">
        <v>0.19</v>
      </c>
      <c r="H1049" s="97">
        <v>88421</v>
      </c>
    </row>
    <row r="1050" spans="1:8" ht="25" x14ac:dyDescent="0.25">
      <c r="A1050" s="7" t="s">
        <v>7109</v>
      </c>
      <c r="B1050" s="79" t="s">
        <v>7110</v>
      </c>
      <c r="C1050" s="80" t="s">
        <v>5368</v>
      </c>
      <c r="D1050" s="80" t="s">
        <v>70</v>
      </c>
      <c r="E1050" s="103">
        <f t="shared" si="33"/>
        <v>100334</v>
      </c>
      <c r="F1050" s="85">
        <v>80146</v>
      </c>
      <c r="G1050" s="96">
        <v>0.19</v>
      </c>
      <c r="H1050" s="97">
        <v>95374</v>
      </c>
    </row>
    <row r="1051" spans="1:8" ht="25" x14ac:dyDescent="0.25">
      <c r="A1051" s="7" t="s">
        <v>7069</v>
      </c>
      <c r="B1051" s="79" t="s">
        <v>7070</v>
      </c>
      <c r="C1051" s="80" t="s">
        <v>5368</v>
      </c>
      <c r="D1051" s="80" t="s">
        <v>70</v>
      </c>
      <c r="E1051" s="103">
        <f t="shared" si="33"/>
        <v>86157</v>
      </c>
      <c r="F1051" s="85">
        <v>68822</v>
      </c>
      <c r="G1051" s="96">
        <v>0.19</v>
      </c>
      <c r="H1051" s="97">
        <v>81898</v>
      </c>
    </row>
    <row r="1052" spans="1:8" ht="25" x14ac:dyDescent="0.25">
      <c r="A1052" s="7" t="s">
        <v>7085</v>
      </c>
      <c r="B1052" s="79" t="s">
        <v>7086</v>
      </c>
      <c r="C1052" s="80" t="s">
        <v>5368</v>
      </c>
      <c r="D1052" s="80" t="s">
        <v>70</v>
      </c>
      <c r="E1052" s="103">
        <f t="shared" ref="E1052:E1115" si="34">ROUNDUP(H1052*(1+$H$1),0)</f>
        <v>158845</v>
      </c>
      <c r="F1052" s="85">
        <v>126885</v>
      </c>
      <c r="G1052" s="96">
        <v>0.19</v>
      </c>
      <c r="H1052" s="97">
        <v>150993</v>
      </c>
    </row>
    <row r="1053" spans="1:8" ht="25" x14ac:dyDescent="0.25">
      <c r="A1053" s="7" t="s">
        <v>7077</v>
      </c>
      <c r="B1053" s="79" t="s">
        <v>7078</v>
      </c>
      <c r="C1053" s="80" t="s">
        <v>5368</v>
      </c>
      <c r="D1053" s="80" t="s">
        <v>70</v>
      </c>
      <c r="E1053" s="103">
        <f t="shared" si="34"/>
        <v>113814</v>
      </c>
      <c r="F1053" s="85">
        <v>90914</v>
      </c>
      <c r="G1053" s="96">
        <v>0.19</v>
      </c>
      <c r="H1053" s="97">
        <v>108188</v>
      </c>
    </row>
    <row r="1054" spans="1:8" ht="25" x14ac:dyDescent="0.25">
      <c r="A1054" s="7" t="s">
        <v>7093</v>
      </c>
      <c r="B1054" s="79" t="s">
        <v>7094</v>
      </c>
      <c r="C1054" s="80" t="s">
        <v>5368</v>
      </c>
      <c r="D1054" s="80" t="s">
        <v>70</v>
      </c>
      <c r="E1054" s="103">
        <f t="shared" si="34"/>
        <v>202038</v>
      </c>
      <c r="F1054" s="85">
        <v>161387</v>
      </c>
      <c r="G1054" s="96">
        <v>0.19</v>
      </c>
      <c r="H1054" s="97">
        <v>192051</v>
      </c>
    </row>
    <row r="1055" spans="1:8" ht="25" x14ac:dyDescent="0.25">
      <c r="A1055" s="7" t="s">
        <v>7101</v>
      </c>
      <c r="B1055" s="79" t="s">
        <v>7102</v>
      </c>
      <c r="C1055" s="80" t="s">
        <v>5368</v>
      </c>
      <c r="D1055" s="80" t="s">
        <v>70</v>
      </c>
      <c r="E1055" s="103">
        <f t="shared" si="34"/>
        <v>458929</v>
      </c>
      <c r="F1055" s="85">
        <v>366592</v>
      </c>
      <c r="G1055" s="96">
        <v>0.19</v>
      </c>
      <c r="H1055" s="97">
        <v>436244</v>
      </c>
    </row>
    <row r="1056" spans="1:8" ht="25" x14ac:dyDescent="0.25">
      <c r="A1056" s="7" t="s">
        <v>7065</v>
      </c>
      <c r="B1056" s="79" t="s">
        <v>7066</v>
      </c>
      <c r="C1056" s="80" t="s">
        <v>5368</v>
      </c>
      <c r="D1056" s="80" t="s">
        <v>70</v>
      </c>
      <c r="E1056" s="103">
        <f t="shared" si="34"/>
        <v>59877</v>
      </c>
      <c r="F1056" s="85">
        <v>47829</v>
      </c>
      <c r="G1056" s="96">
        <v>0.19</v>
      </c>
      <c r="H1056" s="97">
        <v>56917</v>
      </c>
    </row>
    <row r="1057" spans="1:8" ht="25" x14ac:dyDescent="0.25">
      <c r="A1057" s="7" t="s">
        <v>7081</v>
      </c>
      <c r="B1057" s="79" t="s">
        <v>7082</v>
      </c>
      <c r="C1057" s="80" t="s">
        <v>5368</v>
      </c>
      <c r="D1057" s="80" t="s">
        <v>70</v>
      </c>
      <c r="E1057" s="103">
        <f t="shared" si="34"/>
        <v>142159</v>
      </c>
      <c r="F1057" s="85">
        <v>113556</v>
      </c>
      <c r="G1057" s="96">
        <v>0.19</v>
      </c>
      <c r="H1057" s="97">
        <v>135132</v>
      </c>
    </row>
    <row r="1058" spans="1:8" ht="25" x14ac:dyDescent="0.25">
      <c r="A1058" s="7" t="s">
        <v>7073</v>
      </c>
      <c r="B1058" s="79" t="s">
        <v>7074</v>
      </c>
      <c r="C1058" s="80" t="s">
        <v>5368</v>
      </c>
      <c r="D1058" s="80" t="s">
        <v>70</v>
      </c>
      <c r="E1058" s="103">
        <f t="shared" si="34"/>
        <v>90047</v>
      </c>
      <c r="F1058" s="85">
        <v>71929</v>
      </c>
      <c r="G1058" s="96">
        <v>0.19</v>
      </c>
      <c r="H1058" s="97">
        <v>85596</v>
      </c>
    </row>
    <row r="1059" spans="1:8" ht="25" x14ac:dyDescent="0.25">
      <c r="A1059" s="7" t="s">
        <v>7089</v>
      </c>
      <c r="B1059" s="79" t="s">
        <v>7090</v>
      </c>
      <c r="C1059" s="80" t="s">
        <v>5368</v>
      </c>
      <c r="D1059" s="80" t="s">
        <v>70</v>
      </c>
      <c r="E1059" s="103">
        <f t="shared" si="34"/>
        <v>183750</v>
      </c>
      <c r="F1059" s="85">
        <v>146779</v>
      </c>
      <c r="G1059" s="96">
        <v>0.19</v>
      </c>
      <c r="H1059" s="97">
        <v>174667</v>
      </c>
    </row>
    <row r="1060" spans="1:8" ht="25" x14ac:dyDescent="0.25">
      <c r="A1060" s="7" t="s">
        <v>7097</v>
      </c>
      <c r="B1060" s="79" t="s">
        <v>7098</v>
      </c>
      <c r="C1060" s="80" t="s">
        <v>5368</v>
      </c>
      <c r="D1060" s="80" t="s">
        <v>70</v>
      </c>
      <c r="E1060" s="103">
        <f t="shared" si="34"/>
        <v>425335</v>
      </c>
      <c r="F1060" s="85">
        <v>339756</v>
      </c>
      <c r="G1060" s="96">
        <v>0.19</v>
      </c>
      <c r="H1060" s="97">
        <v>404310</v>
      </c>
    </row>
    <row r="1061" spans="1:8" ht="12.5" x14ac:dyDescent="0.25">
      <c r="A1061" s="7" t="s">
        <v>7037</v>
      </c>
      <c r="B1061" s="79" t="s">
        <v>7038</v>
      </c>
      <c r="C1061" s="80" t="s">
        <v>5368</v>
      </c>
      <c r="D1061" s="80" t="s">
        <v>70</v>
      </c>
      <c r="E1061" s="103">
        <f t="shared" si="34"/>
        <v>15570</v>
      </c>
      <c r="F1061" s="85">
        <v>12437</v>
      </c>
      <c r="G1061" s="96">
        <v>0.19</v>
      </c>
      <c r="H1061" s="97">
        <v>14800</v>
      </c>
    </row>
    <row r="1062" spans="1:8" ht="12.5" x14ac:dyDescent="0.25">
      <c r="A1062" s="7" t="s">
        <v>9385</v>
      </c>
      <c r="B1062" s="79" t="s">
        <v>9386</v>
      </c>
      <c r="C1062" s="80" t="s">
        <v>5368</v>
      </c>
      <c r="D1062" s="80" t="s">
        <v>70</v>
      </c>
      <c r="E1062" s="103">
        <f t="shared" si="34"/>
        <v>32509</v>
      </c>
      <c r="F1062" s="85">
        <v>25968</v>
      </c>
      <c r="G1062" s="96">
        <v>0.19</v>
      </c>
      <c r="H1062" s="97">
        <v>30902</v>
      </c>
    </row>
    <row r="1063" spans="1:8" ht="12.5" x14ac:dyDescent="0.25">
      <c r="A1063" s="7" t="s">
        <v>9389</v>
      </c>
      <c r="B1063" s="79" t="s">
        <v>9390</v>
      </c>
      <c r="C1063" s="80" t="s">
        <v>5368</v>
      </c>
      <c r="D1063" s="80" t="s">
        <v>70</v>
      </c>
      <c r="E1063" s="103">
        <f t="shared" si="34"/>
        <v>17078</v>
      </c>
      <c r="F1063" s="85">
        <v>13641</v>
      </c>
      <c r="G1063" s="96">
        <v>0.19</v>
      </c>
      <c r="H1063" s="97">
        <v>16233</v>
      </c>
    </row>
    <row r="1064" spans="1:8" ht="12.5" x14ac:dyDescent="0.25">
      <c r="A1064" s="7" t="s">
        <v>9391</v>
      </c>
      <c r="B1064" s="79" t="s">
        <v>9392</v>
      </c>
      <c r="C1064" s="80" t="s">
        <v>5368</v>
      </c>
      <c r="D1064" s="80" t="s">
        <v>70</v>
      </c>
      <c r="E1064" s="103">
        <f t="shared" si="34"/>
        <v>7997</v>
      </c>
      <c r="F1064" s="85">
        <v>6387</v>
      </c>
      <c r="G1064" s="96">
        <v>0.19</v>
      </c>
      <c r="H1064" s="97">
        <v>7601</v>
      </c>
    </row>
    <row r="1065" spans="1:8" ht="12.5" x14ac:dyDescent="0.25">
      <c r="A1065" s="7" t="s">
        <v>9393</v>
      </c>
      <c r="B1065" s="79" t="s">
        <v>9394</v>
      </c>
      <c r="C1065" s="80" t="s">
        <v>5368</v>
      </c>
      <c r="D1065" s="80" t="s">
        <v>70</v>
      </c>
      <c r="E1065" s="103">
        <f t="shared" si="34"/>
        <v>208847</v>
      </c>
      <c r="F1065" s="85">
        <v>166826</v>
      </c>
      <c r="G1065" s="96">
        <v>0.19</v>
      </c>
      <c r="H1065" s="97">
        <v>198523</v>
      </c>
    </row>
    <row r="1066" spans="1:8" ht="12.5" x14ac:dyDescent="0.25">
      <c r="A1066" s="7" t="s">
        <v>9381</v>
      </c>
      <c r="B1066" s="79" t="s">
        <v>9382</v>
      </c>
      <c r="C1066" s="80" t="s">
        <v>5368</v>
      </c>
      <c r="D1066" s="80" t="s">
        <v>70</v>
      </c>
      <c r="E1066" s="103">
        <f t="shared" si="34"/>
        <v>15957</v>
      </c>
      <c r="F1066" s="85">
        <v>12746</v>
      </c>
      <c r="G1066" s="96">
        <v>0.19</v>
      </c>
      <c r="H1066" s="97">
        <v>15168</v>
      </c>
    </row>
    <row r="1067" spans="1:8" ht="25" x14ac:dyDescent="0.25">
      <c r="A1067" s="7" t="s">
        <v>9531</v>
      </c>
      <c r="B1067" s="79" t="s">
        <v>9532</v>
      </c>
      <c r="C1067" s="80" t="s">
        <v>5368</v>
      </c>
      <c r="D1067" s="80" t="s">
        <v>70</v>
      </c>
      <c r="E1067" s="103">
        <f t="shared" si="34"/>
        <v>2955399</v>
      </c>
      <c r="F1067" s="85">
        <v>2360768</v>
      </c>
      <c r="G1067" s="96">
        <v>0.19</v>
      </c>
      <c r="H1067" s="97">
        <v>2809314</v>
      </c>
    </row>
    <row r="1068" spans="1:8" ht="12.5" x14ac:dyDescent="0.25">
      <c r="A1068" s="7" t="s">
        <v>9407</v>
      </c>
      <c r="B1068" s="79" t="s">
        <v>9408</v>
      </c>
      <c r="C1068" s="80" t="s">
        <v>5368</v>
      </c>
      <c r="D1068" s="80" t="s">
        <v>70</v>
      </c>
      <c r="E1068" s="103">
        <f t="shared" si="34"/>
        <v>259026</v>
      </c>
      <c r="F1068" s="85">
        <v>206909</v>
      </c>
      <c r="G1068" s="96">
        <v>0.19</v>
      </c>
      <c r="H1068" s="97">
        <v>246222</v>
      </c>
    </row>
    <row r="1069" spans="1:8" ht="25" x14ac:dyDescent="0.25">
      <c r="A1069" s="7" t="s">
        <v>6829</v>
      </c>
      <c r="B1069" s="79" t="s">
        <v>6830</v>
      </c>
      <c r="C1069" s="80" t="s">
        <v>5368</v>
      </c>
      <c r="D1069" s="80" t="s">
        <v>70</v>
      </c>
      <c r="E1069" s="103">
        <f t="shared" si="34"/>
        <v>135573</v>
      </c>
      <c r="F1069" s="85">
        <v>108295</v>
      </c>
      <c r="G1069" s="96">
        <v>0.19</v>
      </c>
      <c r="H1069" s="97">
        <v>128871</v>
      </c>
    </row>
    <row r="1070" spans="1:8" ht="25" x14ac:dyDescent="0.25">
      <c r="A1070" s="7" t="s">
        <v>6831</v>
      </c>
      <c r="B1070" s="79" t="s">
        <v>6832</v>
      </c>
      <c r="C1070" s="80" t="s">
        <v>5368</v>
      </c>
      <c r="D1070" s="80" t="s">
        <v>70</v>
      </c>
      <c r="E1070" s="103">
        <f t="shared" si="34"/>
        <v>144249</v>
      </c>
      <c r="F1070" s="85">
        <v>115225</v>
      </c>
      <c r="G1070" s="96">
        <v>0.19</v>
      </c>
      <c r="H1070" s="97">
        <v>137118</v>
      </c>
    </row>
    <row r="1071" spans="1:8" ht="25" x14ac:dyDescent="0.25">
      <c r="A1071" s="7" t="s">
        <v>6833</v>
      </c>
      <c r="B1071" s="79" t="s">
        <v>6834</v>
      </c>
      <c r="C1071" s="80" t="s">
        <v>5368</v>
      </c>
      <c r="D1071" s="80" t="s">
        <v>70</v>
      </c>
      <c r="E1071" s="103">
        <f t="shared" si="34"/>
        <v>157330</v>
      </c>
      <c r="F1071" s="85">
        <v>125675</v>
      </c>
      <c r="G1071" s="96">
        <v>0.19</v>
      </c>
      <c r="H1071" s="97">
        <v>149553</v>
      </c>
    </row>
    <row r="1072" spans="1:8" ht="25" x14ac:dyDescent="0.25">
      <c r="A1072" s="7" t="s">
        <v>6835</v>
      </c>
      <c r="B1072" s="79" t="s">
        <v>6836</v>
      </c>
      <c r="C1072" s="80" t="s">
        <v>5368</v>
      </c>
      <c r="D1072" s="80" t="s">
        <v>70</v>
      </c>
      <c r="E1072" s="103">
        <f t="shared" si="34"/>
        <v>173754</v>
      </c>
      <c r="F1072" s="85">
        <v>138794</v>
      </c>
      <c r="G1072" s="96">
        <v>0.19</v>
      </c>
      <c r="H1072" s="97">
        <v>165165</v>
      </c>
    </row>
    <row r="1073" spans="1:8" ht="25" x14ac:dyDescent="0.25">
      <c r="A1073" s="7" t="s">
        <v>6837</v>
      </c>
      <c r="B1073" s="79" t="s">
        <v>6838</v>
      </c>
      <c r="C1073" s="80" t="s">
        <v>5368</v>
      </c>
      <c r="D1073" s="80" t="s">
        <v>70</v>
      </c>
      <c r="E1073" s="103">
        <f t="shared" si="34"/>
        <v>187802</v>
      </c>
      <c r="F1073" s="85">
        <v>150016</v>
      </c>
      <c r="G1073" s="96">
        <v>0.19</v>
      </c>
      <c r="H1073" s="97">
        <v>178519</v>
      </c>
    </row>
    <row r="1074" spans="1:8" ht="25" x14ac:dyDescent="0.25">
      <c r="A1074" s="7" t="s">
        <v>6839</v>
      </c>
      <c r="B1074" s="79" t="s">
        <v>6840</v>
      </c>
      <c r="C1074" s="80" t="s">
        <v>5368</v>
      </c>
      <c r="D1074" s="80" t="s">
        <v>70</v>
      </c>
      <c r="E1074" s="103">
        <f t="shared" si="34"/>
        <v>205277</v>
      </c>
      <c r="F1074" s="85">
        <v>163975</v>
      </c>
      <c r="G1074" s="96">
        <v>0.19</v>
      </c>
      <c r="H1074" s="97">
        <v>195130</v>
      </c>
    </row>
    <row r="1075" spans="1:8" ht="25" x14ac:dyDescent="0.25">
      <c r="A1075" s="7" t="s">
        <v>9349</v>
      </c>
      <c r="B1075" s="79" t="s">
        <v>9350</v>
      </c>
      <c r="C1075" s="80" t="s">
        <v>5368</v>
      </c>
      <c r="D1075" s="80" t="s">
        <v>70</v>
      </c>
      <c r="E1075" s="103">
        <f t="shared" si="34"/>
        <v>93880</v>
      </c>
      <c r="F1075" s="85">
        <v>74991</v>
      </c>
      <c r="G1075" s="96">
        <v>0.19</v>
      </c>
      <c r="H1075" s="97">
        <v>89239</v>
      </c>
    </row>
    <row r="1076" spans="1:8" ht="25" x14ac:dyDescent="0.25">
      <c r="A1076" s="7" t="s">
        <v>9409</v>
      </c>
      <c r="B1076" s="79" t="s">
        <v>9410</v>
      </c>
      <c r="C1076" s="80" t="s">
        <v>5368</v>
      </c>
      <c r="D1076" s="80" t="s">
        <v>4985</v>
      </c>
      <c r="E1076" s="103">
        <f t="shared" si="34"/>
        <v>128899</v>
      </c>
      <c r="F1076" s="85">
        <v>102964</v>
      </c>
      <c r="G1076" s="96">
        <v>0.19</v>
      </c>
      <c r="H1076" s="97">
        <v>122527</v>
      </c>
    </row>
    <row r="1077" spans="1:8" ht="25" x14ac:dyDescent="0.25">
      <c r="A1077" s="7" t="s">
        <v>9469</v>
      </c>
      <c r="B1077" s="79" t="s">
        <v>9470</v>
      </c>
      <c r="C1077" s="80" t="s">
        <v>5368</v>
      </c>
      <c r="D1077" s="80" t="s">
        <v>70</v>
      </c>
      <c r="E1077" s="103">
        <f t="shared" si="34"/>
        <v>136403</v>
      </c>
      <c r="F1077" s="85">
        <v>108958</v>
      </c>
      <c r="G1077" s="96">
        <v>0.19</v>
      </c>
      <c r="H1077" s="97">
        <v>129660</v>
      </c>
    </row>
    <row r="1078" spans="1:8" ht="12.5" x14ac:dyDescent="0.25">
      <c r="A1078" s="7" t="s">
        <v>9333</v>
      </c>
      <c r="B1078" s="79" t="s">
        <v>9334</v>
      </c>
      <c r="C1078" s="80" t="s">
        <v>5368</v>
      </c>
      <c r="D1078" s="80" t="s">
        <v>70</v>
      </c>
      <c r="E1078" s="103">
        <f t="shared" si="34"/>
        <v>17133</v>
      </c>
      <c r="F1078" s="85">
        <v>13686</v>
      </c>
      <c r="G1078" s="96">
        <v>0.19</v>
      </c>
      <c r="H1078" s="97">
        <v>16286</v>
      </c>
    </row>
    <row r="1079" spans="1:8" ht="12.5" x14ac:dyDescent="0.25">
      <c r="A1079" s="7" t="s">
        <v>9325</v>
      </c>
      <c r="B1079" s="79" t="s">
        <v>9326</v>
      </c>
      <c r="C1079" s="80" t="s">
        <v>5368</v>
      </c>
      <c r="D1079" s="80" t="s">
        <v>70</v>
      </c>
      <c r="E1079" s="103">
        <f t="shared" si="34"/>
        <v>37081</v>
      </c>
      <c r="F1079" s="85">
        <v>29620</v>
      </c>
      <c r="G1079" s="96">
        <v>0.19</v>
      </c>
      <c r="H1079" s="97">
        <v>35248</v>
      </c>
    </row>
    <row r="1080" spans="1:8" ht="12.5" x14ac:dyDescent="0.25">
      <c r="A1080" s="7" t="s">
        <v>9315</v>
      </c>
      <c r="B1080" s="79" t="s">
        <v>9316</v>
      </c>
      <c r="C1080" s="80" t="s">
        <v>5368</v>
      </c>
      <c r="D1080" s="80" t="s">
        <v>70</v>
      </c>
      <c r="E1080" s="103">
        <f t="shared" si="34"/>
        <v>75521</v>
      </c>
      <c r="F1080" s="85">
        <v>60326</v>
      </c>
      <c r="G1080" s="96">
        <v>0.19</v>
      </c>
      <c r="H1080" s="97">
        <v>71788</v>
      </c>
    </row>
    <row r="1081" spans="1:8" ht="25" x14ac:dyDescent="0.25">
      <c r="A1081" s="7" t="s">
        <v>6811</v>
      </c>
      <c r="B1081" s="79" t="s">
        <v>6812</v>
      </c>
      <c r="C1081" s="80" t="s">
        <v>5368</v>
      </c>
      <c r="D1081" s="80" t="s">
        <v>70</v>
      </c>
      <c r="E1081" s="103">
        <f t="shared" si="34"/>
        <v>73546</v>
      </c>
      <c r="F1081" s="85">
        <v>58748</v>
      </c>
      <c r="G1081" s="96">
        <v>0.19</v>
      </c>
      <c r="H1081" s="97">
        <v>69910</v>
      </c>
    </row>
    <row r="1082" spans="1:8" ht="25" x14ac:dyDescent="0.25">
      <c r="A1082" s="7" t="s">
        <v>6813</v>
      </c>
      <c r="B1082" s="79" t="s">
        <v>6814</v>
      </c>
      <c r="C1082" s="80" t="s">
        <v>5368</v>
      </c>
      <c r="D1082" s="80" t="s">
        <v>70</v>
      </c>
      <c r="E1082" s="103">
        <f t="shared" si="34"/>
        <v>83586</v>
      </c>
      <c r="F1082" s="85">
        <v>66768</v>
      </c>
      <c r="G1082" s="96">
        <v>0.19</v>
      </c>
      <c r="H1082" s="97">
        <v>79454</v>
      </c>
    </row>
    <row r="1083" spans="1:8" ht="25" x14ac:dyDescent="0.25">
      <c r="A1083" s="7" t="s">
        <v>6815</v>
      </c>
      <c r="B1083" s="79" t="s">
        <v>6816</v>
      </c>
      <c r="C1083" s="80" t="s">
        <v>5368</v>
      </c>
      <c r="D1083" s="80" t="s">
        <v>70</v>
      </c>
      <c r="E1083" s="103">
        <f t="shared" si="34"/>
        <v>93985</v>
      </c>
      <c r="F1083" s="85">
        <v>75075</v>
      </c>
      <c r="G1083" s="96">
        <v>0.19</v>
      </c>
      <c r="H1083" s="97">
        <v>89339</v>
      </c>
    </row>
    <row r="1084" spans="1:8" ht="25" x14ac:dyDescent="0.25">
      <c r="A1084" s="7" t="s">
        <v>6817</v>
      </c>
      <c r="B1084" s="79" t="s">
        <v>6818</v>
      </c>
      <c r="C1084" s="80" t="s">
        <v>5368</v>
      </c>
      <c r="D1084" s="80" t="s">
        <v>70</v>
      </c>
      <c r="E1084" s="103">
        <f t="shared" si="34"/>
        <v>105912</v>
      </c>
      <c r="F1084" s="85">
        <v>84602</v>
      </c>
      <c r="G1084" s="96">
        <v>0.19</v>
      </c>
      <c r="H1084" s="97">
        <v>100676</v>
      </c>
    </row>
    <row r="1085" spans="1:8" ht="25" x14ac:dyDescent="0.25">
      <c r="A1085" s="7" t="s">
        <v>6819</v>
      </c>
      <c r="B1085" s="79" t="s">
        <v>6820</v>
      </c>
      <c r="C1085" s="80" t="s">
        <v>5368</v>
      </c>
      <c r="D1085" s="80" t="s">
        <v>70</v>
      </c>
      <c r="E1085" s="103">
        <f t="shared" si="34"/>
        <v>122168</v>
      </c>
      <c r="F1085" s="85">
        <v>97587</v>
      </c>
      <c r="G1085" s="96">
        <v>0.19</v>
      </c>
      <c r="H1085" s="97">
        <v>116129</v>
      </c>
    </row>
    <row r="1086" spans="1:8" ht="25" x14ac:dyDescent="0.25">
      <c r="A1086" s="7" t="s">
        <v>6821</v>
      </c>
      <c r="B1086" s="79" t="s">
        <v>6822</v>
      </c>
      <c r="C1086" s="80" t="s">
        <v>5368</v>
      </c>
      <c r="D1086" s="80" t="s">
        <v>70</v>
      </c>
      <c r="E1086" s="103">
        <f t="shared" si="34"/>
        <v>141669</v>
      </c>
      <c r="F1086" s="85">
        <v>113165</v>
      </c>
      <c r="G1086" s="96">
        <v>0.19</v>
      </c>
      <c r="H1086" s="97">
        <v>134666</v>
      </c>
    </row>
    <row r="1087" spans="1:8" ht="12.5" x14ac:dyDescent="0.25">
      <c r="A1087" s="7" t="s">
        <v>9343</v>
      </c>
      <c r="B1087" s="79" t="s">
        <v>9344</v>
      </c>
      <c r="C1087" s="80" t="s">
        <v>5368</v>
      </c>
      <c r="D1087" s="80" t="s">
        <v>70</v>
      </c>
      <c r="E1087" s="103">
        <f t="shared" si="34"/>
        <v>3032</v>
      </c>
      <c r="F1087" s="85">
        <v>2422</v>
      </c>
      <c r="G1087" s="96">
        <v>0.19</v>
      </c>
      <c r="H1087" s="97">
        <v>2882</v>
      </c>
    </row>
    <row r="1088" spans="1:8" ht="25" x14ac:dyDescent="0.25">
      <c r="A1088" s="7" t="s">
        <v>9395</v>
      </c>
      <c r="B1088" s="79" t="s">
        <v>9396</v>
      </c>
      <c r="C1088" s="80" t="s">
        <v>5368</v>
      </c>
      <c r="D1088" s="80" t="s">
        <v>70</v>
      </c>
      <c r="E1088" s="103">
        <f t="shared" si="34"/>
        <v>156386</v>
      </c>
      <c r="F1088" s="85">
        <v>124920</v>
      </c>
      <c r="G1088" s="96">
        <v>0.19</v>
      </c>
      <c r="H1088" s="97">
        <v>148655</v>
      </c>
    </row>
    <row r="1089" spans="1:8" ht="25" x14ac:dyDescent="0.25">
      <c r="A1089" s="7" t="s">
        <v>9351</v>
      </c>
      <c r="B1089" s="79" t="s">
        <v>9352</v>
      </c>
      <c r="C1089" s="80" t="s">
        <v>5368</v>
      </c>
      <c r="D1089" s="80" t="s">
        <v>70</v>
      </c>
      <c r="E1089" s="103">
        <f t="shared" si="34"/>
        <v>20681</v>
      </c>
      <c r="F1089" s="85">
        <v>16519</v>
      </c>
      <c r="G1089" s="96">
        <v>0.19</v>
      </c>
      <c r="H1089" s="97">
        <v>19658</v>
      </c>
    </row>
    <row r="1090" spans="1:8" ht="12.5" x14ac:dyDescent="0.25">
      <c r="A1090" s="7" t="s">
        <v>7113</v>
      </c>
      <c r="B1090" s="79" t="s">
        <v>7114</v>
      </c>
      <c r="C1090" s="80" t="s">
        <v>5368</v>
      </c>
      <c r="D1090" s="80" t="s">
        <v>70</v>
      </c>
      <c r="E1090" s="103">
        <f t="shared" si="34"/>
        <v>4924</v>
      </c>
      <c r="F1090" s="85">
        <v>3933</v>
      </c>
      <c r="G1090" s="96">
        <v>0.19</v>
      </c>
      <c r="H1090" s="97">
        <v>4680</v>
      </c>
    </row>
    <row r="1091" spans="1:8" ht="12.5" x14ac:dyDescent="0.25">
      <c r="A1091" s="7" t="s">
        <v>9359</v>
      </c>
      <c r="B1091" s="79" t="s">
        <v>9360</v>
      </c>
      <c r="C1091" s="80" t="s">
        <v>5368</v>
      </c>
      <c r="D1091" s="80" t="s">
        <v>70</v>
      </c>
      <c r="E1091" s="103">
        <f t="shared" si="34"/>
        <v>7042</v>
      </c>
      <c r="F1091" s="85">
        <v>5624</v>
      </c>
      <c r="G1091" s="96">
        <v>0.19</v>
      </c>
      <c r="H1091" s="97">
        <v>6693</v>
      </c>
    </row>
    <row r="1092" spans="1:8" ht="12.5" x14ac:dyDescent="0.25">
      <c r="A1092" s="7" t="s">
        <v>9367</v>
      </c>
      <c r="B1092" s="79" t="s">
        <v>9368</v>
      </c>
      <c r="C1092" s="80" t="s">
        <v>5368</v>
      </c>
      <c r="D1092" s="80" t="s">
        <v>70</v>
      </c>
      <c r="E1092" s="103">
        <f t="shared" si="34"/>
        <v>9976</v>
      </c>
      <c r="F1092" s="85">
        <v>7968</v>
      </c>
      <c r="G1092" s="96">
        <v>0.19</v>
      </c>
      <c r="H1092" s="97">
        <v>9482</v>
      </c>
    </row>
    <row r="1093" spans="1:8" ht="12.5" x14ac:dyDescent="0.25">
      <c r="A1093" s="7" t="s">
        <v>9369</v>
      </c>
      <c r="B1093" s="79" t="s">
        <v>9370</v>
      </c>
      <c r="C1093" s="80" t="s">
        <v>5368</v>
      </c>
      <c r="D1093" s="80" t="s">
        <v>70</v>
      </c>
      <c r="E1093" s="103">
        <f t="shared" si="34"/>
        <v>11003</v>
      </c>
      <c r="F1093" s="85">
        <v>8789</v>
      </c>
      <c r="G1093" s="96">
        <v>0.19</v>
      </c>
      <c r="H1093" s="97">
        <v>10459</v>
      </c>
    </row>
    <row r="1094" spans="1:8" ht="12.5" x14ac:dyDescent="0.25">
      <c r="A1094" s="7" t="s">
        <v>9411</v>
      </c>
      <c r="B1094" s="79" t="s">
        <v>9412</v>
      </c>
      <c r="C1094" s="80" t="s">
        <v>5368</v>
      </c>
      <c r="D1094" s="80" t="s">
        <v>70</v>
      </c>
      <c r="E1094" s="103">
        <f t="shared" si="34"/>
        <v>13139</v>
      </c>
      <c r="F1094" s="85">
        <v>10495</v>
      </c>
      <c r="G1094" s="96">
        <v>0.19</v>
      </c>
      <c r="H1094" s="97">
        <v>12489</v>
      </c>
    </row>
    <row r="1095" spans="1:8" ht="12.5" x14ac:dyDescent="0.25">
      <c r="A1095" s="7" t="s">
        <v>6807</v>
      </c>
      <c r="B1095" s="79" t="s">
        <v>6808</v>
      </c>
      <c r="C1095" s="80" t="s">
        <v>5368</v>
      </c>
      <c r="D1095" s="80" t="s">
        <v>70</v>
      </c>
      <c r="E1095" s="103">
        <f t="shared" si="34"/>
        <v>7454</v>
      </c>
      <c r="F1095" s="85">
        <v>5954</v>
      </c>
      <c r="G1095" s="96">
        <v>0.19</v>
      </c>
      <c r="H1095" s="97">
        <v>7085</v>
      </c>
    </row>
    <row r="1096" spans="1:8" ht="12.5" x14ac:dyDescent="0.25">
      <c r="A1096" s="7" t="s">
        <v>9353</v>
      </c>
      <c r="B1096" s="79" t="s">
        <v>9354</v>
      </c>
      <c r="C1096" s="80" t="s">
        <v>5368</v>
      </c>
      <c r="D1096" s="80" t="s">
        <v>70</v>
      </c>
      <c r="E1096" s="103">
        <f t="shared" si="34"/>
        <v>10853</v>
      </c>
      <c r="F1096" s="85">
        <v>8669</v>
      </c>
      <c r="G1096" s="96">
        <v>0.19</v>
      </c>
      <c r="H1096" s="97">
        <v>10316</v>
      </c>
    </row>
    <row r="1097" spans="1:8" ht="12.5" x14ac:dyDescent="0.25">
      <c r="A1097" s="7" t="s">
        <v>9471</v>
      </c>
      <c r="B1097" s="79" t="s">
        <v>9472</v>
      </c>
      <c r="C1097" s="80" t="s">
        <v>5368</v>
      </c>
      <c r="D1097" s="80" t="s">
        <v>70</v>
      </c>
      <c r="E1097" s="103">
        <f t="shared" si="34"/>
        <v>50913</v>
      </c>
      <c r="F1097" s="85">
        <v>40669</v>
      </c>
      <c r="G1097" s="96">
        <v>0.19</v>
      </c>
      <c r="H1097" s="97">
        <v>48396</v>
      </c>
    </row>
    <row r="1098" spans="1:8" ht="12.5" x14ac:dyDescent="0.25">
      <c r="A1098" s="7" t="s">
        <v>9425</v>
      </c>
      <c r="B1098" s="79" t="s">
        <v>9426</v>
      </c>
      <c r="C1098" s="80" t="s">
        <v>5368</v>
      </c>
      <c r="D1098" s="80" t="s">
        <v>70</v>
      </c>
      <c r="E1098" s="103">
        <f t="shared" si="34"/>
        <v>49649</v>
      </c>
      <c r="F1098" s="85">
        <v>39659</v>
      </c>
      <c r="G1098" s="96">
        <v>0.19</v>
      </c>
      <c r="H1098" s="97">
        <v>47194</v>
      </c>
    </row>
    <row r="1099" spans="1:8" ht="12.5" x14ac:dyDescent="0.25">
      <c r="A1099" s="7" t="s">
        <v>9463</v>
      </c>
      <c r="B1099" s="79" t="s">
        <v>9464</v>
      </c>
      <c r="C1099" s="80" t="s">
        <v>5368</v>
      </c>
      <c r="D1099" s="80" t="s">
        <v>70</v>
      </c>
      <c r="E1099" s="103">
        <f t="shared" si="34"/>
        <v>65013</v>
      </c>
      <c r="F1099" s="85">
        <v>51932</v>
      </c>
      <c r="G1099" s="96">
        <v>0.19</v>
      </c>
      <c r="H1099" s="97">
        <v>61799</v>
      </c>
    </row>
    <row r="1100" spans="1:8" ht="12.5" x14ac:dyDescent="0.25">
      <c r="A1100" s="7" t="s">
        <v>9497</v>
      </c>
      <c r="B1100" s="79" t="s">
        <v>9498</v>
      </c>
      <c r="C1100" s="80" t="s">
        <v>5368</v>
      </c>
      <c r="D1100" s="80" t="s">
        <v>70</v>
      </c>
      <c r="E1100" s="103">
        <f t="shared" si="34"/>
        <v>32224</v>
      </c>
      <c r="F1100" s="85">
        <v>25740</v>
      </c>
      <c r="G1100" s="96">
        <v>0.19</v>
      </c>
      <c r="H1100" s="97">
        <v>30631</v>
      </c>
    </row>
    <row r="1101" spans="1:8" ht="12.5" x14ac:dyDescent="0.25">
      <c r="A1101" s="7" t="s">
        <v>9491</v>
      </c>
      <c r="B1101" s="79" t="s">
        <v>9492</v>
      </c>
      <c r="C1101" s="80" t="s">
        <v>5368</v>
      </c>
      <c r="D1101" s="80" t="s">
        <v>70</v>
      </c>
      <c r="E1101" s="103">
        <f t="shared" si="34"/>
        <v>19701</v>
      </c>
      <c r="F1101" s="85">
        <v>15737</v>
      </c>
      <c r="G1101" s="96">
        <v>0.19</v>
      </c>
      <c r="H1101" s="97">
        <v>18727</v>
      </c>
    </row>
    <row r="1102" spans="1:8" ht="12.5" x14ac:dyDescent="0.25">
      <c r="A1102" s="7" t="s">
        <v>9433</v>
      </c>
      <c r="B1102" s="79" t="s">
        <v>9434</v>
      </c>
      <c r="C1102" s="80" t="s">
        <v>5368</v>
      </c>
      <c r="D1102" s="80" t="s">
        <v>70</v>
      </c>
      <c r="E1102" s="103">
        <f t="shared" si="34"/>
        <v>14452</v>
      </c>
      <c r="F1102" s="85">
        <v>11544</v>
      </c>
      <c r="G1102" s="96">
        <v>0.19</v>
      </c>
      <c r="H1102" s="97">
        <v>13737</v>
      </c>
    </row>
    <row r="1103" spans="1:8" ht="12.5" x14ac:dyDescent="0.25">
      <c r="A1103" s="7" t="s">
        <v>9371</v>
      </c>
      <c r="B1103" s="79" t="s">
        <v>9372</v>
      </c>
      <c r="C1103" s="80" t="s">
        <v>5368</v>
      </c>
      <c r="D1103" s="80" t="s">
        <v>70</v>
      </c>
      <c r="E1103" s="103">
        <f t="shared" si="34"/>
        <v>46168</v>
      </c>
      <c r="F1103" s="85">
        <v>36878</v>
      </c>
      <c r="G1103" s="96">
        <v>0.19</v>
      </c>
      <c r="H1103" s="97">
        <v>43885</v>
      </c>
    </row>
    <row r="1104" spans="1:8" ht="12.5" x14ac:dyDescent="0.25">
      <c r="A1104" s="7" t="s">
        <v>9413</v>
      </c>
      <c r="B1104" s="79" t="s">
        <v>9414</v>
      </c>
      <c r="C1104" s="80" t="s">
        <v>5368</v>
      </c>
      <c r="D1104" s="80" t="s">
        <v>70</v>
      </c>
      <c r="E1104" s="103">
        <f t="shared" si="34"/>
        <v>31524</v>
      </c>
      <c r="F1104" s="85">
        <v>25181</v>
      </c>
      <c r="G1104" s="96">
        <v>0.19</v>
      </c>
      <c r="H1104" s="97">
        <v>29965</v>
      </c>
    </row>
    <row r="1105" spans="1:8" ht="12.5" x14ac:dyDescent="0.25">
      <c r="A1105" s="7" t="s">
        <v>9435</v>
      </c>
      <c r="B1105" s="79" t="s">
        <v>9436</v>
      </c>
      <c r="C1105" s="80" t="s">
        <v>5368</v>
      </c>
      <c r="D1105" s="80" t="s">
        <v>70</v>
      </c>
      <c r="E1105" s="103">
        <f t="shared" si="34"/>
        <v>2856</v>
      </c>
      <c r="F1105" s="85">
        <v>2281</v>
      </c>
      <c r="G1105" s="96">
        <v>0.19</v>
      </c>
      <c r="H1105" s="97">
        <v>2714</v>
      </c>
    </row>
    <row r="1106" spans="1:8" ht="12.5" x14ac:dyDescent="0.25">
      <c r="A1106" s="7" t="s">
        <v>9317</v>
      </c>
      <c r="B1106" s="79" t="s">
        <v>9318</v>
      </c>
      <c r="C1106" s="80" t="s">
        <v>5368</v>
      </c>
      <c r="D1106" s="80" t="s">
        <v>70</v>
      </c>
      <c r="E1106" s="103">
        <f t="shared" si="34"/>
        <v>1147</v>
      </c>
      <c r="F1106" s="85">
        <v>916</v>
      </c>
      <c r="G1106" s="96">
        <v>0.19</v>
      </c>
      <c r="H1106" s="97">
        <v>1090</v>
      </c>
    </row>
    <row r="1107" spans="1:8" ht="12.5" x14ac:dyDescent="0.25">
      <c r="A1107" s="7" t="s">
        <v>9397</v>
      </c>
      <c r="B1107" s="79" t="s">
        <v>9398</v>
      </c>
      <c r="C1107" s="80" t="s">
        <v>5368</v>
      </c>
      <c r="D1107" s="80" t="s">
        <v>70</v>
      </c>
      <c r="E1107" s="103">
        <f t="shared" si="34"/>
        <v>1462</v>
      </c>
      <c r="F1107" s="85">
        <v>1167</v>
      </c>
      <c r="G1107" s="96">
        <v>0.19</v>
      </c>
      <c r="H1107" s="97">
        <v>1389</v>
      </c>
    </row>
    <row r="1108" spans="1:8" ht="12.5" x14ac:dyDescent="0.25">
      <c r="A1108" s="7" t="s">
        <v>9441</v>
      </c>
      <c r="B1108" s="79" t="s">
        <v>9442</v>
      </c>
      <c r="C1108" s="80" t="s">
        <v>5368</v>
      </c>
      <c r="D1108" s="80" t="s">
        <v>70</v>
      </c>
      <c r="E1108" s="103">
        <f t="shared" si="34"/>
        <v>60220</v>
      </c>
      <c r="F1108" s="85">
        <v>48103</v>
      </c>
      <c r="G1108" s="96">
        <v>0.19</v>
      </c>
      <c r="H1108" s="97">
        <v>57243</v>
      </c>
    </row>
    <row r="1109" spans="1:8" ht="12.5" x14ac:dyDescent="0.25">
      <c r="A1109" s="7" t="s">
        <v>6911</v>
      </c>
      <c r="B1109" s="79" t="s">
        <v>6912</v>
      </c>
      <c r="C1109" s="80" t="s">
        <v>5368</v>
      </c>
      <c r="D1109" s="80" t="s">
        <v>70</v>
      </c>
      <c r="E1109" s="103">
        <f t="shared" si="34"/>
        <v>24037</v>
      </c>
      <c r="F1109" s="85">
        <v>19200</v>
      </c>
      <c r="G1109" s="96">
        <v>0.19</v>
      </c>
      <c r="H1109" s="97">
        <v>22848</v>
      </c>
    </row>
    <row r="1110" spans="1:8" ht="12.5" x14ac:dyDescent="0.25">
      <c r="A1110" s="7" t="s">
        <v>6915</v>
      </c>
      <c r="B1110" s="79" t="s">
        <v>6916</v>
      </c>
      <c r="C1110" s="80" t="s">
        <v>5368</v>
      </c>
      <c r="D1110" s="80" t="s">
        <v>70</v>
      </c>
      <c r="E1110" s="103">
        <f t="shared" si="34"/>
        <v>24037</v>
      </c>
      <c r="F1110" s="85">
        <v>19200</v>
      </c>
      <c r="G1110" s="96">
        <v>0.19</v>
      </c>
      <c r="H1110" s="97">
        <v>22848</v>
      </c>
    </row>
    <row r="1111" spans="1:8" ht="12.5" x14ac:dyDescent="0.25">
      <c r="A1111" s="7" t="s">
        <v>6919</v>
      </c>
      <c r="B1111" s="79" t="s">
        <v>6920</v>
      </c>
      <c r="C1111" s="80" t="s">
        <v>5368</v>
      </c>
      <c r="D1111" s="80" t="s">
        <v>70</v>
      </c>
      <c r="E1111" s="103">
        <f t="shared" si="34"/>
        <v>31421</v>
      </c>
      <c r="F1111" s="85">
        <v>25098</v>
      </c>
      <c r="G1111" s="96">
        <v>0.19</v>
      </c>
      <c r="H1111" s="97">
        <v>29867</v>
      </c>
    </row>
    <row r="1112" spans="1:8" ht="12.5" x14ac:dyDescent="0.25">
      <c r="A1112" s="7" t="s">
        <v>6923</v>
      </c>
      <c r="B1112" s="79" t="s">
        <v>6924</v>
      </c>
      <c r="C1112" s="80" t="s">
        <v>5368</v>
      </c>
      <c r="D1112" s="80" t="s">
        <v>70</v>
      </c>
      <c r="E1112" s="103">
        <f t="shared" si="34"/>
        <v>31421</v>
      </c>
      <c r="F1112" s="85">
        <v>25098</v>
      </c>
      <c r="G1112" s="96">
        <v>0.19</v>
      </c>
      <c r="H1112" s="97">
        <v>29867</v>
      </c>
    </row>
    <row r="1113" spans="1:8" ht="12.5" x14ac:dyDescent="0.25">
      <c r="A1113" s="7" t="s">
        <v>6927</v>
      </c>
      <c r="B1113" s="79" t="s">
        <v>6928</v>
      </c>
      <c r="C1113" s="80" t="s">
        <v>5368</v>
      </c>
      <c r="D1113" s="80" t="s">
        <v>70</v>
      </c>
      <c r="E1113" s="103">
        <f t="shared" si="34"/>
        <v>34522</v>
      </c>
      <c r="F1113" s="85">
        <v>27576</v>
      </c>
      <c r="G1113" s="96">
        <v>0.19</v>
      </c>
      <c r="H1113" s="97">
        <v>32815</v>
      </c>
    </row>
    <row r="1114" spans="1:8" ht="12.5" x14ac:dyDescent="0.25">
      <c r="A1114" s="7" t="s">
        <v>6931</v>
      </c>
      <c r="B1114" s="79" t="s">
        <v>6932</v>
      </c>
      <c r="C1114" s="80" t="s">
        <v>5368</v>
      </c>
      <c r="D1114" s="80" t="s">
        <v>70</v>
      </c>
      <c r="E1114" s="103">
        <f t="shared" si="34"/>
        <v>56633</v>
      </c>
      <c r="F1114" s="85">
        <v>45238</v>
      </c>
      <c r="G1114" s="96">
        <v>0.19</v>
      </c>
      <c r="H1114" s="97">
        <v>53833</v>
      </c>
    </row>
    <row r="1115" spans="1:8" ht="12.5" x14ac:dyDescent="0.25">
      <c r="A1115" s="7" t="s">
        <v>6935</v>
      </c>
      <c r="B1115" s="79" t="s">
        <v>6936</v>
      </c>
      <c r="C1115" s="80" t="s">
        <v>5368</v>
      </c>
      <c r="D1115" s="80" t="s">
        <v>70</v>
      </c>
      <c r="E1115" s="103">
        <f t="shared" si="34"/>
        <v>56633</v>
      </c>
      <c r="F1115" s="85">
        <v>45238</v>
      </c>
      <c r="G1115" s="96">
        <v>0.19</v>
      </c>
      <c r="H1115" s="97">
        <v>53833</v>
      </c>
    </row>
    <row r="1116" spans="1:8" ht="12.5" x14ac:dyDescent="0.25">
      <c r="A1116" s="7" t="s">
        <v>6939</v>
      </c>
      <c r="B1116" s="79" t="s">
        <v>6940</v>
      </c>
      <c r="C1116" s="80" t="s">
        <v>5368</v>
      </c>
      <c r="D1116" s="80" t="s">
        <v>70</v>
      </c>
      <c r="E1116" s="103">
        <f t="shared" ref="E1116:E1179" si="35">ROUNDUP(H1116*(1+$H$1),0)</f>
        <v>69175</v>
      </c>
      <c r="F1116" s="85">
        <v>55256</v>
      </c>
      <c r="G1116" s="96">
        <v>0.19</v>
      </c>
      <c r="H1116" s="97">
        <v>65755</v>
      </c>
    </row>
    <row r="1117" spans="1:8" ht="12.5" x14ac:dyDescent="0.25">
      <c r="A1117" s="7" t="s">
        <v>6943</v>
      </c>
      <c r="B1117" s="79" t="s">
        <v>6944</v>
      </c>
      <c r="C1117" s="80" t="s">
        <v>5368</v>
      </c>
      <c r="D1117" s="80" t="s">
        <v>70</v>
      </c>
      <c r="E1117" s="103">
        <f t="shared" si="35"/>
        <v>71602</v>
      </c>
      <c r="F1117" s="85">
        <v>57195</v>
      </c>
      <c r="G1117" s="96">
        <v>0.19</v>
      </c>
      <c r="H1117" s="97">
        <v>68062</v>
      </c>
    </row>
    <row r="1118" spans="1:8" ht="12.5" x14ac:dyDescent="0.25">
      <c r="A1118" s="7" t="s">
        <v>6947</v>
      </c>
      <c r="B1118" s="79" t="s">
        <v>6948</v>
      </c>
      <c r="C1118" s="80" t="s">
        <v>5368</v>
      </c>
      <c r="D1118" s="80" t="s">
        <v>70</v>
      </c>
      <c r="E1118" s="103">
        <f t="shared" si="35"/>
        <v>78478</v>
      </c>
      <c r="F1118" s="85">
        <v>62687</v>
      </c>
      <c r="G1118" s="96">
        <v>0.19</v>
      </c>
      <c r="H1118" s="97">
        <v>74598</v>
      </c>
    </row>
    <row r="1119" spans="1:8" ht="12.5" x14ac:dyDescent="0.25">
      <c r="A1119" s="7" t="s">
        <v>6951</v>
      </c>
      <c r="B1119" s="79" t="s">
        <v>6952</v>
      </c>
      <c r="C1119" s="80" t="s">
        <v>5368</v>
      </c>
      <c r="D1119" s="80" t="s">
        <v>70</v>
      </c>
      <c r="E1119" s="103">
        <f t="shared" si="35"/>
        <v>121763</v>
      </c>
      <c r="F1119" s="85">
        <v>97264</v>
      </c>
      <c r="G1119" s="96">
        <v>0.19</v>
      </c>
      <c r="H1119" s="97">
        <v>115744</v>
      </c>
    </row>
    <row r="1120" spans="1:8" ht="12.5" x14ac:dyDescent="0.25">
      <c r="A1120" s="7" t="s">
        <v>6955</v>
      </c>
      <c r="B1120" s="79" t="s">
        <v>6956</v>
      </c>
      <c r="C1120" s="80" t="s">
        <v>5368</v>
      </c>
      <c r="D1120" s="80" t="s">
        <v>70</v>
      </c>
      <c r="E1120" s="103">
        <f t="shared" si="35"/>
        <v>81213</v>
      </c>
      <c r="F1120" s="85">
        <v>64872</v>
      </c>
      <c r="G1120" s="96">
        <v>0.19</v>
      </c>
      <c r="H1120" s="97">
        <v>77198</v>
      </c>
    </row>
    <row r="1121" spans="1:8" ht="12.5" x14ac:dyDescent="0.25">
      <c r="A1121" s="7" t="s">
        <v>6959</v>
      </c>
      <c r="B1121" s="79" t="s">
        <v>6960</v>
      </c>
      <c r="C1121" s="80" t="s">
        <v>5368</v>
      </c>
      <c r="D1121" s="80" t="s">
        <v>70</v>
      </c>
      <c r="E1121" s="103">
        <f t="shared" si="35"/>
        <v>81213</v>
      </c>
      <c r="F1121" s="85">
        <v>64872</v>
      </c>
      <c r="G1121" s="96">
        <v>0.19</v>
      </c>
      <c r="H1121" s="97">
        <v>77198</v>
      </c>
    </row>
    <row r="1122" spans="1:8" ht="12.5" x14ac:dyDescent="0.25">
      <c r="A1122" s="7" t="s">
        <v>6963</v>
      </c>
      <c r="B1122" s="79" t="s">
        <v>6964</v>
      </c>
      <c r="C1122" s="80" t="s">
        <v>5368</v>
      </c>
      <c r="D1122" s="80" t="s">
        <v>70</v>
      </c>
      <c r="E1122" s="103">
        <f t="shared" si="35"/>
        <v>78446</v>
      </c>
      <c r="F1122" s="85">
        <v>62662</v>
      </c>
      <c r="G1122" s="96">
        <v>0.19</v>
      </c>
      <c r="H1122" s="97">
        <v>74568</v>
      </c>
    </row>
    <row r="1123" spans="1:8" ht="12.5" x14ac:dyDescent="0.25">
      <c r="A1123" s="7" t="s">
        <v>6967</v>
      </c>
      <c r="B1123" s="79" t="s">
        <v>6968</v>
      </c>
      <c r="C1123" s="80" t="s">
        <v>5368</v>
      </c>
      <c r="D1123" s="80" t="s">
        <v>70</v>
      </c>
      <c r="E1123" s="103">
        <f t="shared" si="35"/>
        <v>78446</v>
      </c>
      <c r="F1123" s="85">
        <v>62662</v>
      </c>
      <c r="G1123" s="96">
        <v>0.19</v>
      </c>
      <c r="H1123" s="97">
        <v>74568</v>
      </c>
    </row>
    <row r="1124" spans="1:8" ht="12.5" x14ac:dyDescent="0.25">
      <c r="A1124" s="7" t="s">
        <v>7057</v>
      </c>
      <c r="B1124" s="79" t="s">
        <v>7058</v>
      </c>
      <c r="C1124" s="80" t="s">
        <v>5368</v>
      </c>
      <c r="D1124" s="80" t="s">
        <v>70</v>
      </c>
      <c r="E1124" s="103">
        <f t="shared" si="35"/>
        <v>7841</v>
      </c>
      <c r="F1124" s="85">
        <v>6263</v>
      </c>
      <c r="G1124" s="96">
        <v>0.19</v>
      </c>
      <c r="H1124" s="97">
        <v>7453</v>
      </c>
    </row>
    <row r="1125" spans="1:8" ht="12.5" x14ac:dyDescent="0.25">
      <c r="A1125" s="7" t="s">
        <v>7059</v>
      </c>
      <c r="B1125" s="79" t="s">
        <v>7060</v>
      </c>
      <c r="C1125" s="80" t="s">
        <v>5368</v>
      </c>
      <c r="D1125" s="80" t="s">
        <v>70</v>
      </c>
      <c r="E1125" s="103">
        <f t="shared" si="35"/>
        <v>9153</v>
      </c>
      <c r="F1125" s="85">
        <v>7311</v>
      </c>
      <c r="G1125" s="96">
        <v>0.19</v>
      </c>
      <c r="H1125" s="97">
        <v>8700</v>
      </c>
    </row>
    <row r="1126" spans="1:8" ht="12.5" x14ac:dyDescent="0.25">
      <c r="A1126" s="7" t="s">
        <v>6909</v>
      </c>
      <c r="B1126" s="79" t="s">
        <v>6910</v>
      </c>
      <c r="C1126" s="80" t="s">
        <v>5368</v>
      </c>
      <c r="D1126" s="80" t="s">
        <v>70</v>
      </c>
      <c r="E1126" s="103">
        <f t="shared" si="35"/>
        <v>13048</v>
      </c>
      <c r="F1126" s="85">
        <v>10423</v>
      </c>
      <c r="G1126" s="96">
        <v>0.19</v>
      </c>
      <c r="H1126" s="97">
        <v>12403</v>
      </c>
    </row>
    <row r="1127" spans="1:8" ht="12.5" x14ac:dyDescent="0.25">
      <c r="A1127" s="7" t="s">
        <v>6913</v>
      </c>
      <c r="B1127" s="79" t="s">
        <v>6914</v>
      </c>
      <c r="C1127" s="80" t="s">
        <v>5368</v>
      </c>
      <c r="D1127" s="80" t="s">
        <v>70</v>
      </c>
      <c r="E1127" s="103">
        <f t="shared" si="35"/>
        <v>10762</v>
      </c>
      <c r="F1127" s="85">
        <v>8597</v>
      </c>
      <c r="G1127" s="96">
        <v>0.19</v>
      </c>
      <c r="H1127" s="97">
        <v>10230</v>
      </c>
    </row>
    <row r="1128" spans="1:8" ht="12.5" x14ac:dyDescent="0.25">
      <c r="A1128" s="7" t="s">
        <v>6917</v>
      </c>
      <c r="B1128" s="79" t="s">
        <v>6918</v>
      </c>
      <c r="C1128" s="80" t="s">
        <v>5368</v>
      </c>
      <c r="D1128" s="80" t="s">
        <v>70</v>
      </c>
      <c r="E1128" s="103">
        <f t="shared" si="35"/>
        <v>10762</v>
      </c>
      <c r="F1128" s="85">
        <v>8597</v>
      </c>
      <c r="G1128" s="96">
        <v>0.19</v>
      </c>
      <c r="H1128" s="97">
        <v>10230</v>
      </c>
    </row>
    <row r="1129" spans="1:8" ht="12.5" x14ac:dyDescent="0.25">
      <c r="A1129" s="7" t="s">
        <v>6921</v>
      </c>
      <c r="B1129" s="79" t="s">
        <v>6922</v>
      </c>
      <c r="C1129" s="80" t="s">
        <v>5368</v>
      </c>
      <c r="D1129" s="80" t="s">
        <v>70</v>
      </c>
      <c r="E1129" s="103">
        <f t="shared" si="35"/>
        <v>11030</v>
      </c>
      <c r="F1129" s="85">
        <v>8810</v>
      </c>
      <c r="G1129" s="96">
        <v>0.19</v>
      </c>
      <c r="H1129" s="97">
        <v>10484</v>
      </c>
    </row>
    <row r="1130" spans="1:8" ht="12.5" x14ac:dyDescent="0.25">
      <c r="A1130" s="7" t="s">
        <v>6925</v>
      </c>
      <c r="B1130" s="79" t="s">
        <v>6926</v>
      </c>
      <c r="C1130" s="80" t="s">
        <v>5368</v>
      </c>
      <c r="D1130" s="80" t="s">
        <v>70</v>
      </c>
      <c r="E1130" s="103">
        <f t="shared" si="35"/>
        <v>14511</v>
      </c>
      <c r="F1130" s="85">
        <v>11591</v>
      </c>
      <c r="G1130" s="96">
        <v>0.19</v>
      </c>
      <c r="H1130" s="97">
        <v>13793</v>
      </c>
    </row>
    <row r="1131" spans="1:8" ht="12.5" x14ac:dyDescent="0.25">
      <c r="A1131" s="7" t="s">
        <v>6929</v>
      </c>
      <c r="B1131" s="79" t="s">
        <v>6930</v>
      </c>
      <c r="C1131" s="80" t="s">
        <v>5368</v>
      </c>
      <c r="D1131" s="80" t="s">
        <v>70</v>
      </c>
      <c r="E1131" s="103">
        <f t="shared" si="35"/>
        <v>28914</v>
      </c>
      <c r="F1131" s="85">
        <v>23096</v>
      </c>
      <c r="G1131" s="96">
        <v>0.19</v>
      </c>
      <c r="H1131" s="97">
        <v>27484</v>
      </c>
    </row>
    <row r="1132" spans="1:8" ht="12.5" x14ac:dyDescent="0.25">
      <c r="A1132" s="7" t="s">
        <v>6933</v>
      </c>
      <c r="B1132" s="79" t="s">
        <v>6934</v>
      </c>
      <c r="C1132" s="80" t="s">
        <v>5368</v>
      </c>
      <c r="D1132" s="80" t="s">
        <v>70</v>
      </c>
      <c r="E1132" s="103">
        <f t="shared" si="35"/>
        <v>28943</v>
      </c>
      <c r="F1132" s="85">
        <v>23119</v>
      </c>
      <c r="G1132" s="96">
        <v>0.19</v>
      </c>
      <c r="H1132" s="97">
        <v>27512</v>
      </c>
    </row>
    <row r="1133" spans="1:8" ht="12.5" x14ac:dyDescent="0.25">
      <c r="A1133" s="7" t="s">
        <v>6937</v>
      </c>
      <c r="B1133" s="79" t="s">
        <v>6938</v>
      </c>
      <c r="C1133" s="80" t="s">
        <v>5368</v>
      </c>
      <c r="D1133" s="80" t="s">
        <v>70</v>
      </c>
      <c r="E1133" s="103">
        <f t="shared" si="35"/>
        <v>34135</v>
      </c>
      <c r="F1133" s="85">
        <v>27266</v>
      </c>
      <c r="G1133" s="96">
        <v>0.19</v>
      </c>
      <c r="H1133" s="97">
        <v>32447</v>
      </c>
    </row>
    <row r="1134" spans="1:8" ht="12.5" x14ac:dyDescent="0.25">
      <c r="A1134" s="7" t="s">
        <v>6941</v>
      </c>
      <c r="B1134" s="79" t="s">
        <v>6942</v>
      </c>
      <c r="C1134" s="80" t="s">
        <v>5368</v>
      </c>
      <c r="D1134" s="80" t="s">
        <v>70</v>
      </c>
      <c r="E1134" s="103">
        <f t="shared" si="35"/>
        <v>34135</v>
      </c>
      <c r="F1134" s="85">
        <v>27266</v>
      </c>
      <c r="G1134" s="96">
        <v>0.19</v>
      </c>
      <c r="H1134" s="97">
        <v>32447</v>
      </c>
    </row>
    <row r="1135" spans="1:8" ht="12.5" x14ac:dyDescent="0.25">
      <c r="A1135" s="7" t="s">
        <v>6945</v>
      </c>
      <c r="B1135" s="79" t="s">
        <v>6946</v>
      </c>
      <c r="C1135" s="80" t="s">
        <v>5368</v>
      </c>
      <c r="D1135" s="80" t="s">
        <v>70</v>
      </c>
      <c r="E1135" s="103">
        <f t="shared" si="35"/>
        <v>34135</v>
      </c>
      <c r="F1135" s="85">
        <v>27266</v>
      </c>
      <c r="G1135" s="96">
        <v>0.19</v>
      </c>
      <c r="H1135" s="97">
        <v>32447</v>
      </c>
    </row>
    <row r="1136" spans="1:8" ht="12.5" x14ac:dyDescent="0.25">
      <c r="A1136" s="7" t="s">
        <v>6949</v>
      </c>
      <c r="B1136" s="79" t="s">
        <v>6950</v>
      </c>
      <c r="C1136" s="80" t="s">
        <v>5368</v>
      </c>
      <c r="D1136" s="80" t="s">
        <v>70</v>
      </c>
      <c r="E1136" s="103">
        <f t="shared" si="35"/>
        <v>74213</v>
      </c>
      <c r="F1136" s="85">
        <v>59281</v>
      </c>
      <c r="G1136" s="96">
        <v>0.19</v>
      </c>
      <c r="H1136" s="97">
        <v>70544</v>
      </c>
    </row>
    <row r="1137" spans="1:8" ht="12.5" x14ac:dyDescent="0.25">
      <c r="A1137" s="7" t="s">
        <v>6953</v>
      </c>
      <c r="B1137" s="79" t="s">
        <v>6954</v>
      </c>
      <c r="C1137" s="80" t="s">
        <v>5368</v>
      </c>
      <c r="D1137" s="80" t="s">
        <v>70</v>
      </c>
      <c r="E1137" s="103">
        <f t="shared" si="35"/>
        <v>74255</v>
      </c>
      <c r="F1137" s="85">
        <v>59314</v>
      </c>
      <c r="G1137" s="96">
        <v>0.19</v>
      </c>
      <c r="H1137" s="97">
        <v>70584</v>
      </c>
    </row>
    <row r="1138" spans="1:8" ht="12.5" x14ac:dyDescent="0.25">
      <c r="A1138" s="7" t="s">
        <v>6957</v>
      </c>
      <c r="B1138" s="79" t="s">
        <v>6958</v>
      </c>
      <c r="C1138" s="80" t="s">
        <v>5368</v>
      </c>
      <c r="D1138" s="80" t="s">
        <v>70</v>
      </c>
      <c r="E1138" s="103">
        <f t="shared" si="35"/>
        <v>77569</v>
      </c>
      <c r="F1138" s="85">
        <v>61961</v>
      </c>
      <c r="G1138" s="96">
        <v>0.19</v>
      </c>
      <c r="H1138" s="97">
        <v>73734</v>
      </c>
    </row>
    <row r="1139" spans="1:8" ht="12.5" x14ac:dyDescent="0.25">
      <c r="A1139" s="7" t="s">
        <v>6961</v>
      </c>
      <c r="B1139" s="79" t="s">
        <v>6962</v>
      </c>
      <c r="C1139" s="80" t="s">
        <v>5368</v>
      </c>
      <c r="D1139" s="80" t="s">
        <v>70</v>
      </c>
      <c r="E1139" s="103">
        <f t="shared" si="35"/>
        <v>77569</v>
      </c>
      <c r="F1139" s="85">
        <v>61961</v>
      </c>
      <c r="G1139" s="96">
        <v>0.19</v>
      </c>
      <c r="H1139" s="97">
        <v>73734</v>
      </c>
    </row>
    <row r="1140" spans="1:8" ht="12.5" x14ac:dyDescent="0.25">
      <c r="A1140" s="7" t="s">
        <v>6965</v>
      </c>
      <c r="B1140" s="79" t="s">
        <v>6966</v>
      </c>
      <c r="C1140" s="80" t="s">
        <v>5368</v>
      </c>
      <c r="D1140" s="80" t="s">
        <v>70</v>
      </c>
      <c r="E1140" s="103">
        <f t="shared" si="35"/>
        <v>89133</v>
      </c>
      <c r="F1140" s="85">
        <v>71199</v>
      </c>
      <c r="G1140" s="96">
        <v>0.19</v>
      </c>
      <c r="H1140" s="97">
        <v>84727</v>
      </c>
    </row>
    <row r="1141" spans="1:8" ht="50" x14ac:dyDescent="0.25">
      <c r="A1141" s="7" t="s">
        <v>6981</v>
      </c>
      <c r="B1141" s="79" t="s">
        <v>6982</v>
      </c>
      <c r="C1141" s="80" t="s">
        <v>5368</v>
      </c>
      <c r="D1141" s="80" t="s">
        <v>70</v>
      </c>
      <c r="E1141" s="103">
        <f t="shared" si="35"/>
        <v>395742</v>
      </c>
      <c r="F1141" s="85">
        <v>316118</v>
      </c>
      <c r="G1141" s="96">
        <v>0.19</v>
      </c>
      <c r="H1141" s="97">
        <v>376180</v>
      </c>
    </row>
    <row r="1142" spans="1:8" ht="50" x14ac:dyDescent="0.25">
      <c r="A1142" s="7" t="s">
        <v>6983</v>
      </c>
      <c r="B1142" s="79" t="s">
        <v>6984</v>
      </c>
      <c r="C1142" s="80" t="s">
        <v>5368</v>
      </c>
      <c r="D1142" s="80" t="s">
        <v>70</v>
      </c>
      <c r="E1142" s="103">
        <f t="shared" si="35"/>
        <v>493577</v>
      </c>
      <c r="F1142" s="85">
        <v>394268</v>
      </c>
      <c r="G1142" s="96">
        <v>0.19</v>
      </c>
      <c r="H1142" s="97">
        <v>469179</v>
      </c>
    </row>
    <row r="1143" spans="1:8" ht="50" x14ac:dyDescent="0.25">
      <c r="A1143" s="7" t="s">
        <v>6985</v>
      </c>
      <c r="B1143" s="79" t="s">
        <v>6986</v>
      </c>
      <c r="C1143" s="80" t="s">
        <v>5368</v>
      </c>
      <c r="D1143" s="80" t="s">
        <v>70</v>
      </c>
      <c r="E1143" s="103">
        <f t="shared" si="35"/>
        <v>593236</v>
      </c>
      <c r="F1143" s="85">
        <v>473876</v>
      </c>
      <c r="G1143" s="96">
        <v>0.19</v>
      </c>
      <c r="H1143" s="97">
        <v>563912</v>
      </c>
    </row>
    <row r="1144" spans="1:8" ht="50" x14ac:dyDescent="0.25">
      <c r="A1144" s="7" t="s">
        <v>6987</v>
      </c>
      <c r="B1144" s="79" t="s">
        <v>6988</v>
      </c>
      <c r="C1144" s="80" t="s">
        <v>5368</v>
      </c>
      <c r="D1144" s="80" t="s">
        <v>70</v>
      </c>
      <c r="E1144" s="103">
        <f t="shared" si="35"/>
        <v>709603</v>
      </c>
      <c r="F1144" s="85">
        <v>566829</v>
      </c>
      <c r="G1144" s="96">
        <v>0.19</v>
      </c>
      <c r="H1144" s="97">
        <v>674527</v>
      </c>
    </row>
    <row r="1145" spans="1:8" ht="50" x14ac:dyDescent="0.25">
      <c r="A1145" s="7" t="s">
        <v>6971</v>
      </c>
      <c r="B1145" s="79" t="s">
        <v>6972</v>
      </c>
      <c r="C1145" s="80" t="s">
        <v>5368</v>
      </c>
      <c r="D1145" s="80" t="s">
        <v>70</v>
      </c>
      <c r="E1145" s="103">
        <f t="shared" si="35"/>
        <v>202399</v>
      </c>
      <c r="F1145" s="85">
        <v>161676</v>
      </c>
      <c r="G1145" s="96">
        <v>0.19</v>
      </c>
      <c r="H1145" s="97">
        <v>192394</v>
      </c>
    </row>
    <row r="1146" spans="1:8" ht="50" x14ac:dyDescent="0.25">
      <c r="A1146" s="7" t="s">
        <v>6973</v>
      </c>
      <c r="B1146" s="79" t="s">
        <v>6974</v>
      </c>
      <c r="C1146" s="80" t="s">
        <v>5368</v>
      </c>
      <c r="D1146" s="80" t="s">
        <v>70</v>
      </c>
      <c r="E1146" s="103">
        <f t="shared" si="35"/>
        <v>199897</v>
      </c>
      <c r="F1146" s="85">
        <v>159677</v>
      </c>
      <c r="G1146" s="96">
        <v>0.19</v>
      </c>
      <c r="H1146" s="97">
        <v>190016</v>
      </c>
    </row>
    <row r="1147" spans="1:8" ht="50" x14ac:dyDescent="0.25">
      <c r="A1147" s="7" t="s">
        <v>6975</v>
      </c>
      <c r="B1147" s="79" t="s">
        <v>6976</v>
      </c>
      <c r="C1147" s="80" t="s">
        <v>5368</v>
      </c>
      <c r="D1147" s="80" t="s">
        <v>70</v>
      </c>
      <c r="E1147" s="103">
        <f t="shared" si="35"/>
        <v>199897</v>
      </c>
      <c r="F1147" s="85">
        <v>159677</v>
      </c>
      <c r="G1147" s="96">
        <v>0.19</v>
      </c>
      <c r="H1147" s="97">
        <v>190016</v>
      </c>
    </row>
    <row r="1148" spans="1:8" ht="50" x14ac:dyDescent="0.25">
      <c r="A1148" s="7" t="s">
        <v>6977</v>
      </c>
      <c r="B1148" s="79" t="s">
        <v>6978</v>
      </c>
      <c r="C1148" s="80" t="s">
        <v>5368</v>
      </c>
      <c r="D1148" s="80" t="s">
        <v>70</v>
      </c>
      <c r="E1148" s="103">
        <f t="shared" si="35"/>
        <v>199897</v>
      </c>
      <c r="F1148" s="85">
        <v>159677</v>
      </c>
      <c r="G1148" s="96">
        <v>0.19</v>
      </c>
      <c r="H1148" s="97">
        <v>190016</v>
      </c>
    </row>
    <row r="1149" spans="1:8" ht="50" x14ac:dyDescent="0.25">
      <c r="A1149" s="7" t="s">
        <v>6979</v>
      </c>
      <c r="B1149" s="79" t="s">
        <v>6980</v>
      </c>
      <c r="C1149" s="80" t="s">
        <v>5368</v>
      </c>
      <c r="D1149" s="80" t="s">
        <v>70</v>
      </c>
      <c r="E1149" s="103">
        <f t="shared" si="35"/>
        <v>199897</v>
      </c>
      <c r="F1149" s="85">
        <v>159677</v>
      </c>
      <c r="G1149" s="96">
        <v>0.19</v>
      </c>
      <c r="H1149" s="97">
        <v>190016</v>
      </c>
    </row>
    <row r="1150" spans="1:8" ht="50" x14ac:dyDescent="0.25">
      <c r="A1150" s="7" t="s">
        <v>6989</v>
      </c>
      <c r="B1150" s="79" t="s">
        <v>6990</v>
      </c>
      <c r="C1150" s="80" t="s">
        <v>5368</v>
      </c>
      <c r="D1150" s="80" t="s">
        <v>70</v>
      </c>
      <c r="E1150" s="103">
        <f t="shared" si="35"/>
        <v>607669</v>
      </c>
      <c r="F1150" s="85">
        <v>485405</v>
      </c>
      <c r="G1150" s="96">
        <v>0.19</v>
      </c>
      <c r="H1150" s="97">
        <v>577632</v>
      </c>
    </row>
    <row r="1151" spans="1:8" ht="50" x14ac:dyDescent="0.25">
      <c r="A1151" s="7" t="s">
        <v>6991</v>
      </c>
      <c r="B1151" s="79" t="s">
        <v>6992</v>
      </c>
      <c r="C1151" s="80" t="s">
        <v>5368</v>
      </c>
      <c r="D1151" s="80" t="s">
        <v>70</v>
      </c>
      <c r="E1151" s="103">
        <f t="shared" si="35"/>
        <v>910548</v>
      </c>
      <c r="F1151" s="85">
        <v>727344</v>
      </c>
      <c r="G1151" s="96">
        <v>0.19</v>
      </c>
      <c r="H1151" s="97">
        <v>865539</v>
      </c>
    </row>
    <row r="1152" spans="1:8" ht="50" x14ac:dyDescent="0.25">
      <c r="A1152" s="7" t="s">
        <v>6993</v>
      </c>
      <c r="B1152" s="79" t="s">
        <v>6994</v>
      </c>
      <c r="C1152" s="80" t="s">
        <v>5368</v>
      </c>
      <c r="D1152" s="80" t="s">
        <v>70</v>
      </c>
      <c r="E1152" s="103">
        <f t="shared" si="35"/>
        <v>1799052</v>
      </c>
      <c r="F1152" s="85">
        <v>1437080</v>
      </c>
      <c r="G1152" s="96">
        <v>0.19</v>
      </c>
      <c r="H1152" s="97">
        <v>1710125</v>
      </c>
    </row>
    <row r="1153" spans="1:8" ht="50" x14ac:dyDescent="0.25">
      <c r="A1153" s="7" t="s">
        <v>6995</v>
      </c>
      <c r="B1153" s="79" t="s">
        <v>6996</v>
      </c>
      <c r="C1153" s="80" t="s">
        <v>5368</v>
      </c>
      <c r="D1153" s="80" t="s">
        <v>70</v>
      </c>
      <c r="E1153" s="103">
        <f t="shared" si="35"/>
        <v>1267083</v>
      </c>
      <c r="F1153" s="85">
        <v>1012144</v>
      </c>
      <c r="G1153" s="96">
        <v>0.19</v>
      </c>
      <c r="H1153" s="97">
        <v>1204451</v>
      </c>
    </row>
    <row r="1154" spans="1:8" ht="50" x14ac:dyDescent="0.25">
      <c r="A1154" s="7" t="s">
        <v>6997</v>
      </c>
      <c r="B1154" s="79" t="s">
        <v>6998</v>
      </c>
      <c r="C1154" s="80" t="s">
        <v>5368</v>
      </c>
      <c r="D1154" s="80" t="s">
        <v>70</v>
      </c>
      <c r="E1154" s="103">
        <f t="shared" si="35"/>
        <v>1156723</v>
      </c>
      <c r="F1154" s="85">
        <v>923988</v>
      </c>
      <c r="G1154" s="96">
        <v>0.19</v>
      </c>
      <c r="H1154" s="97">
        <v>1099546</v>
      </c>
    </row>
    <row r="1155" spans="1:8" ht="50" x14ac:dyDescent="0.25">
      <c r="A1155" s="7" t="s">
        <v>6969</v>
      </c>
      <c r="B1155" s="79" t="s">
        <v>6970</v>
      </c>
      <c r="C1155" s="80" t="s">
        <v>5368</v>
      </c>
      <c r="D1155" s="80" t="s">
        <v>70</v>
      </c>
      <c r="E1155" s="103">
        <f t="shared" si="35"/>
        <v>199897</v>
      </c>
      <c r="F1155" s="85">
        <v>159677</v>
      </c>
      <c r="G1155" s="96">
        <v>0.19</v>
      </c>
      <c r="H1155" s="97">
        <v>190016</v>
      </c>
    </row>
    <row r="1156" spans="1:8" ht="50" x14ac:dyDescent="0.25">
      <c r="A1156" s="7" t="s">
        <v>6999</v>
      </c>
      <c r="B1156" s="79" t="s">
        <v>7000</v>
      </c>
      <c r="C1156" s="80" t="s">
        <v>5368</v>
      </c>
      <c r="D1156" s="80" t="s">
        <v>70</v>
      </c>
      <c r="E1156" s="103">
        <f t="shared" si="35"/>
        <v>1571926</v>
      </c>
      <c r="F1156" s="85">
        <v>1255652</v>
      </c>
      <c r="G1156" s="96">
        <v>0.19</v>
      </c>
      <c r="H1156" s="97">
        <v>1494226</v>
      </c>
    </row>
    <row r="1157" spans="1:8" ht="50" x14ac:dyDescent="0.25">
      <c r="A1157" s="7" t="s">
        <v>7011</v>
      </c>
      <c r="B1157" s="79" t="s">
        <v>7012</v>
      </c>
      <c r="C1157" s="80" t="s">
        <v>5368</v>
      </c>
      <c r="D1157" s="80" t="s">
        <v>70</v>
      </c>
      <c r="E1157" s="103">
        <f t="shared" si="35"/>
        <v>350814</v>
      </c>
      <c r="F1157" s="85">
        <v>280229</v>
      </c>
      <c r="G1157" s="96">
        <v>0.19</v>
      </c>
      <c r="H1157" s="97">
        <v>333473</v>
      </c>
    </row>
    <row r="1158" spans="1:8" ht="50" x14ac:dyDescent="0.25">
      <c r="A1158" s="7" t="s">
        <v>7001</v>
      </c>
      <c r="B1158" s="79" t="s">
        <v>7002</v>
      </c>
      <c r="C1158" s="80" t="s">
        <v>5368</v>
      </c>
      <c r="D1158" s="80" t="s">
        <v>70</v>
      </c>
      <c r="E1158" s="103">
        <f t="shared" si="35"/>
        <v>2974975</v>
      </c>
      <c r="F1158" s="85">
        <v>2376406</v>
      </c>
      <c r="G1158" s="96">
        <v>0.19</v>
      </c>
      <c r="H1158" s="97">
        <v>2827923</v>
      </c>
    </row>
    <row r="1159" spans="1:8" ht="50" x14ac:dyDescent="0.25">
      <c r="A1159" s="7" t="s">
        <v>7005</v>
      </c>
      <c r="B1159" s="79" t="s">
        <v>7006</v>
      </c>
      <c r="C1159" s="80" t="s">
        <v>5368</v>
      </c>
      <c r="D1159" s="80" t="s">
        <v>70</v>
      </c>
      <c r="E1159" s="103">
        <f t="shared" si="35"/>
        <v>350814</v>
      </c>
      <c r="F1159" s="85">
        <v>280229</v>
      </c>
      <c r="G1159" s="96">
        <v>0.19</v>
      </c>
      <c r="H1159" s="97">
        <v>333473</v>
      </c>
    </row>
    <row r="1160" spans="1:8" ht="50" x14ac:dyDescent="0.25">
      <c r="A1160" s="7" t="s">
        <v>7003</v>
      </c>
      <c r="B1160" s="79" t="s">
        <v>7004</v>
      </c>
      <c r="C1160" s="80" t="s">
        <v>5368</v>
      </c>
      <c r="D1160" s="80" t="s">
        <v>70</v>
      </c>
      <c r="E1160" s="103">
        <f t="shared" si="35"/>
        <v>5134581</v>
      </c>
      <c r="F1160" s="85">
        <v>4101496</v>
      </c>
      <c r="G1160" s="96">
        <v>0.19</v>
      </c>
      <c r="H1160" s="97">
        <v>4880780</v>
      </c>
    </row>
    <row r="1161" spans="1:8" ht="50" x14ac:dyDescent="0.25">
      <c r="A1161" s="7" t="s">
        <v>7007</v>
      </c>
      <c r="B1161" s="79" t="s">
        <v>7008</v>
      </c>
      <c r="C1161" s="80" t="s">
        <v>5368</v>
      </c>
      <c r="D1161" s="80" t="s">
        <v>70</v>
      </c>
      <c r="E1161" s="103">
        <f t="shared" si="35"/>
        <v>388458</v>
      </c>
      <c r="F1161" s="85">
        <v>310299</v>
      </c>
      <c r="G1161" s="96">
        <v>0.19</v>
      </c>
      <c r="H1161" s="97">
        <v>369256</v>
      </c>
    </row>
    <row r="1162" spans="1:8" ht="50" x14ac:dyDescent="0.25">
      <c r="A1162" s="7" t="s">
        <v>7009</v>
      </c>
      <c r="B1162" s="79" t="s">
        <v>7010</v>
      </c>
      <c r="C1162" s="80" t="s">
        <v>5368</v>
      </c>
      <c r="D1162" s="80" t="s">
        <v>70</v>
      </c>
      <c r="E1162" s="103">
        <f t="shared" si="35"/>
        <v>868858</v>
      </c>
      <c r="F1162" s="85">
        <v>694042</v>
      </c>
      <c r="G1162" s="96">
        <v>0.19</v>
      </c>
      <c r="H1162" s="97">
        <v>825910</v>
      </c>
    </row>
    <row r="1163" spans="1:8" ht="50" x14ac:dyDescent="0.25">
      <c r="A1163" s="7" t="s">
        <v>7017</v>
      </c>
      <c r="B1163" s="79" t="s">
        <v>7018</v>
      </c>
      <c r="C1163" s="80" t="s">
        <v>5368</v>
      </c>
      <c r="D1163" s="80" t="s">
        <v>70</v>
      </c>
      <c r="E1163" s="103">
        <f t="shared" si="35"/>
        <v>30614943</v>
      </c>
      <c r="F1163" s="85">
        <v>24455173</v>
      </c>
      <c r="G1163" s="96">
        <v>0.19</v>
      </c>
      <c r="H1163" s="97">
        <v>29101656</v>
      </c>
    </row>
    <row r="1164" spans="1:8" ht="50" x14ac:dyDescent="0.25">
      <c r="A1164" s="7" t="s">
        <v>7019</v>
      </c>
      <c r="B1164" s="79" t="s">
        <v>7020</v>
      </c>
      <c r="C1164" s="80" t="s">
        <v>5368</v>
      </c>
      <c r="D1164" s="80" t="s">
        <v>70</v>
      </c>
      <c r="E1164" s="103">
        <f t="shared" si="35"/>
        <v>90632331</v>
      </c>
      <c r="F1164" s="85">
        <v>72396979</v>
      </c>
      <c r="G1164" s="96">
        <v>0.19</v>
      </c>
      <c r="H1164" s="97">
        <v>86152405</v>
      </c>
    </row>
    <row r="1165" spans="1:8" ht="50" x14ac:dyDescent="0.25">
      <c r="A1165" s="7" t="s">
        <v>7013</v>
      </c>
      <c r="B1165" s="79" t="s">
        <v>7014</v>
      </c>
      <c r="C1165" s="80" t="s">
        <v>5368</v>
      </c>
      <c r="D1165" s="80" t="s">
        <v>70</v>
      </c>
      <c r="E1165" s="103">
        <f t="shared" si="35"/>
        <v>18994887</v>
      </c>
      <c r="F1165" s="85">
        <v>15173089</v>
      </c>
      <c r="G1165" s="96">
        <v>0.19</v>
      </c>
      <c r="H1165" s="97">
        <v>18055976</v>
      </c>
    </row>
    <row r="1166" spans="1:8" ht="50" x14ac:dyDescent="0.25">
      <c r="A1166" s="7" t="s">
        <v>7015</v>
      </c>
      <c r="B1166" s="79" t="s">
        <v>7016</v>
      </c>
      <c r="C1166" s="80" t="s">
        <v>5368</v>
      </c>
      <c r="D1166" s="80" t="s">
        <v>70</v>
      </c>
      <c r="E1166" s="103">
        <f t="shared" si="35"/>
        <v>57137772</v>
      </c>
      <c r="F1166" s="85">
        <v>45641572</v>
      </c>
      <c r="G1166" s="96">
        <v>0.19</v>
      </c>
      <c r="H1166" s="97">
        <v>54313471</v>
      </c>
    </row>
    <row r="1167" spans="1:8" ht="12.5" x14ac:dyDescent="0.25">
      <c r="A1167" s="7" t="s">
        <v>7053</v>
      </c>
      <c r="B1167" s="79" t="s">
        <v>7054</v>
      </c>
      <c r="C1167" s="80" t="s">
        <v>5368</v>
      </c>
      <c r="D1167" s="80" t="s">
        <v>4985</v>
      </c>
      <c r="E1167" s="103">
        <f t="shared" si="35"/>
        <v>5583</v>
      </c>
      <c r="F1167" s="85">
        <v>4460</v>
      </c>
      <c r="G1167" s="96">
        <v>0.19</v>
      </c>
      <c r="H1167" s="97">
        <v>5307</v>
      </c>
    </row>
    <row r="1168" spans="1:8" ht="12.5" x14ac:dyDescent="0.25">
      <c r="A1168" s="7" t="s">
        <v>7055</v>
      </c>
      <c r="B1168" s="79" t="s">
        <v>7056</v>
      </c>
      <c r="C1168" s="80" t="s">
        <v>5368</v>
      </c>
      <c r="D1168" s="80" t="s">
        <v>70</v>
      </c>
      <c r="E1168" s="103">
        <f t="shared" si="35"/>
        <v>6299</v>
      </c>
      <c r="F1168" s="85">
        <v>5031</v>
      </c>
      <c r="G1168" s="96">
        <v>0.19</v>
      </c>
      <c r="H1168" s="97">
        <v>5987</v>
      </c>
    </row>
    <row r="1169" spans="1:8" ht="12.5" x14ac:dyDescent="0.25">
      <c r="A1169" s="7" t="s">
        <v>7061</v>
      </c>
      <c r="B1169" s="79" t="s">
        <v>7062</v>
      </c>
      <c r="C1169" s="80" t="s">
        <v>5368</v>
      </c>
      <c r="D1169" s="80" t="s">
        <v>70</v>
      </c>
      <c r="E1169" s="103">
        <f t="shared" si="35"/>
        <v>11055</v>
      </c>
      <c r="F1169" s="85">
        <v>8830</v>
      </c>
      <c r="G1169" s="96">
        <v>0.19</v>
      </c>
      <c r="H1169" s="97">
        <v>10508</v>
      </c>
    </row>
    <row r="1170" spans="1:8" ht="12.5" x14ac:dyDescent="0.25">
      <c r="A1170" s="7" t="s">
        <v>7063</v>
      </c>
      <c r="B1170" s="79" t="s">
        <v>7064</v>
      </c>
      <c r="C1170" s="80" t="s">
        <v>5368</v>
      </c>
      <c r="D1170" s="80" t="s">
        <v>65</v>
      </c>
      <c r="E1170" s="103">
        <f t="shared" si="35"/>
        <v>12359</v>
      </c>
      <c r="F1170" s="85">
        <v>9872</v>
      </c>
      <c r="G1170" s="96">
        <v>0.19</v>
      </c>
      <c r="H1170" s="97">
        <v>11748</v>
      </c>
    </row>
    <row r="1171" spans="1:8" ht="37.5" x14ac:dyDescent="0.25">
      <c r="A1171" s="7" t="s">
        <v>7123</v>
      </c>
      <c r="B1171" s="79" t="s">
        <v>7124</v>
      </c>
      <c r="C1171" s="80" t="s">
        <v>5368</v>
      </c>
      <c r="D1171" s="80" t="s">
        <v>70</v>
      </c>
      <c r="E1171" s="103">
        <f t="shared" si="35"/>
        <v>217122</v>
      </c>
      <c r="F1171" s="85">
        <v>173436</v>
      </c>
      <c r="G1171" s="96">
        <v>0.19</v>
      </c>
      <c r="H1171" s="97">
        <v>206389</v>
      </c>
    </row>
    <row r="1172" spans="1:8" ht="37.5" x14ac:dyDescent="0.25">
      <c r="A1172" s="7" t="s">
        <v>7119</v>
      </c>
      <c r="B1172" s="79" t="s">
        <v>7120</v>
      </c>
      <c r="C1172" s="80" t="s">
        <v>5368</v>
      </c>
      <c r="D1172" s="80" t="s">
        <v>70</v>
      </c>
      <c r="E1172" s="103">
        <f t="shared" si="35"/>
        <v>231976</v>
      </c>
      <c r="F1172" s="85">
        <v>185302</v>
      </c>
      <c r="G1172" s="96">
        <v>0.19</v>
      </c>
      <c r="H1172" s="97">
        <v>220509</v>
      </c>
    </row>
    <row r="1173" spans="1:8" ht="25" x14ac:dyDescent="0.25">
      <c r="A1173" s="7" t="s">
        <v>7121</v>
      </c>
      <c r="B1173" s="79" t="s">
        <v>7122</v>
      </c>
      <c r="C1173" s="80" t="s">
        <v>5368</v>
      </c>
      <c r="D1173" s="80" t="s">
        <v>70</v>
      </c>
      <c r="E1173" s="103">
        <f t="shared" si="35"/>
        <v>274260</v>
      </c>
      <c r="F1173" s="85">
        <v>219078</v>
      </c>
      <c r="G1173" s="96">
        <v>0.19</v>
      </c>
      <c r="H1173" s="97">
        <v>260703</v>
      </c>
    </row>
    <row r="1174" spans="1:8" ht="37.5" x14ac:dyDescent="0.25">
      <c r="A1174" s="7" t="s">
        <v>7125</v>
      </c>
      <c r="B1174" s="79" t="s">
        <v>7126</v>
      </c>
      <c r="C1174" s="80" t="s">
        <v>5368</v>
      </c>
      <c r="D1174" s="80" t="s">
        <v>70</v>
      </c>
      <c r="E1174" s="103">
        <f t="shared" si="35"/>
        <v>492564</v>
      </c>
      <c r="F1174" s="85">
        <v>393459</v>
      </c>
      <c r="G1174" s="96">
        <v>0.19</v>
      </c>
      <c r="H1174" s="97">
        <v>468216</v>
      </c>
    </row>
    <row r="1175" spans="1:8" ht="37.5" x14ac:dyDescent="0.25">
      <c r="A1175" s="7" t="s">
        <v>9513</v>
      </c>
      <c r="B1175" s="79" t="s">
        <v>9514</v>
      </c>
      <c r="C1175" s="80" t="s">
        <v>5368</v>
      </c>
      <c r="D1175" s="80" t="s">
        <v>70</v>
      </c>
      <c r="E1175" s="103">
        <f t="shared" si="35"/>
        <v>676200</v>
      </c>
      <c r="F1175" s="85">
        <v>540147</v>
      </c>
      <c r="G1175" s="96">
        <v>0.19</v>
      </c>
      <c r="H1175" s="97">
        <v>642775</v>
      </c>
    </row>
    <row r="1176" spans="1:8" ht="37.5" x14ac:dyDescent="0.25">
      <c r="A1176" s="7" t="s">
        <v>9515</v>
      </c>
      <c r="B1176" s="79" t="s">
        <v>9516</v>
      </c>
      <c r="C1176" s="80" t="s">
        <v>5368</v>
      </c>
      <c r="D1176" s="80" t="s">
        <v>70</v>
      </c>
      <c r="E1176" s="103">
        <f t="shared" si="35"/>
        <v>277522</v>
      </c>
      <c r="F1176" s="85">
        <v>221684</v>
      </c>
      <c r="G1176" s="96">
        <v>0.19</v>
      </c>
      <c r="H1176" s="97">
        <v>263804</v>
      </c>
    </row>
    <row r="1177" spans="1:8" ht="25" x14ac:dyDescent="0.25">
      <c r="A1177" s="7" t="s">
        <v>7127</v>
      </c>
      <c r="B1177" s="79" t="s">
        <v>7128</v>
      </c>
      <c r="C1177" s="80" t="s">
        <v>5368</v>
      </c>
      <c r="D1177" s="80" t="s">
        <v>70</v>
      </c>
      <c r="E1177" s="103">
        <f t="shared" si="35"/>
        <v>1047107</v>
      </c>
      <c r="F1177" s="85">
        <v>836427</v>
      </c>
      <c r="G1177" s="96">
        <v>0.19</v>
      </c>
      <c r="H1177" s="97">
        <v>995348</v>
      </c>
    </row>
    <row r="1178" spans="1:8" ht="25" x14ac:dyDescent="0.25">
      <c r="A1178" s="7" t="s">
        <v>7141</v>
      </c>
      <c r="B1178" s="79" t="s">
        <v>7142</v>
      </c>
      <c r="C1178" s="80" t="s">
        <v>5368</v>
      </c>
      <c r="D1178" s="80" t="s">
        <v>70</v>
      </c>
      <c r="E1178" s="103">
        <f t="shared" si="35"/>
        <v>725934</v>
      </c>
      <c r="F1178" s="85">
        <v>579875</v>
      </c>
      <c r="G1178" s="96">
        <v>0.19</v>
      </c>
      <c r="H1178" s="97">
        <v>690051</v>
      </c>
    </row>
    <row r="1179" spans="1:8" ht="37.5" x14ac:dyDescent="0.25">
      <c r="A1179" s="7" t="s">
        <v>7143</v>
      </c>
      <c r="B1179" s="79" t="s">
        <v>7144</v>
      </c>
      <c r="C1179" s="80" t="s">
        <v>5368</v>
      </c>
      <c r="D1179" s="80" t="s">
        <v>70</v>
      </c>
      <c r="E1179" s="103">
        <f t="shared" si="35"/>
        <v>2825874</v>
      </c>
      <c r="F1179" s="85">
        <v>2257304</v>
      </c>
      <c r="G1179" s="96">
        <v>0.19</v>
      </c>
      <c r="H1179" s="97">
        <v>2686192</v>
      </c>
    </row>
    <row r="1180" spans="1:8" ht="12.5" x14ac:dyDescent="0.25">
      <c r="A1180" s="7" t="s">
        <v>6793</v>
      </c>
      <c r="B1180" s="79" t="s">
        <v>6794</v>
      </c>
      <c r="C1180" s="80" t="s">
        <v>5368</v>
      </c>
      <c r="D1180" s="80" t="s">
        <v>70</v>
      </c>
      <c r="E1180" s="103">
        <f t="shared" ref="E1180:E1243" si="36">ROUNDUP(H1180*(1+$H$1),0)</f>
        <v>20704</v>
      </c>
      <c r="F1180" s="85">
        <v>16538</v>
      </c>
      <c r="G1180" s="96">
        <v>0.19</v>
      </c>
      <c r="H1180" s="97">
        <v>19680</v>
      </c>
    </row>
    <row r="1181" spans="1:8" ht="12.5" x14ac:dyDescent="0.25">
      <c r="A1181" s="7" t="s">
        <v>6797</v>
      </c>
      <c r="B1181" s="79" t="s">
        <v>6798</v>
      </c>
      <c r="C1181" s="80" t="s">
        <v>5368</v>
      </c>
      <c r="D1181" s="80" t="s">
        <v>70</v>
      </c>
      <c r="E1181" s="103">
        <f t="shared" si="36"/>
        <v>25935</v>
      </c>
      <c r="F1181" s="85">
        <v>20717</v>
      </c>
      <c r="G1181" s="96">
        <v>0.19</v>
      </c>
      <c r="H1181" s="97">
        <v>24653</v>
      </c>
    </row>
    <row r="1182" spans="1:8" ht="12.5" x14ac:dyDescent="0.25">
      <c r="A1182" s="7" t="s">
        <v>6799</v>
      </c>
      <c r="B1182" s="79" t="s">
        <v>6800</v>
      </c>
      <c r="C1182" s="80" t="s">
        <v>5368</v>
      </c>
      <c r="D1182" s="80" t="s">
        <v>70</v>
      </c>
      <c r="E1182" s="103">
        <f t="shared" si="36"/>
        <v>31043</v>
      </c>
      <c r="F1182" s="85">
        <v>24797</v>
      </c>
      <c r="G1182" s="96">
        <v>0.19</v>
      </c>
      <c r="H1182" s="97">
        <v>29508</v>
      </c>
    </row>
    <row r="1183" spans="1:8" ht="12.5" x14ac:dyDescent="0.25">
      <c r="A1183" s="7" t="s">
        <v>6801</v>
      </c>
      <c r="B1183" s="79" t="s">
        <v>6802</v>
      </c>
      <c r="C1183" s="80" t="s">
        <v>5368</v>
      </c>
      <c r="D1183" s="80" t="s">
        <v>70</v>
      </c>
      <c r="E1183" s="103">
        <f t="shared" si="36"/>
        <v>36410</v>
      </c>
      <c r="F1183" s="85">
        <v>29084</v>
      </c>
      <c r="G1183" s="96">
        <v>0.19</v>
      </c>
      <c r="H1183" s="97">
        <v>34610</v>
      </c>
    </row>
    <row r="1184" spans="1:8" ht="12.5" x14ac:dyDescent="0.25">
      <c r="A1184" s="7" t="s">
        <v>6803</v>
      </c>
      <c r="B1184" s="79" t="s">
        <v>6804</v>
      </c>
      <c r="C1184" s="80" t="s">
        <v>5368</v>
      </c>
      <c r="D1184" s="80" t="s">
        <v>70</v>
      </c>
      <c r="E1184" s="103">
        <f t="shared" si="36"/>
        <v>41837</v>
      </c>
      <c r="F1184" s="85">
        <v>33419</v>
      </c>
      <c r="G1184" s="96">
        <v>0.19</v>
      </c>
      <c r="H1184" s="97">
        <v>39769</v>
      </c>
    </row>
    <row r="1185" spans="1:8" ht="12.5" x14ac:dyDescent="0.25">
      <c r="A1185" s="7" t="s">
        <v>6805</v>
      </c>
      <c r="B1185" s="79" t="s">
        <v>6806</v>
      </c>
      <c r="C1185" s="80" t="s">
        <v>5368</v>
      </c>
      <c r="D1185" s="80" t="s">
        <v>70</v>
      </c>
      <c r="E1185" s="103">
        <f t="shared" si="36"/>
        <v>47090</v>
      </c>
      <c r="F1185" s="85">
        <v>37615</v>
      </c>
      <c r="G1185" s="96">
        <v>0.19</v>
      </c>
      <c r="H1185" s="97">
        <v>44762</v>
      </c>
    </row>
    <row r="1186" spans="1:8" ht="12.5" x14ac:dyDescent="0.25">
      <c r="A1186" s="7" t="s">
        <v>9493</v>
      </c>
      <c r="B1186" s="79" t="s">
        <v>9494</v>
      </c>
      <c r="C1186" s="80" t="s">
        <v>5368</v>
      </c>
      <c r="D1186" s="80" t="s">
        <v>70</v>
      </c>
      <c r="E1186" s="103">
        <f t="shared" si="36"/>
        <v>14166</v>
      </c>
      <c r="F1186" s="85">
        <v>11315</v>
      </c>
      <c r="G1186" s="96">
        <v>0.19</v>
      </c>
      <c r="H1186" s="97">
        <v>13465</v>
      </c>
    </row>
    <row r="1187" spans="1:8" ht="25" x14ac:dyDescent="0.25">
      <c r="A1187" s="7" t="s">
        <v>6809</v>
      </c>
      <c r="B1187" s="79" t="s">
        <v>6810</v>
      </c>
      <c r="C1187" s="80" t="s">
        <v>5368</v>
      </c>
      <c r="D1187" s="80" t="s">
        <v>770</v>
      </c>
      <c r="E1187" s="103">
        <f t="shared" si="36"/>
        <v>53846</v>
      </c>
      <c r="F1187" s="85">
        <v>43012</v>
      </c>
      <c r="G1187" s="96">
        <v>0.19</v>
      </c>
      <c r="H1187" s="97">
        <v>51184</v>
      </c>
    </row>
    <row r="1188" spans="1:8" ht="12.5" x14ac:dyDescent="0.25">
      <c r="A1188" s="7" t="s">
        <v>9499</v>
      </c>
      <c r="B1188" s="79" t="s">
        <v>9500</v>
      </c>
      <c r="C1188" s="80" t="s">
        <v>5368</v>
      </c>
      <c r="D1188" s="80" t="s">
        <v>70</v>
      </c>
      <c r="E1188" s="103">
        <f t="shared" si="36"/>
        <v>9055</v>
      </c>
      <c r="F1188" s="85">
        <v>7233</v>
      </c>
      <c r="G1188" s="96">
        <v>0.19</v>
      </c>
      <c r="H1188" s="97">
        <v>8607</v>
      </c>
    </row>
    <row r="1189" spans="1:8" ht="12.5" x14ac:dyDescent="0.25">
      <c r="A1189" s="7" t="s">
        <v>9501</v>
      </c>
      <c r="B1189" s="79" t="s">
        <v>9502</v>
      </c>
      <c r="C1189" s="80" t="s">
        <v>5368</v>
      </c>
      <c r="D1189" s="80" t="s">
        <v>70</v>
      </c>
      <c r="E1189" s="103">
        <f t="shared" si="36"/>
        <v>11074</v>
      </c>
      <c r="F1189" s="85">
        <v>8845</v>
      </c>
      <c r="G1189" s="96">
        <v>0.19</v>
      </c>
      <c r="H1189" s="97">
        <v>10526</v>
      </c>
    </row>
    <row r="1190" spans="1:8" ht="12.5" x14ac:dyDescent="0.25">
      <c r="A1190" s="7" t="s">
        <v>9495</v>
      </c>
      <c r="B1190" s="79" t="s">
        <v>9496</v>
      </c>
      <c r="C1190" s="80" t="s">
        <v>5368</v>
      </c>
      <c r="D1190" s="80" t="s">
        <v>70</v>
      </c>
      <c r="E1190" s="103">
        <f t="shared" si="36"/>
        <v>10511</v>
      </c>
      <c r="F1190" s="85">
        <v>8396</v>
      </c>
      <c r="G1190" s="96">
        <v>0.19</v>
      </c>
      <c r="H1190" s="97">
        <v>9991</v>
      </c>
    </row>
    <row r="1191" spans="1:8" ht="12.5" x14ac:dyDescent="0.25">
      <c r="A1191" s="7" t="s">
        <v>9373</v>
      </c>
      <c r="B1191" s="79" t="s">
        <v>9374</v>
      </c>
      <c r="C1191" s="80" t="s">
        <v>5368</v>
      </c>
      <c r="D1191" s="80" t="s">
        <v>70</v>
      </c>
      <c r="E1191" s="103">
        <f t="shared" si="36"/>
        <v>9993</v>
      </c>
      <c r="F1191" s="85">
        <v>7982</v>
      </c>
      <c r="G1191" s="96">
        <v>0.19</v>
      </c>
      <c r="H1191" s="97">
        <v>9499</v>
      </c>
    </row>
    <row r="1192" spans="1:8" ht="12.5" x14ac:dyDescent="0.25">
      <c r="A1192" s="7" t="s">
        <v>9465</v>
      </c>
      <c r="B1192" s="79" t="s">
        <v>9466</v>
      </c>
      <c r="C1192" s="80" t="s">
        <v>5368</v>
      </c>
      <c r="D1192" s="80" t="s">
        <v>70</v>
      </c>
      <c r="E1192" s="103">
        <f t="shared" si="36"/>
        <v>8763</v>
      </c>
      <c r="F1192" s="85">
        <v>6999</v>
      </c>
      <c r="G1192" s="96">
        <v>0.19</v>
      </c>
      <c r="H1192" s="97">
        <v>8329</v>
      </c>
    </row>
    <row r="1193" spans="1:8" ht="12.5" x14ac:dyDescent="0.25">
      <c r="A1193" s="7" t="s">
        <v>9457</v>
      </c>
      <c r="B1193" s="79" t="s">
        <v>9458</v>
      </c>
      <c r="C1193" s="80" t="s">
        <v>5368</v>
      </c>
      <c r="D1193" s="80" t="s">
        <v>70</v>
      </c>
      <c r="E1193" s="103">
        <f t="shared" si="36"/>
        <v>4341</v>
      </c>
      <c r="F1193" s="85">
        <v>3467</v>
      </c>
      <c r="G1193" s="96">
        <v>0.19</v>
      </c>
      <c r="H1193" s="97">
        <v>4126</v>
      </c>
    </row>
    <row r="1194" spans="1:8" ht="12.5" x14ac:dyDescent="0.25">
      <c r="A1194" s="7" t="s">
        <v>6795</v>
      </c>
      <c r="B1194" s="79" t="s">
        <v>6796</v>
      </c>
      <c r="C1194" s="80" t="s">
        <v>5368</v>
      </c>
      <c r="D1194" s="80" t="s">
        <v>70</v>
      </c>
      <c r="E1194" s="103">
        <f t="shared" si="36"/>
        <v>8743</v>
      </c>
      <c r="F1194" s="85">
        <v>6983</v>
      </c>
      <c r="G1194" s="96">
        <v>0.19</v>
      </c>
      <c r="H1194" s="97">
        <v>8310</v>
      </c>
    </row>
    <row r="1195" spans="1:8" ht="12.5" x14ac:dyDescent="0.25">
      <c r="A1195" s="7" t="s">
        <v>9375</v>
      </c>
      <c r="B1195" s="79" t="s">
        <v>9376</v>
      </c>
      <c r="C1195" s="80" t="s">
        <v>5368</v>
      </c>
      <c r="D1195" s="80" t="s">
        <v>70</v>
      </c>
      <c r="E1195" s="103">
        <f t="shared" si="36"/>
        <v>2088</v>
      </c>
      <c r="F1195" s="85">
        <v>1667</v>
      </c>
      <c r="G1195" s="96">
        <v>0.19</v>
      </c>
      <c r="H1195" s="97">
        <v>1984</v>
      </c>
    </row>
    <row r="1196" spans="1:8" ht="12.5" x14ac:dyDescent="0.25">
      <c r="A1196" s="7" t="s">
        <v>9415</v>
      </c>
      <c r="B1196" s="79" t="s">
        <v>9416</v>
      </c>
      <c r="C1196" s="80" t="s">
        <v>5368</v>
      </c>
      <c r="D1196" s="80" t="s">
        <v>70</v>
      </c>
      <c r="E1196" s="103">
        <f t="shared" si="36"/>
        <v>1251</v>
      </c>
      <c r="F1196" s="85">
        <v>999</v>
      </c>
      <c r="G1196" s="96">
        <v>0.19</v>
      </c>
      <c r="H1196" s="97">
        <v>1189</v>
      </c>
    </row>
    <row r="1197" spans="1:8" ht="12.5" x14ac:dyDescent="0.25">
      <c r="A1197" s="7" t="s">
        <v>9459</v>
      </c>
      <c r="B1197" s="79" t="s">
        <v>9460</v>
      </c>
      <c r="C1197" s="80" t="s">
        <v>5368</v>
      </c>
      <c r="D1197" s="80" t="s">
        <v>70</v>
      </c>
      <c r="E1197" s="103">
        <f t="shared" si="36"/>
        <v>5128</v>
      </c>
      <c r="F1197" s="85">
        <v>4096</v>
      </c>
      <c r="G1197" s="96">
        <v>0.19</v>
      </c>
      <c r="H1197" s="97">
        <v>4874</v>
      </c>
    </row>
    <row r="1198" spans="1:8" ht="12.5" x14ac:dyDescent="0.25">
      <c r="A1198" s="7" t="s">
        <v>7173</v>
      </c>
      <c r="B1198" s="79" t="s">
        <v>7174</v>
      </c>
      <c r="C1198" s="80" t="s">
        <v>5368</v>
      </c>
      <c r="D1198" s="80" t="s">
        <v>70</v>
      </c>
      <c r="E1198" s="103">
        <f t="shared" si="36"/>
        <v>2548</v>
      </c>
      <c r="F1198" s="85">
        <v>2035</v>
      </c>
      <c r="G1198" s="96">
        <v>0.19</v>
      </c>
      <c r="H1198" s="97">
        <v>2422</v>
      </c>
    </row>
    <row r="1199" spans="1:8" ht="12.5" x14ac:dyDescent="0.25">
      <c r="A1199" s="7" t="s">
        <v>9377</v>
      </c>
      <c r="B1199" s="79" t="s">
        <v>9378</v>
      </c>
      <c r="C1199" s="80" t="s">
        <v>5368</v>
      </c>
      <c r="D1199" s="80" t="s">
        <v>70</v>
      </c>
      <c r="E1199" s="103">
        <f t="shared" si="36"/>
        <v>0</v>
      </c>
      <c r="F1199" s="85">
        <v>0</v>
      </c>
      <c r="G1199" s="96">
        <v>0.19</v>
      </c>
      <c r="H1199" s="97">
        <v>0</v>
      </c>
    </row>
    <row r="1200" spans="1:8" ht="12.5" x14ac:dyDescent="0.25">
      <c r="A1200" s="7" t="s">
        <v>9285</v>
      </c>
      <c r="B1200" s="79" t="s">
        <v>9286</v>
      </c>
      <c r="C1200" s="80" t="s">
        <v>5368</v>
      </c>
      <c r="D1200" s="80" t="s">
        <v>70</v>
      </c>
      <c r="E1200" s="103">
        <f t="shared" si="36"/>
        <v>671060</v>
      </c>
      <c r="F1200" s="85">
        <v>536041</v>
      </c>
      <c r="G1200" s="96">
        <v>0.19</v>
      </c>
      <c r="H1200" s="97">
        <v>637889</v>
      </c>
    </row>
    <row r="1201" spans="1:8" ht="12.5" x14ac:dyDescent="0.25">
      <c r="A1201" s="7" t="s">
        <v>9289</v>
      </c>
      <c r="B1201" s="79" t="s">
        <v>9290</v>
      </c>
      <c r="C1201" s="80" t="s">
        <v>5368</v>
      </c>
      <c r="D1201" s="80" t="s">
        <v>70</v>
      </c>
      <c r="E1201" s="103">
        <f t="shared" si="36"/>
        <v>919264</v>
      </c>
      <c r="F1201" s="85">
        <v>734307</v>
      </c>
      <c r="G1201" s="96">
        <v>0.19</v>
      </c>
      <c r="H1201" s="97">
        <v>873825</v>
      </c>
    </row>
    <row r="1202" spans="1:8" ht="12.5" x14ac:dyDescent="0.25">
      <c r="A1202" s="7" t="s">
        <v>9287</v>
      </c>
      <c r="B1202" s="79" t="s">
        <v>9288</v>
      </c>
      <c r="C1202" s="80" t="s">
        <v>5368</v>
      </c>
      <c r="D1202" s="80" t="s">
        <v>70</v>
      </c>
      <c r="E1202" s="103">
        <f t="shared" si="36"/>
        <v>801412</v>
      </c>
      <c r="F1202" s="85">
        <v>640166</v>
      </c>
      <c r="G1202" s="96">
        <v>0.19</v>
      </c>
      <c r="H1202" s="97">
        <v>761798</v>
      </c>
    </row>
    <row r="1203" spans="1:8" ht="12.5" x14ac:dyDescent="0.25">
      <c r="A1203" s="7" t="s">
        <v>9295</v>
      </c>
      <c r="B1203" s="79" t="s">
        <v>9296</v>
      </c>
      <c r="C1203" s="80" t="s">
        <v>5368</v>
      </c>
      <c r="D1203" s="80" t="s">
        <v>70</v>
      </c>
      <c r="E1203" s="103">
        <f t="shared" si="36"/>
        <v>1378961</v>
      </c>
      <c r="F1203" s="85">
        <v>1101512</v>
      </c>
      <c r="G1203" s="96">
        <v>0.19</v>
      </c>
      <c r="H1203" s="97">
        <v>1310799</v>
      </c>
    </row>
    <row r="1204" spans="1:8" ht="12.5" x14ac:dyDescent="0.25">
      <c r="A1204" s="7" t="s">
        <v>9291</v>
      </c>
      <c r="B1204" s="79" t="s">
        <v>9292</v>
      </c>
      <c r="C1204" s="80" t="s">
        <v>5368</v>
      </c>
      <c r="D1204" s="80" t="s">
        <v>70</v>
      </c>
      <c r="E1204" s="103">
        <f t="shared" si="36"/>
        <v>919264</v>
      </c>
      <c r="F1204" s="85">
        <v>734307</v>
      </c>
      <c r="G1204" s="96">
        <v>0.19</v>
      </c>
      <c r="H1204" s="97">
        <v>873825</v>
      </c>
    </row>
    <row r="1205" spans="1:8" ht="12.5" x14ac:dyDescent="0.25">
      <c r="A1205" s="7" t="s">
        <v>9293</v>
      </c>
      <c r="B1205" s="79" t="s">
        <v>9294</v>
      </c>
      <c r="C1205" s="80" t="s">
        <v>5368</v>
      </c>
      <c r="D1205" s="80" t="s">
        <v>70</v>
      </c>
      <c r="E1205" s="103">
        <f t="shared" si="36"/>
        <v>1048933</v>
      </c>
      <c r="F1205" s="85">
        <v>837886</v>
      </c>
      <c r="G1205" s="96">
        <v>0.19</v>
      </c>
      <c r="H1205" s="97">
        <v>997084</v>
      </c>
    </row>
    <row r="1206" spans="1:8" ht="12.5" x14ac:dyDescent="0.25">
      <c r="A1206" s="7" t="s">
        <v>9279</v>
      </c>
      <c r="B1206" s="79" t="s">
        <v>9280</v>
      </c>
      <c r="C1206" s="80" t="s">
        <v>5368</v>
      </c>
      <c r="D1206" s="80" t="s">
        <v>70</v>
      </c>
      <c r="E1206" s="103">
        <f t="shared" si="36"/>
        <v>440987</v>
      </c>
      <c r="F1206" s="85">
        <v>352260</v>
      </c>
      <c r="G1206" s="96">
        <v>0.19</v>
      </c>
      <c r="H1206" s="97">
        <v>419189</v>
      </c>
    </row>
    <row r="1207" spans="1:8" ht="12.5" x14ac:dyDescent="0.25">
      <c r="A1207" s="7" t="s">
        <v>9281</v>
      </c>
      <c r="B1207" s="79" t="s">
        <v>9282</v>
      </c>
      <c r="C1207" s="80" t="s">
        <v>5368</v>
      </c>
      <c r="D1207" s="80" t="s">
        <v>70</v>
      </c>
      <c r="E1207" s="103">
        <f t="shared" si="36"/>
        <v>643486</v>
      </c>
      <c r="F1207" s="85">
        <v>514015</v>
      </c>
      <c r="G1207" s="96">
        <v>0.19</v>
      </c>
      <c r="H1207" s="97">
        <v>611678</v>
      </c>
    </row>
    <row r="1208" spans="1:8" ht="12.5" x14ac:dyDescent="0.25">
      <c r="A1208" s="7" t="s">
        <v>9283</v>
      </c>
      <c r="B1208" s="79" t="s">
        <v>9284</v>
      </c>
      <c r="C1208" s="80" t="s">
        <v>5368</v>
      </c>
      <c r="D1208" s="80" t="s">
        <v>70</v>
      </c>
      <c r="E1208" s="103">
        <f t="shared" si="36"/>
        <v>730697</v>
      </c>
      <c r="F1208" s="85">
        <v>583679</v>
      </c>
      <c r="G1208" s="96">
        <v>0.19</v>
      </c>
      <c r="H1208" s="97">
        <v>694578</v>
      </c>
    </row>
    <row r="1209" spans="1:8" ht="12.5" x14ac:dyDescent="0.25">
      <c r="A1209" s="7" t="s">
        <v>7039</v>
      </c>
      <c r="B1209" s="79" t="s">
        <v>7040</v>
      </c>
      <c r="C1209" s="80" t="s">
        <v>5368</v>
      </c>
      <c r="D1209" s="80" t="s">
        <v>70</v>
      </c>
      <c r="E1209" s="103">
        <f t="shared" si="36"/>
        <v>8865</v>
      </c>
      <c r="F1209" s="85">
        <v>7081</v>
      </c>
      <c r="G1209" s="96">
        <v>0.19</v>
      </c>
      <c r="H1209" s="97">
        <v>8426</v>
      </c>
    </row>
    <row r="1210" spans="1:8" ht="262.5" x14ac:dyDescent="0.25">
      <c r="A1210" s="7" t="s">
        <v>9533</v>
      </c>
      <c r="B1210" s="79" t="s">
        <v>9534</v>
      </c>
      <c r="C1210" s="80" t="s">
        <v>5368</v>
      </c>
      <c r="D1210" s="80" t="s">
        <v>70</v>
      </c>
      <c r="E1210" s="103">
        <f t="shared" si="36"/>
        <v>102453943</v>
      </c>
      <c r="F1210" s="85">
        <v>81840066</v>
      </c>
      <c r="G1210" s="96">
        <v>0.19</v>
      </c>
      <c r="H1210" s="97">
        <v>97389679</v>
      </c>
    </row>
    <row r="1211" spans="1:8" ht="62.5" x14ac:dyDescent="0.25">
      <c r="A1211" s="7" t="s">
        <v>9521</v>
      </c>
      <c r="B1211" s="79" t="s">
        <v>9522</v>
      </c>
      <c r="C1211" s="80" t="s">
        <v>5368</v>
      </c>
      <c r="D1211" s="80" t="s">
        <v>70</v>
      </c>
      <c r="E1211" s="103">
        <f t="shared" si="36"/>
        <v>1812406</v>
      </c>
      <c r="F1211" s="85">
        <v>1447747</v>
      </c>
      <c r="G1211" s="96">
        <v>0.19</v>
      </c>
      <c r="H1211" s="97">
        <v>1722819</v>
      </c>
    </row>
    <row r="1212" spans="1:8" ht="62.5" x14ac:dyDescent="0.25">
      <c r="A1212" s="7" t="s">
        <v>9517</v>
      </c>
      <c r="B1212" s="79" t="s">
        <v>9518</v>
      </c>
      <c r="C1212" s="80" t="s">
        <v>5368</v>
      </c>
      <c r="D1212" s="80" t="s">
        <v>70</v>
      </c>
      <c r="E1212" s="103">
        <f t="shared" si="36"/>
        <v>676636</v>
      </c>
      <c r="F1212" s="85">
        <v>540496</v>
      </c>
      <c r="G1212" s="96">
        <v>0.19</v>
      </c>
      <c r="H1212" s="97">
        <v>643190</v>
      </c>
    </row>
    <row r="1213" spans="1:8" ht="62.5" x14ac:dyDescent="0.25">
      <c r="A1213" s="7" t="s">
        <v>9519</v>
      </c>
      <c r="B1213" s="79" t="s">
        <v>9520</v>
      </c>
      <c r="C1213" s="80" t="s">
        <v>5368</v>
      </c>
      <c r="D1213" s="80" t="s">
        <v>70</v>
      </c>
      <c r="E1213" s="103">
        <f t="shared" si="36"/>
        <v>755103</v>
      </c>
      <c r="F1213" s="85">
        <v>603175</v>
      </c>
      <c r="G1213" s="96">
        <v>0.19</v>
      </c>
      <c r="H1213" s="97">
        <v>717778</v>
      </c>
    </row>
    <row r="1214" spans="1:8" ht="12.5" x14ac:dyDescent="0.25">
      <c r="A1214" s="7" t="s">
        <v>9399</v>
      </c>
      <c r="B1214" s="79" t="s">
        <v>9400</v>
      </c>
      <c r="C1214" s="80" t="s">
        <v>5368</v>
      </c>
      <c r="D1214" s="80" t="s">
        <v>70</v>
      </c>
      <c r="E1214" s="103">
        <f t="shared" si="36"/>
        <v>413757</v>
      </c>
      <c r="F1214" s="85">
        <v>330508</v>
      </c>
      <c r="G1214" s="96">
        <v>0.19</v>
      </c>
      <c r="H1214" s="97">
        <v>393305</v>
      </c>
    </row>
    <row r="1215" spans="1:8" ht="25" x14ac:dyDescent="0.25">
      <c r="A1215" s="7" t="s">
        <v>7669</v>
      </c>
      <c r="B1215" s="79" t="s">
        <v>7670</v>
      </c>
      <c r="C1215" s="80" t="s">
        <v>5368</v>
      </c>
      <c r="D1215" s="80" t="s">
        <v>70</v>
      </c>
      <c r="E1215" s="103">
        <f t="shared" si="36"/>
        <v>23198</v>
      </c>
      <c r="F1215" s="85">
        <v>18530</v>
      </c>
      <c r="G1215" s="96">
        <v>0.19</v>
      </c>
      <c r="H1215" s="97">
        <v>22051</v>
      </c>
    </row>
    <row r="1216" spans="1:8" ht="12.5" x14ac:dyDescent="0.25">
      <c r="A1216" s="7" t="s">
        <v>7671</v>
      </c>
      <c r="B1216" s="79" t="s">
        <v>7672</v>
      </c>
      <c r="C1216" s="80" t="s">
        <v>5368</v>
      </c>
      <c r="D1216" s="80" t="s">
        <v>13</v>
      </c>
      <c r="E1216" s="103">
        <f t="shared" si="36"/>
        <v>11427</v>
      </c>
      <c r="F1216" s="85">
        <v>9128</v>
      </c>
      <c r="G1216" s="96">
        <v>0.19</v>
      </c>
      <c r="H1216" s="97">
        <v>10862</v>
      </c>
    </row>
    <row r="1217" spans="1:8" ht="25" x14ac:dyDescent="0.25">
      <c r="A1217" s="7" t="s">
        <v>6853</v>
      </c>
      <c r="B1217" s="79" t="s">
        <v>6854</v>
      </c>
      <c r="C1217" s="80" t="s">
        <v>5368</v>
      </c>
      <c r="D1217" s="80" t="s">
        <v>70</v>
      </c>
      <c r="E1217" s="103">
        <f t="shared" si="36"/>
        <v>1522</v>
      </c>
      <c r="F1217" s="85">
        <v>1215</v>
      </c>
      <c r="G1217" s="96">
        <v>0.19</v>
      </c>
      <c r="H1217" s="97">
        <v>1446</v>
      </c>
    </row>
    <row r="1218" spans="1:8" ht="100" x14ac:dyDescent="0.25">
      <c r="A1218" s="7" t="s">
        <v>9527</v>
      </c>
      <c r="B1218" s="79" t="s">
        <v>9528</v>
      </c>
      <c r="C1218" s="80" t="s">
        <v>5368</v>
      </c>
      <c r="D1218" s="80" t="s">
        <v>70</v>
      </c>
      <c r="E1218" s="103">
        <f t="shared" si="36"/>
        <v>5910806</v>
      </c>
      <c r="F1218" s="85">
        <v>4721543</v>
      </c>
      <c r="G1218" s="96">
        <v>0.19</v>
      </c>
      <c r="H1218" s="97">
        <v>5618636</v>
      </c>
    </row>
    <row r="1219" spans="1:8" ht="137.5" x14ac:dyDescent="0.25">
      <c r="A1219" s="7" t="s">
        <v>9529</v>
      </c>
      <c r="B1219" s="79" t="s">
        <v>9530</v>
      </c>
      <c r="C1219" s="80" t="s">
        <v>5368</v>
      </c>
      <c r="D1219" s="80" t="s">
        <v>70</v>
      </c>
      <c r="E1219" s="103">
        <f t="shared" si="36"/>
        <v>33691584</v>
      </c>
      <c r="F1219" s="85">
        <v>26912790</v>
      </c>
      <c r="G1219" s="96">
        <v>0.19</v>
      </c>
      <c r="H1219" s="97">
        <v>32026220</v>
      </c>
    </row>
    <row r="1220" spans="1:8" ht="200" x14ac:dyDescent="0.25">
      <c r="A1220" s="7" t="s">
        <v>9523</v>
      </c>
      <c r="B1220" s="79" t="s">
        <v>9524</v>
      </c>
      <c r="C1220" s="80" t="s">
        <v>5368</v>
      </c>
      <c r="D1220" s="80" t="s">
        <v>70</v>
      </c>
      <c r="E1220" s="103">
        <f t="shared" si="36"/>
        <v>14777008</v>
      </c>
      <c r="F1220" s="85">
        <v>11803853</v>
      </c>
      <c r="G1220" s="96">
        <v>0.19</v>
      </c>
      <c r="H1220" s="97">
        <v>14046585</v>
      </c>
    </row>
    <row r="1221" spans="1:8" ht="137.5" x14ac:dyDescent="0.25">
      <c r="A1221" s="7" t="s">
        <v>9525</v>
      </c>
      <c r="B1221" s="79" t="s">
        <v>9526</v>
      </c>
      <c r="C1221" s="80" t="s">
        <v>5368</v>
      </c>
      <c r="D1221" s="80" t="s">
        <v>70</v>
      </c>
      <c r="E1221" s="103">
        <f t="shared" si="36"/>
        <v>10836474</v>
      </c>
      <c r="F1221" s="85">
        <v>8656160</v>
      </c>
      <c r="G1221" s="96">
        <v>0.19</v>
      </c>
      <c r="H1221" s="97">
        <v>10300830</v>
      </c>
    </row>
    <row r="1222" spans="1:8" ht="50" x14ac:dyDescent="0.25">
      <c r="A1222" s="7" t="s">
        <v>6903</v>
      </c>
      <c r="B1222" s="79" t="s">
        <v>6904</v>
      </c>
      <c r="C1222" s="80" t="s">
        <v>5368</v>
      </c>
      <c r="D1222" s="80" t="s">
        <v>70</v>
      </c>
      <c r="E1222" s="103">
        <f t="shared" si="36"/>
        <v>105588</v>
      </c>
      <c r="F1222" s="85">
        <v>84343</v>
      </c>
      <c r="G1222" s="96">
        <v>0.19</v>
      </c>
      <c r="H1222" s="97">
        <v>100368</v>
      </c>
    </row>
    <row r="1223" spans="1:8" ht="50" x14ac:dyDescent="0.25">
      <c r="A1223" s="7" t="s">
        <v>6893</v>
      </c>
      <c r="B1223" s="79" t="s">
        <v>6894</v>
      </c>
      <c r="C1223" s="80" t="s">
        <v>5368</v>
      </c>
      <c r="D1223" s="80" t="s">
        <v>70</v>
      </c>
      <c r="E1223" s="103">
        <f t="shared" si="36"/>
        <v>318386</v>
      </c>
      <c r="F1223" s="85">
        <v>254326</v>
      </c>
      <c r="G1223" s="96">
        <v>0.19</v>
      </c>
      <c r="H1223" s="97">
        <v>302648</v>
      </c>
    </row>
    <row r="1224" spans="1:8" ht="50" x14ac:dyDescent="0.25">
      <c r="A1224" s="7" t="s">
        <v>6877</v>
      </c>
      <c r="B1224" s="79" t="s">
        <v>6878</v>
      </c>
      <c r="C1224" s="80" t="s">
        <v>5368</v>
      </c>
      <c r="D1224" s="80" t="s">
        <v>70</v>
      </c>
      <c r="E1224" s="103">
        <f t="shared" si="36"/>
        <v>472495</v>
      </c>
      <c r="F1224" s="85">
        <v>377428</v>
      </c>
      <c r="G1224" s="96">
        <v>0.19</v>
      </c>
      <c r="H1224" s="97">
        <v>449139</v>
      </c>
    </row>
    <row r="1225" spans="1:8" ht="50" x14ac:dyDescent="0.25">
      <c r="A1225" s="7" t="s">
        <v>6889</v>
      </c>
      <c r="B1225" s="79" t="s">
        <v>6890</v>
      </c>
      <c r="C1225" s="80" t="s">
        <v>5368</v>
      </c>
      <c r="D1225" s="80" t="s">
        <v>70</v>
      </c>
      <c r="E1225" s="103">
        <f t="shared" si="36"/>
        <v>221125</v>
      </c>
      <c r="F1225" s="85">
        <v>176634</v>
      </c>
      <c r="G1225" s="96">
        <v>0.19</v>
      </c>
      <c r="H1225" s="97">
        <v>210194</v>
      </c>
    </row>
    <row r="1226" spans="1:8" ht="50" x14ac:dyDescent="0.25">
      <c r="A1226" s="7" t="s">
        <v>6891</v>
      </c>
      <c r="B1226" s="79" t="s">
        <v>6892</v>
      </c>
      <c r="C1226" s="80" t="s">
        <v>5368</v>
      </c>
      <c r="D1226" s="80" t="s">
        <v>70</v>
      </c>
      <c r="E1226" s="103">
        <f t="shared" si="36"/>
        <v>272384</v>
      </c>
      <c r="F1226" s="85">
        <v>217580</v>
      </c>
      <c r="G1226" s="96">
        <v>0.19</v>
      </c>
      <c r="H1226" s="97">
        <v>258920</v>
      </c>
    </row>
    <row r="1227" spans="1:8" ht="50" x14ac:dyDescent="0.25">
      <c r="A1227" s="7" t="s">
        <v>6887</v>
      </c>
      <c r="B1227" s="79" t="s">
        <v>6888</v>
      </c>
      <c r="C1227" s="80" t="s">
        <v>5368</v>
      </c>
      <c r="D1227" s="80" t="s">
        <v>70</v>
      </c>
      <c r="E1227" s="103">
        <f t="shared" si="36"/>
        <v>341025</v>
      </c>
      <c r="F1227" s="85">
        <v>272410</v>
      </c>
      <c r="G1227" s="96">
        <v>0.19</v>
      </c>
      <c r="H1227" s="97">
        <v>324168</v>
      </c>
    </row>
    <row r="1228" spans="1:8" ht="50" x14ac:dyDescent="0.25">
      <c r="A1228" s="7" t="s">
        <v>6875</v>
      </c>
      <c r="B1228" s="79" t="s">
        <v>6876</v>
      </c>
      <c r="C1228" s="80" t="s">
        <v>5368</v>
      </c>
      <c r="D1228" s="80" t="s">
        <v>70</v>
      </c>
      <c r="E1228" s="103">
        <f t="shared" si="36"/>
        <v>598308</v>
      </c>
      <c r="F1228" s="85">
        <v>477927</v>
      </c>
      <c r="G1228" s="96">
        <v>0.19</v>
      </c>
      <c r="H1228" s="97">
        <v>568733</v>
      </c>
    </row>
    <row r="1229" spans="1:8" ht="50" x14ac:dyDescent="0.25">
      <c r="A1229" s="7" t="s">
        <v>6873</v>
      </c>
      <c r="B1229" s="79" t="s">
        <v>6874</v>
      </c>
      <c r="C1229" s="80" t="s">
        <v>5368</v>
      </c>
      <c r="D1229" s="80" t="s">
        <v>70</v>
      </c>
      <c r="E1229" s="103">
        <f t="shared" si="36"/>
        <v>651707</v>
      </c>
      <c r="F1229" s="85">
        <v>520582</v>
      </c>
      <c r="G1229" s="96">
        <v>0.19</v>
      </c>
      <c r="H1229" s="97">
        <v>619493</v>
      </c>
    </row>
    <row r="1230" spans="1:8" ht="50" x14ac:dyDescent="0.25">
      <c r="A1230" s="7" t="s">
        <v>6885</v>
      </c>
      <c r="B1230" s="79" t="s">
        <v>6886</v>
      </c>
      <c r="C1230" s="80" t="s">
        <v>5368</v>
      </c>
      <c r="D1230" s="80" t="s">
        <v>70</v>
      </c>
      <c r="E1230" s="103">
        <f t="shared" si="36"/>
        <v>403588</v>
      </c>
      <c r="F1230" s="85">
        <v>322385</v>
      </c>
      <c r="G1230" s="96">
        <v>0.19</v>
      </c>
      <c r="H1230" s="97">
        <v>383638</v>
      </c>
    </row>
    <row r="1231" spans="1:8" ht="50" x14ac:dyDescent="0.25">
      <c r="A1231" s="7" t="s">
        <v>6871</v>
      </c>
      <c r="B1231" s="79" t="s">
        <v>6872</v>
      </c>
      <c r="C1231" s="80" t="s">
        <v>5368</v>
      </c>
      <c r="D1231" s="80" t="s">
        <v>70</v>
      </c>
      <c r="E1231" s="103">
        <f t="shared" si="36"/>
        <v>780885</v>
      </c>
      <c r="F1231" s="85">
        <v>623770</v>
      </c>
      <c r="G1231" s="96">
        <v>0.19</v>
      </c>
      <c r="H1231" s="97">
        <v>742286</v>
      </c>
    </row>
    <row r="1232" spans="1:8" ht="50" x14ac:dyDescent="0.25">
      <c r="A1232" s="7" t="s">
        <v>6883</v>
      </c>
      <c r="B1232" s="79" t="s">
        <v>6884</v>
      </c>
      <c r="C1232" s="80" t="s">
        <v>5368</v>
      </c>
      <c r="D1232" s="80" t="s">
        <v>70</v>
      </c>
      <c r="E1232" s="103">
        <f t="shared" si="36"/>
        <v>538570</v>
      </c>
      <c r="F1232" s="85">
        <v>430208</v>
      </c>
      <c r="G1232" s="96">
        <v>0.19</v>
      </c>
      <c r="H1232" s="97">
        <v>511948</v>
      </c>
    </row>
    <row r="1233" spans="1:8" ht="50" x14ac:dyDescent="0.25">
      <c r="A1233" s="7" t="s">
        <v>6869</v>
      </c>
      <c r="B1233" s="79" t="s">
        <v>6870</v>
      </c>
      <c r="C1233" s="80" t="s">
        <v>5368</v>
      </c>
      <c r="D1233" s="80" t="s">
        <v>70</v>
      </c>
      <c r="E1233" s="103">
        <f t="shared" si="36"/>
        <v>808664</v>
      </c>
      <c r="F1233" s="85">
        <v>645960</v>
      </c>
      <c r="G1233" s="96">
        <v>0.19</v>
      </c>
      <c r="H1233" s="97">
        <v>768692</v>
      </c>
    </row>
    <row r="1234" spans="1:8" ht="50" x14ac:dyDescent="0.25">
      <c r="A1234" s="7" t="s">
        <v>6881</v>
      </c>
      <c r="B1234" s="79" t="s">
        <v>6882</v>
      </c>
      <c r="C1234" s="80" t="s">
        <v>5368</v>
      </c>
      <c r="D1234" s="80" t="s">
        <v>70</v>
      </c>
      <c r="E1234" s="103">
        <f t="shared" si="36"/>
        <v>568098</v>
      </c>
      <c r="F1234" s="85">
        <v>453796</v>
      </c>
      <c r="G1234" s="96">
        <v>0.19</v>
      </c>
      <c r="H1234" s="97">
        <v>540017</v>
      </c>
    </row>
    <row r="1235" spans="1:8" ht="50" x14ac:dyDescent="0.25">
      <c r="A1235" s="7" t="s">
        <v>6867</v>
      </c>
      <c r="B1235" s="79" t="s">
        <v>6868</v>
      </c>
      <c r="C1235" s="80" t="s">
        <v>5368</v>
      </c>
      <c r="D1235" s="80" t="s">
        <v>70</v>
      </c>
      <c r="E1235" s="103">
        <f t="shared" si="36"/>
        <v>880401</v>
      </c>
      <c r="F1235" s="85">
        <v>703263</v>
      </c>
      <c r="G1235" s="96">
        <v>0.19</v>
      </c>
      <c r="H1235" s="97">
        <v>836883</v>
      </c>
    </row>
    <row r="1236" spans="1:8" ht="50" x14ac:dyDescent="0.25">
      <c r="A1236" s="7" t="s">
        <v>6879</v>
      </c>
      <c r="B1236" s="79" t="s">
        <v>6880</v>
      </c>
      <c r="C1236" s="80" t="s">
        <v>5368</v>
      </c>
      <c r="D1236" s="80" t="s">
        <v>70</v>
      </c>
      <c r="E1236" s="103">
        <f t="shared" si="36"/>
        <v>655881</v>
      </c>
      <c r="F1236" s="85">
        <v>523917</v>
      </c>
      <c r="G1236" s="96">
        <v>0.19</v>
      </c>
      <c r="H1236" s="97">
        <v>623461</v>
      </c>
    </row>
    <row r="1237" spans="1:8" ht="50" x14ac:dyDescent="0.25">
      <c r="A1237" s="7" t="s">
        <v>6907</v>
      </c>
      <c r="B1237" s="79" t="s">
        <v>6908</v>
      </c>
      <c r="C1237" s="80" t="s">
        <v>5368</v>
      </c>
      <c r="D1237" s="80" t="s">
        <v>70</v>
      </c>
      <c r="E1237" s="103">
        <f t="shared" si="36"/>
        <v>63993</v>
      </c>
      <c r="F1237" s="85">
        <v>51117</v>
      </c>
      <c r="G1237" s="96">
        <v>0.19</v>
      </c>
      <c r="H1237" s="97">
        <v>60829</v>
      </c>
    </row>
    <row r="1238" spans="1:8" ht="50" x14ac:dyDescent="0.25">
      <c r="A1238" s="7" t="s">
        <v>6905</v>
      </c>
      <c r="B1238" s="79" t="s">
        <v>6906</v>
      </c>
      <c r="C1238" s="80" t="s">
        <v>5368</v>
      </c>
      <c r="D1238" s="80" t="s">
        <v>70</v>
      </c>
      <c r="E1238" s="103">
        <f t="shared" si="36"/>
        <v>83191</v>
      </c>
      <c r="F1238" s="85">
        <v>66452</v>
      </c>
      <c r="G1238" s="96">
        <v>0.19</v>
      </c>
      <c r="H1238" s="97">
        <v>79078</v>
      </c>
    </row>
    <row r="1239" spans="1:8" ht="50" x14ac:dyDescent="0.25">
      <c r="A1239" s="7" t="s">
        <v>9853</v>
      </c>
      <c r="B1239" s="79" t="s">
        <v>9854</v>
      </c>
      <c r="C1239" s="80" t="s">
        <v>5368</v>
      </c>
      <c r="D1239" s="80" t="s">
        <v>70</v>
      </c>
      <c r="E1239" s="103">
        <f t="shared" si="36"/>
        <v>97517</v>
      </c>
      <c r="F1239" s="85">
        <v>77896</v>
      </c>
      <c r="G1239" s="96">
        <v>0.19</v>
      </c>
      <c r="H1239" s="97">
        <v>92696</v>
      </c>
    </row>
    <row r="1240" spans="1:8" ht="50" x14ac:dyDescent="0.25">
      <c r="A1240" s="7" t="s">
        <v>6901</v>
      </c>
      <c r="B1240" s="79" t="s">
        <v>6902</v>
      </c>
      <c r="C1240" s="80" t="s">
        <v>5368</v>
      </c>
      <c r="D1240" s="80" t="s">
        <v>70</v>
      </c>
      <c r="E1240" s="103">
        <f t="shared" si="36"/>
        <v>171563</v>
      </c>
      <c r="F1240" s="85">
        <v>137044</v>
      </c>
      <c r="G1240" s="96">
        <v>0.19</v>
      </c>
      <c r="H1240" s="97">
        <v>163082</v>
      </c>
    </row>
    <row r="1241" spans="1:8" ht="50" x14ac:dyDescent="0.25">
      <c r="A1241" s="7" t="s">
        <v>9855</v>
      </c>
      <c r="B1241" s="79" t="s">
        <v>9856</v>
      </c>
      <c r="C1241" s="80" t="s">
        <v>5368</v>
      </c>
      <c r="D1241" s="80" t="s">
        <v>70</v>
      </c>
      <c r="E1241" s="103">
        <f t="shared" si="36"/>
        <v>143026</v>
      </c>
      <c r="F1241" s="85">
        <v>114249</v>
      </c>
      <c r="G1241" s="96">
        <v>0.19</v>
      </c>
      <c r="H1241" s="97">
        <v>135956</v>
      </c>
    </row>
    <row r="1242" spans="1:8" ht="12.5" x14ac:dyDescent="0.25">
      <c r="A1242" s="7" t="s">
        <v>7192</v>
      </c>
      <c r="B1242" s="79" t="s">
        <v>7193</v>
      </c>
      <c r="C1242" s="80" t="s">
        <v>5368</v>
      </c>
      <c r="D1242" s="80" t="s">
        <v>70</v>
      </c>
      <c r="E1242" s="103">
        <f t="shared" si="36"/>
        <v>33065</v>
      </c>
      <c r="F1242" s="85">
        <v>26412</v>
      </c>
      <c r="G1242" s="96">
        <v>0.19</v>
      </c>
      <c r="H1242" s="97">
        <v>31430</v>
      </c>
    </row>
    <row r="1243" spans="1:8" ht="12.5" x14ac:dyDescent="0.25">
      <c r="A1243" s="7" t="s">
        <v>7031</v>
      </c>
      <c r="B1243" s="79" t="s">
        <v>7032</v>
      </c>
      <c r="C1243" s="80" t="s">
        <v>5368</v>
      </c>
      <c r="D1243" s="80" t="s">
        <v>70</v>
      </c>
      <c r="E1243" s="103">
        <f t="shared" si="36"/>
        <v>1166</v>
      </c>
      <c r="F1243" s="85">
        <v>931</v>
      </c>
      <c r="G1243" s="96">
        <v>0.19</v>
      </c>
      <c r="H1243" s="97">
        <v>1108</v>
      </c>
    </row>
    <row r="1244" spans="1:8" ht="25" x14ac:dyDescent="0.25">
      <c r="A1244" s="7" t="s">
        <v>6855</v>
      </c>
      <c r="B1244" s="79" t="s">
        <v>6856</v>
      </c>
      <c r="C1244" s="80" t="s">
        <v>5368</v>
      </c>
      <c r="D1244" s="80" t="s">
        <v>770</v>
      </c>
      <c r="E1244" s="103">
        <f t="shared" ref="E1244:E1307" si="37">ROUNDUP(H1244*(1+$H$1),0)</f>
        <v>19990</v>
      </c>
      <c r="F1244" s="85">
        <v>15967</v>
      </c>
      <c r="G1244" s="96">
        <v>0.19</v>
      </c>
      <c r="H1244" s="97">
        <v>19001</v>
      </c>
    </row>
    <row r="1245" spans="1:8" ht="25" x14ac:dyDescent="0.25">
      <c r="A1245" s="7" t="s">
        <v>6857</v>
      </c>
      <c r="B1245" s="79" t="s">
        <v>6858</v>
      </c>
      <c r="C1245" s="80" t="s">
        <v>5368</v>
      </c>
      <c r="D1245" s="80" t="s">
        <v>770</v>
      </c>
      <c r="E1245" s="103">
        <f t="shared" si="37"/>
        <v>31131</v>
      </c>
      <c r="F1245" s="85">
        <v>24867</v>
      </c>
      <c r="G1245" s="96">
        <v>0.19</v>
      </c>
      <c r="H1245" s="97">
        <v>29592</v>
      </c>
    </row>
    <row r="1246" spans="1:8" ht="25" x14ac:dyDescent="0.25">
      <c r="A1246" s="7" t="s">
        <v>6859</v>
      </c>
      <c r="B1246" s="79" t="s">
        <v>6860</v>
      </c>
      <c r="C1246" s="80" t="s">
        <v>5368</v>
      </c>
      <c r="D1246" s="80" t="s">
        <v>770</v>
      </c>
      <c r="E1246" s="103">
        <f t="shared" si="37"/>
        <v>44877</v>
      </c>
      <c r="F1246" s="85">
        <v>35847</v>
      </c>
      <c r="G1246" s="96">
        <v>0.19</v>
      </c>
      <c r="H1246" s="97">
        <v>42658</v>
      </c>
    </row>
    <row r="1247" spans="1:8" ht="25" x14ac:dyDescent="0.25">
      <c r="A1247" s="7" t="s">
        <v>6861</v>
      </c>
      <c r="B1247" s="79" t="s">
        <v>6862</v>
      </c>
      <c r="C1247" s="80" t="s">
        <v>5368</v>
      </c>
      <c r="D1247" s="80" t="s">
        <v>770</v>
      </c>
      <c r="E1247" s="103">
        <f t="shared" si="37"/>
        <v>58422</v>
      </c>
      <c r="F1247" s="85">
        <v>46667</v>
      </c>
      <c r="G1247" s="96">
        <v>0.19</v>
      </c>
      <c r="H1247" s="97">
        <v>55534</v>
      </c>
    </row>
    <row r="1248" spans="1:8" ht="25" x14ac:dyDescent="0.25">
      <c r="A1248" s="7" t="s">
        <v>6863</v>
      </c>
      <c r="B1248" s="79" t="s">
        <v>6864</v>
      </c>
      <c r="C1248" s="80" t="s">
        <v>5368</v>
      </c>
      <c r="D1248" s="80" t="s">
        <v>770</v>
      </c>
      <c r="E1248" s="103">
        <f t="shared" si="37"/>
        <v>71937</v>
      </c>
      <c r="F1248" s="85">
        <v>57463</v>
      </c>
      <c r="G1248" s="96">
        <v>0.19</v>
      </c>
      <c r="H1248" s="97">
        <v>68381</v>
      </c>
    </row>
    <row r="1249" spans="1:8" ht="25" x14ac:dyDescent="0.25">
      <c r="A1249" s="7" t="s">
        <v>6865</v>
      </c>
      <c r="B1249" s="79" t="s">
        <v>6866</v>
      </c>
      <c r="C1249" s="80" t="s">
        <v>5368</v>
      </c>
      <c r="D1249" s="80" t="s">
        <v>770</v>
      </c>
      <c r="E1249" s="103">
        <f t="shared" si="37"/>
        <v>85444</v>
      </c>
      <c r="F1249" s="85">
        <v>68252</v>
      </c>
      <c r="G1249" s="96">
        <v>0.19</v>
      </c>
      <c r="H1249" s="97">
        <v>81220</v>
      </c>
    </row>
    <row r="1250" spans="1:8" ht="25" x14ac:dyDescent="0.25">
      <c r="A1250" s="7" t="s">
        <v>6841</v>
      </c>
      <c r="B1250" s="79" t="s">
        <v>6842</v>
      </c>
      <c r="C1250" s="80" t="s">
        <v>5368</v>
      </c>
      <c r="D1250" s="80" t="s">
        <v>70</v>
      </c>
      <c r="E1250" s="103">
        <f t="shared" si="37"/>
        <v>99663</v>
      </c>
      <c r="F1250" s="85">
        <v>79610</v>
      </c>
      <c r="G1250" s="96">
        <v>0.19</v>
      </c>
      <c r="H1250" s="97">
        <v>94736</v>
      </c>
    </row>
    <row r="1251" spans="1:8" ht="25" x14ac:dyDescent="0.25">
      <c r="A1251" s="7" t="s">
        <v>6843</v>
      </c>
      <c r="B1251" s="79" t="s">
        <v>6844</v>
      </c>
      <c r="C1251" s="80" t="s">
        <v>5368</v>
      </c>
      <c r="D1251" s="80" t="s">
        <v>70</v>
      </c>
      <c r="E1251" s="103">
        <f t="shared" si="37"/>
        <v>109789</v>
      </c>
      <c r="F1251" s="85">
        <v>87699</v>
      </c>
      <c r="G1251" s="96">
        <v>0.19</v>
      </c>
      <c r="H1251" s="97">
        <v>104362</v>
      </c>
    </row>
    <row r="1252" spans="1:8" ht="25" x14ac:dyDescent="0.25">
      <c r="A1252" s="7" t="s">
        <v>6845</v>
      </c>
      <c r="B1252" s="79" t="s">
        <v>6846</v>
      </c>
      <c r="C1252" s="80" t="s">
        <v>5368</v>
      </c>
      <c r="D1252" s="80" t="s">
        <v>70</v>
      </c>
      <c r="E1252" s="103">
        <f t="shared" si="37"/>
        <v>120128</v>
      </c>
      <c r="F1252" s="85">
        <v>95958</v>
      </c>
      <c r="G1252" s="96">
        <v>0.19</v>
      </c>
      <c r="H1252" s="97">
        <v>114190</v>
      </c>
    </row>
    <row r="1253" spans="1:8" ht="25" x14ac:dyDescent="0.25">
      <c r="A1253" s="7" t="s">
        <v>6847</v>
      </c>
      <c r="B1253" s="79" t="s">
        <v>6848</v>
      </c>
      <c r="C1253" s="80" t="s">
        <v>5368</v>
      </c>
      <c r="D1253" s="80" t="s">
        <v>70</v>
      </c>
      <c r="E1253" s="103">
        <f t="shared" si="37"/>
        <v>134995</v>
      </c>
      <c r="F1253" s="85">
        <v>107834</v>
      </c>
      <c r="G1253" s="96">
        <v>0.19</v>
      </c>
      <c r="H1253" s="97">
        <v>128322</v>
      </c>
    </row>
    <row r="1254" spans="1:8" ht="25" x14ac:dyDescent="0.25">
      <c r="A1254" s="7" t="s">
        <v>6849</v>
      </c>
      <c r="B1254" s="79" t="s">
        <v>6850</v>
      </c>
      <c r="C1254" s="80" t="s">
        <v>5368</v>
      </c>
      <c r="D1254" s="80" t="s">
        <v>70</v>
      </c>
      <c r="E1254" s="103">
        <f t="shared" si="37"/>
        <v>147953</v>
      </c>
      <c r="F1254" s="85">
        <v>118184</v>
      </c>
      <c r="G1254" s="96">
        <v>0.19</v>
      </c>
      <c r="H1254" s="97">
        <v>140639</v>
      </c>
    </row>
    <row r="1255" spans="1:8" ht="25" x14ac:dyDescent="0.25">
      <c r="A1255" s="7" t="s">
        <v>6851</v>
      </c>
      <c r="B1255" s="79" t="s">
        <v>6852</v>
      </c>
      <c r="C1255" s="80" t="s">
        <v>5368</v>
      </c>
      <c r="D1255" s="80" t="s">
        <v>70</v>
      </c>
      <c r="E1255" s="103">
        <f t="shared" si="37"/>
        <v>167322</v>
      </c>
      <c r="F1255" s="85">
        <v>133656</v>
      </c>
      <c r="G1255" s="96">
        <v>0.19</v>
      </c>
      <c r="H1255" s="97">
        <v>159051</v>
      </c>
    </row>
    <row r="1256" spans="1:8" ht="12.5" x14ac:dyDescent="0.25">
      <c r="A1256" s="7" t="s">
        <v>9417</v>
      </c>
      <c r="B1256" s="79" t="s">
        <v>9418</v>
      </c>
      <c r="C1256" s="80" t="s">
        <v>5368</v>
      </c>
      <c r="D1256" s="80" t="s">
        <v>70</v>
      </c>
      <c r="E1256" s="103">
        <f t="shared" si="37"/>
        <v>2908</v>
      </c>
      <c r="F1256" s="85">
        <v>2323</v>
      </c>
      <c r="G1256" s="96">
        <v>0.19</v>
      </c>
      <c r="H1256" s="97">
        <v>2764</v>
      </c>
    </row>
    <row r="1257" spans="1:8" ht="12.5" x14ac:dyDescent="0.25">
      <c r="A1257" s="7" t="s">
        <v>9503</v>
      </c>
      <c r="B1257" s="79" t="s">
        <v>9504</v>
      </c>
      <c r="C1257" s="80" t="s">
        <v>5368</v>
      </c>
      <c r="D1257" s="80" t="s">
        <v>70</v>
      </c>
      <c r="E1257" s="103">
        <f t="shared" si="37"/>
        <v>6055</v>
      </c>
      <c r="F1257" s="85">
        <v>4836</v>
      </c>
      <c r="G1257" s="96">
        <v>0.19</v>
      </c>
      <c r="H1257" s="97">
        <v>5755</v>
      </c>
    </row>
    <row r="1258" spans="1:8" ht="12.5" x14ac:dyDescent="0.25">
      <c r="A1258" s="7" t="s">
        <v>9335</v>
      </c>
      <c r="B1258" s="79" t="s">
        <v>9336</v>
      </c>
      <c r="C1258" s="80" t="s">
        <v>5368</v>
      </c>
      <c r="D1258" s="80" t="s">
        <v>70</v>
      </c>
      <c r="E1258" s="103">
        <f t="shared" si="37"/>
        <v>5187</v>
      </c>
      <c r="F1258" s="85">
        <v>4143</v>
      </c>
      <c r="G1258" s="96">
        <v>0.19</v>
      </c>
      <c r="H1258" s="97">
        <v>4930</v>
      </c>
    </row>
    <row r="1259" spans="1:8" ht="12.5" x14ac:dyDescent="0.25">
      <c r="A1259" s="7" t="s">
        <v>9327</v>
      </c>
      <c r="B1259" s="79" t="s">
        <v>9328</v>
      </c>
      <c r="C1259" s="80" t="s">
        <v>5368</v>
      </c>
      <c r="D1259" s="80" t="s">
        <v>70</v>
      </c>
      <c r="E1259" s="103">
        <f t="shared" si="37"/>
        <v>5187</v>
      </c>
      <c r="F1259" s="85">
        <v>4143</v>
      </c>
      <c r="G1259" s="96">
        <v>0.19</v>
      </c>
      <c r="H1259" s="97">
        <v>4930</v>
      </c>
    </row>
    <row r="1260" spans="1:8" ht="12.5" x14ac:dyDescent="0.25">
      <c r="A1260" s="7" t="s">
        <v>9319</v>
      </c>
      <c r="B1260" s="79" t="s">
        <v>9320</v>
      </c>
      <c r="C1260" s="80" t="s">
        <v>5368</v>
      </c>
      <c r="D1260" s="80" t="s">
        <v>70</v>
      </c>
      <c r="E1260" s="103">
        <f t="shared" si="37"/>
        <v>9770</v>
      </c>
      <c r="F1260" s="85">
        <v>7804</v>
      </c>
      <c r="G1260" s="96">
        <v>0.19</v>
      </c>
      <c r="H1260" s="97">
        <v>9287</v>
      </c>
    </row>
    <row r="1261" spans="1:8" ht="12.5" x14ac:dyDescent="0.25">
      <c r="A1261" s="7" t="s">
        <v>7681</v>
      </c>
      <c r="B1261" s="79" t="s">
        <v>7682</v>
      </c>
      <c r="C1261" s="80" t="s">
        <v>5368</v>
      </c>
      <c r="D1261" s="80" t="s">
        <v>70</v>
      </c>
      <c r="E1261" s="103">
        <f t="shared" si="37"/>
        <v>661</v>
      </c>
      <c r="F1261" s="85">
        <v>528</v>
      </c>
      <c r="G1261" s="96">
        <v>0.19</v>
      </c>
      <c r="H1261" s="97">
        <v>628</v>
      </c>
    </row>
    <row r="1262" spans="1:8" ht="37.5" x14ac:dyDescent="0.25">
      <c r="A1262" s="7" t="s">
        <v>9445</v>
      </c>
      <c r="B1262" s="79" t="s">
        <v>9446</v>
      </c>
      <c r="C1262" s="80" t="s">
        <v>5368</v>
      </c>
      <c r="D1262" s="80" t="s">
        <v>70</v>
      </c>
      <c r="E1262" s="103">
        <f t="shared" si="37"/>
        <v>671746</v>
      </c>
      <c r="F1262" s="85">
        <v>536589</v>
      </c>
      <c r="G1262" s="96">
        <v>0.19</v>
      </c>
      <c r="H1262" s="97">
        <v>638541</v>
      </c>
    </row>
    <row r="1263" spans="1:8" ht="37.5" x14ac:dyDescent="0.25">
      <c r="A1263" s="7" t="s">
        <v>9443</v>
      </c>
      <c r="B1263" s="79" t="s">
        <v>9444</v>
      </c>
      <c r="C1263" s="80" t="s">
        <v>5368</v>
      </c>
      <c r="D1263" s="80" t="s">
        <v>70</v>
      </c>
      <c r="E1263" s="103">
        <f t="shared" si="37"/>
        <v>463693</v>
      </c>
      <c r="F1263" s="85">
        <v>370397</v>
      </c>
      <c r="G1263" s="96">
        <v>0.19</v>
      </c>
      <c r="H1263" s="97">
        <v>440772</v>
      </c>
    </row>
    <row r="1264" spans="1:8" ht="25" x14ac:dyDescent="0.25">
      <c r="A1264" s="7" t="s">
        <v>7045</v>
      </c>
      <c r="B1264" s="79" t="s">
        <v>7046</v>
      </c>
      <c r="C1264" s="80" t="s">
        <v>5368</v>
      </c>
      <c r="D1264" s="80" t="s">
        <v>70</v>
      </c>
      <c r="E1264" s="103">
        <f t="shared" si="37"/>
        <v>55464</v>
      </c>
      <c r="F1264" s="85">
        <v>44304</v>
      </c>
      <c r="G1264" s="96">
        <v>0.19</v>
      </c>
      <c r="H1264" s="97">
        <v>52722</v>
      </c>
    </row>
    <row r="1265" spans="1:8" ht="12.5" x14ac:dyDescent="0.25">
      <c r="A1265" s="7" t="s">
        <v>7043</v>
      </c>
      <c r="B1265" s="79" t="s">
        <v>7044</v>
      </c>
      <c r="C1265" s="80" t="s">
        <v>5368</v>
      </c>
      <c r="D1265" s="80" t="s">
        <v>70</v>
      </c>
      <c r="E1265" s="103">
        <f t="shared" si="37"/>
        <v>14777</v>
      </c>
      <c r="F1265" s="85">
        <v>11803</v>
      </c>
      <c r="G1265" s="96">
        <v>0.19</v>
      </c>
      <c r="H1265" s="97">
        <v>14046</v>
      </c>
    </row>
    <row r="1266" spans="1:8" ht="25" x14ac:dyDescent="0.25">
      <c r="A1266" s="7" t="s">
        <v>7071</v>
      </c>
      <c r="B1266" s="79" t="s">
        <v>7072</v>
      </c>
      <c r="C1266" s="80" t="s">
        <v>5368</v>
      </c>
      <c r="D1266" s="80" t="s">
        <v>70</v>
      </c>
      <c r="E1266" s="103">
        <f t="shared" si="37"/>
        <v>119306</v>
      </c>
      <c r="F1266" s="85">
        <v>95301</v>
      </c>
      <c r="G1266" s="96">
        <v>0.19</v>
      </c>
      <c r="H1266" s="97">
        <v>113408</v>
      </c>
    </row>
    <row r="1267" spans="1:8" ht="25" x14ac:dyDescent="0.25">
      <c r="A1267" s="7" t="s">
        <v>7087</v>
      </c>
      <c r="B1267" s="79" t="s">
        <v>7088</v>
      </c>
      <c r="C1267" s="80" t="s">
        <v>5368</v>
      </c>
      <c r="D1267" s="80" t="s">
        <v>70</v>
      </c>
      <c r="E1267" s="103">
        <f t="shared" si="37"/>
        <v>306028</v>
      </c>
      <c r="F1267" s="85">
        <v>244455</v>
      </c>
      <c r="G1267" s="96">
        <v>0.19</v>
      </c>
      <c r="H1267" s="97">
        <v>290901</v>
      </c>
    </row>
    <row r="1268" spans="1:8" ht="25" x14ac:dyDescent="0.25">
      <c r="A1268" s="7" t="s">
        <v>7079</v>
      </c>
      <c r="B1268" s="79" t="s">
        <v>7080</v>
      </c>
      <c r="C1268" s="80" t="s">
        <v>5368</v>
      </c>
      <c r="D1268" s="80" t="s">
        <v>70</v>
      </c>
      <c r="E1268" s="103">
        <f t="shared" si="37"/>
        <v>607027</v>
      </c>
      <c r="F1268" s="85">
        <v>484892</v>
      </c>
      <c r="G1268" s="96">
        <v>0.19</v>
      </c>
      <c r="H1268" s="97">
        <v>577021</v>
      </c>
    </row>
    <row r="1269" spans="1:8" ht="25" x14ac:dyDescent="0.25">
      <c r="A1269" s="7" t="s">
        <v>7095</v>
      </c>
      <c r="B1269" s="79" t="s">
        <v>7096</v>
      </c>
      <c r="C1269" s="80" t="s">
        <v>5368</v>
      </c>
      <c r="D1269" s="80" t="s">
        <v>70</v>
      </c>
      <c r="E1269" s="103">
        <f t="shared" si="37"/>
        <v>312197</v>
      </c>
      <c r="F1269" s="85">
        <v>249382</v>
      </c>
      <c r="G1269" s="96">
        <v>0.19</v>
      </c>
      <c r="H1269" s="97">
        <v>296765</v>
      </c>
    </row>
    <row r="1270" spans="1:8" ht="25" x14ac:dyDescent="0.25">
      <c r="A1270" s="7" t="s">
        <v>7103</v>
      </c>
      <c r="B1270" s="79" t="s">
        <v>7104</v>
      </c>
      <c r="C1270" s="80" t="s">
        <v>5368</v>
      </c>
      <c r="D1270" s="80" t="s">
        <v>70</v>
      </c>
      <c r="E1270" s="103">
        <f t="shared" si="37"/>
        <v>656625</v>
      </c>
      <c r="F1270" s="85">
        <v>524511</v>
      </c>
      <c r="G1270" s="96">
        <v>0.19</v>
      </c>
      <c r="H1270" s="97">
        <v>624168</v>
      </c>
    </row>
    <row r="1271" spans="1:8" ht="25" x14ac:dyDescent="0.25">
      <c r="A1271" s="7" t="s">
        <v>7067</v>
      </c>
      <c r="B1271" s="79" t="s">
        <v>7068</v>
      </c>
      <c r="C1271" s="80" t="s">
        <v>5368</v>
      </c>
      <c r="D1271" s="80" t="s">
        <v>70</v>
      </c>
      <c r="E1271" s="103">
        <f t="shared" si="37"/>
        <v>96446</v>
      </c>
      <c r="F1271" s="85">
        <v>77040</v>
      </c>
      <c r="G1271" s="96">
        <v>0.19</v>
      </c>
      <c r="H1271" s="97">
        <v>91678</v>
      </c>
    </row>
    <row r="1272" spans="1:8" ht="25" x14ac:dyDescent="0.25">
      <c r="A1272" s="7" t="s">
        <v>7083</v>
      </c>
      <c r="B1272" s="79" t="s">
        <v>7084</v>
      </c>
      <c r="C1272" s="80" t="s">
        <v>5368</v>
      </c>
      <c r="D1272" s="80" t="s">
        <v>70</v>
      </c>
      <c r="E1272" s="103">
        <f t="shared" si="37"/>
        <v>277230</v>
      </c>
      <c r="F1272" s="85">
        <v>221450</v>
      </c>
      <c r="G1272" s="96">
        <v>0.19</v>
      </c>
      <c r="H1272" s="97">
        <v>263526</v>
      </c>
    </row>
    <row r="1273" spans="1:8" ht="25" x14ac:dyDescent="0.25">
      <c r="A1273" s="7" t="s">
        <v>7075</v>
      </c>
      <c r="B1273" s="79" t="s">
        <v>7076</v>
      </c>
      <c r="C1273" s="80" t="s">
        <v>5368</v>
      </c>
      <c r="D1273" s="80" t="s">
        <v>70</v>
      </c>
      <c r="E1273" s="103">
        <f t="shared" si="37"/>
        <v>113814</v>
      </c>
      <c r="F1273" s="85">
        <v>90914</v>
      </c>
      <c r="G1273" s="96">
        <v>0.19</v>
      </c>
      <c r="H1273" s="97">
        <v>108188</v>
      </c>
    </row>
    <row r="1274" spans="1:8" ht="25" x14ac:dyDescent="0.25">
      <c r="A1274" s="7" t="s">
        <v>7091</v>
      </c>
      <c r="B1274" s="79" t="s">
        <v>7092</v>
      </c>
      <c r="C1274" s="80" t="s">
        <v>5368</v>
      </c>
      <c r="D1274" s="80" t="s">
        <v>70</v>
      </c>
      <c r="E1274" s="103">
        <f t="shared" si="37"/>
        <v>283628</v>
      </c>
      <c r="F1274" s="85">
        <v>226561</v>
      </c>
      <c r="G1274" s="96">
        <v>0.19</v>
      </c>
      <c r="H1274" s="97">
        <v>269608</v>
      </c>
    </row>
    <row r="1275" spans="1:8" ht="25" x14ac:dyDescent="0.25">
      <c r="A1275" s="7" t="s">
        <v>7099</v>
      </c>
      <c r="B1275" s="79" t="s">
        <v>7100</v>
      </c>
      <c r="C1275" s="80" t="s">
        <v>5368</v>
      </c>
      <c r="D1275" s="80" t="s">
        <v>70</v>
      </c>
      <c r="E1275" s="103">
        <f t="shared" si="37"/>
        <v>628741</v>
      </c>
      <c r="F1275" s="85">
        <v>502237</v>
      </c>
      <c r="G1275" s="96">
        <v>0.19</v>
      </c>
      <c r="H1275" s="97">
        <v>597662</v>
      </c>
    </row>
    <row r="1276" spans="1:8" ht="25" x14ac:dyDescent="0.25">
      <c r="A1276" s="7" t="s">
        <v>7107</v>
      </c>
      <c r="B1276" s="79" t="s">
        <v>7108</v>
      </c>
      <c r="C1276" s="80" t="s">
        <v>5368</v>
      </c>
      <c r="D1276" s="80" t="s">
        <v>70</v>
      </c>
      <c r="E1276" s="103">
        <f t="shared" si="37"/>
        <v>74051</v>
      </c>
      <c r="F1276" s="85">
        <v>59151</v>
      </c>
      <c r="G1276" s="96">
        <v>0.19</v>
      </c>
      <c r="H1276" s="97">
        <v>70390</v>
      </c>
    </row>
    <row r="1277" spans="1:8" ht="25" x14ac:dyDescent="0.25">
      <c r="A1277" s="7" t="s">
        <v>7111</v>
      </c>
      <c r="B1277" s="79" t="s">
        <v>7112</v>
      </c>
      <c r="C1277" s="80" t="s">
        <v>5368</v>
      </c>
      <c r="D1277" s="80" t="s">
        <v>70</v>
      </c>
      <c r="E1277" s="103">
        <f t="shared" si="37"/>
        <v>109931</v>
      </c>
      <c r="F1277" s="85">
        <v>87813</v>
      </c>
      <c r="G1277" s="96">
        <v>0.19</v>
      </c>
      <c r="H1277" s="97">
        <v>104497</v>
      </c>
    </row>
    <row r="1278" spans="1:8" ht="25" x14ac:dyDescent="0.25">
      <c r="A1278" s="7" t="s">
        <v>9355</v>
      </c>
      <c r="B1278" s="79" t="s">
        <v>9356</v>
      </c>
      <c r="C1278" s="80" t="s">
        <v>5368</v>
      </c>
      <c r="D1278" s="80" t="s">
        <v>70</v>
      </c>
      <c r="E1278" s="103">
        <f t="shared" si="37"/>
        <v>1196</v>
      </c>
      <c r="F1278" s="85">
        <v>955</v>
      </c>
      <c r="G1278" s="96">
        <v>0.19</v>
      </c>
      <c r="H1278" s="97">
        <v>1136</v>
      </c>
    </row>
    <row r="1279" spans="1:8" ht="25" x14ac:dyDescent="0.25">
      <c r="A1279" s="7" t="s">
        <v>6041</v>
      </c>
      <c r="B1279" s="79" t="s">
        <v>6042</v>
      </c>
      <c r="C1279" s="80" t="s">
        <v>5368</v>
      </c>
      <c r="D1279" s="80" t="s">
        <v>70</v>
      </c>
      <c r="E1279" s="103">
        <f t="shared" si="37"/>
        <v>6444</v>
      </c>
      <c r="F1279" s="85">
        <v>5147</v>
      </c>
      <c r="G1279" s="96">
        <v>0.19</v>
      </c>
      <c r="H1279" s="97">
        <v>6125</v>
      </c>
    </row>
    <row r="1280" spans="1:8" ht="25" x14ac:dyDescent="0.25">
      <c r="A1280" s="7" t="s">
        <v>9383</v>
      </c>
      <c r="B1280" s="79" t="s">
        <v>9384</v>
      </c>
      <c r="C1280" s="80" t="s">
        <v>5368</v>
      </c>
      <c r="D1280" s="80" t="s">
        <v>70</v>
      </c>
      <c r="E1280" s="103">
        <f t="shared" si="37"/>
        <v>4237</v>
      </c>
      <c r="F1280" s="85">
        <v>3384</v>
      </c>
      <c r="G1280" s="96">
        <v>0.19</v>
      </c>
      <c r="H1280" s="97">
        <v>4027</v>
      </c>
    </row>
    <row r="1281" spans="1:8" ht="25" x14ac:dyDescent="0.25">
      <c r="A1281" s="7" t="s">
        <v>9357</v>
      </c>
      <c r="B1281" s="79" t="s">
        <v>9358</v>
      </c>
      <c r="C1281" s="80" t="s">
        <v>5368</v>
      </c>
      <c r="D1281" s="80" t="s">
        <v>70</v>
      </c>
      <c r="E1281" s="103">
        <f t="shared" si="37"/>
        <v>5391</v>
      </c>
      <c r="F1281" s="85">
        <v>4306</v>
      </c>
      <c r="G1281" s="96">
        <v>0.19</v>
      </c>
      <c r="H1281" s="97">
        <v>5124</v>
      </c>
    </row>
    <row r="1282" spans="1:8" ht="12.5" x14ac:dyDescent="0.25">
      <c r="A1282" s="7" t="s">
        <v>9473</v>
      </c>
      <c r="B1282" s="79" t="s">
        <v>9474</v>
      </c>
      <c r="C1282" s="80" t="s">
        <v>5368</v>
      </c>
      <c r="D1282" s="80" t="s">
        <v>70</v>
      </c>
      <c r="E1282" s="103">
        <f t="shared" si="37"/>
        <v>23642</v>
      </c>
      <c r="F1282" s="85">
        <v>18885</v>
      </c>
      <c r="G1282" s="96">
        <v>0.19</v>
      </c>
      <c r="H1282" s="97">
        <v>22473</v>
      </c>
    </row>
    <row r="1283" spans="1:8" ht="50" x14ac:dyDescent="0.25">
      <c r="A1283" s="7" t="s">
        <v>9483</v>
      </c>
      <c r="B1283" s="79" t="s">
        <v>9484</v>
      </c>
      <c r="C1283" s="80" t="s">
        <v>5368</v>
      </c>
      <c r="D1283" s="80" t="s">
        <v>770</v>
      </c>
      <c r="E1283" s="103">
        <f t="shared" si="37"/>
        <v>19998219</v>
      </c>
      <c r="F1283" s="85">
        <v>15974549</v>
      </c>
      <c r="G1283" s="96">
        <v>0.19</v>
      </c>
      <c r="H1283" s="97">
        <v>19009713</v>
      </c>
    </row>
    <row r="1284" spans="1:8" ht="87.5" x14ac:dyDescent="0.25">
      <c r="A1284" s="7" t="s">
        <v>9475</v>
      </c>
      <c r="B1284" s="79" t="s">
        <v>9476</v>
      </c>
      <c r="C1284" s="80" t="s">
        <v>5368</v>
      </c>
      <c r="D1284" s="80" t="s">
        <v>70</v>
      </c>
      <c r="E1284" s="103">
        <f t="shared" si="37"/>
        <v>9827693</v>
      </c>
      <c r="F1284" s="85">
        <v>7850347</v>
      </c>
      <c r="G1284" s="96">
        <v>0.19</v>
      </c>
      <c r="H1284" s="97">
        <v>9341913</v>
      </c>
    </row>
    <row r="1285" spans="1:8" ht="50" x14ac:dyDescent="0.25">
      <c r="A1285" s="7" t="s">
        <v>9485</v>
      </c>
      <c r="B1285" s="79" t="s">
        <v>9486</v>
      </c>
      <c r="C1285" s="80" t="s">
        <v>5368</v>
      </c>
      <c r="D1285" s="80" t="s">
        <v>770</v>
      </c>
      <c r="E1285" s="103">
        <f t="shared" si="37"/>
        <v>24272126</v>
      </c>
      <c r="F1285" s="85">
        <v>19388540</v>
      </c>
      <c r="G1285" s="96">
        <v>0.19</v>
      </c>
      <c r="H1285" s="97">
        <v>23072363</v>
      </c>
    </row>
    <row r="1286" spans="1:8" ht="50" x14ac:dyDescent="0.25">
      <c r="A1286" s="7" t="s">
        <v>9487</v>
      </c>
      <c r="B1286" s="79" t="s">
        <v>9488</v>
      </c>
      <c r="C1286" s="80" t="s">
        <v>5368</v>
      </c>
      <c r="D1286" s="80" t="s">
        <v>770</v>
      </c>
      <c r="E1286" s="103">
        <f t="shared" si="37"/>
        <v>23129368</v>
      </c>
      <c r="F1286" s="85">
        <v>18475707</v>
      </c>
      <c r="G1286" s="96">
        <v>0.19</v>
      </c>
      <c r="H1286" s="97">
        <v>21986091</v>
      </c>
    </row>
    <row r="1287" spans="1:8" ht="87.5" x14ac:dyDescent="0.25">
      <c r="A1287" s="7" t="s">
        <v>9477</v>
      </c>
      <c r="B1287" s="79" t="s">
        <v>9478</v>
      </c>
      <c r="C1287" s="80" t="s">
        <v>5368</v>
      </c>
      <c r="D1287" s="80" t="s">
        <v>770</v>
      </c>
      <c r="E1287" s="103">
        <f t="shared" si="37"/>
        <v>7165075</v>
      </c>
      <c r="F1287" s="85">
        <v>5723451</v>
      </c>
      <c r="G1287" s="96">
        <v>0.19</v>
      </c>
      <c r="H1287" s="97">
        <v>6810907</v>
      </c>
    </row>
    <row r="1288" spans="1:8" ht="87.5" x14ac:dyDescent="0.25">
      <c r="A1288" s="7" t="s">
        <v>9479</v>
      </c>
      <c r="B1288" s="79" t="s">
        <v>9480</v>
      </c>
      <c r="C1288" s="80" t="s">
        <v>5368</v>
      </c>
      <c r="D1288" s="80" t="s">
        <v>770</v>
      </c>
      <c r="E1288" s="103">
        <f t="shared" si="37"/>
        <v>8673512</v>
      </c>
      <c r="F1288" s="85">
        <v>6928389</v>
      </c>
      <c r="G1288" s="96">
        <v>0.19</v>
      </c>
      <c r="H1288" s="97">
        <v>8244783</v>
      </c>
    </row>
    <row r="1289" spans="1:8" ht="50" x14ac:dyDescent="0.25">
      <c r="A1289" s="7" t="s">
        <v>9481</v>
      </c>
      <c r="B1289" s="79" t="s">
        <v>9482</v>
      </c>
      <c r="C1289" s="80" t="s">
        <v>5368</v>
      </c>
      <c r="D1289" s="80" t="s">
        <v>770</v>
      </c>
      <c r="E1289" s="103">
        <f t="shared" si="37"/>
        <v>11187579</v>
      </c>
      <c r="F1289" s="85">
        <v>8936622</v>
      </c>
      <c r="G1289" s="96">
        <v>0.19</v>
      </c>
      <c r="H1289" s="97">
        <v>10634580</v>
      </c>
    </row>
    <row r="1290" spans="1:8" ht="12.5" x14ac:dyDescent="0.25">
      <c r="A1290" s="7" t="s">
        <v>6723</v>
      </c>
      <c r="B1290" s="79" t="s">
        <v>6724</v>
      </c>
      <c r="C1290" s="80" t="s">
        <v>5368</v>
      </c>
      <c r="D1290" s="80" t="s">
        <v>770</v>
      </c>
      <c r="E1290" s="103">
        <f t="shared" si="37"/>
        <v>22102</v>
      </c>
      <c r="F1290" s="85">
        <v>17655</v>
      </c>
      <c r="G1290" s="96">
        <v>0.19</v>
      </c>
      <c r="H1290" s="97">
        <v>21009</v>
      </c>
    </row>
    <row r="1291" spans="1:8" ht="12.5" x14ac:dyDescent="0.25">
      <c r="A1291" s="7" t="s">
        <v>6717</v>
      </c>
      <c r="B1291" s="79" t="s">
        <v>6718</v>
      </c>
      <c r="C1291" s="80" t="s">
        <v>5368</v>
      </c>
      <c r="D1291" s="80" t="s">
        <v>770</v>
      </c>
      <c r="E1291" s="103">
        <f t="shared" si="37"/>
        <v>12824</v>
      </c>
      <c r="F1291" s="85">
        <v>10244</v>
      </c>
      <c r="G1291" s="96">
        <v>0.19</v>
      </c>
      <c r="H1291" s="97">
        <v>12190</v>
      </c>
    </row>
    <row r="1292" spans="1:8" ht="12.5" x14ac:dyDescent="0.25">
      <c r="A1292" s="7" t="s">
        <v>6703</v>
      </c>
      <c r="B1292" s="79" t="s">
        <v>6704</v>
      </c>
      <c r="C1292" s="80" t="s">
        <v>5368</v>
      </c>
      <c r="D1292" s="80" t="s">
        <v>770</v>
      </c>
      <c r="E1292" s="103">
        <f t="shared" si="37"/>
        <v>5351</v>
      </c>
      <c r="F1292" s="85">
        <v>4274</v>
      </c>
      <c r="G1292" s="96">
        <v>0.19</v>
      </c>
      <c r="H1292" s="97">
        <v>5086</v>
      </c>
    </row>
    <row r="1293" spans="1:8" ht="12.5" x14ac:dyDescent="0.25">
      <c r="A1293" s="7" t="s">
        <v>6729</v>
      </c>
      <c r="B1293" s="79" t="s">
        <v>6730</v>
      </c>
      <c r="C1293" s="80" t="s">
        <v>5368</v>
      </c>
      <c r="D1293" s="80" t="s">
        <v>770</v>
      </c>
      <c r="E1293" s="103">
        <f t="shared" si="37"/>
        <v>28087</v>
      </c>
      <c r="F1293" s="85">
        <v>22435</v>
      </c>
      <c r="G1293" s="96">
        <v>0.19</v>
      </c>
      <c r="H1293" s="97">
        <v>26698</v>
      </c>
    </row>
    <row r="1294" spans="1:8" ht="12.5" x14ac:dyDescent="0.25">
      <c r="A1294" s="7" t="s">
        <v>6735</v>
      </c>
      <c r="B1294" s="79" t="s">
        <v>6736</v>
      </c>
      <c r="C1294" s="80" t="s">
        <v>5368</v>
      </c>
      <c r="D1294" s="80" t="s">
        <v>770</v>
      </c>
      <c r="E1294" s="103">
        <f t="shared" si="37"/>
        <v>55730</v>
      </c>
      <c r="F1294" s="85">
        <v>44517</v>
      </c>
      <c r="G1294" s="96">
        <v>0.19</v>
      </c>
      <c r="H1294" s="97">
        <v>52975</v>
      </c>
    </row>
    <row r="1295" spans="1:8" ht="12.5" x14ac:dyDescent="0.25">
      <c r="A1295" s="7" t="s">
        <v>6709</v>
      </c>
      <c r="B1295" s="79" t="s">
        <v>6710</v>
      </c>
      <c r="C1295" s="80" t="s">
        <v>5368</v>
      </c>
      <c r="D1295" s="80" t="s">
        <v>770</v>
      </c>
      <c r="E1295" s="103">
        <f t="shared" si="37"/>
        <v>8743</v>
      </c>
      <c r="F1295" s="85">
        <v>6983</v>
      </c>
      <c r="G1295" s="96">
        <v>0.19</v>
      </c>
      <c r="H1295" s="97">
        <v>8310</v>
      </c>
    </row>
    <row r="1296" spans="1:8" ht="12.5" x14ac:dyDescent="0.25">
      <c r="A1296" s="7" t="s">
        <v>6759</v>
      </c>
      <c r="B1296" s="79" t="s">
        <v>6760</v>
      </c>
      <c r="C1296" s="80" t="s">
        <v>5368</v>
      </c>
      <c r="D1296" s="80" t="s">
        <v>770</v>
      </c>
      <c r="E1296" s="103">
        <f t="shared" si="37"/>
        <v>45861</v>
      </c>
      <c r="F1296" s="85">
        <v>36634</v>
      </c>
      <c r="G1296" s="96">
        <v>0.19</v>
      </c>
      <c r="H1296" s="97">
        <v>43594</v>
      </c>
    </row>
    <row r="1297" spans="1:8" ht="12.5" x14ac:dyDescent="0.25">
      <c r="A1297" s="7" t="s">
        <v>6753</v>
      </c>
      <c r="B1297" s="79" t="s">
        <v>6754</v>
      </c>
      <c r="C1297" s="80" t="s">
        <v>5368</v>
      </c>
      <c r="D1297" s="80" t="s">
        <v>770</v>
      </c>
      <c r="E1297" s="103">
        <f t="shared" si="37"/>
        <v>28124</v>
      </c>
      <c r="F1297" s="85">
        <v>22465</v>
      </c>
      <c r="G1297" s="96">
        <v>0.19</v>
      </c>
      <c r="H1297" s="97">
        <v>26733</v>
      </c>
    </row>
    <row r="1298" spans="1:8" ht="12.5" x14ac:dyDescent="0.25">
      <c r="A1298" s="7" t="s">
        <v>6741</v>
      </c>
      <c r="B1298" s="79" t="s">
        <v>6742</v>
      </c>
      <c r="C1298" s="80" t="s">
        <v>5368</v>
      </c>
      <c r="D1298" s="80" t="s">
        <v>770</v>
      </c>
      <c r="E1298" s="103">
        <f t="shared" si="37"/>
        <v>15849</v>
      </c>
      <c r="F1298" s="85">
        <v>12660</v>
      </c>
      <c r="G1298" s="96">
        <v>0.19</v>
      </c>
      <c r="H1298" s="97">
        <v>15065</v>
      </c>
    </row>
    <row r="1299" spans="1:8" ht="12.5" x14ac:dyDescent="0.25">
      <c r="A1299" s="7" t="s">
        <v>6765</v>
      </c>
      <c r="B1299" s="79" t="s">
        <v>6766</v>
      </c>
      <c r="C1299" s="80" t="s">
        <v>5368</v>
      </c>
      <c r="D1299" s="80" t="s">
        <v>770</v>
      </c>
      <c r="E1299" s="103">
        <f t="shared" si="37"/>
        <v>56843</v>
      </c>
      <c r="F1299" s="85">
        <v>45406</v>
      </c>
      <c r="G1299" s="96">
        <v>0.19</v>
      </c>
      <c r="H1299" s="97">
        <v>54033</v>
      </c>
    </row>
    <row r="1300" spans="1:8" ht="12.5" x14ac:dyDescent="0.25">
      <c r="A1300" s="7" t="s">
        <v>6771</v>
      </c>
      <c r="B1300" s="79" t="s">
        <v>6772</v>
      </c>
      <c r="C1300" s="80" t="s">
        <v>5368</v>
      </c>
      <c r="D1300" s="80" t="s">
        <v>770</v>
      </c>
      <c r="E1300" s="103">
        <f t="shared" si="37"/>
        <v>133780</v>
      </c>
      <c r="F1300" s="85">
        <v>106863</v>
      </c>
      <c r="G1300" s="96">
        <v>0.19</v>
      </c>
      <c r="H1300" s="97">
        <v>127167</v>
      </c>
    </row>
    <row r="1301" spans="1:8" ht="12.5" x14ac:dyDescent="0.25">
      <c r="A1301" s="7" t="s">
        <v>6747</v>
      </c>
      <c r="B1301" s="79" t="s">
        <v>6748</v>
      </c>
      <c r="C1301" s="80" t="s">
        <v>5368</v>
      </c>
      <c r="D1301" s="80" t="s">
        <v>770</v>
      </c>
      <c r="E1301" s="103">
        <f t="shared" si="37"/>
        <v>19506</v>
      </c>
      <c r="F1301" s="85">
        <v>15581</v>
      </c>
      <c r="G1301" s="96">
        <v>0.19</v>
      </c>
      <c r="H1301" s="97">
        <v>18541</v>
      </c>
    </row>
    <row r="1302" spans="1:8" ht="12.5" x14ac:dyDescent="0.25">
      <c r="A1302" s="7" t="s">
        <v>6777</v>
      </c>
      <c r="B1302" s="79" t="s">
        <v>6778</v>
      </c>
      <c r="C1302" s="80" t="s">
        <v>5368</v>
      </c>
      <c r="D1302" s="80" t="s">
        <v>770</v>
      </c>
      <c r="E1302" s="103">
        <f t="shared" si="37"/>
        <v>175706</v>
      </c>
      <c r="F1302" s="85">
        <v>140353</v>
      </c>
      <c r="G1302" s="96">
        <v>0.19</v>
      </c>
      <c r="H1302" s="97">
        <v>167020</v>
      </c>
    </row>
    <row r="1303" spans="1:8" ht="12.5" x14ac:dyDescent="0.25">
      <c r="A1303" s="7" t="s">
        <v>6693</v>
      </c>
      <c r="B1303" s="79" t="s">
        <v>6694</v>
      </c>
      <c r="C1303" s="80" t="s">
        <v>5368</v>
      </c>
      <c r="D1303" s="80" t="s">
        <v>770</v>
      </c>
      <c r="E1303" s="103">
        <f t="shared" si="37"/>
        <v>4582</v>
      </c>
      <c r="F1303" s="85">
        <v>3660</v>
      </c>
      <c r="G1303" s="96">
        <v>0.19</v>
      </c>
      <c r="H1303" s="97">
        <v>4355</v>
      </c>
    </row>
    <row r="1304" spans="1:8" ht="12.5" x14ac:dyDescent="0.25">
      <c r="A1304" s="7" t="s">
        <v>6691</v>
      </c>
      <c r="B1304" s="79" t="s">
        <v>6692</v>
      </c>
      <c r="C1304" s="80" t="s">
        <v>5368</v>
      </c>
      <c r="D1304" s="80" t="s">
        <v>770</v>
      </c>
      <c r="E1304" s="103">
        <f t="shared" si="37"/>
        <v>2325</v>
      </c>
      <c r="F1304" s="85">
        <v>1857</v>
      </c>
      <c r="G1304" s="96">
        <v>0.19</v>
      </c>
      <c r="H1304" s="97">
        <v>2210</v>
      </c>
    </row>
    <row r="1305" spans="1:8" ht="12.5" x14ac:dyDescent="0.25">
      <c r="A1305" s="7" t="s">
        <v>6687</v>
      </c>
      <c r="B1305" s="79" t="s">
        <v>6688</v>
      </c>
      <c r="C1305" s="80" t="s">
        <v>5368</v>
      </c>
      <c r="D1305" s="80" t="s">
        <v>770</v>
      </c>
      <c r="E1305" s="103">
        <f t="shared" si="37"/>
        <v>1279</v>
      </c>
      <c r="F1305" s="85">
        <v>1021</v>
      </c>
      <c r="G1305" s="96">
        <v>0.19</v>
      </c>
      <c r="H1305" s="97">
        <v>1215</v>
      </c>
    </row>
    <row r="1306" spans="1:8" ht="12.5" x14ac:dyDescent="0.25">
      <c r="A1306" s="7" t="s">
        <v>6695</v>
      </c>
      <c r="B1306" s="79" t="s">
        <v>6696</v>
      </c>
      <c r="C1306" s="80" t="s">
        <v>5368</v>
      </c>
      <c r="D1306" s="80" t="s">
        <v>770</v>
      </c>
      <c r="E1306" s="103">
        <f t="shared" si="37"/>
        <v>7255</v>
      </c>
      <c r="F1306" s="85">
        <v>5795</v>
      </c>
      <c r="G1306" s="96">
        <v>0.19</v>
      </c>
      <c r="H1306" s="97">
        <v>6896</v>
      </c>
    </row>
    <row r="1307" spans="1:8" ht="12.5" x14ac:dyDescent="0.25">
      <c r="A1307" s="7" t="s">
        <v>6689</v>
      </c>
      <c r="B1307" s="79" t="s">
        <v>6690</v>
      </c>
      <c r="C1307" s="80" t="s">
        <v>5368</v>
      </c>
      <c r="D1307" s="80" t="s">
        <v>770</v>
      </c>
      <c r="E1307" s="103">
        <f t="shared" si="37"/>
        <v>1676</v>
      </c>
      <c r="F1307" s="85">
        <v>1339</v>
      </c>
      <c r="G1307" s="96">
        <v>0.19</v>
      </c>
      <c r="H1307" s="97">
        <v>1593</v>
      </c>
    </row>
    <row r="1308" spans="1:8" ht="12.5" x14ac:dyDescent="0.25">
      <c r="A1308" s="7" t="s">
        <v>9307</v>
      </c>
      <c r="B1308" s="79" t="s">
        <v>9308</v>
      </c>
      <c r="C1308" s="80" t="s">
        <v>5368</v>
      </c>
      <c r="D1308" s="80" t="s">
        <v>770</v>
      </c>
      <c r="E1308" s="103">
        <f t="shared" ref="E1308:E1371" si="38">ROUNDUP(H1308*(1+$H$1),0)</f>
        <v>6976</v>
      </c>
      <c r="F1308" s="85">
        <v>5572</v>
      </c>
      <c r="G1308" s="96">
        <v>0.19</v>
      </c>
      <c r="H1308" s="97">
        <v>6631</v>
      </c>
    </row>
    <row r="1309" spans="1:8" ht="12.5" x14ac:dyDescent="0.25">
      <c r="A1309" s="7" t="s">
        <v>9309</v>
      </c>
      <c r="B1309" s="79" t="s">
        <v>9310</v>
      </c>
      <c r="C1309" s="80" t="s">
        <v>5368</v>
      </c>
      <c r="D1309" s="80" t="s">
        <v>770</v>
      </c>
      <c r="E1309" s="103">
        <f t="shared" si="38"/>
        <v>9674</v>
      </c>
      <c r="F1309" s="85">
        <v>7727</v>
      </c>
      <c r="G1309" s="96">
        <v>0.19</v>
      </c>
      <c r="H1309" s="97">
        <v>9195</v>
      </c>
    </row>
    <row r="1310" spans="1:8" ht="12.5" x14ac:dyDescent="0.25">
      <c r="A1310" s="7" t="s">
        <v>7468</v>
      </c>
      <c r="B1310" s="79" t="s">
        <v>7469</v>
      </c>
      <c r="C1310" s="80" t="s">
        <v>5368</v>
      </c>
      <c r="D1310" s="80" t="s">
        <v>770</v>
      </c>
      <c r="E1310" s="103">
        <f t="shared" si="38"/>
        <v>5812</v>
      </c>
      <c r="F1310" s="85">
        <v>4642</v>
      </c>
      <c r="G1310" s="96">
        <v>0.19</v>
      </c>
      <c r="H1310" s="97">
        <v>5524</v>
      </c>
    </row>
    <row r="1311" spans="1:8" ht="12.5" x14ac:dyDescent="0.25">
      <c r="A1311" s="7" t="s">
        <v>6697</v>
      </c>
      <c r="B1311" s="79" t="s">
        <v>6698</v>
      </c>
      <c r="C1311" s="80" t="s">
        <v>5368</v>
      </c>
      <c r="D1311" s="80" t="s">
        <v>770</v>
      </c>
      <c r="E1311" s="103">
        <f t="shared" si="38"/>
        <v>12572</v>
      </c>
      <c r="F1311" s="85">
        <v>10042</v>
      </c>
      <c r="G1311" s="96">
        <v>0.19</v>
      </c>
      <c r="H1311" s="97">
        <v>11950</v>
      </c>
    </row>
    <row r="1312" spans="1:8" ht="12.5" x14ac:dyDescent="0.25">
      <c r="A1312" s="7" t="s">
        <v>6781</v>
      </c>
      <c r="B1312" s="79" t="s">
        <v>6782</v>
      </c>
      <c r="C1312" s="80" t="s">
        <v>5368</v>
      </c>
      <c r="D1312" s="80" t="s">
        <v>70</v>
      </c>
      <c r="E1312" s="103">
        <f t="shared" si="38"/>
        <v>4907</v>
      </c>
      <c r="F1312" s="85">
        <v>3919</v>
      </c>
      <c r="G1312" s="96">
        <v>0.19</v>
      </c>
      <c r="H1312" s="97">
        <v>4664</v>
      </c>
    </row>
    <row r="1313" spans="1:8" ht="12.5" x14ac:dyDescent="0.25">
      <c r="A1313" s="7" t="s">
        <v>9379</v>
      </c>
      <c r="B1313" s="79" t="s">
        <v>9380</v>
      </c>
      <c r="C1313" s="80" t="s">
        <v>5368</v>
      </c>
      <c r="D1313" s="80" t="s">
        <v>70</v>
      </c>
      <c r="E1313" s="103">
        <f t="shared" si="38"/>
        <v>7953</v>
      </c>
      <c r="F1313" s="85">
        <v>6352</v>
      </c>
      <c r="G1313" s="96">
        <v>0.19</v>
      </c>
      <c r="H1313" s="97">
        <v>7559</v>
      </c>
    </row>
    <row r="1314" spans="1:8" ht="12.5" x14ac:dyDescent="0.25">
      <c r="A1314" s="7" t="s">
        <v>9345</v>
      </c>
      <c r="B1314" s="79" t="s">
        <v>9346</v>
      </c>
      <c r="C1314" s="80" t="s">
        <v>5368</v>
      </c>
      <c r="D1314" s="80" t="s">
        <v>70</v>
      </c>
      <c r="E1314" s="103">
        <f t="shared" si="38"/>
        <v>1408</v>
      </c>
      <c r="F1314" s="85">
        <v>1124</v>
      </c>
      <c r="G1314" s="96">
        <v>0.19</v>
      </c>
      <c r="H1314" s="97">
        <v>1338</v>
      </c>
    </row>
    <row r="1315" spans="1:8" ht="12.5" x14ac:dyDescent="0.25">
      <c r="A1315" s="7" t="s">
        <v>9337</v>
      </c>
      <c r="B1315" s="79" t="s">
        <v>9338</v>
      </c>
      <c r="C1315" s="80" t="s">
        <v>5368</v>
      </c>
      <c r="D1315" s="80" t="s">
        <v>70</v>
      </c>
      <c r="E1315" s="103">
        <f t="shared" si="38"/>
        <v>4119</v>
      </c>
      <c r="F1315" s="85">
        <v>3290</v>
      </c>
      <c r="G1315" s="96">
        <v>0.19</v>
      </c>
      <c r="H1315" s="97">
        <v>3915</v>
      </c>
    </row>
    <row r="1316" spans="1:8" ht="12.5" x14ac:dyDescent="0.25">
      <c r="A1316" s="7" t="s">
        <v>9329</v>
      </c>
      <c r="B1316" s="79" t="s">
        <v>9330</v>
      </c>
      <c r="C1316" s="80" t="s">
        <v>5368</v>
      </c>
      <c r="D1316" s="80" t="s">
        <v>70</v>
      </c>
      <c r="E1316" s="103">
        <f t="shared" si="38"/>
        <v>7569</v>
      </c>
      <c r="F1316" s="85">
        <v>6045</v>
      </c>
      <c r="G1316" s="96">
        <v>0.19</v>
      </c>
      <c r="H1316" s="97">
        <v>7194</v>
      </c>
    </row>
    <row r="1317" spans="1:8" ht="12.5" x14ac:dyDescent="0.25">
      <c r="A1317" s="7" t="s">
        <v>9321</v>
      </c>
      <c r="B1317" s="79" t="s">
        <v>9322</v>
      </c>
      <c r="C1317" s="80" t="s">
        <v>5368</v>
      </c>
      <c r="D1317" s="80" t="s">
        <v>70</v>
      </c>
      <c r="E1317" s="103">
        <f t="shared" si="38"/>
        <v>11261</v>
      </c>
      <c r="F1317" s="85">
        <v>8995</v>
      </c>
      <c r="G1317" s="96">
        <v>0.19</v>
      </c>
      <c r="H1317" s="97">
        <v>10704</v>
      </c>
    </row>
    <row r="1318" spans="1:8" ht="12.5" x14ac:dyDescent="0.25">
      <c r="A1318" s="7" t="s">
        <v>7408</v>
      </c>
      <c r="B1318" s="79" t="s">
        <v>7409</v>
      </c>
      <c r="C1318" s="80" t="s">
        <v>5368</v>
      </c>
      <c r="D1318" s="80" t="s">
        <v>70</v>
      </c>
      <c r="E1318" s="103">
        <f t="shared" si="38"/>
        <v>193165</v>
      </c>
      <c r="F1318" s="85">
        <v>154299</v>
      </c>
      <c r="G1318" s="96">
        <v>0.19</v>
      </c>
      <c r="H1318" s="97">
        <v>183616</v>
      </c>
    </row>
    <row r="1319" spans="1:8" ht="12.5" x14ac:dyDescent="0.25">
      <c r="A1319" s="7" t="s">
        <v>9437</v>
      </c>
      <c r="B1319" s="79" t="s">
        <v>9438</v>
      </c>
      <c r="C1319" s="80" t="s">
        <v>5368</v>
      </c>
      <c r="D1319" s="80" t="s">
        <v>70</v>
      </c>
      <c r="E1319" s="103">
        <f t="shared" si="38"/>
        <v>51834</v>
      </c>
      <c r="F1319" s="85">
        <v>41404</v>
      </c>
      <c r="G1319" s="96">
        <v>0.19</v>
      </c>
      <c r="H1319" s="97">
        <v>49271</v>
      </c>
    </row>
    <row r="1320" spans="1:8" ht="12.5" x14ac:dyDescent="0.25">
      <c r="A1320" s="7" t="s">
        <v>7117</v>
      </c>
      <c r="B1320" s="79" t="s">
        <v>7118</v>
      </c>
      <c r="C1320" s="80" t="s">
        <v>5368</v>
      </c>
      <c r="D1320" s="80" t="s">
        <v>70</v>
      </c>
      <c r="E1320" s="103">
        <f t="shared" si="38"/>
        <v>102453</v>
      </c>
      <c r="F1320" s="85">
        <v>81839</v>
      </c>
      <c r="G1320" s="96">
        <v>0.19</v>
      </c>
      <c r="H1320" s="97">
        <v>97388</v>
      </c>
    </row>
    <row r="1321" spans="1:8" ht="12.5" x14ac:dyDescent="0.25">
      <c r="A1321" s="7" t="s">
        <v>7115</v>
      </c>
      <c r="B1321" s="79" t="s">
        <v>7116</v>
      </c>
      <c r="C1321" s="80" t="s">
        <v>5368</v>
      </c>
      <c r="D1321" s="80" t="s">
        <v>70</v>
      </c>
      <c r="E1321" s="103">
        <f t="shared" si="38"/>
        <v>311303</v>
      </c>
      <c r="F1321" s="85">
        <v>248668</v>
      </c>
      <c r="G1321" s="96">
        <v>0.19</v>
      </c>
      <c r="H1321" s="97">
        <v>295915</v>
      </c>
    </row>
    <row r="1322" spans="1:8" ht="12.5" x14ac:dyDescent="0.25">
      <c r="A1322" s="7" t="s">
        <v>9439</v>
      </c>
      <c r="B1322" s="79" t="s">
        <v>9440</v>
      </c>
      <c r="C1322" s="80" t="s">
        <v>5368</v>
      </c>
      <c r="D1322" s="80" t="s">
        <v>70</v>
      </c>
      <c r="E1322" s="103">
        <f t="shared" si="38"/>
        <v>24168</v>
      </c>
      <c r="F1322" s="85">
        <v>19305</v>
      </c>
      <c r="G1322" s="96">
        <v>0.19</v>
      </c>
      <c r="H1322" s="97">
        <v>22973</v>
      </c>
    </row>
    <row r="1323" spans="1:8" ht="12.5" x14ac:dyDescent="0.25">
      <c r="A1323" s="7" t="s">
        <v>7033</v>
      </c>
      <c r="B1323" s="79" t="s">
        <v>7034</v>
      </c>
      <c r="C1323" s="80" t="s">
        <v>5368</v>
      </c>
      <c r="D1323" s="80" t="s">
        <v>6095</v>
      </c>
      <c r="E1323" s="103">
        <f t="shared" si="38"/>
        <v>5711</v>
      </c>
      <c r="F1323" s="85">
        <v>4561</v>
      </c>
      <c r="G1323" s="96">
        <v>0.19</v>
      </c>
      <c r="H1323" s="97">
        <v>5428</v>
      </c>
    </row>
    <row r="1324" spans="1:8" ht="62.5" x14ac:dyDescent="0.25">
      <c r="A1324" s="7" t="s">
        <v>7155</v>
      </c>
      <c r="B1324" s="79" t="s">
        <v>7156</v>
      </c>
      <c r="C1324" s="80" t="s">
        <v>5368</v>
      </c>
      <c r="D1324" s="80" t="s">
        <v>70</v>
      </c>
      <c r="E1324" s="103">
        <f t="shared" si="38"/>
        <v>295539</v>
      </c>
      <c r="F1324" s="85">
        <v>236076</v>
      </c>
      <c r="G1324" s="96">
        <v>0.19</v>
      </c>
      <c r="H1324" s="97">
        <v>280930</v>
      </c>
    </row>
    <row r="1325" spans="1:8" ht="12.5" x14ac:dyDescent="0.25">
      <c r="A1325" s="7" t="s">
        <v>9542</v>
      </c>
      <c r="B1325" s="79" t="s">
        <v>9543</v>
      </c>
      <c r="C1325" s="80" t="s">
        <v>5368</v>
      </c>
      <c r="D1325" s="80" t="s">
        <v>70</v>
      </c>
      <c r="E1325" s="103">
        <f t="shared" si="38"/>
        <v>10244</v>
      </c>
      <c r="F1325" s="85">
        <v>8182</v>
      </c>
      <c r="G1325" s="96">
        <v>0.19</v>
      </c>
      <c r="H1325" s="97">
        <v>9737</v>
      </c>
    </row>
    <row r="1326" spans="1:8" ht="12.5" x14ac:dyDescent="0.25">
      <c r="A1326" s="7" t="s">
        <v>9544</v>
      </c>
      <c r="B1326" s="79" t="s">
        <v>9545</v>
      </c>
      <c r="C1326" s="80" t="s">
        <v>5368</v>
      </c>
      <c r="D1326" s="80" t="s">
        <v>770</v>
      </c>
      <c r="E1326" s="103">
        <f t="shared" si="38"/>
        <v>58714</v>
      </c>
      <c r="F1326" s="85">
        <v>46900</v>
      </c>
      <c r="G1326" s="96">
        <v>0.19</v>
      </c>
      <c r="H1326" s="97">
        <v>55811</v>
      </c>
    </row>
    <row r="1327" spans="1:8" ht="25" x14ac:dyDescent="0.25">
      <c r="A1327" s="7" t="s">
        <v>7365</v>
      </c>
      <c r="B1327" s="79" t="s">
        <v>7366</v>
      </c>
      <c r="C1327" s="80" t="s">
        <v>5368</v>
      </c>
      <c r="D1327" s="80" t="s">
        <v>70</v>
      </c>
      <c r="E1327" s="103">
        <f t="shared" si="38"/>
        <v>9456</v>
      </c>
      <c r="F1327" s="85">
        <v>7553</v>
      </c>
      <c r="G1327" s="96">
        <v>0.19</v>
      </c>
      <c r="H1327" s="97">
        <v>8988</v>
      </c>
    </row>
    <row r="1328" spans="1:8" ht="12.5" x14ac:dyDescent="0.25">
      <c r="A1328" s="7" t="s">
        <v>7159</v>
      </c>
      <c r="B1328" s="79" t="s">
        <v>7160</v>
      </c>
      <c r="C1328" s="80" t="s">
        <v>5368</v>
      </c>
      <c r="D1328" s="80" t="s">
        <v>70</v>
      </c>
      <c r="E1328" s="103">
        <f t="shared" si="38"/>
        <v>14777</v>
      </c>
      <c r="F1328" s="85">
        <v>11803</v>
      </c>
      <c r="G1328" s="96">
        <v>0.19</v>
      </c>
      <c r="H1328" s="97">
        <v>14046</v>
      </c>
    </row>
    <row r="1329" spans="1:8" ht="25" x14ac:dyDescent="0.25">
      <c r="A1329" s="7" t="s">
        <v>7153</v>
      </c>
      <c r="B1329" s="79" t="s">
        <v>7154</v>
      </c>
      <c r="C1329" s="80" t="s">
        <v>5368</v>
      </c>
      <c r="D1329" s="80" t="s">
        <v>70</v>
      </c>
      <c r="E1329" s="103">
        <f t="shared" si="38"/>
        <v>265985</v>
      </c>
      <c r="F1329" s="85">
        <v>212468</v>
      </c>
      <c r="G1329" s="96">
        <v>0.19</v>
      </c>
      <c r="H1329" s="97">
        <v>252837</v>
      </c>
    </row>
    <row r="1330" spans="1:8" ht="25" x14ac:dyDescent="0.25">
      <c r="A1330" s="7" t="s">
        <v>7151</v>
      </c>
      <c r="B1330" s="79" t="s">
        <v>7152</v>
      </c>
      <c r="C1330" s="80" t="s">
        <v>5368</v>
      </c>
      <c r="D1330" s="80" t="s">
        <v>70</v>
      </c>
      <c r="E1330" s="103">
        <f t="shared" si="38"/>
        <v>111641</v>
      </c>
      <c r="F1330" s="85">
        <v>89178</v>
      </c>
      <c r="G1330" s="96">
        <v>0.19</v>
      </c>
      <c r="H1330" s="97">
        <v>106122</v>
      </c>
    </row>
    <row r="1331" spans="1:8" ht="12.5" x14ac:dyDescent="0.25">
      <c r="A1331" s="7" t="s">
        <v>7149</v>
      </c>
      <c r="B1331" s="79" t="s">
        <v>7150</v>
      </c>
      <c r="C1331" s="80" t="s">
        <v>5368</v>
      </c>
      <c r="D1331" s="80" t="s">
        <v>70</v>
      </c>
      <c r="E1331" s="103">
        <f t="shared" si="38"/>
        <v>260074</v>
      </c>
      <c r="F1331" s="85">
        <v>207746</v>
      </c>
      <c r="G1331" s="96">
        <v>0.19</v>
      </c>
      <c r="H1331" s="97">
        <v>247218</v>
      </c>
    </row>
    <row r="1332" spans="1:8" ht="12.5" x14ac:dyDescent="0.25">
      <c r="A1332" s="7" t="s">
        <v>7145</v>
      </c>
      <c r="B1332" s="79" t="s">
        <v>7146</v>
      </c>
      <c r="C1332" s="80" t="s">
        <v>5368</v>
      </c>
      <c r="D1332" s="80" t="s">
        <v>70</v>
      </c>
      <c r="E1332" s="103">
        <f t="shared" si="38"/>
        <v>315243</v>
      </c>
      <c r="F1332" s="85">
        <v>251815</v>
      </c>
      <c r="G1332" s="96">
        <v>0.19</v>
      </c>
      <c r="H1332" s="97">
        <v>299660</v>
      </c>
    </row>
    <row r="1333" spans="1:8" ht="12.5" x14ac:dyDescent="0.25">
      <c r="A1333" s="7" t="s">
        <v>7147</v>
      </c>
      <c r="B1333" s="79" t="s">
        <v>7148</v>
      </c>
      <c r="C1333" s="80" t="s">
        <v>5368</v>
      </c>
      <c r="D1333" s="80" t="s">
        <v>70</v>
      </c>
      <c r="E1333" s="103">
        <f t="shared" si="38"/>
        <v>59107</v>
      </c>
      <c r="F1333" s="85">
        <v>47214</v>
      </c>
      <c r="G1333" s="96">
        <v>0.19</v>
      </c>
      <c r="H1333" s="97">
        <v>56185</v>
      </c>
    </row>
    <row r="1334" spans="1:8" ht="12.5" x14ac:dyDescent="0.25">
      <c r="A1334" s="7" t="s">
        <v>7175</v>
      </c>
      <c r="B1334" s="79" t="s">
        <v>7176</v>
      </c>
      <c r="C1334" s="80" t="s">
        <v>5368</v>
      </c>
      <c r="D1334" s="80" t="s">
        <v>70</v>
      </c>
      <c r="E1334" s="103">
        <f t="shared" si="38"/>
        <v>13792</v>
      </c>
      <c r="F1334" s="85">
        <v>11017</v>
      </c>
      <c r="G1334" s="96">
        <v>0.19</v>
      </c>
      <c r="H1334" s="97">
        <v>13110</v>
      </c>
    </row>
    <row r="1335" spans="1:8" ht="12.5" x14ac:dyDescent="0.25">
      <c r="A1335" s="7" t="s">
        <v>7165</v>
      </c>
      <c r="B1335" s="79" t="s">
        <v>7166</v>
      </c>
      <c r="C1335" s="80" t="s">
        <v>5368</v>
      </c>
      <c r="D1335" s="80" t="s">
        <v>70</v>
      </c>
      <c r="E1335" s="103">
        <f t="shared" si="38"/>
        <v>8865</v>
      </c>
      <c r="F1335" s="85">
        <v>7081</v>
      </c>
      <c r="G1335" s="96">
        <v>0.19</v>
      </c>
      <c r="H1335" s="97">
        <v>8426</v>
      </c>
    </row>
    <row r="1336" spans="1:8" ht="12.5" x14ac:dyDescent="0.25">
      <c r="A1336" s="7" t="s">
        <v>7167</v>
      </c>
      <c r="B1336" s="79" t="s">
        <v>7168</v>
      </c>
      <c r="C1336" s="80" t="s">
        <v>5368</v>
      </c>
      <c r="D1336" s="80" t="s">
        <v>70</v>
      </c>
      <c r="E1336" s="103">
        <f t="shared" si="38"/>
        <v>5318</v>
      </c>
      <c r="F1336" s="85">
        <v>4248</v>
      </c>
      <c r="G1336" s="96">
        <v>0.19</v>
      </c>
      <c r="H1336" s="97">
        <v>5055</v>
      </c>
    </row>
    <row r="1337" spans="1:8" ht="12.5" x14ac:dyDescent="0.25">
      <c r="A1337" s="7" t="s">
        <v>7169</v>
      </c>
      <c r="B1337" s="79" t="s">
        <v>7170</v>
      </c>
      <c r="C1337" s="80" t="s">
        <v>5368</v>
      </c>
      <c r="D1337" s="80" t="s">
        <v>70</v>
      </c>
      <c r="E1337" s="103">
        <f t="shared" si="38"/>
        <v>82751</v>
      </c>
      <c r="F1337" s="85">
        <v>66101</v>
      </c>
      <c r="G1337" s="96">
        <v>0.19</v>
      </c>
      <c r="H1337" s="97">
        <v>78660</v>
      </c>
    </row>
    <row r="1338" spans="1:8" ht="12.5" x14ac:dyDescent="0.25">
      <c r="A1338" s="7" t="s">
        <v>7163</v>
      </c>
      <c r="B1338" s="79" t="s">
        <v>7164</v>
      </c>
      <c r="C1338" s="80" t="s">
        <v>5368</v>
      </c>
      <c r="D1338" s="80" t="s">
        <v>70</v>
      </c>
      <c r="E1338" s="103">
        <f t="shared" si="38"/>
        <v>157226</v>
      </c>
      <c r="F1338" s="85">
        <v>125592</v>
      </c>
      <c r="G1338" s="96">
        <v>0.19</v>
      </c>
      <c r="H1338" s="97">
        <v>149454</v>
      </c>
    </row>
    <row r="1339" spans="1:8" ht="37.5" x14ac:dyDescent="0.25">
      <c r="A1339" s="7" t="s">
        <v>7181</v>
      </c>
      <c r="B1339" s="79" t="s">
        <v>7144</v>
      </c>
      <c r="C1339" s="80" t="s">
        <v>5368</v>
      </c>
      <c r="D1339" s="80" t="s">
        <v>70</v>
      </c>
      <c r="E1339" s="103">
        <f t="shared" si="38"/>
        <v>2708810</v>
      </c>
      <c r="F1339" s="85">
        <v>2163793</v>
      </c>
      <c r="G1339" s="96">
        <v>0.19</v>
      </c>
      <c r="H1339" s="97">
        <v>2574914</v>
      </c>
    </row>
    <row r="1340" spans="1:8" ht="12.5" x14ac:dyDescent="0.25">
      <c r="A1340" s="7" t="s">
        <v>7182</v>
      </c>
      <c r="B1340" s="79" t="s">
        <v>7183</v>
      </c>
      <c r="C1340" s="80" t="s">
        <v>5368</v>
      </c>
      <c r="D1340" s="80" t="s">
        <v>70</v>
      </c>
      <c r="E1340" s="103">
        <f t="shared" si="38"/>
        <v>39231</v>
      </c>
      <c r="F1340" s="85">
        <v>31337</v>
      </c>
      <c r="G1340" s="96">
        <v>0.19</v>
      </c>
      <c r="H1340" s="97">
        <v>37291</v>
      </c>
    </row>
    <row r="1341" spans="1:8" ht="25" x14ac:dyDescent="0.25">
      <c r="A1341" s="7" t="s">
        <v>7184</v>
      </c>
      <c r="B1341" s="79" t="s">
        <v>7185</v>
      </c>
      <c r="C1341" s="80" t="s">
        <v>5368</v>
      </c>
      <c r="D1341" s="80" t="s">
        <v>70</v>
      </c>
      <c r="E1341" s="103">
        <f t="shared" si="38"/>
        <v>765938</v>
      </c>
      <c r="F1341" s="85">
        <v>611829</v>
      </c>
      <c r="G1341" s="96">
        <v>0.19</v>
      </c>
      <c r="H1341" s="97">
        <v>728077</v>
      </c>
    </row>
    <row r="1342" spans="1:8" ht="12.5" x14ac:dyDescent="0.25">
      <c r="A1342" s="7" t="s">
        <v>7186</v>
      </c>
      <c r="B1342" s="79" t="s">
        <v>7187</v>
      </c>
      <c r="C1342" s="80" t="s">
        <v>5368</v>
      </c>
      <c r="D1342" s="80" t="s">
        <v>70</v>
      </c>
      <c r="E1342" s="103">
        <f t="shared" si="38"/>
        <v>504398</v>
      </c>
      <c r="F1342" s="85">
        <v>402912</v>
      </c>
      <c r="G1342" s="96">
        <v>0.19</v>
      </c>
      <c r="H1342" s="97">
        <v>479465</v>
      </c>
    </row>
    <row r="1343" spans="1:8" ht="25" x14ac:dyDescent="0.25">
      <c r="A1343" s="7" t="s">
        <v>7188</v>
      </c>
      <c r="B1343" s="79" t="s">
        <v>7189</v>
      </c>
      <c r="C1343" s="80" t="s">
        <v>5368</v>
      </c>
      <c r="D1343" s="80" t="s">
        <v>70</v>
      </c>
      <c r="E1343" s="103">
        <f t="shared" si="38"/>
        <v>840663</v>
      </c>
      <c r="F1343" s="85">
        <v>671520</v>
      </c>
      <c r="G1343" s="96">
        <v>0.19</v>
      </c>
      <c r="H1343" s="97">
        <v>799109</v>
      </c>
    </row>
    <row r="1344" spans="1:8" ht="12.5" x14ac:dyDescent="0.25">
      <c r="A1344" s="7" t="s">
        <v>7190</v>
      </c>
      <c r="B1344" s="79" t="s">
        <v>7183</v>
      </c>
      <c r="C1344" s="80" t="s">
        <v>5368</v>
      </c>
      <c r="D1344" s="80" t="s">
        <v>70</v>
      </c>
      <c r="E1344" s="103">
        <f t="shared" si="38"/>
        <v>39231</v>
      </c>
      <c r="F1344" s="85">
        <v>31337</v>
      </c>
      <c r="G1344" s="96">
        <v>0.19</v>
      </c>
      <c r="H1344" s="97">
        <v>37291</v>
      </c>
    </row>
    <row r="1345" spans="1:8" ht="12.5" x14ac:dyDescent="0.25">
      <c r="A1345" s="7" t="s">
        <v>7191</v>
      </c>
      <c r="B1345" s="79" t="s">
        <v>1759</v>
      </c>
      <c r="C1345" s="80" t="s">
        <v>5368</v>
      </c>
      <c r="D1345" s="80" t="s">
        <v>65</v>
      </c>
      <c r="E1345" s="103">
        <f t="shared" si="38"/>
        <v>6503</v>
      </c>
      <c r="F1345" s="85">
        <v>5194</v>
      </c>
      <c r="G1345" s="96">
        <v>0.19</v>
      </c>
      <c r="H1345" s="97">
        <v>6181</v>
      </c>
    </row>
    <row r="1346" spans="1:8" ht="12.5" x14ac:dyDescent="0.25">
      <c r="A1346" s="7" t="s">
        <v>9546</v>
      </c>
      <c r="B1346" s="79" t="s">
        <v>9547</v>
      </c>
      <c r="C1346" s="80" t="s">
        <v>5368</v>
      </c>
      <c r="D1346" s="80" t="s">
        <v>70</v>
      </c>
      <c r="E1346" s="103">
        <f t="shared" si="38"/>
        <v>112090</v>
      </c>
      <c r="F1346" s="85">
        <v>89537</v>
      </c>
      <c r="G1346" s="96">
        <v>0.19</v>
      </c>
      <c r="H1346" s="97">
        <v>106549</v>
      </c>
    </row>
    <row r="1347" spans="1:8" ht="12.5" x14ac:dyDescent="0.25">
      <c r="A1347" s="7" t="s">
        <v>9548</v>
      </c>
      <c r="B1347" s="79" t="s">
        <v>9549</v>
      </c>
      <c r="C1347" s="80" t="s">
        <v>5368</v>
      </c>
      <c r="D1347" s="80" t="s">
        <v>770</v>
      </c>
      <c r="E1347" s="103">
        <f t="shared" si="38"/>
        <v>7472</v>
      </c>
      <c r="F1347" s="85">
        <v>5968</v>
      </c>
      <c r="G1347" s="96">
        <v>0.19</v>
      </c>
      <c r="H1347" s="97">
        <v>7102</v>
      </c>
    </row>
    <row r="1348" spans="1:8" ht="25" x14ac:dyDescent="0.25">
      <c r="A1348" s="7" t="s">
        <v>9550</v>
      </c>
      <c r="B1348" s="79" t="s">
        <v>9551</v>
      </c>
      <c r="C1348" s="80" t="s">
        <v>5368</v>
      </c>
      <c r="D1348" s="80" t="s">
        <v>70</v>
      </c>
      <c r="E1348" s="103">
        <f t="shared" si="38"/>
        <v>141047</v>
      </c>
      <c r="F1348" s="85">
        <v>112668</v>
      </c>
      <c r="G1348" s="96">
        <v>0.19</v>
      </c>
      <c r="H1348" s="97">
        <v>134075</v>
      </c>
    </row>
    <row r="1349" spans="1:8" ht="12.5" x14ac:dyDescent="0.25">
      <c r="A1349" s="7" t="s">
        <v>9552</v>
      </c>
      <c r="B1349" s="79" t="s">
        <v>9553</v>
      </c>
      <c r="C1349" s="80" t="s">
        <v>5368</v>
      </c>
      <c r="D1349" s="80" t="s">
        <v>70</v>
      </c>
      <c r="E1349" s="103">
        <f t="shared" si="38"/>
        <v>373629</v>
      </c>
      <c r="F1349" s="85">
        <v>298454</v>
      </c>
      <c r="G1349" s="96">
        <v>0.19</v>
      </c>
      <c r="H1349" s="97">
        <v>355160</v>
      </c>
    </row>
    <row r="1350" spans="1:8" ht="25" x14ac:dyDescent="0.25">
      <c r="A1350" s="7" t="s">
        <v>7157</v>
      </c>
      <c r="B1350" s="79" t="s">
        <v>7158</v>
      </c>
      <c r="C1350" s="80" t="s">
        <v>5368</v>
      </c>
      <c r="D1350" s="80" t="s">
        <v>70</v>
      </c>
      <c r="E1350" s="103">
        <f t="shared" si="38"/>
        <v>61648</v>
      </c>
      <c r="F1350" s="85">
        <v>49244</v>
      </c>
      <c r="G1350" s="96">
        <v>0.19</v>
      </c>
      <c r="H1350" s="97">
        <v>58600</v>
      </c>
    </row>
    <row r="1351" spans="1:8" ht="12.5" x14ac:dyDescent="0.25">
      <c r="A1351" s="7" t="s">
        <v>7171</v>
      </c>
      <c r="B1351" s="79" t="s">
        <v>7172</v>
      </c>
      <c r="C1351" s="80" t="s">
        <v>5368</v>
      </c>
      <c r="D1351" s="80" t="s">
        <v>70</v>
      </c>
      <c r="E1351" s="103">
        <f t="shared" si="38"/>
        <v>20591</v>
      </c>
      <c r="F1351" s="85">
        <v>16448</v>
      </c>
      <c r="G1351" s="96">
        <v>0.19</v>
      </c>
      <c r="H1351" s="97">
        <v>19573</v>
      </c>
    </row>
    <row r="1352" spans="1:8" ht="12.5" x14ac:dyDescent="0.25">
      <c r="A1352" s="7" t="s">
        <v>9829</v>
      </c>
      <c r="B1352" s="79" t="s">
        <v>9830</v>
      </c>
      <c r="C1352" s="80" t="s">
        <v>5368</v>
      </c>
      <c r="D1352" s="80" t="s">
        <v>70</v>
      </c>
      <c r="E1352" s="103">
        <f t="shared" si="38"/>
        <v>184198</v>
      </c>
      <c r="F1352" s="85">
        <v>147137</v>
      </c>
      <c r="G1352" s="96">
        <v>0.19</v>
      </c>
      <c r="H1352" s="97">
        <v>175093</v>
      </c>
    </row>
    <row r="1353" spans="1:8" ht="12.5" x14ac:dyDescent="0.25">
      <c r="A1353" s="7" t="s">
        <v>9835</v>
      </c>
      <c r="B1353" s="79" t="s">
        <v>9836</v>
      </c>
      <c r="C1353" s="80" t="s">
        <v>5368</v>
      </c>
      <c r="D1353" s="80" t="s">
        <v>70</v>
      </c>
      <c r="E1353" s="103">
        <f t="shared" si="38"/>
        <v>114853</v>
      </c>
      <c r="F1353" s="85">
        <v>91744</v>
      </c>
      <c r="G1353" s="96">
        <v>0.19</v>
      </c>
      <c r="H1353" s="97">
        <v>109175</v>
      </c>
    </row>
    <row r="1354" spans="1:8" ht="12.5" x14ac:dyDescent="0.25">
      <c r="A1354" s="7" t="s">
        <v>9841</v>
      </c>
      <c r="B1354" s="79" t="s">
        <v>9842</v>
      </c>
      <c r="C1354" s="80" t="s">
        <v>5368</v>
      </c>
      <c r="D1354" s="80" t="s">
        <v>70</v>
      </c>
      <c r="E1354" s="103">
        <f t="shared" si="38"/>
        <v>6503</v>
      </c>
      <c r="F1354" s="85">
        <v>5194</v>
      </c>
      <c r="G1354" s="96">
        <v>0.19</v>
      </c>
      <c r="H1354" s="97">
        <v>6181</v>
      </c>
    </row>
    <row r="1355" spans="1:8" ht="12.5" x14ac:dyDescent="0.25">
      <c r="A1355" s="7" t="s">
        <v>9831</v>
      </c>
      <c r="B1355" s="79" t="s">
        <v>9832</v>
      </c>
      <c r="C1355" s="80" t="s">
        <v>5368</v>
      </c>
      <c r="D1355" s="80" t="s">
        <v>70</v>
      </c>
      <c r="E1355" s="103">
        <f t="shared" si="38"/>
        <v>476751</v>
      </c>
      <c r="F1355" s="85">
        <v>380828</v>
      </c>
      <c r="G1355" s="96">
        <v>0.19</v>
      </c>
      <c r="H1355" s="97">
        <v>453185</v>
      </c>
    </row>
    <row r="1356" spans="1:8" ht="12.5" x14ac:dyDescent="0.25">
      <c r="A1356" s="7" t="s">
        <v>9833</v>
      </c>
      <c r="B1356" s="79" t="s">
        <v>9834</v>
      </c>
      <c r="C1356" s="80" t="s">
        <v>5368</v>
      </c>
      <c r="D1356" s="80" t="s">
        <v>70</v>
      </c>
      <c r="E1356" s="103">
        <f t="shared" si="38"/>
        <v>606775</v>
      </c>
      <c r="F1356" s="85">
        <v>484691</v>
      </c>
      <c r="G1356" s="96">
        <v>0.19</v>
      </c>
      <c r="H1356" s="97">
        <v>576782</v>
      </c>
    </row>
    <row r="1357" spans="1:8" ht="12.5" x14ac:dyDescent="0.25">
      <c r="A1357" s="7" t="s">
        <v>9837</v>
      </c>
      <c r="B1357" s="79" t="s">
        <v>9838</v>
      </c>
      <c r="C1357" s="80" t="s">
        <v>5368</v>
      </c>
      <c r="D1357" s="80" t="s">
        <v>70</v>
      </c>
      <c r="E1357" s="103">
        <f t="shared" si="38"/>
        <v>195036</v>
      </c>
      <c r="F1357" s="85">
        <v>155794</v>
      </c>
      <c r="G1357" s="96">
        <v>0.19</v>
      </c>
      <c r="H1357" s="97">
        <v>185395</v>
      </c>
    </row>
    <row r="1358" spans="1:8" ht="12.5" x14ac:dyDescent="0.25">
      <c r="A1358" s="7" t="s">
        <v>9839</v>
      </c>
      <c r="B1358" s="79" t="s">
        <v>9840</v>
      </c>
      <c r="C1358" s="80" t="s">
        <v>5368</v>
      </c>
      <c r="D1358" s="80" t="s">
        <v>70</v>
      </c>
      <c r="E1358" s="103">
        <f t="shared" si="38"/>
        <v>249211</v>
      </c>
      <c r="F1358" s="85">
        <v>199069</v>
      </c>
      <c r="G1358" s="96">
        <v>0.19</v>
      </c>
      <c r="H1358" s="97">
        <v>236892</v>
      </c>
    </row>
    <row r="1359" spans="1:8" ht="12.5" x14ac:dyDescent="0.25">
      <c r="A1359" s="7" t="s">
        <v>9843</v>
      </c>
      <c r="B1359" s="79" t="s">
        <v>9844</v>
      </c>
      <c r="C1359" s="80" t="s">
        <v>5368</v>
      </c>
      <c r="D1359" s="80" t="s">
        <v>70</v>
      </c>
      <c r="E1359" s="103">
        <f t="shared" si="38"/>
        <v>13002</v>
      </c>
      <c r="F1359" s="85">
        <v>10386</v>
      </c>
      <c r="G1359" s="96">
        <v>0.19</v>
      </c>
      <c r="H1359" s="97">
        <v>12359</v>
      </c>
    </row>
    <row r="1360" spans="1:8" ht="12.5" x14ac:dyDescent="0.25">
      <c r="A1360" s="7" t="s">
        <v>9845</v>
      </c>
      <c r="B1360" s="79" t="s">
        <v>9846</v>
      </c>
      <c r="C1360" s="80" t="s">
        <v>5368</v>
      </c>
      <c r="D1360" s="80" t="s">
        <v>70</v>
      </c>
      <c r="E1360" s="103">
        <f t="shared" si="38"/>
        <v>32508</v>
      </c>
      <c r="F1360" s="85">
        <v>25967</v>
      </c>
      <c r="G1360" s="96">
        <v>0.19</v>
      </c>
      <c r="H1360" s="97">
        <v>30901</v>
      </c>
    </row>
    <row r="1361" spans="1:8" ht="12.5" x14ac:dyDescent="0.25">
      <c r="A1361" s="7" t="s">
        <v>9847</v>
      </c>
      <c r="B1361" s="79" t="s">
        <v>9848</v>
      </c>
      <c r="C1361" s="80" t="s">
        <v>5368</v>
      </c>
      <c r="D1361" s="80" t="s">
        <v>70</v>
      </c>
      <c r="E1361" s="103">
        <f t="shared" si="38"/>
        <v>62844</v>
      </c>
      <c r="F1361" s="85">
        <v>50199</v>
      </c>
      <c r="G1361" s="96">
        <v>0.19</v>
      </c>
      <c r="H1361" s="97">
        <v>59737</v>
      </c>
    </row>
    <row r="1362" spans="1:8" ht="12.5" x14ac:dyDescent="0.25">
      <c r="A1362" s="7" t="s">
        <v>7476</v>
      </c>
      <c r="B1362" s="79" t="s">
        <v>7477</v>
      </c>
      <c r="C1362" s="80" t="s">
        <v>5368</v>
      </c>
      <c r="D1362" s="80" t="s">
        <v>70</v>
      </c>
      <c r="E1362" s="103">
        <f t="shared" si="38"/>
        <v>2385</v>
      </c>
      <c r="F1362" s="85">
        <v>1905</v>
      </c>
      <c r="G1362" s="96">
        <v>0.19</v>
      </c>
      <c r="H1362" s="97">
        <v>2267</v>
      </c>
    </row>
    <row r="1363" spans="1:8" ht="12.5" x14ac:dyDescent="0.25">
      <c r="A1363" s="7" t="s">
        <v>7601</v>
      </c>
      <c r="B1363" s="79" t="s">
        <v>7602</v>
      </c>
      <c r="C1363" s="80" t="s">
        <v>5368</v>
      </c>
      <c r="D1363" s="80" t="s">
        <v>70</v>
      </c>
      <c r="E1363" s="103">
        <f t="shared" si="38"/>
        <v>1950</v>
      </c>
      <c r="F1363" s="85">
        <v>1557</v>
      </c>
      <c r="G1363" s="96">
        <v>0.19</v>
      </c>
      <c r="H1363" s="97">
        <v>1853</v>
      </c>
    </row>
    <row r="1364" spans="1:8" ht="12.5" x14ac:dyDescent="0.25">
      <c r="A1364" s="7" t="s">
        <v>9851</v>
      </c>
      <c r="B1364" s="79" t="s">
        <v>9852</v>
      </c>
      <c r="C1364" s="80" t="s">
        <v>5368</v>
      </c>
      <c r="D1364" s="80" t="s">
        <v>70</v>
      </c>
      <c r="E1364" s="103">
        <f t="shared" si="38"/>
        <v>151696</v>
      </c>
      <c r="F1364" s="85">
        <v>121174</v>
      </c>
      <c r="G1364" s="96">
        <v>0.19</v>
      </c>
      <c r="H1364" s="97">
        <v>144197</v>
      </c>
    </row>
    <row r="1365" spans="1:8" ht="12.5" x14ac:dyDescent="0.25">
      <c r="A1365" s="7" t="s">
        <v>9857</v>
      </c>
      <c r="B1365" s="79" t="s">
        <v>9858</v>
      </c>
      <c r="C1365" s="80" t="s">
        <v>5368</v>
      </c>
      <c r="D1365" s="80" t="s">
        <v>91</v>
      </c>
      <c r="E1365" s="103">
        <f t="shared" si="38"/>
        <v>20591</v>
      </c>
      <c r="F1365" s="85">
        <v>16448</v>
      </c>
      <c r="G1365" s="96">
        <v>0.19</v>
      </c>
      <c r="H1365" s="97">
        <v>19573</v>
      </c>
    </row>
    <row r="1366" spans="1:8" ht="12.5" x14ac:dyDescent="0.25">
      <c r="A1366" s="7" t="s">
        <v>9859</v>
      </c>
      <c r="B1366" s="79" t="s">
        <v>9860</v>
      </c>
      <c r="C1366" s="80" t="s">
        <v>5368</v>
      </c>
      <c r="D1366" s="80" t="s">
        <v>70</v>
      </c>
      <c r="E1366" s="103">
        <f t="shared" si="38"/>
        <v>3683978</v>
      </c>
      <c r="F1366" s="85">
        <v>2942756</v>
      </c>
      <c r="G1366" s="96">
        <v>0.19</v>
      </c>
      <c r="H1366" s="97">
        <v>3501880</v>
      </c>
    </row>
    <row r="1367" spans="1:8" ht="12.5" x14ac:dyDescent="0.25">
      <c r="A1367" s="7" t="s">
        <v>9861</v>
      </c>
      <c r="B1367" s="79" t="s">
        <v>9862</v>
      </c>
      <c r="C1367" s="80" t="s">
        <v>5368</v>
      </c>
      <c r="D1367" s="80" t="s">
        <v>70</v>
      </c>
      <c r="E1367" s="103">
        <f t="shared" si="38"/>
        <v>736793</v>
      </c>
      <c r="F1367" s="85">
        <v>588549</v>
      </c>
      <c r="G1367" s="96">
        <v>0.19</v>
      </c>
      <c r="H1367" s="97">
        <v>700373</v>
      </c>
    </row>
    <row r="1368" spans="1:8" ht="12.5" x14ac:dyDescent="0.25">
      <c r="A1368" s="7" t="s">
        <v>9863</v>
      </c>
      <c r="B1368" s="79" t="s">
        <v>9864</v>
      </c>
      <c r="C1368" s="80" t="s">
        <v>5368</v>
      </c>
      <c r="D1368" s="80" t="s">
        <v>91</v>
      </c>
      <c r="E1368" s="103">
        <f t="shared" si="38"/>
        <v>10837</v>
      </c>
      <c r="F1368" s="85">
        <v>8656</v>
      </c>
      <c r="G1368" s="96">
        <v>0.19</v>
      </c>
      <c r="H1368" s="97">
        <v>10301</v>
      </c>
    </row>
    <row r="1369" spans="1:8" ht="12.5" x14ac:dyDescent="0.25">
      <c r="A1369" s="7" t="s">
        <v>9865</v>
      </c>
      <c r="B1369" s="79" t="s">
        <v>9866</v>
      </c>
      <c r="C1369" s="80" t="s">
        <v>5368</v>
      </c>
      <c r="D1369" s="80" t="s">
        <v>70</v>
      </c>
      <c r="E1369" s="103">
        <f t="shared" si="38"/>
        <v>26005</v>
      </c>
      <c r="F1369" s="85">
        <v>20772</v>
      </c>
      <c r="G1369" s="96">
        <v>0.19</v>
      </c>
      <c r="H1369" s="97">
        <v>24719</v>
      </c>
    </row>
    <row r="1370" spans="1:8" ht="12.5" x14ac:dyDescent="0.25">
      <c r="A1370" s="7" t="s">
        <v>9867</v>
      </c>
      <c r="B1370" s="79" t="s">
        <v>9868</v>
      </c>
      <c r="C1370" s="80" t="s">
        <v>5368</v>
      </c>
      <c r="D1370" s="80" t="s">
        <v>70</v>
      </c>
      <c r="E1370" s="103">
        <f t="shared" si="38"/>
        <v>4119</v>
      </c>
      <c r="F1370" s="85">
        <v>3290</v>
      </c>
      <c r="G1370" s="96">
        <v>0.19</v>
      </c>
      <c r="H1370" s="97">
        <v>3915</v>
      </c>
    </row>
    <row r="1371" spans="1:8" ht="12.5" x14ac:dyDescent="0.25">
      <c r="A1371" s="7" t="s">
        <v>9869</v>
      </c>
      <c r="B1371" s="79" t="s">
        <v>9870</v>
      </c>
      <c r="C1371" s="80" t="s">
        <v>5368</v>
      </c>
      <c r="D1371" s="80" t="s">
        <v>70</v>
      </c>
      <c r="E1371" s="103">
        <f t="shared" si="38"/>
        <v>2385</v>
      </c>
      <c r="F1371" s="85">
        <v>1905</v>
      </c>
      <c r="G1371" s="96">
        <v>0.19</v>
      </c>
      <c r="H1371" s="97">
        <v>2267</v>
      </c>
    </row>
    <row r="1372" spans="1:8" ht="12.5" x14ac:dyDescent="0.25">
      <c r="A1372" s="7" t="s">
        <v>9871</v>
      </c>
      <c r="B1372" s="79" t="s">
        <v>9872</v>
      </c>
      <c r="C1372" s="80" t="s">
        <v>5368</v>
      </c>
      <c r="D1372" s="80" t="s">
        <v>70</v>
      </c>
      <c r="E1372" s="103">
        <f t="shared" ref="E1372:E1377" si="39">ROUNDUP(H1372*(1+$H$1),0)</f>
        <v>21671</v>
      </c>
      <c r="F1372" s="85">
        <v>17310</v>
      </c>
      <c r="G1372" s="96">
        <v>0.19</v>
      </c>
      <c r="H1372" s="97">
        <v>20599</v>
      </c>
    </row>
    <row r="1373" spans="1:8" ht="37.5" x14ac:dyDescent="0.25">
      <c r="A1373" s="7" t="s">
        <v>8866</v>
      </c>
      <c r="B1373" s="79" t="s">
        <v>8867</v>
      </c>
      <c r="C1373" s="80" t="s">
        <v>5368</v>
      </c>
      <c r="D1373" s="80" t="s">
        <v>65</v>
      </c>
      <c r="E1373" s="103">
        <f t="shared" si="39"/>
        <v>35633</v>
      </c>
      <c r="F1373" s="85">
        <v>33871</v>
      </c>
      <c r="G1373" s="96">
        <v>0</v>
      </c>
      <c r="H1373" s="97">
        <v>33871</v>
      </c>
    </row>
    <row r="1374" spans="1:8" ht="25" x14ac:dyDescent="0.25">
      <c r="A1374" s="7" t="s">
        <v>8868</v>
      </c>
      <c r="B1374" s="79" t="s">
        <v>8869</v>
      </c>
      <c r="C1374" s="80" t="s">
        <v>5368</v>
      </c>
      <c r="D1374" s="80" t="s">
        <v>91</v>
      </c>
      <c r="E1374" s="103">
        <f t="shared" si="39"/>
        <v>2982</v>
      </c>
      <c r="F1374" s="85">
        <v>2834</v>
      </c>
      <c r="G1374" s="96">
        <v>0</v>
      </c>
      <c r="H1374" s="97">
        <v>2834</v>
      </c>
    </row>
    <row r="1375" spans="1:8" ht="12.5" x14ac:dyDescent="0.25">
      <c r="A1375" s="7" t="s">
        <v>8870</v>
      </c>
      <c r="B1375" s="79" t="s">
        <v>8871</v>
      </c>
      <c r="C1375" s="80" t="s">
        <v>5368</v>
      </c>
      <c r="D1375" s="80" t="s">
        <v>91</v>
      </c>
      <c r="E1375" s="103">
        <f t="shared" si="39"/>
        <v>12710</v>
      </c>
      <c r="F1375" s="85">
        <v>12081</v>
      </c>
      <c r="G1375" s="96">
        <v>0</v>
      </c>
      <c r="H1375" s="97">
        <v>12081</v>
      </c>
    </row>
    <row r="1376" spans="1:8" ht="37.5" x14ac:dyDescent="0.25">
      <c r="A1376" s="7" t="s">
        <v>8872</v>
      </c>
      <c r="B1376" s="79" t="s">
        <v>8873</v>
      </c>
      <c r="C1376" s="80" t="s">
        <v>5368</v>
      </c>
      <c r="D1376" s="80" t="s">
        <v>70</v>
      </c>
      <c r="E1376" s="103">
        <f t="shared" si="39"/>
        <v>644833</v>
      </c>
      <c r="F1376" s="85">
        <v>612959</v>
      </c>
      <c r="G1376" s="96">
        <v>0</v>
      </c>
      <c r="H1376" s="97">
        <v>612959</v>
      </c>
    </row>
    <row r="1377" spans="1:9" ht="25" x14ac:dyDescent="0.25">
      <c r="A1377" s="7" t="s">
        <v>8874</v>
      </c>
      <c r="B1377" s="79" t="s">
        <v>8875</v>
      </c>
      <c r="C1377" s="80" t="s">
        <v>5368</v>
      </c>
      <c r="D1377" s="80" t="s">
        <v>70</v>
      </c>
      <c r="E1377" s="103">
        <f t="shared" si="39"/>
        <v>719931</v>
      </c>
      <c r="F1377" s="85">
        <v>684345</v>
      </c>
      <c r="G1377" s="96">
        <v>0</v>
      </c>
      <c r="H1377" s="97">
        <v>684345</v>
      </c>
    </row>
    <row r="1378" spans="1:9" ht="37.5" x14ac:dyDescent="0.25">
      <c r="A1378" s="7" t="s">
        <v>8876</v>
      </c>
      <c r="B1378" s="98" t="s">
        <v>3350</v>
      </c>
      <c r="C1378" s="80" t="s">
        <v>5368</v>
      </c>
      <c r="D1378" s="80" t="s">
        <v>70</v>
      </c>
      <c r="E1378" s="106">
        <v>299880</v>
      </c>
      <c r="F1378" s="85"/>
      <c r="G1378" s="96"/>
      <c r="I1378" s="91" t="s">
        <v>10330</v>
      </c>
    </row>
    <row r="1379" spans="1:9" ht="37.5" x14ac:dyDescent="0.25">
      <c r="A1379" s="7" t="s">
        <v>8877</v>
      </c>
      <c r="B1379" s="79" t="s">
        <v>3352</v>
      </c>
      <c r="C1379" s="80" t="s">
        <v>5368</v>
      </c>
      <c r="D1379" s="80" t="s">
        <v>70</v>
      </c>
      <c r="E1379" s="106">
        <v>458150</v>
      </c>
      <c r="F1379" s="85"/>
      <c r="G1379" s="96"/>
    </row>
    <row r="1380" spans="1:9" ht="37.5" x14ac:dyDescent="0.25">
      <c r="A1380" s="7" t="s">
        <v>8878</v>
      </c>
      <c r="B1380" s="79" t="s">
        <v>8879</v>
      </c>
      <c r="C1380" s="80" t="s">
        <v>5368</v>
      </c>
      <c r="D1380" s="80" t="s">
        <v>70</v>
      </c>
      <c r="E1380" s="106">
        <v>396707</v>
      </c>
      <c r="F1380" s="85"/>
      <c r="G1380" s="96"/>
      <c r="I1380" s="91" t="s">
        <v>10331</v>
      </c>
    </row>
    <row r="1381" spans="1:9" ht="25" x14ac:dyDescent="0.25">
      <c r="A1381" s="7" t="s">
        <v>8880</v>
      </c>
      <c r="B1381" s="79" t="s">
        <v>3356</v>
      </c>
      <c r="C1381" s="80" t="s">
        <v>5368</v>
      </c>
      <c r="D1381" s="80" t="s">
        <v>70</v>
      </c>
      <c r="E1381" s="103">
        <f>ROUNDUP(H1381*(1+$H$1),0)</f>
        <v>456888</v>
      </c>
      <c r="F1381" s="85">
        <v>434304</v>
      </c>
      <c r="G1381" s="96">
        <v>0</v>
      </c>
      <c r="H1381" s="97">
        <v>434304</v>
      </c>
    </row>
    <row r="1382" spans="1:9" ht="12.5" x14ac:dyDescent="0.25">
      <c r="A1382" s="7" t="s">
        <v>8881</v>
      </c>
      <c r="B1382" s="79" t="s">
        <v>8882</v>
      </c>
      <c r="C1382" s="80" t="s">
        <v>5368</v>
      </c>
      <c r="D1382" s="80" t="s">
        <v>91</v>
      </c>
      <c r="E1382" s="103">
        <f>ROUNDUP(H1382*(1+$H$1),0)</f>
        <v>572720</v>
      </c>
      <c r="F1382" s="85">
        <v>544410</v>
      </c>
      <c r="G1382" s="96">
        <v>0</v>
      </c>
      <c r="H1382" s="97">
        <v>544410</v>
      </c>
    </row>
    <row r="1383" spans="1:9" ht="12.5" x14ac:dyDescent="0.25">
      <c r="A1383" s="7" t="s">
        <v>8883</v>
      </c>
      <c r="B1383" s="79" t="s">
        <v>8884</v>
      </c>
      <c r="C1383" s="80" t="s">
        <v>5368</v>
      </c>
      <c r="D1383" s="80" t="s">
        <v>91</v>
      </c>
      <c r="E1383" s="103">
        <f>ROUNDUP(H1383*(1+$H$1),0)</f>
        <v>335531</v>
      </c>
      <c r="F1383" s="85">
        <v>318945</v>
      </c>
      <c r="G1383" s="96">
        <v>0</v>
      </c>
      <c r="H1383" s="97">
        <v>318945</v>
      </c>
    </row>
    <row r="1384" spans="1:9" ht="12.5" x14ac:dyDescent="0.25">
      <c r="A1384" s="7" t="s">
        <v>8885</v>
      </c>
      <c r="B1384" s="79" t="s">
        <v>8886</v>
      </c>
      <c r="C1384" s="80" t="s">
        <v>5368</v>
      </c>
      <c r="D1384" s="80" t="s">
        <v>70</v>
      </c>
      <c r="E1384" s="103">
        <f>ROUNDUP(H1384*(1+$H$1),0)</f>
        <v>14004</v>
      </c>
      <c r="F1384" s="85">
        <v>13311</v>
      </c>
      <c r="G1384" s="96">
        <v>0</v>
      </c>
      <c r="H1384" s="97">
        <v>13311</v>
      </c>
    </row>
    <row r="1385" spans="1:9" ht="13" x14ac:dyDescent="0.25">
      <c r="A1385" s="7" t="s">
        <v>8887</v>
      </c>
      <c r="B1385" s="98" t="s">
        <v>8888</v>
      </c>
      <c r="C1385" s="80" t="s">
        <v>5368</v>
      </c>
      <c r="D1385" s="80" t="s">
        <v>70</v>
      </c>
      <c r="E1385" s="106">
        <v>32500</v>
      </c>
      <c r="F1385" s="85"/>
      <c r="G1385" s="96"/>
      <c r="I1385" s="91" t="s">
        <v>10331</v>
      </c>
    </row>
    <row r="1386" spans="1:9" ht="12.5" x14ac:dyDescent="0.25">
      <c r="A1386" s="7" t="s">
        <v>8895</v>
      </c>
      <c r="B1386" s="79" t="s">
        <v>8896</v>
      </c>
      <c r="C1386" s="80" t="s">
        <v>5368</v>
      </c>
      <c r="D1386" s="80" t="s">
        <v>70</v>
      </c>
      <c r="E1386" s="103">
        <f t="shared" ref="E1386:E1417" si="40">ROUNDUP(H1386*(1+$H$1),0)</f>
        <v>14382</v>
      </c>
      <c r="F1386" s="85">
        <v>13671</v>
      </c>
      <c r="G1386" s="96">
        <v>0</v>
      </c>
      <c r="H1386" s="97">
        <v>13671</v>
      </c>
    </row>
    <row r="1387" spans="1:9" ht="12.5" x14ac:dyDescent="0.25">
      <c r="A1387" s="7" t="s">
        <v>8897</v>
      </c>
      <c r="B1387" s="79" t="s">
        <v>8898</v>
      </c>
      <c r="C1387" s="80" t="s">
        <v>5368</v>
      </c>
      <c r="D1387" s="80" t="s">
        <v>70</v>
      </c>
      <c r="E1387" s="103">
        <f t="shared" si="40"/>
        <v>92144</v>
      </c>
      <c r="F1387" s="85">
        <v>87589</v>
      </c>
      <c r="G1387" s="96">
        <v>0</v>
      </c>
      <c r="H1387" s="97">
        <v>87589</v>
      </c>
    </row>
    <row r="1388" spans="1:9" ht="62.5" x14ac:dyDescent="0.25">
      <c r="A1388" s="7" t="s">
        <v>10086</v>
      </c>
      <c r="B1388" s="79" t="s">
        <v>10087</v>
      </c>
      <c r="C1388" s="80" t="s">
        <v>5368</v>
      </c>
      <c r="D1388" s="80" t="s">
        <v>70</v>
      </c>
      <c r="E1388" s="103">
        <f t="shared" si="40"/>
        <v>5202</v>
      </c>
      <c r="F1388" s="85">
        <v>4155</v>
      </c>
      <c r="G1388" s="96">
        <v>0.19</v>
      </c>
      <c r="H1388" s="97">
        <v>4944</v>
      </c>
    </row>
    <row r="1389" spans="1:9" ht="12.5" x14ac:dyDescent="0.25">
      <c r="A1389" s="7" t="s">
        <v>5456</v>
      </c>
      <c r="B1389" s="79" t="s">
        <v>5457</v>
      </c>
      <c r="C1389" s="80" t="s">
        <v>5368</v>
      </c>
      <c r="D1389" s="80" t="s">
        <v>5347</v>
      </c>
      <c r="E1389" s="103">
        <f t="shared" si="40"/>
        <v>86428</v>
      </c>
      <c r="F1389" s="85">
        <v>82155</v>
      </c>
      <c r="G1389" s="96">
        <v>0</v>
      </c>
      <c r="H1389" s="97">
        <v>82155</v>
      </c>
    </row>
    <row r="1390" spans="1:9" ht="12.5" x14ac:dyDescent="0.25">
      <c r="A1390" s="7" t="s">
        <v>5458</v>
      </c>
      <c r="B1390" s="79" t="s">
        <v>5459</v>
      </c>
      <c r="C1390" s="80" t="s">
        <v>5368</v>
      </c>
      <c r="D1390" s="80" t="s">
        <v>5347</v>
      </c>
      <c r="E1390" s="103">
        <f t="shared" si="40"/>
        <v>76822</v>
      </c>
      <c r="F1390" s="85">
        <v>73024</v>
      </c>
      <c r="G1390" s="96">
        <v>0</v>
      </c>
      <c r="H1390" s="97">
        <v>73024</v>
      </c>
    </row>
    <row r="1391" spans="1:9" ht="12.5" x14ac:dyDescent="0.25">
      <c r="A1391" s="7" t="s">
        <v>5494</v>
      </c>
      <c r="B1391" s="79" t="s">
        <v>5495</v>
      </c>
      <c r="C1391" s="80" t="s">
        <v>5368</v>
      </c>
      <c r="D1391" s="80" t="s">
        <v>16</v>
      </c>
      <c r="E1391" s="103">
        <f t="shared" si="40"/>
        <v>959</v>
      </c>
      <c r="F1391" s="85">
        <v>911</v>
      </c>
      <c r="G1391" s="96">
        <v>0</v>
      </c>
      <c r="H1391" s="97">
        <v>911</v>
      </c>
    </row>
    <row r="1392" spans="1:9" ht="37.5" x14ac:dyDescent="0.25">
      <c r="A1392" s="7" t="s">
        <v>5400</v>
      </c>
      <c r="B1392" s="79" t="s">
        <v>5401</v>
      </c>
      <c r="C1392" s="80" t="s">
        <v>5368</v>
      </c>
      <c r="D1392" s="80" t="s">
        <v>65</v>
      </c>
      <c r="E1392" s="103">
        <f t="shared" si="40"/>
        <v>2182</v>
      </c>
      <c r="F1392" s="85">
        <v>2074</v>
      </c>
      <c r="G1392" s="96">
        <v>0</v>
      </c>
      <c r="H1392" s="97">
        <v>2074</v>
      </c>
    </row>
    <row r="1393" spans="1:8" ht="25" x14ac:dyDescent="0.25">
      <c r="A1393" s="7" t="s">
        <v>5502</v>
      </c>
      <c r="B1393" s="79" t="s">
        <v>5503</v>
      </c>
      <c r="C1393" s="80" t="s">
        <v>5368</v>
      </c>
      <c r="D1393" s="80" t="s">
        <v>75</v>
      </c>
      <c r="E1393" s="103">
        <f t="shared" si="40"/>
        <v>692001</v>
      </c>
      <c r="F1393" s="85">
        <v>657795</v>
      </c>
      <c r="G1393" s="96">
        <v>0</v>
      </c>
      <c r="H1393" s="97">
        <v>657795</v>
      </c>
    </row>
    <row r="1394" spans="1:8" ht="12.5" x14ac:dyDescent="0.25">
      <c r="A1394" s="7" t="s">
        <v>5535</v>
      </c>
      <c r="B1394" s="79" t="s">
        <v>5536</v>
      </c>
      <c r="C1394" s="80" t="s">
        <v>5368</v>
      </c>
      <c r="D1394" s="80" t="s">
        <v>70</v>
      </c>
      <c r="E1394" s="103">
        <f t="shared" si="40"/>
        <v>7285</v>
      </c>
      <c r="F1394" s="85">
        <v>6924</v>
      </c>
      <c r="G1394" s="96">
        <v>0</v>
      </c>
      <c r="H1394" s="97">
        <v>6924</v>
      </c>
    </row>
    <row r="1395" spans="1:8" ht="12.5" x14ac:dyDescent="0.25">
      <c r="A1395" s="7" t="s">
        <v>5377</v>
      </c>
      <c r="B1395" s="79" t="s">
        <v>5378</v>
      </c>
      <c r="C1395" s="80" t="s">
        <v>5368</v>
      </c>
      <c r="D1395" s="80" t="s">
        <v>70</v>
      </c>
      <c r="E1395" s="103">
        <f t="shared" si="40"/>
        <v>1824</v>
      </c>
      <c r="F1395" s="85">
        <v>1733</v>
      </c>
      <c r="G1395" s="96">
        <v>0</v>
      </c>
      <c r="H1395" s="97">
        <v>1733</v>
      </c>
    </row>
    <row r="1396" spans="1:8" ht="12.5" x14ac:dyDescent="0.25">
      <c r="A1396" s="7" t="s">
        <v>9017</v>
      </c>
      <c r="B1396" s="79" t="s">
        <v>9018</v>
      </c>
      <c r="C1396" s="80" t="s">
        <v>5368</v>
      </c>
      <c r="D1396" s="80" t="s">
        <v>16</v>
      </c>
      <c r="E1396" s="103">
        <f t="shared" si="40"/>
        <v>2808</v>
      </c>
      <c r="F1396" s="85">
        <v>2669</v>
      </c>
      <c r="G1396" s="96">
        <v>0</v>
      </c>
      <c r="H1396" s="97">
        <v>2669</v>
      </c>
    </row>
    <row r="1397" spans="1:8" ht="12.5" x14ac:dyDescent="0.25">
      <c r="A1397" s="7" t="s">
        <v>8905</v>
      </c>
      <c r="B1397" s="79" t="s">
        <v>8906</v>
      </c>
      <c r="C1397" s="80" t="s">
        <v>5368</v>
      </c>
      <c r="D1397" s="80" t="s">
        <v>770</v>
      </c>
      <c r="E1397" s="103">
        <f t="shared" si="40"/>
        <v>28520</v>
      </c>
      <c r="F1397" s="85">
        <v>27110</v>
      </c>
      <c r="G1397" s="96">
        <v>0</v>
      </c>
      <c r="H1397" s="97">
        <v>27110</v>
      </c>
    </row>
    <row r="1398" spans="1:8" ht="12.5" x14ac:dyDescent="0.25">
      <c r="A1398" s="7" t="s">
        <v>8909</v>
      </c>
      <c r="B1398" s="79" t="s">
        <v>8910</v>
      </c>
      <c r="C1398" s="80" t="s">
        <v>5368</v>
      </c>
      <c r="D1398" s="80" t="s">
        <v>770</v>
      </c>
      <c r="E1398" s="103">
        <f t="shared" si="40"/>
        <v>41692</v>
      </c>
      <c r="F1398" s="85">
        <v>39631</v>
      </c>
      <c r="G1398" s="96">
        <v>0</v>
      </c>
      <c r="H1398" s="97">
        <v>39631</v>
      </c>
    </row>
    <row r="1399" spans="1:8" ht="12.5" x14ac:dyDescent="0.25">
      <c r="A1399" s="7" t="s">
        <v>8911</v>
      </c>
      <c r="B1399" s="79" t="s">
        <v>8912</v>
      </c>
      <c r="C1399" s="80" t="s">
        <v>5368</v>
      </c>
      <c r="D1399" s="80" t="s">
        <v>770</v>
      </c>
      <c r="E1399" s="103">
        <f t="shared" si="40"/>
        <v>60741</v>
      </c>
      <c r="F1399" s="85">
        <v>57738</v>
      </c>
      <c r="G1399" s="96">
        <v>0</v>
      </c>
      <c r="H1399" s="97">
        <v>57738</v>
      </c>
    </row>
    <row r="1400" spans="1:8" ht="12.5" x14ac:dyDescent="0.25">
      <c r="A1400" s="7" t="s">
        <v>8913</v>
      </c>
      <c r="B1400" s="79" t="s">
        <v>8914</v>
      </c>
      <c r="C1400" s="80" t="s">
        <v>5368</v>
      </c>
      <c r="D1400" s="80" t="s">
        <v>770</v>
      </c>
      <c r="E1400" s="103">
        <f t="shared" si="40"/>
        <v>89877</v>
      </c>
      <c r="F1400" s="85">
        <v>85434</v>
      </c>
      <c r="G1400" s="96">
        <v>0</v>
      </c>
      <c r="H1400" s="97">
        <v>85434</v>
      </c>
    </row>
    <row r="1401" spans="1:8" ht="12.5" x14ac:dyDescent="0.25">
      <c r="A1401" s="7" t="s">
        <v>8915</v>
      </c>
      <c r="B1401" s="79" t="s">
        <v>8916</v>
      </c>
      <c r="C1401" s="80" t="s">
        <v>5368</v>
      </c>
      <c r="D1401" s="80" t="s">
        <v>770</v>
      </c>
      <c r="E1401" s="103">
        <f t="shared" si="40"/>
        <v>103821</v>
      </c>
      <c r="F1401" s="85">
        <v>98689</v>
      </c>
      <c r="G1401" s="96">
        <v>0</v>
      </c>
      <c r="H1401" s="97">
        <v>98689</v>
      </c>
    </row>
    <row r="1402" spans="1:8" ht="12.5" x14ac:dyDescent="0.25">
      <c r="A1402" s="7" t="s">
        <v>8919</v>
      </c>
      <c r="B1402" s="79" t="s">
        <v>8920</v>
      </c>
      <c r="C1402" s="80" t="s">
        <v>5368</v>
      </c>
      <c r="D1402" s="80" t="s">
        <v>770</v>
      </c>
      <c r="E1402" s="103">
        <f t="shared" si="40"/>
        <v>139223</v>
      </c>
      <c r="F1402" s="85">
        <v>132341</v>
      </c>
      <c r="G1402" s="96">
        <v>0</v>
      </c>
      <c r="H1402" s="97">
        <v>132341</v>
      </c>
    </row>
    <row r="1403" spans="1:8" ht="12.5" x14ac:dyDescent="0.25">
      <c r="A1403" s="7" t="s">
        <v>8921</v>
      </c>
      <c r="B1403" s="79" t="s">
        <v>8922</v>
      </c>
      <c r="C1403" s="80" t="s">
        <v>5368</v>
      </c>
      <c r="D1403" s="80" t="s">
        <v>770</v>
      </c>
      <c r="E1403" s="103">
        <f t="shared" si="40"/>
        <v>183085</v>
      </c>
      <c r="F1403" s="85">
        <v>174035</v>
      </c>
      <c r="G1403" s="96">
        <v>0</v>
      </c>
      <c r="H1403" s="97">
        <v>174035</v>
      </c>
    </row>
    <row r="1404" spans="1:8" ht="12.5" x14ac:dyDescent="0.25">
      <c r="A1404" s="7" t="s">
        <v>8925</v>
      </c>
      <c r="B1404" s="79" t="s">
        <v>8926</v>
      </c>
      <c r="C1404" s="80" t="s">
        <v>5368</v>
      </c>
      <c r="D1404" s="80" t="s">
        <v>770</v>
      </c>
      <c r="E1404" s="103">
        <f t="shared" si="40"/>
        <v>227262</v>
      </c>
      <c r="F1404" s="85">
        <v>216028</v>
      </c>
      <c r="G1404" s="96">
        <v>0</v>
      </c>
      <c r="H1404" s="97">
        <v>216028</v>
      </c>
    </row>
    <row r="1405" spans="1:8" ht="12.5" x14ac:dyDescent="0.25">
      <c r="A1405" s="7" t="s">
        <v>8939</v>
      </c>
      <c r="B1405" s="79" t="s">
        <v>8940</v>
      </c>
      <c r="C1405" s="80" t="s">
        <v>5368</v>
      </c>
      <c r="D1405" s="80" t="s">
        <v>770</v>
      </c>
      <c r="E1405" s="103">
        <f t="shared" si="40"/>
        <v>445757</v>
      </c>
      <c r="F1405" s="85">
        <v>423723</v>
      </c>
      <c r="G1405" s="96">
        <v>0</v>
      </c>
      <c r="H1405" s="97">
        <v>423723</v>
      </c>
    </row>
    <row r="1406" spans="1:8" ht="12.5" x14ac:dyDescent="0.25">
      <c r="A1406" s="7" t="s">
        <v>8967</v>
      </c>
      <c r="B1406" s="79" t="s">
        <v>8968</v>
      </c>
      <c r="C1406" s="80" t="s">
        <v>5368</v>
      </c>
      <c r="D1406" s="80" t="s">
        <v>770</v>
      </c>
      <c r="E1406" s="103">
        <f t="shared" si="40"/>
        <v>160418</v>
      </c>
      <c r="F1406" s="85">
        <v>152488</v>
      </c>
      <c r="G1406" s="96">
        <v>0</v>
      </c>
      <c r="H1406" s="97">
        <v>152488</v>
      </c>
    </row>
    <row r="1407" spans="1:8" ht="12.5" x14ac:dyDescent="0.25">
      <c r="A1407" s="7" t="s">
        <v>10056</v>
      </c>
      <c r="B1407" s="79" t="s">
        <v>10057</v>
      </c>
      <c r="C1407" s="80" t="s">
        <v>5368</v>
      </c>
      <c r="D1407" s="80" t="s">
        <v>770</v>
      </c>
      <c r="E1407" s="103">
        <f t="shared" si="40"/>
        <v>218525</v>
      </c>
      <c r="F1407" s="85">
        <v>207723</v>
      </c>
      <c r="G1407" s="96">
        <v>0</v>
      </c>
      <c r="H1407" s="97">
        <v>207723</v>
      </c>
    </row>
    <row r="1408" spans="1:8" ht="12.5" x14ac:dyDescent="0.25">
      <c r="A1408" s="7" t="s">
        <v>8971</v>
      </c>
      <c r="B1408" s="79" t="s">
        <v>8972</v>
      </c>
      <c r="C1408" s="80" t="s">
        <v>5368</v>
      </c>
      <c r="D1408" s="80" t="s">
        <v>770</v>
      </c>
      <c r="E1408" s="103">
        <f t="shared" si="40"/>
        <v>268985</v>
      </c>
      <c r="F1408" s="85">
        <v>255689</v>
      </c>
      <c r="G1408" s="96">
        <v>0</v>
      </c>
      <c r="H1408" s="97">
        <v>255689</v>
      </c>
    </row>
    <row r="1409" spans="1:8" ht="12.5" x14ac:dyDescent="0.25">
      <c r="A1409" s="7" t="s">
        <v>8981</v>
      </c>
      <c r="B1409" s="79" t="s">
        <v>8982</v>
      </c>
      <c r="C1409" s="80" t="s">
        <v>5368</v>
      </c>
      <c r="D1409" s="80" t="s">
        <v>770</v>
      </c>
      <c r="E1409" s="103">
        <f t="shared" si="40"/>
        <v>287714</v>
      </c>
      <c r="F1409" s="85">
        <v>273492</v>
      </c>
      <c r="G1409" s="96">
        <v>0</v>
      </c>
      <c r="H1409" s="97">
        <v>273492</v>
      </c>
    </row>
    <row r="1410" spans="1:8" ht="12.5" x14ac:dyDescent="0.25">
      <c r="A1410" s="7" t="s">
        <v>8983</v>
      </c>
      <c r="B1410" s="79" t="s">
        <v>8984</v>
      </c>
      <c r="C1410" s="80" t="s">
        <v>5368</v>
      </c>
      <c r="D1410" s="80" t="s">
        <v>770</v>
      </c>
      <c r="E1410" s="103">
        <f t="shared" si="40"/>
        <v>438908</v>
      </c>
      <c r="F1410" s="85">
        <v>417212</v>
      </c>
      <c r="G1410" s="96">
        <v>0</v>
      </c>
      <c r="H1410" s="97">
        <v>417212</v>
      </c>
    </row>
    <row r="1411" spans="1:8" ht="12.5" x14ac:dyDescent="0.25">
      <c r="A1411" s="7" t="s">
        <v>9091</v>
      </c>
      <c r="B1411" s="79" t="s">
        <v>9092</v>
      </c>
      <c r="C1411" s="80" t="s">
        <v>5368</v>
      </c>
      <c r="D1411" s="80" t="s">
        <v>770</v>
      </c>
      <c r="E1411" s="103">
        <f t="shared" si="40"/>
        <v>31553</v>
      </c>
      <c r="F1411" s="85">
        <v>29993</v>
      </c>
      <c r="G1411" s="96">
        <v>0</v>
      </c>
      <c r="H1411" s="97">
        <v>29993</v>
      </c>
    </row>
    <row r="1412" spans="1:8" ht="12.5" x14ac:dyDescent="0.25">
      <c r="A1412" s="7" t="s">
        <v>9097</v>
      </c>
      <c r="B1412" s="79" t="s">
        <v>9098</v>
      </c>
      <c r="C1412" s="80" t="s">
        <v>5368</v>
      </c>
      <c r="D1412" s="80" t="s">
        <v>770</v>
      </c>
      <c r="E1412" s="103">
        <f t="shared" si="40"/>
        <v>116744</v>
      </c>
      <c r="F1412" s="85">
        <v>110973</v>
      </c>
      <c r="G1412" s="96">
        <v>0</v>
      </c>
      <c r="H1412" s="97">
        <v>110973</v>
      </c>
    </row>
    <row r="1413" spans="1:8" ht="12.5" x14ac:dyDescent="0.25">
      <c r="A1413" s="7" t="s">
        <v>9101</v>
      </c>
      <c r="B1413" s="79" t="s">
        <v>9102</v>
      </c>
      <c r="C1413" s="80" t="s">
        <v>5368</v>
      </c>
      <c r="D1413" s="80" t="s">
        <v>770</v>
      </c>
      <c r="E1413" s="103">
        <f t="shared" si="40"/>
        <v>183788</v>
      </c>
      <c r="F1413" s="85">
        <v>174703</v>
      </c>
      <c r="G1413" s="96">
        <v>0</v>
      </c>
      <c r="H1413" s="97">
        <v>174703</v>
      </c>
    </row>
    <row r="1414" spans="1:8" ht="12.5" x14ac:dyDescent="0.25">
      <c r="A1414" s="7" t="s">
        <v>9107</v>
      </c>
      <c r="B1414" s="79" t="s">
        <v>9108</v>
      </c>
      <c r="C1414" s="80" t="s">
        <v>5368</v>
      </c>
      <c r="D1414" s="80" t="s">
        <v>770</v>
      </c>
      <c r="E1414" s="103">
        <f t="shared" si="40"/>
        <v>257152</v>
      </c>
      <c r="F1414" s="85">
        <v>244441</v>
      </c>
      <c r="G1414" s="96">
        <v>0</v>
      </c>
      <c r="H1414" s="97">
        <v>244441</v>
      </c>
    </row>
    <row r="1415" spans="1:8" ht="12.5" x14ac:dyDescent="0.25">
      <c r="A1415" s="7" t="s">
        <v>9111</v>
      </c>
      <c r="B1415" s="79" t="s">
        <v>9112</v>
      </c>
      <c r="C1415" s="80" t="s">
        <v>5368</v>
      </c>
      <c r="D1415" s="80" t="s">
        <v>770</v>
      </c>
      <c r="E1415" s="103">
        <f t="shared" si="40"/>
        <v>318910</v>
      </c>
      <c r="F1415" s="85">
        <v>303146</v>
      </c>
      <c r="G1415" s="96">
        <v>0</v>
      </c>
      <c r="H1415" s="97">
        <v>303146</v>
      </c>
    </row>
    <row r="1416" spans="1:8" ht="12.5" x14ac:dyDescent="0.25">
      <c r="A1416" s="7" t="s">
        <v>9115</v>
      </c>
      <c r="B1416" s="79" t="s">
        <v>9116</v>
      </c>
      <c r="C1416" s="80" t="s">
        <v>5368</v>
      </c>
      <c r="D1416" s="80" t="s">
        <v>770</v>
      </c>
      <c r="E1416" s="103">
        <f t="shared" si="40"/>
        <v>418546</v>
      </c>
      <c r="F1416" s="85">
        <v>397857</v>
      </c>
      <c r="G1416" s="96">
        <v>0</v>
      </c>
      <c r="H1416" s="97">
        <v>397857</v>
      </c>
    </row>
    <row r="1417" spans="1:8" ht="12.5" x14ac:dyDescent="0.25">
      <c r="A1417" s="7" t="s">
        <v>9189</v>
      </c>
      <c r="B1417" s="79" t="s">
        <v>9190</v>
      </c>
      <c r="C1417" s="80" t="s">
        <v>5368</v>
      </c>
      <c r="D1417" s="80" t="s">
        <v>770</v>
      </c>
      <c r="E1417" s="103">
        <f t="shared" si="40"/>
        <v>29363</v>
      </c>
      <c r="F1417" s="85">
        <v>27911</v>
      </c>
      <c r="G1417" s="96">
        <v>0</v>
      </c>
      <c r="H1417" s="97">
        <v>27911</v>
      </c>
    </row>
    <row r="1418" spans="1:8" ht="12.5" x14ac:dyDescent="0.25">
      <c r="A1418" s="7" t="s">
        <v>9231</v>
      </c>
      <c r="B1418" s="79" t="s">
        <v>9232</v>
      </c>
      <c r="C1418" s="80" t="s">
        <v>5368</v>
      </c>
      <c r="D1418" s="80" t="s">
        <v>70</v>
      </c>
      <c r="E1418" s="103">
        <f t="shared" ref="E1418:E1440" si="41">ROUNDUP(H1418*(1+$H$1),0)</f>
        <v>1601739</v>
      </c>
      <c r="F1418" s="85">
        <v>1522565</v>
      </c>
      <c r="G1418" s="96">
        <v>0</v>
      </c>
      <c r="H1418" s="97">
        <v>1522565</v>
      </c>
    </row>
    <row r="1419" spans="1:8" ht="12.5" x14ac:dyDescent="0.25">
      <c r="A1419" s="7" t="s">
        <v>9233</v>
      </c>
      <c r="B1419" s="79" t="s">
        <v>9234</v>
      </c>
      <c r="C1419" s="80" t="s">
        <v>5368</v>
      </c>
      <c r="D1419" s="80" t="s">
        <v>70</v>
      </c>
      <c r="E1419" s="103">
        <f t="shared" si="41"/>
        <v>887847</v>
      </c>
      <c r="F1419" s="85">
        <v>843961</v>
      </c>
      <c r="G1419" s="96">
        <v>0</v>
      </c>
      <c r="H1419" s="97">
        <v>843961</v>
      </c>
    </row>
    <row r="1420" spans="1:8" ht="12.5" x14ac:dyDescent="0.25">
      <c r="A1420" s="7" t="s">
        <v>9237</v>
      </c>
      <c r="B1420" s="79" t="s">
        <v>9238</v>
      </c>
      <c r="C1420" s="80" t="s">
        <v>5368</v>
      </c>
      <c r="D1420" s="80" t="s">
        <v>70</v>
      </c>
      <c r="E1420" s="103">
        <f t="shared" si="41"/>
        <v>684424</v>
      </c>
      <c r="F1420" s="85">
        <v>650593</v>
      </c>
      <c r="G1420" s="96">
        <v>0</v>
      </c>
      <c r="H1420" s="97">
        <v>650593</v>
      </c>
    </row>
    <row r="1421" spans="1:8" ht="12.5" x14ac:dyDescent="0.25">
      <c r="A1421" s="7" t="s">
        <v>9241</v>
      </c>
      <c r="B1421" s="79" t="s">
        <v>9242</v>
      </c>
      <c r="C1421" s="80" t="s">
        <v>5368</v>
      </c>
      <c r="D1421" s="80" t="s">
        <v>70</v>
      </c>
      <c r="E1421" s="103">
        <f t="shared" si="41"/>
        <v>2631224</v>
      </c>
      <c r="F1421" s="85">
        <v>2501163</v>
      </c>
      <c r="G1421" s="96">
        <v>0</v>
      </c>
      <c r="H1421" s="97">
        <v>2501163</v>
      </c>
    </row>
    <row r="1422" spans="1:8" ht="12.5" x14ac:dyDescent="0.25">
      <c r="A1422" s="7" t="s">
        <v>9245</v>
      </c>
      <c r="B1422" s="79" t="s">
        <v>9246</v>
      </c>
      <c r="C1422" s="80" t="s">
        <v>5368</v>
      </c>
      <c r="D1422" s="80" t="s">
        <v>70</v>
      </c>
      <c r="E1422" s="103">
        <f t="shared" si="41"/>
        <v>1874559</v>
      </c>
      <c r="F1422" s="85">
        <v>1781900</v>
      </c>
      <c r="G1422" s="96">
        <v>0</v>
      </c>
      <c r="H1422" s="97">
        <v>1781900</v>
      </c>
    </row>
    <row r="1423" spans="1:8" ht="12.5" x14ac:dyDescent="0.25">
      <c r="A1423" s="7" t="s">
        <v>9249</v>
      </c>
      <c r="B1423" s="79" t="s">
        <v>9250</v>
      </c>
      <c r="C1423" s="80" t="s">
        <v>5368</v>
      </c>
      <c r="D1423" s="80" t="s">
        <v>70</v>
      </c>
      <c r="E1423" s="103">
        <f t="shared" si="41"/>
        <v>1001920</v>
      </c>
      <c r="F1423" s="85">
        <v>952395</v>
      </c>
      <c r="G1423" s="96">
        <v>0</v>
      </c>
      <c r="H1423" s="97">
        <v>952395</v>
      </c>
    </row>
    <row r="1424" spans="1:8" ht="12.5" x14ac:dyDescent="0.25">
      <c r="A1424" s="7" t="s">
        <v>9253</v>
      </c>
      <c r="B1424" s="79" t="s">
        <v>9254</v>
      </c>
      <c r="C1424" s="80" t="s">
        <v>5368</v>
      </c>
      <c r="D1424" s="80" t="s">
        <v>70</v>
      </c>
      <c r="E1424" s="103">
        <f t="shared" si="41"/>
        <v>803249</v>
      </c>
      <c r="F1424" s="85">
        <v>763544</v>
      </c>
      <c r="G1424" s="96">
        <v>0</v>
      </c>
      <c r="H1424" s="97">
        <v>763544</v>
      </c>
    </row>
    <row r="1425" spans="1:8" ht="12.5" x14ac:dyDescent="0.25">
      <c r="A1425" s="7" t="s">
        <v>9257</v>
      </c>
      <c r="B1425" s="79" t="s">
        <v>9258</v>
      </c>
      <c r="C1425" s="80" t="s">
        <v>5368</v>
      </c>
      <c r="D1425" s="80" t="s">
        <v>70</v>
      </c>
      <c r="E1425" s="103">
        <f t="shared" si="41"/>
        <v>533278</v>
      </c>
      <c r="F1425" s="85">
        <v>506918</v>
      </c>
      <c r="G1425" s="96">
        <v>0</v>
      </c>
      <c r="H1425" s="97">
        <v>506918</v>
      </c>
    </row>
    <row r="1426" spans="1:8" ht="12.5" x14ac:dyDescent="0.25">
      <c r="A1426" s="7" t="s">
        <v>9261</v>
      </c>
      <c r="B1426" s="79" t="s">
        <v>9262</v>
      </c>
      <c r="C1426" s="80" t="s">
        <v>5368</v>
      </c>
      <c r="D1426" s="80" t="s">
        <v>70</v>
      </c>
      <c r="E1426" s="103">
        <f t="shared" si="41"/>
        <v>4223454</v>
      </c>
      <c r="F1426" s="85">
        <v>4014690</v>
      </c>
      <c r="G1426" s="96">
        <v>0</v>
      </c>
      <c r="H1426" s="97">
        <v>4014690</v>
      </c>
    </row>
    <row r="1427" spans="1:8" ht="12.5" x14ac:dyDescent="0.25">
      <c r="A1427" s="7" t="s">
        <v>9265</v>
      </c>
      <c r="B1427" s="79" t="s">
        <v>9266</v>
      </c>
      <c r="C1427" s="80" t="s">
        <v>5368</v>
      </c>
      <c r="D1427" s="80" t="s">
        <v>70</v>
      </c>
      <c r="E1427" s="103">
        <f t="shared" si="41"/>
        <v>2872674</v>
      </c>
      <c r="F1427" s="85">
        <v>2730678</v>
      </c>
      <c r="G1427" s="96">
        <v>0</v>
      </c>
      <c r="H1427" s="97">
        <v>2730678</v>
      </c>
    </row>
    <row r="1428" spans="1:8" ht="12.5" x14ac:dyDescent="0.25">
      <c r="A1428" s="7" t="s">
        <v>5436</v>
      </c>
      <c r="B1428" s="79" t="s">
        <v>5437</v>
      </c>
      <c r="C1428" s="80" t="s">
        <v>5368</v>
      </c>
      <c r="D1428" s="80" t="s">
        <v>65</v>
      </c>
      <c r="E1428" s="103">
        <f t="shared" si="41"/>
        <v>4448</v>
      </c>
      <c r="F1428" s="85">
        <v>4228</v>
      </c>
      <c r="G1428" s="96">
        <v>0</v>
      </c>
      <c r="H1428" s="97">
        <v>4228</v>
      </c>
    </row>
    <row r="1429" spans="1:8" ht="12.5" x14ac:dyDescent="0.25">
      <c r="A1429" s="7" t="s">
        <v>5426</v>
      </c>
      <c r="B1429" s="79" t="s">
        <v>5427</v>
      </c>
      <c r="C1429" s="80" t="s">
        <v>5368</v>
      </c>
      <c r="D1429" s="80" t="s">
        <v>75</v>
      </c>
      <c r="E1429" s="103">
        <f t="shared" si="41"/>
        <v>815131</v>
      </c>
      <c r="F1429" s="85">
        <v>774839</v>
      </c>
      <c r="G1429" s="96">
        <v>0</v>
      </c>
      <c r="H1429" s="97">
        <v>774839</v>
      </c>
    </row>
    <row r="1430" spans="1:8" ht="12.5" x14ac:dyDescent="0.25">
      <c r="A1430" s="7" t="s">
        <v>5428</v>
      </c>
      <c r="B1430" s="79" t="s">
        <v>5429</v>
      </c>
      <c r="C1430" s="80" t="s">
        <v>5368</v>
      </c>
      <c r="D1430" s="80" t="s">
        <v>70</v>
      </c>
      <c r="E1430" s="103">
        <f t="shared" si="41"/>
        <v>407567</v>
      </c>
      <c r="F1430" s="85">
        <v>387421</v>
      </c>
      <c r="G1430" s="96">
        <v>0</v>
      </c>
      <c r="H1430" s="97">
        <v>387421</v>
      </c>
    </row>
    <row r="1431" spans="1:8" ht="12.5" x14ac:dyDescent="0.25">
      <c r="A1431" s="7" t="s">
        <v>9023</v>
      </c>
      <c r="B1431" s="79" t="s">
        <v>9024</v>
      </c>
      <c r="C1431" s="80" t="s">
        <v>5368</v>
      </c>
      <c r="D1431" s="80" t="s">
        <v>70</v>
      </c>
      <c r="E1431" s="103">
        <f t="shared" si="41"/>
        <v>30570</v>
      </c>
      <c r="F1431" s="85">
        <v>29058</v>
      </c>
      <c r="G1431" s="96">
        <v>0</v>
      </c>
      <c r="H1431" s="97">
        <v>29058</v>
      </c>
    </row>
    <row r="1432" spans="1:8" ht="12.5" x14ac:dyDescent="0.25">
      <c r="A1432" s="7" t="s">
        <v>5438</v>
      </c>
      <c r="B1432" s="79" t="s">
        <v>5439</v>
      </c>
      <c r="C1432" s="80" t="s">
        <v>5368</v>
      </c>
      <c r="D1432" s="80" t="s">
        <v>70</v>
      </c>
      <c r="E1432" s="103">
        <f t="shared" si="41"/>
        <v>22836</v>
      </c>
      <c r="F1432" s="85">
        <v>21707</v>
      </c>
      <c r="G1432" s="96">
        <v>0</v>
      </c>
      <c r="H1432" s="97">
        <v>21707</v>
      </c>
    </row>
    <row r="1433" spans="1:8" ht="25" x14ac:dyDescent="0.25">
      <c r="A1433" s="7" t="s">
        <v>5440</v>
      </c>
      <c r="B1433" s="79" t="s">
        <v>5441</v>
      </c>
      <c r="C1433" s="80" t="s">
        <v>5368</v>
      </c>
      <c r="D1433" s="80" t="s">
        <v>65</v>
      </c>
      <c r="E1433" s="103">
        <f t="shared" si="41"/>
        <v>140045</v>
      </c>
      <c r="F1433" s="85">
        <v>133122</v>
      </c>
      <c r="G1433" s="96">
        <v>0</v>
      </c>
      <c r="H1433" s="97">
        <v>133122</v>
      </c>
    </row>
    <row r="1434" spans="1:8" ht="12.5" x14ac:dyDescent="0.25">
      <c r="A1434" s="7" t="s">
        <v>10088</v>
      </c>
      <c r="B1434" s="79" t="s">
        <v>10089</v>
      </c>
      <c r="C1434" s="80" t="s">
        <v>5368</v>
      </c>
      <c r="D1434" s="80" t="s">
        <v>16</v>
      </c>
      <c r="E1434" s="103">
        <f t="shared" si="41"/>
        <v>77298</v>
      </c>
      <c r="F1434" s="85">
        <v>73477</v>
      </c>
      <c r="G1434" s="96">
        <v>0</v>
      </c>
      <c r="H1434" s="97">
        <v>73477</v>
      </c>
    </row>
    <row r="1435" spans="1:8" ht="12.5" x14ac:dyDescent="0.25">
      <c r="A1435" s="7" t="s">
        <v>7835</v>
      </c>
      <c r="B1435" s="79" t="s">
        <v>7836</v>
      </c>
      <c r="C1435" s="80" t="s">
        <v>5368</v>
      </c>
      <c r="D1435" s="80" t="s">
        <v>70</v>
      </c>
      <c r="E1435" s="103">
        <f t="shared" si="41"/>
        <v>229</v>
      </c>
      <c r="F1435" s="85">
        <v>182</v>
      </c>
      <c r="G1435" s="96">
        <v>0.19</v>
      </c>
      <c r="H1435" s="97">
        <v>217</v>
      </c>
    </row>
    <row r="1436" spans="1:8" ht="12.5" x14ac:dyDescent="0.25">
      <c r="A1436" s="7" t="s">
        <v>6021</v>
      </c>
      <c r="B1436" s="79" t="s">
        <v>6022</v>
      </c>
      <c r="C1436" s="80" t="s">
        <v>5368</v>
      </c>
      <c r="D1436" s="80" t="s">
        <v>70</v>
      </c>
      <c r="E1436" s="103">
        <f t="shared" si="41"/>
        <v>50</v>
      </c>
      <c r="F1436" s="85">
        <v>47</v>
      </c>
      <c r="G1436" s="96">
        <v>0</v>
      </c>
      <c r="H1436" s="97">
        <v>47</v>
      </c>
    </row>
    <row r="1437" spans="1:8" ht="12.5" x14ac:dyDescent="0.25">
      <c r="A1437" s="7" t="s">
        <v>6458</v>
      </c>
      <c r="B1437" s="79" t="s">
        <v>6459</v>
      </c>
      <c r="C1437" s="80" t="s">
        <v>5368</v>
      </c>
      <c r="D1437" s="80" t="s">
        <v>70</v>
      </c>
      <c r="E1437" s="103">
        <f t="shared" si="41"/>
        <v>1601425</v>
      </c>
      <c r="F1437" s="85">
        <v>1279216</v>
      </c>
      <c r="G1437" s="96">
        <v>0.19</v>
      </c>
      <c r="H1437" s="97">
        <v>1522267</v>
      </c>
    </row>
    <row r="1438" spans="1:8" ht="25" x14ac:dyDescent="0.25">
      <c r="A1438" s="7" t="s">
        <v>6460</v>
      </c>
      <c r="B1438" s="79" t="s">
        <v>6461</v>
      </c>
      <c r="C1438" s="80" t="s">
        <v>5368</v>
      </c>
      <c r="D1438" s="80" t="s">
        <v>70</v>
      </c>
      <c r="E1438" s="103">
        <f t="shared" si="41"/>
        <v>733964</v>
      </c>
      <c r="F1438" s="85">
        <v>586289</v>
      </c>
      <c r="G1438" s="96">
        <v>0.19</v>
      </c>
      <c r="H1438" s="97">
        <v>697684</v>
      </c>
    </row>
    <row r="1439" spans="1:8" ht="12.5" x14ac:dyDescent="0.25">
      <c r="A1439" s="7" t="s">
        <v>6462</v>
      </c>
      <c r="B1439" s="79" t="s">
        <v>6463</v>
      </c>
      <c r="C1439" s="80" t="s">
        <v>5368</v>
      </c>
      <c r="D1439" s="80" t="s">
        <v>770</v>
      </c>
      <c r="E1439" s="103">
        <f t="shared" si="41"/>
        <v>27001</v>
      </c>
      <c r="F1439" s="85">
        <v>21568</v>
      </c>
      <c r="G1439" s="96">
        <v>0.19</v>
      </c>
      <c r="H1439" s="97">
        <v>25666</v>
      </c>
    </row>
    <row r="1440" spans="1:8" ht="12.5" x14ac:dyDescent="0.25">
      <c r="A1440" s="7" t="s">
        <v>6146</v>
      </c>
      <c r="B1440" s="79" t="s">
        <v>6147</v>
      </c>
      <c r="C1440" s="80" t="s">
        <v>5368</v>
      </c>
      <c r="D1440" s="80" t="s">
        <v>70</v>
      </c>
      <c r="E1440" s="103">
        <f t="shared" si="41"/>
        <v>13520</v>
      </c>
      <c r="F1440" s="85">
        <v>10799</v>
      </c>
      <c r="G1440" s="96">
        <v>0.19</v>
      </c>
      <c r="H1440" s="97">
        <v>12851</v>
      </c>
    </row>
    <row r="1441" spans="1:9" ht="13" x14ac:dyDescent="0.25">
      <c r="A1441" s="7" t="s">
        <v>5490</v>
      </c>
      <c r="B1441" s="79" t="s">
        <v>5491</v>
      </c>
      <c r="C1441" s="80" t="s">
        <v>5368</v>
      </c>
      <c r="D1441" s="80" t="s">
        <v>70</v>
      </c>
      <c r="E1441" s="104">
        <v>1400</v>
      </c>
      <c r="F1441" s="85"/>
      <c r="G1441" s="96"/>
      <c r="I1441" s="91" t="s">
        <v>10302</v>
      </c>
    </row>
    <row r="1442" spans="1:9" ht="12.5" x14ac:dyDescent="0.25">
      <c r="A1442" s="7" t="s">
        <v>8557</v>
      </c>
      <c r="B1442" s="79" t="s">
        <v>8558</v>
      </c>
      <c r="C1442" s="80" t="s">
        <v>5368</v>
      </c>
      <c r="D1442" s="80" t="s">
        <v>770</v>
      </c>
      <c r="E1442" s="103">
        <f t="shared" ref="E1442:E1449" si="42">ROUNDUP(H1442*(1+$H$1),0)</f>
        <v>21742</v>
      </c>
      <c r="F1442" s="85">
        <v>17367</v>
      </c>
      <c r="G1442" s="96">
        <v>0.19</v>
      </c>
      <c r="H1442" s="97">
        <v>20667</v>
      </c>
    </row>
    <row r="1443" spans="1:9" ht="12.5" x14ac:dyDescent="0.25">
      <c r="A1443" s="7" t="s">
        <v>9881</v>
      </c>
      <c r="B1443" s="79" t="s">
        <v>9882</v>
      </c>
      <c r="C1443" s="80" t="s">
        <v>5368</v>
      </c>
      <c r="D1443" s="80" t="s">
        <v>91</v>
      </c>
      <c r="E1443" s="103">
        <f t="shared" si="42"/>
        <v>617011</v>
      </c>
      <c r="F1443" s="85">
        <v>586512</v>
      </c>
      <c r="G1443" s="96">
        <v>0</v>
      </c>
      <c r="H1443" s="97">
        <v>586512</v>
      </c>
    </row>
    <row r="1444" spans="1:9" ht="12.5" x14ac:dyDescent="0.25">
      <c r="A1444" s="7" t="s">
        <v>6148</v>
      </c>
      <c r="B1444" s="79" t="s">
        <v>6149</v>
      </c>
      <c r="C1444" s="80" t="s">
        <v>5368</v>
      </c>
      <c r="D1444" s="80" t="s">
        <v>70</v>
      </c>
      <c r="E1444" s="103">
        <f t="shared" si="42"/>
        <v>4502</v>
      </c>
      <c r="F1444" s="85">
        <v>3596</v>
      </c>
      <c r="G1444" s="96">
        <v>0.19</v>
      </c>
      <c r="H1444" s="97">
        <v>4279</v>
      </c>
    </row>
    <row r="1445" spans="1:9" ht="12.5" x14ac:dyDescent="0.25">
      <c r="A1445" s="7" t="s">
        <v>6170</v>
      </c>
      <c r="B1445" s="79" t="s">
        <v>6171</v>
      </c>
      <c r="C1445" s="80" t="s">
        <v>5368</v>
      </c>
      <c r="D1445" s="80" t="s">
        <v>5393</v>
      </c>
      <c r="E1445" s="103">
        <f t="shared" si="42"/>
        <v>130480</v>
      </c>
      <c r="F1445" s="85">
        <v>124030</v>
      </c>
      <c r="G1445" s="96">
        <v>0</v>
      </c>
      <c r="H1445" s="97">
        <v>124030</v>
      </c>
    </row>
    <row r="1446" spans="1:9" ht="12.5" x14ac:dyDescent="0.25">
      <c r="A1446" s="7" t="s">
        <v>9883</v>
      </c>
      <c r="B1446" s="79" t="s">
        <v>9884</v>
      </c>
      <c r="C1446" s="80" t="s">
        <v>5368</v>
      </c>
      <c r="D1446" s="80" t="s">
        <v>91</v>
      </c>
      <c r="E1446" s="103">
        <f t="shared" si="42"/>
        <v>9543</v>
      </c>
      <c r="F1446" s="85">
        <v>9071</v>
      </c>
      <c r="G1446" s="96">
        <v>0</v>
      </c>
      <c r="H1446" s="97">
        <v>9071</v>
      </c>
    </row>
    <row r="1447" spans="1:9" ht="25" x14ac:dyDescent="0.25">
      <c r="A1447" s="7" t="s">
        <v>8162</v>
      </c>
      <c r="B1447" s="79" t="s">
        <v>8163</v>
      </c>
      <c r="C1447" s="80" t="s">
        <v>5368</v>
      </c>
      <c r="D1447" s="80" t="s">
        <v>70</v>
      </c>
      <c r="E1447" s="103">
        <f t="shared" si="42"/>
        <v>1398555</v>
      </c>
      <c r="F1447" s="85">
        <v>1329424</v>
      </c>
      <c r="G1447" s="96">
        <v>0</v>
      </c>
      <c r="H1447" s="97">
        <v>1329424</v>
      </c>
    </row>
    <row r="1448" spans="1:9" ht="12.5" x14ac:dyDescent="0.25">
      <c r="A1448" s="7" t="s">
        <v>9885</v>
      </c>
      <c r="B1448" s="79" t="s">
        <v>9886</v>
      </c>
      <c r="C1448" s="80" t="s">
        <v>5368</v>
      </c>
      <c r="D1448" s="80" t="s">
        <v>91</v>
      </c>
      <c r="E1448" s="103">
        <f t="shared" si="42"/>
        <v>567650</v>
      </c>
      <c r="F1448" s="85">
        <v>539591</v>
      </c>
      <c r="G1448" s="96">
        <v>0</v>
      </c>
      <c r="H1448" s="97">
        <v>539591</v>
      </c>
    </row>
    <row r="1449" spans="1:9" ht="25" x14ac:dyDescent="0.25">
      <c r="A1449" s="7" t="s">
        <v>9887</v>
      </c>
      <c r="B1449" s="79" t="s">
        <v>9888</v>
      </c>
      <c r="C1449" s="80" t="s">
        <v>5368</v>
      </c>
      <c r="D1449" s="80" t="s">
        <v>70</v>
      </c>
      <c r="E1449" s="103">
        <f t="shared" si="42"/>
        <v>987215</v>
      </c>
      <c r="F1449" s="85">
        <v>938417</v>
      </c>
      <c r="G1449" s="96">
        <v>0</v>
      </c>
      <c r="H1449" s="97">
        <v>938417</v>
      </c>
    </row>
    <row r="1450" spans="1:9" ht="13" x14ac:dyDescent="0.25">
      <c r="A1450" s="7" t="s">
        <v>8426</v>
      </c>
      <c r="B1450" s="98" t="s">
        <v>8427</v>
      </c>
      <c r="C1450" s="80" t="s">
        <v>5368</v>
      </c>
      <c r="D1450" s="80" t="s">
        <v>65</v>
      </c>
      <c r="E1450" s="106">
        <f>ROUND(517225/(20),0)</f>
        <v>25861</v>
      </c>
      <c r="F1450" s="85"/>
      <c r="G1450" s="96"/>
      <c r="I1450" s="91" t="s">
        <v>10332</v>
      </c>
    </row>
    <row r="1451" spans="1:9" ht="12.5" x14ac:dyDescent="0.25">
      <c r="A1451" s="7" t="s">
        <v>8731</v>
      </c>
      <c r="B1451" s="79" t="s">
        <v>8732</v>
      </c>
      <c r="C1451" s="80" t="s">
        <v>5368</v>
      </c>
      <c r="D1451" s="80" t="s">
        <v>70</v>
      </c>
      <c r="E1451" s="103">
        <f t="shared" ref="E1451:E1475" si="43">ROUNDUP(H1451*(1+$H$1),0)</f>
        <v>256726</v>
      </c>
      <c r="F1451" s="85">
        <v>205072</v>
      </c>
      <c r="G1451" s="96">
        <v>0.19</v>
      </c>
      <c r="H1451" s="97">
        <v>244036</v>
      </c>
    </row>
    <row r="1452" spans="1:9" ht="12.5" x14ac:dyDescent="0.25">
      <c r="A1452" s="7" t="s">
        <v>8428</v>
      </c>
      <c r="B1452" s="79" t="s">
        <v>8429</v>
      </c>
      <c r="C1452" s="80" t="s">
        <v>5368</v>
      </c>
      <c r="D1452" s="80" t="s">
        <v>70</v>
      </c>
      <c r="E1452" s="103">
        <f t="shared" si="43"/>
        <v>30884</v>
      </c>
      <c r="F1452" s="85">
        <v>24670</v>
      </c>
      <c r="G1452" s="96">
        <v>0.19</v>
      </c>
      <c r="H1452" s="97">
        <v>29357</v>
      </c>
    </row>
    <row r="1453" spans="1:9" ht="12.5" x14ac:dyDescent="0.25">
      <c r="A1453" s="7" t="s">
        <v>9755</v>
      </c>
      <c r="B1453" s="79" t="s">
        <v>9756</v>
      </c>
      <c r="C1453" s="80" t="s">
        <v>5368</v>
      </c>
      <c r="D1453" s="80" t="s">
        <v>70</v>
      </c>
      <c r="E1453" s="103">
        <f t="shared" si="43"/>
        <v>318509</v>
      </c>
      <c r="F1453" s="85">
        <v>254424</v>
      </c>
      <c r="G1453" s="96">
        <v>0.19</v>
      </c>
      <c r="H1453" s="97">
        <v>302765</v>
      </c>
    </row>
    <row r="1454" spans="1:9" ht="25" x14ac:dyDescent="0.25">
      <c r="A1454" s="7" t="s">
        <v>9757</v>
      </c>
      <c r="B1454" s="79" t="s">
        <v>9758</v>
      </c>
      <c r="C1454" s="80" t="s">
        <v>5368</v>
      </c>
      <c r="D1454" s="80" t="s">
        <v>70</v>
      </c>
      <c r="E1454" s="103">
        <f t="shared" si="43"/>
        <v>1102569</v>
      </c>
      <c r="F1454" s="85">
        <v>880730</v>
      </c>
      <c r="G1454" s="96">
        <v>0.19</v>
      </c>
      <c r="H1454" s="97">
        <v>1048069</v>
      </c>
    </row>
    <row r="1455" spans="1:9" ht="150" x14ac:dyDescent="0.25">
      <c r="A1455" s="7" t="s">
        <v>8217</v>
      </c>
      <c r="B1455" s="79" t="s">
        <v>8218</v>
      </c>
      <c r="C1455" s="80" t="s">
        <v>5368</v>
      </c>
      <c r="D1455" s="80" t="s">
        <v>65</v>
      </c>
      <c r="E1455" s="103">
        <f t="shared" si="43"/>
        <v>668505</v>
      </c>
      <c r="F1455" s="85">
        <v>534001</v>
      </c>
      <c r="G1455" s="96">
        <v>0.19</v>
      </c>
      <c r="H1455" s="97">
        <v>635461</v>
      </c>
    </row>
    <row r="1456" spans="1:9" ht="12.5" x14ac:dyDescent="0.25">
      <c r="A1456" s="7" t="s">
        <v>8219</v>
      </c>
      <c r="B1456" s="79" t="s">
        <v>8220</v>
      </c>
      <c r="C1456" s="80" t="s">
        <v>5368</v>
      </c>
      <c r="D1456" s="80" t="s">
        <v>91</v>
      </c>
      <c r="E1456" s="103">
        <f t="shared" si="43"/>
        <v>11697</v>
      </c>
      <c r="F1456" s="85">
        <v>9343</v>
      </c>
      <c r="G1456" s="96">
        <v>0.19</v>
      </c>
      <c r="H1456" s="97">
        <v>11118</v>
      </c>
    </row>
    <row r="1457" spans="1:8" ht="112.5" x14ac:dyDescent="0.25">
      <c r="A1457" s="7" t="s">
        <v>8221</v>
      </c>
      <c r="B1457" s="79" t="s">
        <v>8222</v>
      </c>
      <c r="C1457" s="80" t="s">
        <v>5368</v>
      </c>
      <c r="D1457" s="80" t="s">
        <v>65</v>
      </c>
      <c r="E1457" s="103">
        <f t="shared" si="43"/>
        <v>436693</v>
      </c>
      <c r="F1457" s="85">
        <v>348829</v>
      </c>
      <c r="G1457" s="96">
        <v>0.19</v>
      </c>
      <c r="H1457" s="97">
        <v>415107</v>
      </c>
    </row>
    <row r="1458" spans="1:8" ht="25" x14ac:dyDescent="0.25">
      <c r="A1458" s="7" t="s">
        <v>8723</v>
      </c>
      <c r="B1458" s="79" t="s">
        <v>8724</v>
      </c>
      <c r="C1458" s="80" t="s">
        <v>5368</v>
      </c>
      <c r="D1458" s="80" t="s">
        <v>70</v>
      </c>
      <c r="E1458" s="103">
        <f t="shared" si="43"/>
        <v>194780</v>
      </c>
      <c r="F1458" s="85">
        <v>155590</v>
      </c>
      <c r="G1458" s="96">
        <v>0.19</v>
      </c>
      <c r="H1458" s="97">
        <v>185152</v>
      </c>
    </row>
    <row r="1459" spans="1:8" ht="25" x14ac:dyDescent="0.25">
      <c r="A1459" s="7" t="s">
        <v>8725</v>
      </c>
      <c r="B1459" s="79" t="s">
        <v>8726</v>
      </c>
      <c r="C1459" s="80" t="s">
        <v>5368</v>
      </c>
      <c r="D1459" s="80" t="s">
        <v>70</v>
      </c>
      <c r="E1459" s="103">
        <f t="shared" si="43"/>
        <v>928473</v>
      </c>
      <c r="F1459" s="85">
        <v>741662</v>
      </c>
      <c r="G1459" s="96">
        <v>0.19</v>
      </c>
      <c r="H1459" s="97">
        <v>882578</v>
      </c>
    </row>
    <row r="1460" spans="1:8" ht="12.5" x14ac:dyDescent="0.25">
      <c r="A1460" s="7" t="s">
        <v>8727</v>
      </c>
      <c r="B1460" s="79" t="s">
        <v>8728</v>
      </c>
      <c r="C1460" s="80" t="s">
        <v>5368</v>
      </c>
      <c r="D1460" s="80" t="s">
        <v>70</v>
      </c>
      <c r="E1460" s="103">
        <f t="shared" si="43"/>
        <v>123305</v>
      </c>
      <c r="F1460" s="85">
        <v>98496</v>
      </c>
      <c r="G1460" s="96">
        <v>0.19</v>
      </c>
      <c r="H1460" s="97">
        <v>117210</v>
      </c>
    </row>
    <row r="1461" spans="1:8" ht="12.5" x14ac:dyDescent="0.25">
      <c r="A1461" s="7" t="s">
        <v>9889</v>
      </c>
      <c r="B1461" s="79" t="s">
        <v>9890</v>
      </c>
      <c r="C1461" s="80" t="s">
        <v>5368</v>
      </c>
      <c r="D1461" s="80" t="s">
        <v>91</v>
      </c>
      <c r="E1461" s="103">
        <f t="shared" si="43"/>
        <v>316225</v>
      </c>
      <c r="F1461" s="85">
        <v>252600</v>
      </c>
      <c r="G1461" s="96">
        <v>0.19</v>
      </c>
      <c r="H1461" s="97">
        <v>300594</v>
      </c>
    </row>
    <row r="1462" spans="1:8" ht="37.5" x14ac:dyDescent="0.25">
      <c r="A1462" s="7" t="s">
        <v>9891</v>
      </c>
      <c r="B1462" s="79" t="s">
        <v>9892</v>
      </c>
      <c r="C1462" s="80" t="s">
        <v>5368</v>
      </c>
      <c r="D1462" s="80" t="s">
        <v>70</v>
      </c>
      <c r="E1462" s="103">
        <f t="shared" si="43"/>
        <v>463853</v>
      </c>
      <c r="F1462" s="85">
        <v>370524</v>
      </c>
      <c r="G1462" s="96">
        <v>0.19</v>
      </c>
      <c r="H1462" s="97">
        <v>440924</v>
      </c>
    </row>
    <row r="1463" spans="1:8" ht="25" x14ac:dyDescent="0.25">
      <c r="A1463" s="7" t="s">
        <v>9893</v>
      </c>
      <c r="B1463" s="79" t="s">
        <v>9894</v>
      </c>
      <c r="C1463" s="80" t="s">
        <v>5368</v>
      </c>
      <c r="D1463" s="80" t="s">
        <v>70</v>
      </c>
      <c r="E1463" s="103">
        <f t="shared" si="43"/>
        <v>456486</v>
      </c>
      <c r="F1463" s="85">
        <v>364640</v>
      </c>
      <c r="G1463" s="96">
        <v>0.19</v>
      </c>
      <c r="H1463" s="97">
        <v>433922</v>
      </c>
    </row>
    <row r="1464" spans="1:8" ht="37.5" x14ac:dyDescent="0.25">
      <c r="A1464" s="7" t="s">
        <v>9895</v>
      </c>
      <c r="B1464" s="79" t="s">
        <v>9896</v>
      </c>
      <c r="C1464" s="80" t="s">
        <v>5368</v>
      </c>
      <c r="D1464" s="80" t="s">
        <v>70</v>
      </c>
      <c r="E1464" s="103">
        <f t="shared" si="43"/>
        <v>484543</v>
      </c>
      <c r="F1464" s="85">
        <v>387052</v>
      </c>
      <c r="G1464" s="96">
        <v>0.19</v>
      </c>
      <c r="H1464" s="97">
        <v>460592</v>
      </c>
    </row>
    <row r="1465" spans="1:8" ht="12.5" x14ac:dyDescent="0.25">
      <c r="A1465" s="7" t="s">
        <v>8223</v>
      </c>
      <c r="B1465" s="79" t="s">
        <v>8224</v>
      </c>
      <c r="C1465" s="80" t="s">
        <v>5368</v>
      </c>
      <c r="D1465" s="80" t="s">
        <v>70</v>
      </c>
      <c r="E1465" s="103">
        <f t="shared" si="43"/>
        <v>102221</v>
      </c>
      <c r="F1465" s="85">
        <v>81654</v>
      </c>
      <c r="G1465" s="96">
        <v>0.19</v>
      </c>
      <c r="H1465" s="97">
        <v>97168</v>
      </c>
    </row>
    <row r="1466" spans="1:8" ht="12.5" x14ac:dyDescent="0.25">
      <c r="A1466" s="7" t="s">
        <v>8225</v>
      </c>
      <c r="B1466" s="79" t="s">
        <v>8226</v>
      </c>
      <c r="C1466" s="80" t="s">
        <v>5368</v>
      </c>
      <c r="D1466" s="80" t="s">
        <v>70</v>
      </c>
      <c r="E1466" s="103">
        <f t="shared" si="43"/>
        <v>92888</v>
      </c>
      <c r="F1466" s="85">
        <v>74198</v>
      </c>
      <c r="G1466" s="96">
        <v>0.19</v>
      </c>
      <c r="H1466" s="97">
        <v>88296</v>
      </c>
    </row>
    <row r="1467" spans="1:8" ht="12.5" x14ac:dyDescent="0.25">
      <c r="A1467" s="7" t="s">
        <v>8227</v>
      </c>
      <c r="B1467" s="79" t="s">
        <v>8228</v>
      </c>
      <c r="C1467" s="80" t="s">
        <v>5368</v>
      </c>
      <c r="D1467" s="80" t="s">
        <v>70</v>
      </c>
      <c r="E1467" s="103">
        <f t="shared" si="43"/>
        <v>20071</v>
      </c>
      <c r="F1467" s="85">
        <v>16032</v>
      </c>
      <c r="G1467" s="96">
        <v>0.19</v>
      </c>
      <c r="H1467" s="97">
        <v>19078</v>
      </c>
    </row>
    <row r="1468" spans="1:8" ht="25" x14ac:dyDescent="0.25">
      <c r="A1468" s="7" t="s">
        <v>7194</v>
      </c>
      <c r="B1468" s="79" t="s">
        <v>7195</v>
      </c>
      <c r="C1468" s="80" t="s">
        <v>5368</v>
      </c>
      <c r="D1468" s="80" t="s">
        <v>70</v>
      </c>
      <c r="E1468" s="103">
        <f t="shared" si="43"/>
        <v>85324</v>
      </c>
      <c r="F1468" s="85">
        <v>68156</v>
      </c>
      <c r="G1468" s="96">
        <v>0.19</v>
      </c>
      <c r="H1468" s="97">
        <v>81106</v>
      </c>
    </row>
    <row r="1469" spans="1:8" ht="12.5" x14ac:dyDescent="0.25">
      <c r="A1469" s="7" t="s">
        <v>8430</v>
      </c>
      <c r="B1469" s="79" t="s">
        <v>8431</v>
      </c>
      <c r="C1469" s="80" t="s">
        <v>5368</v>
      </c>
      <c r="D1469" s="80" t="s">
        <v>91</v>
      </c>
      <c r="E1469" s="103">
        <f t="shared" si="43"/>
        <v>8871</v>
      </c>
      <c r="F1469" s="85">
        <v>7086</v>
      </c>
      <c r="G1469" s="96">
        <v>0.19</v>
      </c>
      <c r="H1469" s="97">
        <v>8432</v>
      </c>
    </row>
    <row r="1470" spans="1:8" ht="12.5" x14ac:dyDescent="0.25">
      <c r="A1470" s="7" t="s">
        <v>8432</v>
      </c>
      <c r="B1470" s="79" t="s">
        <v>8433</v>
      </c>
      <c r="C1470" s="80" t="s">
        <v>5368</v>
      </c>
      <c r="D1470" s="80" t="s">
        <v>91</v>
      </c>
      <c r="E1470" s="103">
        <f t="shared" si="43"/>
        <v>8871</v>
      </c>
      <c r="F1470" s="85">
        <v>7086</v>
      </c>
      <c r="G1470" s="96">
        <v>0.19</v>
      </c>
      <c r="H1470" s="97">
        <v>8432</v>
      </c>
    </row>
    <row r="1471" spans="1:8" ht="12.5" x14ac:dyDescent="0.25">
      <c r="A1471" s="7" t="s">
        <v>8434</v>
      </c>
      <c r="B1471" s="79" t="s">
        <v>8435</v>
      </c>
      <c r="C1471" s="80" t="s">
        <v>5368</v>
      </c>
      <c r="D1471" s="80" t="s">
        <v>91</v>
      </c>
      <c r="E1471" s="103">
        <f t="shared" si="43"/>
        <v>15559</v>
      </c>
      <c r="F1471" s="85">
        <v>12428</v>
      </c>
      <c r="G1471" s="96">
        <v>0.19</v>
      </c>
      <c r="H1471" s="97">
        <v>14789</v>
      </c>
    </row>
    <row r="1472" spans="1:8" ht="12.5" x14ac:dyDescent="0.25">
      <c r="A1472" s="7" t="s">
        <v>8436</v>
      </c>
      <c r="B1472" s="79" t="s">
        <v>8437</v>
      </c>
      <c r="C1472" s="80" t="s">
        <v>5368</v>
      </c>
      <c r="D1472" s="80" t="s">
        <v>91</v>
      </c>
      <c r="E1472" s="103">
        <f t="shared" si="43"/>
        <v>11670</v>
      </c>
      <c r="F1472" s="85">
        <v>9322</v>
      </c>
      <c r="G1472" s="96">
        <v>0.19</v>
      </c>
      <c r="H1472" s="97">
        <v>11093</v>
      </c>
    </row>
    <row r="1473" spans="1:9" ht="12.5" x14ac:dyDescent="0.25">
      <c r="A1473" s="7" t="s">
        <v>8438</v>
      </c>
      <c r="B1473" s="79" t="s">
        <v>8439</v>
      </c>
      <c r="C1473" s="80" t="s">
        <v>5368</v>
      </c>
      <c r="D1473" s="80" t="s">
        <v>91</v>
      </c>
      <c r="E1473" s="103">
        <f t="shared" si="43"/>
        <v>10582</v>
      </c>
      <c r="F1473" s="85">
        <v>8452</v>
      </c>
      <c r="G1473" s="96">
        <v>0.19</v>
      </c>
      <c r="H1473" s="97">
        <v>10058</v>
      </c>
    </row>
    <row r="1474" spans="1:9" ht="12.5" x14ac:dyDescent="0.25">
      <c r="A1474" s="7" t="s">
        <v>8440</v>
      </c>
      <c r="B1474" s="79" t="s">
        <v>8441</v>
      </c>
      <c r="C1474" s="80" t="s">
        <v>5368</v>
      </c>
      <c r="D1474" s="80" t="s">
        <v>70</v>
      </c>
      <c r="E1474" s="103">
        <f t="shared" si="43"/>
        <v>2335</v>
      </c>
      <c r="F1474" s="85">
        <v>1865</v>
      </c>
      <c r="G1474" s="96">
        <v>0.19</v>
      </c>
      <c r="H1474" s="97">
        <v>2219</v>
      </c>
    </row>
    <row r="1475" spans="1:9" ht="12.5" x14ac:dyDescent="0.25">
      <c r="A1475" s="7" t="s">
        <v>8235</v>
      </c>
      <c r="B1475" s="79" t="s">
        <v>8236</v>
      </c>
      <c r="C1475" s="80" t="s">
        <v>5368</v>
      </c>
      <c r="D1475" s="80" t="s">
        <v>70</v>
      </c>
      <c r="E1475" s="103">
        <f t="shared" si="43"/>
        <v>54457</v>
      </c>
      <c r="F1475" s="85">
        <v>43500</v>
      </c>
      <c r="G1475" s="96">
        <v>0.19</v>
      </c>
      <c r="H1475" s="97">
        <v>51765</v>
      </c>
    </row>
    <row r="1476" spans="1:9" ht="12.5" x14ac:dyDescent="0.25">
      <c r="A1476" s="7" t="s">
        <v>8104</v>
      </c>
      <c r="B1476" s="98" t="s">
        <v>8105</v>
      </c>
      <c r="C1476" s="80" t="s">
        <v>5368</v>
      </c>
      <c r="D1476" s="80" t="s">
        <v>70</v>
      </c>
      <c r="E1476" s="103">
        <v>24900</v>
      </c>
      <c r="F1476" s="85"/>
      <c r="G1476" s="96"/>
      <c r="I1476" s="91" t="s">
        <v>10302</v>
      </c>
    </row>
    <row r="1477" spans="1:9" ht="12.5" x14ac:dyDescent="0.25">
      <c r="A1477" s="7" t="s">
        <v>7979</v>
      </c>
      <c r="B1477" s="79" t="s">
        <v>7980</v>
      </c>
      <c r="C1477" s="80" t="s">
        <v>5368</v>
      </c>
      <c r="D1477" s="80" t="s">
        <v>65</v>
      </c>
      <c r="E1477" s="103">
        <f t="shared" ref="E1477:E1508" si="44">ROUNDUP(H1477*(1+$H$1),0)</f>
        <v>45179</v>
      </c>
      <c r="F1477" s="85">
        <v>36088</v>
      </c>
      <c r="G1477" s="96">
        <v>0.19</v>
      </c>
      <c r="H1477" s="97">
        <v>42945</v>
      </c>
    </row>
    <row r="1478" spans="1:9" ht="12.5" x14ac:dyDescent="0.25">
      <c r="A1478" s="7" t="s">
        <v>8442</v>
      </c>
      <c r="B1478" s="79" t="s">
        <v>8443</v>
      </c>
      <c r="C1478" s="80" t="s">
        <v>5368</v>
      </c>
      <c r="D1478" s="80" t="s">
        <v>70</v>
      </c>
      <c r="E1478" s="103">
        <f t="shared" si="44"/>
        <v>47</v>
      </c>
      <c r="F1478" s="85">
        <v>37</v>
      </c>
      <c r="G1478" s="96">
        <v>0.19</v>
      </c>
      <c r="H1478" s="97">
        <v>44</v>
      </c>
    </row>
    <row r="1479" spans="1:9" ht="12.5" x14ac:dyDescent="0.25">
      <c r="A1479" s="7" t="s">
        <v>8444</v>
      </c>
      <c r="B1479" s="79" t="s">
        <v>8445</v>
      </c>
      <c r="C1479" s="80" t="s">
        <v>5368</v>
      </c>
      <c r="D1479" s="80" t="s">
        <v>70</v>
      </c>
      <c r="E1479" s="103">
        <f t="shared" si="44"/>
        <v>47</v>
      </c>
      <c r="F1479" s="85">
        <v>37</v>
      </c>
      <c r="G1479" s="96">
        <v>0.19</v>
      </c>
      <c r="H1479" s="97">
        <v>44</v>
      </c>
    </row>
    <row r="1480" spans="1:9" ht="12.5" x14ac:dyDescent="0.25">
      <c r="A1480" s="7" t="s">
        <v>8446</v>
      </c>
      <c r="B1480" s="79" t="s">
        <v>8447</v>
      </c>
      <c r="C1480" s="80" t="s">
        <v>5368</v>
      </c>
      <c r="D1480" s="80" t="s">
        <v>70</v>
      </c>
      <c r="E1480" s="103">
        <f t="shared" si="44"/>
        <v>47</v>
      </c>
      <c r="F1480" s="85">
        <v>37</v>
      </c>
      <c r="G1480" s="96">
        <v>0.19</v>
      </c>
      <c r="H1480" s="97">
        <v>44</v>
      </c>
    </row>
    <row r="1481" spans="1:9" ht="12.5" x14ac:dyDescent="0.25">
      <c r="A1481" s="7" t="s">
        <v>8448</v>
      </c>
      <c r="B1481" s="79" t="s">
        <v>8449</v>
      </c>
      <c r="C1481" s="80" t="s">
        <v>5368</v>
      </c>
      <c r="D1481" s="80" t="s">
        <v>70</v>
      </c>
      <c r="E1481" s="103">
        <f t="shared" si="44"/>
        <v>1865</v>
      </c>
      <c r="F1481" s="85">
        <v>1489</v>
      </c>
      <c r="G1481" s="96">
        <v>0.19</v>
      </c>
      <c r="H1481" s="97">
        <v>1772</v>
      </c>
    </row>
    <row r="1482" spans="1:9" ht="12.5" x14ac:dyDescent="0.25">
      <c r="A1482" s="7" t="s">
        <v>8450</v>
      </c>
      <c r="B1482" s="79" t="s">
        <v>8451</v>
      </c>
      <c r="C1482" s="80" t="s">
        <v>5368</v>
      </c>
      <c r="D1482" s="80" t="s">
        <v>65</v>
      </c>
      <c r="E1482" s="103">
        <f t="shared" si="44"/>
        <v>213936</v>
      </c>
      <c r="F1482" s="85">
        <v>170892</v>
      </c>
      <c r="G1482" s="96">
        <v>0.19</v>
      </c>
      <c r="H1482" s="97">
        <v>203361</v>
      </c>
    </row>
    <row r="1483" spans="1:9" ht="12.5" x14ac:dyDescent="0.25">
      <c r="A1483" s="7" t="s">
        <v>8452</v>
      </c>
      <c r="B1483" s="79" t="s">
        <v>8453</v>
      </c>
      <c r="C1483" s="80" t="s">
        <v>5368</v>
      </c>
      <c r="D1483" s="80" t="s">
        <v>70</v>
      </c>
      <c r="E1483" s="103">
        <f t="shared" si="44"/>
        <v>11670</v>
      </c>
      <c r="F1483" s="85">
        <v>9322</v>
      </c>
      <c r="G1483" s="96">
        <v>0.19</v>
      </c>
      <c r="H1483" s="97">
        <v>11093</v>
      </c>
    </row>
    <row r="1484" spans="1:9" ht="87.5" x14ac:dyDescent="0.25">
      <c r="A1484" s="7" t="s">
        <v>9899</v>
      </c>
      <c r="B1484" s="79" t="s">
        <v>9900</v>
      </c>
      <c r="C1484" s="80" t="s">
        <v>5368</v>
      </c>
      <c r="D1484" s="80" t="s">
        <v>70</v>
      </c>
      <c r="E1484" s="103">
        <f t="shared" si="44"/>
        <v>8699868</v>
      </c>
      <c r="F1484" s="85">
        <v>6949442</v>
      </c>
      <c r="G1484" s="96">
        <v>0.19</v>
      </c>
      <c r="H1484" s="97">
        <v>8269836</v>
      </c>
    </row>
    <row r="1485" spans="1:9" ht="12.5" x14ac:dyDescent="0.25">
      <c r="A1485" s="7" t="s">
        <v>8454</v>
      </c>
      <c r="B1485" s="79" t="s">
        <v>8455</v>
      </c>
      <c r="C1485" s="80" t="s">
        <v>5368</v>
      </c>
      <c r="D1485" s="80" t="s">
        <v>91</v>
      </c>
      <c r="E1485" s="103">
        <f t="shared" si="44"/>
        <v>3813</v>
      </c>
      <c r="F1485" s="85">
        <v>3045</v>
      </c>
      <c r="G1485" s="96">
        <v>0.19</v>
      </c>
      <c r="H1485" s="97">
        <v>3624</v>
      </c>
    </row>
    <row r="1486" spans="1:9" ht="12.5" x14ac:dyDescent="0.25">
      <c r="A1486" s="7" t="s">
        <v>8456</v>
      </c>
      <c r="B1486" s="79" t="s">
        <v>8457</v>
      </c>
      <c r="C1486" s="80" t="s">
        <v>5368</v>
      </c>
      <c r="D1486" s="80" t="s">
        <v>91</v>
      </c>
      <c r="E1486" s="103">
        <f t="shared" si="44"/>
        <v>1865</v>
      </c>
      <c r="F1486" s="85">
        <v>1489</v>
      </c>
      <c r="G1486" s="96">
        <v>0.19</v>
      </c>
      <c r="H1486" s="97">
        <v>1772</v>
      </c>
    </row>
    <row r="1487" spans="1:9" ht="12.5" x14ac:dyDescent="0.25">
      <c r="A1487" s="7" t="s">
        <v>8458</v>
      </c>
      <c r="B1487" s="79" t="s">
        <v>8459</v>
      </c>
      <c r="C1487" s="80" t="s">
        <v>5368</v>
      </c>
      <c r="D1487" s="80" t="s">
        <v>70</v>
      </c>
      <c r="E1487" s="103">
        <f t="shared" si="44"/>
        <v>2098</v>
      </c>
      <c r="F1487" s="85">
        <v>1676</v>
      </c>
      <c r="G1487" s="96">
        <v>0.19</v>
      </c>
      <c r="H1487" s="97">
        <v>1994</v>
      </c>
    </row>
    <row r="1488" spans="1:9" ht="12.5" x14ac:dyDescent="0.25">
      <c r="A1488" s="7" t="s">
        <v>8460</v>
      </c>
      <c r="B1488" s="79" t="s">
        <v>8461</v>
      </c>
      <c r="C1488" s="80" t="s">
        <v>5368</v>
      </c>
      <c r="D1488" s="80" t="s">
        <v>70</v>
      </c>
      <c r="E1488" s="103">
        <f t="shared" si="44"/>
        <v>55</v>
      </c>
      <c r="F1488" s="85">
        <v>44</v>
      </c>
      <c r="G1488" s="96">
        <v>0.19</v>
      </c>
      <c r="H1488" s="97">
        <v>52</v>
      </c>
    </row>
    <row r="1489" spans="1:8" ht="12.5" x14ac:dyDescent="0.25">
      <c r="A1489" s="7" t="s">
        <v>8592</v>
      </c>
      <c r="B1489" s="79" t="s">
        <v>8593</v>
      </c>
      <c r="C1489" s="80" t="s">
        <v>5368</v>
      </c>
      <c r="D1489" s="80" t="s">
        <v>5393</v>
      </c>
      <c r="E1489" s="103">
        <f t="shared" si="44"/>
        <v>141588</v>
      </c>
      <c r="F1489" s="85">
        <v>113100</v>
      </c>
      <c r="G1489" s="96">
        <v>0.19</v>
      </c>
      <c r="H1489" s="97">
        <v>134589</v>
      </c>
    </row>
    <row r="1490" spans="1:8" ht="25" x14ac:dyDescent="0.25">
      <c r="A1490" s="7" t="s">
        <v>9901</v>
      </c>
      <c r="B1490" s="79" t="s">
        <v>9902</v>
      </c>
      <c r="C1490" s="80" t="s">
        <v>5368</v>
      </c>
      <c r="D1490" s="80" t="s">
        <v>70</v>
      </c>
      <c r="E1490" s="103">
        <f t="shared" si="44"/>
        <v>4312069</v>
      </c>
      <c r="F1490" s="85">
        <v>3444474</v>
      </c>
      <c r="G1490" s="96">
        <v>0.19</v>
      </c>
      <c r="H1490" s="97">
        <v>4098924</v>
      </c>
    </row>
    <row r="1491" spans="1:8" ht="25" x14ac:dyDescent="0.25">
      <c r="A1491" s="7" t="s">
        <v>9903</v>
      </c>
      <c r="B1491" s="79" t="s">
        <v>9904</v>
      </c>
      <c r="C1491" s="80" t="s">
        <v>5368</v>
      </c>
      <c r="D1491" s="80" t="s">
        <v>91</v>
      </c>
      <c r="E1491" s="103">
        <f t="shared" si="44"/>
        <v>242068</v>
      </c>
      <c r="F1491" s="85">
        <v>193363</v>
      </c>
      <c r="G1491" s="96">
        <v>0.19</v>
      </c>
      <c r="H1491" s="97">
        <v>230102</v>
      </c>
    </row>
    <row r="1492" spans="1:8" ht="25" x14ac:dyDescent="0.25">
      <c r="A1492" s="7" t="s">
        <v>9905</v>
      </c>
      <c r="B1492" s="79" t="s">
        <v>9906</v>
      </c>
      <c r="C1492" s="80" t="s">
        <v>5368</v>
      </c>
      <c r="D1492" s="80" t="s">
        <v>70</v>
      </c>
      <c r="E1492" s="103">
        <f t="shared" si="44"/>
        <v>1361784</v>
      </c>
      <c r="F1492" s="85">
        <v>1087791</v>
      </c>
      <c r="G1492" s="96">
        <v>0.19</v>
      </c>
      <c r="H1492" s="97">
        <v>1294471</v>
      </c>
    </row>
    <row r="1493" spans="1:8" ht="25" x14ac:dyDescent="0.25">
      <c r="A1493" s="7" t="s">
        <v>5999</v>
      </c>
      <c r="B1493" s="79" t="s">
        <v>6000</v>
      </c>
      <c r="C1493" s="80" t="s">
        <v>5368</v>
      </c>
      <c r="D1493" s="80" t="s">
        <v>65</v>
      </c>
      <c r="E1493" s="103">
        <f t="shared" si="44"/>
        <v>40478</v>
      </c>
      <c r="F1493" s="85">
        <v>32334</v>
      </c>
      <c r="G1493" s="96">
        <v>0.19</v>
      </c>
      <c r="H1493" s="97">
        <v>38477</v>
      </c>
    </row>
    <row r="1494" spans="1:8" ht="137.5" x14ac:dyDescent="0.25">
      <c r="A1494" s="7" t="s">
        <v>8622</v>
      </c>
      <c r="B1494" s="79" t="s">
        <v>8623</v>
      </c>
      <c r="C1494" s="80" t="s">
        <v>5368</v>
      </c>
      <c r="D1494" s="80" t="s">
        <v>70</v>
      </c>
      <c r="E1494" s="103">
        <f t="shared" si="44"/>
        <v>132142952</v>
      </c>
      <c r="F1494" s="85">
        <v>105555606</v>
      </c>
      <c r="G1494" s="96">
        <v>0.19</v>
      </c>
      <c r="H1494" s="97">
        <v>125611171</v>
      </c>
    </row>
    <row r="1495" spans="1:8" ht="37.5" x14ac:dyDescent="0.25">
      <c r="A1495" s="7" t="s">
        <v>8559</v>
      </c>
      <c r="B1495" s="79" t="s">
        <v>8560</v>
      </c>
      <c r="C1495" s="80" t="s">
        <v>5368</v>
      </c>
      <c r="D1495" s="80" t="s">
        <v>70</v>
      </c>
      <c r="E1495" s="103">
        <f t="shared" si="44"/>
        <v>373416</v>
      </c>
      <c r="F1495" s="85">
        <v>298284</v>
      </c>
      <c r="G1495" s="96">
        <v>0.19</v>
      </c>
      <c r="H1495" s="97">
        <v>354958</v>
      </c>
    </row>
    <row r="1496" spans="1:8" ht="37.5" x14ac:dyDescent="0.25">
      <c r="A1496" s="7" t="s">
        <v>9907</v>
      </c>
      <c r="B1496" s="79" t="s">
        <v>9908</v>
      </c>
      <c r="C1496" s="80" t="s">
        <v>5368</v>
      </c>
      <c r="D1496" s="80" t="s">
        <v>70</v>
      </c>
      <c r="E1496" s="103">
        <f t="shared" si="44"/>
        <v>1797175</v>
      </c>
      <c r="F1496" s="85">
        <v>1435581</v>
      </c>
      <c r="G1496" s="96">
        <v>0.19</v>
      </c>
      <c r="H1496" s="97">
        <v>1708341</v>
      </c>
    </row>
    <row r="1497" spans="1:8" ht="12.5" x14ac:dyDescent="0.25">
      <c r="A1497" s="7" t="s">
        <v>7196</v>
      </c>
      <c r="B1497" s="79" t="s">
        <v>7197</v>
      </c>
      <c r="C1497" s="80" t="s">
        <v>5368</v>
      </c>
      <c r="D1497" s="80" t="s">
        <v>70</v>
      </c>
      <c r="E1497" s="103">
        <f t="shared" si="44"/>
        <v>134314</v>
      </c>
      <c r="F1497" s="85">
        <v>107289</v>
      </c>
      <c r="G1497" s="96">
        <v>0.19</v>
      </c>
      <c r="H1497" s="97">
        <v>127674</v>
      </c>
    </row>
    <row r="1498" spans="1:8" ht="25" x14ac:dyDescent="0.25">
      <c r="A1498" s="7" t="s">
        <v>7198</v>
      </c>
      <c r="B1498" s="79" t="s">
        <v>7199</v>
      </c>
      <c r="C1498" s="80" t="s">
        <v>5368</v>
      </c>
      <c r="D1498" s="80" t="s">
        <v>70</v>
      </c>
      <c r="E1498" s="103">
        <f t="shared" si="44"/>
        <v>194411</v>
      </c>
      <c r="F1498" s="85">
        <v>155295</v>
      </c>
      <c r="G1498" s="96">
        <v>0.19</v>
      </c>
      <c r="H1498" s="97">
        <v>184801</v>
      </c>
    </row>
    <row r="1499" spans="1:8" ht="12.5" x14ac:dyDescent="0.25">
      <c r="A1499" s="7" t="s">
        <v>7200</v>
      </c>
      <c r="B1499" s="79" t="s">
        <v>7201</v>
      </c>
      <c r="C1499" s="80" t="s">
        <v>5368</v>
      </c>
      <c r="D1499" s="80" t="s">
        <v>70</v>
      </c>
      <c r="E1499" s="103">
        <f t="shared" si="44"/>
        <v>7171</v>
      </c>
      <c r="F1499" s="85">
        <v>5728</v>
      </c>
      <c r="G1499" s="96">
        <v>0.19</v>
      </c>
      <c r="H1499" s="97">
        <v>6816</v>
      </c>
    </row>
    <row r="1500" spans="1:8" ht="12.5" x14ac:dyDescent="0.25">
      <c r="A1500" s="7" t="s">
        <v>7202</v>
      </c>
      <c r="B1500" s="79" t="s">
        <v>7203</v>
      </c>
      <c r="C1500" s="80" t="s">
        <v>5368</v>
      </c>
      <c r="D1500" s="80" t="s">
        <v>91</v>
      </c>
      <c r="E1500" s="103">
        <f t="shared" si="44"/>
        <v>6351</v>
      </c>
      <c r="F1500" s="85">
        <v>5073</v>
      </c>
      <c r="G1500" s="96">
        <v>0.19</v>
      </c>
      <c r="H1500" s="97">
        <v>6037</v>
      </c>
    </row>
    <row r="1501" spans="1:8" ht="12.5" x14ac:dyDescent="0.25">
      <c r="A1501" s="7" t="s">
        <v>7204</v>
      </c>
      <c r="B1501" s="79" t="s">
        <v>7205</v>
      </c>
      <c r="C1501" s="80" t="s">
        <v>5368</v>
      </c>
      <c r="D1501" s="80" t="s">
        <v>70</v>
      </c>
      <c r="E1501" s="103">
        <f t="shared" si="44"/>
        <v>1541</v>
      </c>
      <c r="F1501" s="85">
        <v>1230</v>
      </c>
      <c r="G1501" s="96">
        <v>0.19</v>
      </c>
      <c r="H1501" s="97">
        <v>1464</v>
      </c>
    </row>
    <row r="1502" spans="1:8" ht="12.5" x14ac:dyDescent="0.25">
      <c r="A1502" s="7" t="s">
        <v>6825</v>
      </c>
      <c r="B1502" s="79" t="s">
        <v>6826</v>
      </c>
      <c r="C1502" s="80" t="s">
        <v>5368</v>
      </c>
      <c r="D1502" s="80" t="s">
        <v>91</v>
      </c>
      <c r="E1502" s="103">
        <f t="shared" si="44"/>
        <v>17296</v>
      </c>
      <c r="F1502" s="85">
        <v>13816</v>
      </c>
      <c r="G1502" s="96">
        <v>0.19</v>
      </c>
      <c r="H1502" s="97">
        <v>16441</v>
      </c>
    </row>
    <row r="1503" spans="1:8" ht="12.5" x14ac:dyDescent="0.25">
      <c r="A1503" s="7" t="s">
        <v>6827</v>
      </c>
      <c r="B1503" s="79" t="s">
        <v>6828</v>
      </c>
      <c r="C1503" s="80" t="s">
        <v>5368</v>
      </c>
      <c r="D1503" s="80" t="s">
        <v>70</v>
      </c>
      <c r="E1503" s="103">
        <f t="shared" si="44"/>
        <v>2564</v>
      </c>
      <c r="F1503" s="85">
        <v>2048</v>
      </c>
      <c r="G1503" s="96">
        <v>0.19</v>
      </c>
      <c r="H1503" s="97">
        <v>2437</v>
      </c>
    </row>
    <row r="1504" spans="1:8" ht="12.5" x14ac:dyDescent="0.25">
      <c r="A1504" s="7" t="s">
        <v>7206</v>
      </c>
      <c r="B1504" s="79" t="s">
        <v>7207</v>
      </c>
      <c r="C1504" s="80" t="s">
        <v>5368</v>
      </c>
      <c r="D1504" s="80" t="s">
        <v>91</v>
      </c>
      <c r="E1504" s="103">
        <f t="shared" si="44"/>
        <v>2583</v>
      </c>
      <c r="F1504" s="85">
        <v>2063</v>
      </c>
      <c r="G1504" s="96">
        <v>0.19</v>
      </c>
      <c r="H1504" s="97">
        <v>2455</v>
      </c>
    </row>
    <row r="1505" spans="1:8" ht="12.5" x14ac:dyDescent="0.25">
      <c r="A1505" s="7" t="s">
        <v>7208</v>
      </c>
      <c r="B1505" s="79" t="s">
        <v>7209</v>
      </c>
      <c r="C1505" s="80" t="s">
        <v>5368</v>
      </c>
      <c r="D1505" s="80" t="s">
        <v>91</v>
      </c>
      <c r="E1505" s="103">
        <f t="shared" si="44"/>
        <v>3494</v>
      </c>
      <c r="F1505" s="85">
        <v>2791</v>
      </c>
      <c r="G1505" s="96">
        <v>0.19</v>
      </c>
      <c r="H1505" s="97">
        <v>3321</v>
      </c>
    </row>
    <row r="1506" spans="1:8" ht="12.5" x14ac:dyDescent="0.25">
      <c r="A1506" s="7" t="s">
        <v>6472</v>
      </c>
      <c r="B1506" s="79" t="s">
        <v>6473</v>
      </c>
      <c r="C1506" s="80" t="s">
        <v>5368</v>
      </c>
      <c r="D1506" s="80" t="s">
        <v>70</v>
      </c>
      <c r="E1506" s="103">
        <f t="shared" si="44"/>
        <v>62282</v>
      </c>
      <c r="F1506" s="85">
        <v>49750</v>
      </c>
      <c r="G1506" s="96">
        <v>0.19</v>
      </c>
      <c r="H1506" s="97">
        <v>59203</v>
      </c>
    </row>
    <row r="1507" spans="1:8" ht="12.5" x14ac:dyDescent="0.25">
      <c r="A1507" s="7" t="s">
        <v>7210</v>
      </c>
      <c r="B1507" s="79" t="s">
        <v>7211</v>
      </c>
      <c r="C1507" s="80" t="s">
        <v>5368</v>
      </c>
      <c r="D1507" s="80" t="s">
        <v>70</v>
      </c>
      <c r="E1507" s="103">
        <f t="shared" si="44"/>
        <v>112374</v>
      </c>
      <c r="F1507" s="85">
        <v>89764</v>
      </c>
      <c r="G1507" s="96">
        <v>0.19</v>
      </c>
      <c r="H1507" s="97">
        <v>106819</v>
      </c>
    </row>
    <row r="1508" spans="1:8" ht="12.5" x14ac:dyDescent="0.25">
      <c r="A1508" s="7" t="s">
        <v>7212</v>
      </c>
      <c r="B1508" s="79" t="s">
        <v>7213</v>
      </c>
      <c r="C1508" s="80" t="s">
        <v>5368</v>
      </c>
      <c r="D1508" s="80" t="s">
        <v>16</v>
      </c>
      <c r="E1508" s="103">
        <f t="shared" si="44"/>
        <v>336293</v>
      </c>
      <c r="F1508" s="85">
        <v>268630</v>
      </c>
      <c r="G1508" s="96">
        <v>0.19</v>
      </c>
      <c r="H1508" s="97">
        <v>319670</v>
      </c>
    </row>
    <row r="1509" spans="1:8" ht="25" x14ac:dyDescent="0.25">
      <c r="A1509" s="7" t="s">
        <v>7214</v>
      </c>
      <c r="B1509" s="79" t="s">
        <v>7215</v>
      </c>
      <c r="C1509" s="80" t="s">
        <v>5368</v>
      </c>
      <c r="D1509" s="80" t="s">
        <v>16</v>
      </c>
      <c r="E1509" s="103">
        <f t="shared" ref="E1509:E1540" si="45">ROUNDUP(H1509*(1+$H$1),0)</f>
        <v>17252</v>
      </c>
      <c r="F1509" s="85">
        <v>13781</v>
      </c>
      <c r="G1509" s="96">
        <v>0.19</v>
      </c>
      <c r="H1509" s="97">
        <v>16399</v>
      </c>
    </row>
    <row r="1510" spans="1:8" ht="50" x14ac:dyDescent="0.25">
      <c r="A1510" s="7" t="s">
        <v>7216</v>
      </c>
      <c r="B1510" s="79" t="s">
        <v>7217</v>
      </c>
      <c r="C1510" s="80" t="s">
        <v>5368</v>
      </c>
      <c r="D1510" s="80" t="s">
        <v>70</v>
      </c>
      <c r="E1510" s="103">
        <f t="shared" si="45"/>
        <v>249719</v>
      </c>
      <c r="F1510" s="85">
        <v>199475</v>
      </c>
      <c r="G1510" s="96">
        <v>0.19</v>
      </c>
      <c r="H1510" s="97">
        <v>237375</v>
      </c>
    </row>
    <row r="1511" spans="1:8" ht="12.5" x14ac:dyDescent="0.25">
      <c r="A1511" s="7" t="s">
        <v>7218</v>
      </c>
      <c r="B1511" s="79" t="s">
        <v>7219</v>
      </c>
      <c r="C1511" s="80" t="s">
        <v>5368</v>
      </c>
      <c r="D1511" s="80" t="s">
        <v>124</v>
      </c>
      <c r="E1511" s="103">
        <f t="shared" si="45"/>
        <v>416202</v>
      </c>
      <c r="F1511" s="85">
        <v>332461</v>
      </c>
      <c r="G1511" s="96">
        <v>0.19</v>
      </c>
      <c r="H1511" s="97">
        <v>395629</v>
      </c>
    </row>
    <row r="1512" spans="1:8" ht="12.5" x14ac:dyDescent="0.25">
      <c r="A1512" s="7" t="s">
        <v>7220</v>
      </c>
      <c r="B1512" s="79" t="s">
        <v>7221</v>
      </c>
      <c r="C1512" s="80" t="s">
        <v>5368</v>
      </c>
      <c r="D1512" s="80" t="s">
        <v>16</v>
      </c>
      <c r="E1512" s="103">
        <f t="shared" si="45"/>
        <v>378407</v>
      </c>
      <c r="F1512" s="85">
        <v>302271</v>
      </c>
      <c r="G1512" s="96">
        <v>0.19</v>
      </c>
      <c r="H1512" s="97">
        <v>359702</v>
      </c>
    </row>
    <row r="1513" spans="1:8" ht="12.5" x14ac:dyDescent="0.25">
      <c r="A1513" s="7" t="s">
        <v>7222</v>
      </c>
      <c r="B1513" s="79" t="s">
        <v>7223</v>
      </c>
      <c r="C1513" s="80" t="s">
        <v>5368</v>
      </c>
      <c r="D1513" s="80" t="s">
        <v>16</v>
      </c>
      <c r="E1513" s="103">
        <f t="shared" si="45"/>
        <v>699218</v>
      </c>
      <c r="F1513" s="85">
        <v>558534</v>
      </c>
      <c r="G1513" s="96">
        <v>0.19</v>
      </c>
      <c r="H1513" s="97">
        <v>664655</v>
      </c>
    </row>
    <row r="1514" spans="1:8" ht="12.5" x14ac:dyDescent="0.25">
      <c r="A1514" s="7" t="s">
        <v>7224</v>
      </c>
      <c r="B1514" s="79" t="s">
        <v>7225</v>
      </c>
      <c r="C1514" s="80" t="s">
        <v>5368</v>
      </c>
      <c r="D1514" s="80" t="s">
        <v>16</v>
      </c>
      <c r="E1514" s="103">
        <f t="shared" si="45"/>
        <v>48013</v>
      </c>
      <c r="F1514" s="85">
        <v>38352</v>
      </c>
      <c r="G1514" s="96">
        <v>0.19</v>
      </c>
      <c r="H1514" s="97">
        <v>45639</v>
      </c>
    </row>
    <row r="1515" spans="1:8" ht="25" x14ac:dyDescent="0.25">
      <c r="A1515" s="7" t="s">
        <v>5840</v>
      </c>
      <c r="B1515" s="79" t="s">
        <v>5841</v>
      </c>
      <c r="C1515" s="80" t="s">
        <v>5368</v>
      </c>
      <c r="D1515" s="80" t="s">
        <v>124</v>
      </c>
      <c r="E1515" s="103">
        <f t="shared" si="45"/>
        <v>30909</v>
      </c>
      <c r="F1515" s="85">
        <v>24690</v>
      </c>
      <c r="G1515" s="96">
        <v>0.19</v>
      </c>
      <c r="H1515" s="97">
        <v>29381</v>
      </c>
    </row>
    <row r="1516" spans="1:8" ht="12.5" x14ac:dyDescent="0.25">
      <c r="A1516" s="7" t="s">
        <v>7226</v>
      </c>
      <c r="B1516" s="79" t="s">
        <v>7227</v>
      </c>
      <c r="C1516" s="80" t="s">
        <v>5368</v>
      </c>
      <c r="D1516" s="80" t="s">
        <v>16</v>
      </c>
      <c r="E1516" s="103">
        <f t="shared" si="45"/>
        <v>160530</v>
      </c>
      <c r="F1516" s="85">
        <v>128231</v>
      </c>
      <c r="G1516" s="96">
        <v>0.19</v>
      </c>
      <c r="H1516" s="97">
        <v>152595</v>
      </c>
    </row>
    <row r="1517" spans="1:8" ht="25" x14ac:dyDescent="0.25">
      <c r="A1517" s="7" t="s">
        <v>7230</v>
      </c>
      <c r="B1517" s="79" t="s">
        <v>7231</v>
      </c>
      <c r="C1517" s="80" t="s">
        <v>5368</v>
      </c>
      <c r="D1517" s="80" t="s">
        <v>70</v>
      </c>
      <c r="E1517" s="103">
        <f t="shared" si="45"/>
        <v>1959480</v>
      </c>
      <c r="F1517" s="85">
        <v>1565229</v>
      </c>
      <c r="G1517" s="96">
        <v>0.19</v>
      </c>
      <c r="H1517" s="97">
        <v>1862623</v>
      </c>
    </row>
    <row r="1518" spans="1:8" ht="12.5" x14ac:dyDescent="0.25">
      <c r="A1518" s="7" t="s">
        <v>7232</v>
      </c>
      <c r="B1518" s="79" t="s">
        <v>7233</v>
      </c>
      <c r="C1518" s="80" t="s">
        <v>5368</v>
      </c>
      <c r="D1518" s="80" t="s">
        <v>70</v>
      </c>
      <c r="E1518" s="103">
        <f t="shared" si="45"/>
        <v>285</v>
      </c>
      <c r="F1518" s="85">
        <v>227</v>
      </c>
      <c r="G1518" s="96">
        <v>0.19</v>
      </c>
      <c r="H1518" s="97">
        <v>270</v>
      </c>
    </row>
    <row r="1519" spans="1:8" ht="12.5" x14ac:dyDescent="0.25">
      <c r="A1519" s="7" t="s">
        <v>7234</v>
      </c>
      <c r="B1519" s="79" t="s">
        <v>7235</v>
      </c>
      <c r="C1519" s="80" t="s">
        <v>5368</v>
      </c>
      <c r="D1519" s="80" t="s">
        <v>70</v>
      </c>
      <c r="E1519" s="103">
        <f t="shared" si="45"/>
        <v>62348</v>
      </c>
      <c r="F1519" s="85">
        <v>49803</v>
      </c>
      <c r="G1519" s="96">
        <v>0.19</v>
      </c>
      <c r="H1519" s="97">
        <v>59266</v>
      </c>
    </row>
    <row r="1520" spans="1:8" ht="25" x14ac:dyDescent="0.25">
      <c r="A1520" s="7" t="s">
        <v>7236</v>
      </c>
      <c r="B1520" s="79" t="s">
        <v>7237</v>
      </c>
      <c r="C1520" s="80" t="s">
        <v>5368</v>
      </c>
      <c r="D1520" s="80" t="s">
        <v>70</v>
      </c>
      <c r="E1520" s="103">
        <f t="shared" si="45"/>
        <v>10133</v>
      </c>
      <c r="F1520" s="85">
        <v>8094</v>
      </c>
      <c r="G1520" s="96">
        <v>0.19</v>
      </c>
      <c r="H1520" s="97">
        <v>9632</v>
      </c>
    </row>
    <row r="1521" spans="1:8" ht="25" x14ac:dyDescent="0.25">
      <c r="A1521" s="7" t="s">
        <v>7238</v>
      </c>
      <c r="B1521" s="79" t="s">
        <v>7239</v>
      </c>
      <c r="C1521" s="80" t="s">
        <v>5368</v>
      </c>
      <c r="D1521" s="80" t="s">
        <v>70</v>
      </c>
      <c r="E1521" s="103">
        <f t="shared" si="45"/>
        <v>6558</v>
      </c>
      <c r="F1521" s="85">
        <v>5238</v>
      </c>
      <c r="G1521" s="96">
        <v>0.19</v>
      </c>
      <c r="H1521" s="97">
        <v>6233</v>
      </c>
    </row>
    <row r="1522" spans="1:8" ht="12.5" x14ac:dyDescent="0.25">
      <c r="A1522" s="7" t="s">
        <v>7240</v>
      </c>
      <c r="B1522" s="79" t="s">
        <v>7241</v>
      </c>
      <c r="C1522" s="80" t="s">
        <v>5368</v>
      </c>
      <c r="D1522" s="80" t="s">
        <v>91</v>
      </c>
      <c r="E1522" s="103">
        <f t="shared" si="45"/>
        <v>4680</v>
      </c>
      <c r="F1522" s="85">
        <v>3738</v>
      </c>
      <c r="G1522" s="96">
        <v>0.19</v>
      </c>
      <c r="H1522" s="97">
        <v>4448</v>
      </c>
    </row>
    <row r="1523" spans="1:8" ht="12.5" x14ac:dyDescent="0.25">
      <c r="A1523" s="7" t="s">
        <v>7242</v>
      </c>
      <c r="B1523" s="79" t="s">
        <v>7243</v>
      </c>
      <c r="C1523" s="80" t="s">
        <v>5368</v>
      </c>
      <c r="D1523" s="80" t="s">
        <v>91</v>
      </c>
      <c r="E1523" s="103">
        <f t="shared" si="45"/>
        <v>17296</v>
      </c>
      <c r="F1523" s="85">
        <v>13816</v>
      </c>
      <c r="G1523" s="96">
        <v>0.19</v>
      </c>
      <c r="H1523" s="97">
        <v>16441</v>
      </c>
    </row>
    <row r="1524" spans="1:8" ht="12.5" x14ac:dyDescent="0.25">
      <c r="A1524" s="7" t="s">
        <v>7244</v>
      </c>
      <c r="B1524" s="79" t="s">
        <v>7245</v>
      </c>
      <c r="C1524" s="80" t="s">
        <v>5368</v>
      </c>
      <c r="D1524" s="80" t="s">
        <v>91</v>
      </c>
      <c r="E1524" s="103">
        <f t="shared" si="45"/>
        <v>34415</v>
      </c>
      <c r="F1524" s="85">
        <v>27490</v>
      </c>
      <c r="G1524" s="96">
        <v>0.19</v>
      </c>
      <c r="H1524" s="97">
        <v>32713</v>
      </c>
    </row>
    <row r="1525" spans="1:8" ht="12.5" x14ac:dyDescent="0.25">
      <c r="A1525" s="7" t="s">
        <v>7246</v>
      </c>
      <c r="B1525" s="79" t="s">
        <v>7247</v>
      </c>
      <c r="C1525" s="80" t="s">
        <v>5368</v>
      </c>
      <c r="D1525" s="80" t="s">
        <v>70</v>
      </c>
      <c r="E1525" s="103">
        <f t="shared" si="45"/>
        <v>1343</v>
      </c>
      <c r="F1525" s="85">
        <v>1072</v>
      </c>
      <c r="G1525" s="96">
        <v>0.19</v>
      </c>
      <c r="H1525" s="97">
        <v>1276</v>
      </c>
    </row>
    <row r="1526" spans="1:8" ht="12.5" x14ac:dyDescent="0.25">
      <c r="A1526" s="7" t="s">
        <v>7248</v>
      </c>
      <c r="B1526" s="79" t="s">
        <v>7249</v>
      </c>
      <c r="C1526" s="80" t="s">
        <v>5368</v>
      </c>
      <c r="D1526" s="80" t="s">
        <v>91</v>
      </c>
      <c r="E1526" s="103">
        <f t="shared" si="45"/>
        <v>20487</v>
      </c>
      <c r="F1526" s="85">
        <v>16365</v>
      </c>
      <c r="G1526" s="96">
        <v>0.19</v>
      </c>
      <c r="H1526" s="97">
        <v>19474</v>
      </c>
    </row>
    <row r="1527" spans="1:8" ht="12.5" x14ac:dyDescent="0.25">
      <c r="A1527" s="7" t="s">
        <v>7250</v>
      </c>
      <c r="B1527" s="79" t="s">
        <v>7251</v>
      </c>
      <c r="C1527" s="80" t="s">
        <v>5368</v>
      </c>
      <c r="D1527" s="80" t="s">
        <v>91</v>
      </c>
      <c r="E1527" s="103">
        <f t="shared" si="45"/>
        <v>25597</v>
      </c>
      <c r="F1527" s="85">
        <v>20446</v>
      </c>
      <c r="G1527" s="96">
        <v>0.19</v>
      </c>
      <c r="H1527" s="97">
        <v>24331</v>
      </c>
    </row>
    <row r="1528" spans="1:8" ht="12.5" x14ac:dyDescent="0.25">
      <c r="A1528" s="7" t="s">
        <v>7252</v>
      </c>
      <c r="B1528" s="79" t="s">
        <v>7253</v>
      </c>
      <c r="C1528" s="80" t="s">
        <v>5368</v>
      </c>
      <c r="D1528" s="80" t="s">
        <v>91</v>
      </c>
      <c r="E1528" s="103">
        <f t="shared" si="45"/>
        <v>1435</v>
      </c>
      <c r="F1528" s="85">
        <v>1146</v>
      </c>
      <c r="G1528" s="96">
        <v>0.19</v>
      </c>
      <c r="H1528" s="97">
        <v>1364</v>
      </c>
    </row>
    <row r="1529" spans="1:8" ht="12.5" x14ac:dyDescent="0.25">
      <c r="A1529" s="7" t="s">
        <v>6895</v>
      </c>
      <c r="B1529" s="79" t="s">
        <v>6896</v>
      </c>
      <c r="C1529" s="80" t="s">
        <v>5368</v>
      </c>
      <c r="D1529" s="80" t="s">
        <v>91</v>
      </c>
      <c r="E1529" s="103">
        <f t="shared" si="45"/>
        <v>3077</v>
      </c>
      <c r="F1529" s="85">
        <v>2457</v>
      </c>
      <c r="G1529" s="96">
        <v>0.19</v>
      </c>
      <c r="H1529" s="97">
        <v>2924</v>
      </c>
    </row>
    <row r="1530" spans="1:8" ht="25" x14ac:dyDescent="0.25">
      <c r="A1530" s="7" t="s">
        <v>7619</v>
      </c>
      <c r="B1530" s="79" t="s">
        <v>7620</v>
      </c>
      <c r="C1530" s="80" t="s">
        <v>5368</v>
      </c>
      <c r="D1530" s="80" t="s">
        <v>70</v>
      </c>
      <c r="E1530" s="103">
        <f t="shared" si="45"/>
        <v>169810</v>
      </c>
      <c r="F1530" s="85">
        <v>135644</v>
      </c>
      <c r="G1530" s="96">
        <v>0.19</v>
      </c>
      <c r="H1530" s="97">
        <v>161416</v>
      </c>
    </row>
    <row r="1531" spans="1:8" ht="12.5" x14ac:dyDescent="0.25">
      <c r="A1531" s="7" t="s">
        <v>7410</v>
      </c>
      <c r="B1531" s="79" t="s">
        <v>7411</v>
      </c>
      <c r="C1531" s="80" t="s">
        <v>5368</v>
      </c>
      <c r="D1531" s="80" t="s">
        <v>91</v>
      </c>
      <c r="E1531" s="103">
        <f t="shared" si="45"/>
        <v>24972</v>
      </c>
      <c r="F1531" s="85">
        <v>19947</v>
      </c>
      <c r="G1531" s="96">
        <v>0.19</v>
      </c>
      <c r="H1531" s="97">
        <v>23737</v>
      </c>
    </row>
    <row r="1532" spans="1:8" ht="12.5" x14ac:dyDescent="0.25">
      <c r="A1532" s="7" t="s">
        <v>7254</v>
      </c>
      <c r="B1532" s="79" t="s">
        <v>7255</v>
      </c>
      <c r="C1532" s="80" t="s">
        <v>5368</v>
      </c>
      <c r="D1532" s="80" t="s">
        <v>70</v>
      </c>
      <c r="E1532" s="103">
        <f t="shared" si="45"/>
        <v>20900</v>
      </c>
      <c r="F1532" s="85">
        <v>16694</v>
      </c>
      <c r="G1532" s="96">
        <v>0.19</v>
      </c>
      <c r="H1532" s="97">
        <v>19866</v>
      </c>
    </row>
    <row r="1533" spans="1:8" ht="12.5" x14ac:dyDescent="0.25">
      <c r="A1533" s="7" t="s">
        <v>7256</v>
      </c>
      <c r="B1533" s="79" t="s">
        <v>7257</v>
      </c>
      <c r="C1533" s="80" t="s">
        <v>5368</v>
      </c>
      <c r="D1533" s="80" t="s">
        <v>13</v>
      </c>
      <c r="E1533" s="103">
        <f t="shared" si="45"/>
        <v>24582</v>
      </c>
      <c r="F1533" s="85">
        <v>19635</v>
      </c>
      <c r="G1533" s="96">
        <v>0.19</v>
      </c>
      <c r="H1533" s="97">
        <v>23366</v>
      </c>
    </row>
    <row r="1534" spans="1:8" ht="25" x14ac:dyDescent="0.25">
      <c r="A1534" s="7" t="s">
        <v>7258</v>
      </c>
      <c r="B1534" s="79" t="s">
        <v>7259</v>
      </c>
      <c r="C1534" s="80" t="s">
        <v>5368</v>
      </c>
      <c r="D1534" s="80" t="s">
        <v>70</v>
      </c>
      <c r="E1534" s="103">
        <f t="shared" si="45"/>
        <v>169810</v>
      </c>
      <c r="F1534" s="85">
        <v>135644</v>
      </c>
      <c r="G1534" s="96">
        <v>0.19</v>
      </c>
      <c r="H1534" s="97">
        <v>161416</v>
      </c>
    </row>
    <row r="1535" spans="1:8" ht="12.5" x14ac:dyDescent="0.25">
      <c r="A1535" s="7" t="s">
        <v>7260</v>
      </c>
      <c r="B1535" s="79" t="s">
        <v>7261</v>
      </c>
      <c r="C1535" s="80" t="s">
        <v>5368</v>
      </c>
      <c r="D1535" s="80" t="s">
        <v>91</v>
      </c>
      <c r="E1535" s="103">
        <f t="shared" si="45"/>
        <v>24972</v>
      </c>
      <c r="F1535" s="85">
        <v>19947</v>
      </c>
      <c r="G1535" s="96">
        <v>0.19</v>
      </c>
      <c r="H1535" s="97">
        <v>23737</v>
      </c>
    </row>
    <row r="1536" spans="1:8" ht="12.5" x14ac:dyDescent="0.25">
      <c r="A1536" s="7" t="s">
        <v>7683</v>
      </c>
      <c r="B1536" s="79" t="s">
        <v>7684</v>
      </c>
      <c r="C1536" s="80" t="s">
        <v>5368</v>
      </c>
      <c r="D1536" s="80" t="s">
        <v>70</v>
      </c>
      <c r="E1536" s="103">
        <f t="shared" si="45"/>
        <v>20900</v>
      </c>
      <c r="F1536" s="85">
        <v>16694</v>
      </c>
      <c r="G1536" s="96">
        <v>0.19</v>
      </c>
      <c r="H1536" s="97">
        <v>19866</v>
      </c>
    </row>
    <row r="1537" spans="1:8" ht="12.5" x14ac:dyDescent="0.25">
      <c r="A1537" s="7" t="s">
        <v>7262</v>
      </c>
      <c r="B1537" s="79" t="s">
        <v>7263</v>
      </c>
      <c r="C1537" s="80" t="s">
        <v>5368</v>
      </c>
      <c r="D1537" s="80" t="s">
        <v>91</v>
      </c>
      <c r="E1537" s="103">
        <f t="shared" si="45"/>
        <v>4680</v>
      </c>
      <c r="F1537" s="85">
        <v>3738</v>
      </c>
      <c r="G1537" s="96">
        <v>0.19</v>
      </c>
      <c r="H1537" s="97">
        <v>4448</v>
      </c>
    </row>
    <row r="1538" spans="1:8" ht="12.5" x14ac:dyDescent="0.25">
      <c r="A1538" s="7" t="s">
        <v>7264</v>
      </c>
      <c r="B1538" s="79" t="s">
        <v>7265</v>
      </c>
      <c r="C1538" s="80" t="s">
        <v>5368</v>
      </c>
      <c r="D1538" s="80" t="s">
        <v>91</v>
      </c>
      <c r="E1538" s="103">
        <f t="shared" si="45"/>
        <v>3158</v>
      </c>
      <c r="F1538" s="85">
        <v>2522</v>
      </c>
      <c r="G1538" s="96">
        <v>0.19</v>
      </c>
      <c r="H1538" s="97">
        <v>3001</v>
      </c>
    </row>
    <row r="1539" spans="1:8" ht="12.5" x14ac:dyDescent="0.25">
      <c r="A1539" s="7" t="s">
        <v>6478</v>
      </c>
      <c r="B1539" s="79" t="s">
        <v>6479</v>
      </c>
      <c r="C1539" s="80" t="s">
        <v>5368</v>
      </c>
      <c r="D1539" s="80" t="s">
        <v>91</v>
      </c>
      <c r="E1539" s="103">
        <f t="shared" si="45"/>
        <v>15262</v>
      </c>
      <c r="F1539" s="85">
        <v>12191</v>
      </c>
      <c r="G1539" s="96">
        <v>0.19</v>
      </c>
      <c r="H1539" s="97">
        <v>14507</v>
      </c>
    </row>
    <row r="1540" spans="1:8" ht="12.5" x14ac:dyDescent="0.25">
      <c r="A1540" s="7" t="s">
        <v>7266</v>
      </c>
      <c r="B1540" s="79" t="s">
        <v>7267</v>
      </c>
      <c r="C1540" s="80" t="s">
        <v>5368</v>
      </c>
      <c r="D1540" s="80" t="s">
        <v>70</v>
      </c>
      <c r="E1540" s="103">
        <f t="shared" si="45"/>
        <v>6047</v>
      </c>
      <c r="F1540" s="85">
        <v>4830</v>
      </c>
      <c r="G1540" s="96">
        <v>0.19</v>
      </c>
      <c r="H1540" s="97">
        <v>5748</v>
      </c>
    </row>
    <row r="1541" spans="1:8" ht="12.5" x14ac:dyDescent="0.25">
      <c r="A1541" s="7" t="s">
        <v>7268</v>
      </c>
      <c r="B1541" s="79" t="s">
        <v>7269</v>
      </c>
      <c r="C1541" s="80" t="s">
        <v>5368</v>
      </c>
      <c r="D1541" s="80" t="s">
        <v>70</v>
      </c>
      <c r="E1541" s="103">
        <f t="shared" ref="E1541:E1572" si="46">ROUNDUP(H1541*(1+$H$1),0)</f>
        <v>2564</v>
      </c>
      <c r="F1541" s="85">
        <v>2048</v>
      </c>
      <c r="G1541" s="96">
        <v>0.19</v>
      </c>
      <c r="H1541" s="97">
        <v>2437</v>
      </c>
    </row>
    <row r="1542" spans="1:8" ht="12.5" x14ac:dyDescent="0.25">
      <c r="A1542" s="7" t="s">
        <v>7270</v>
      </c>
      <c r="B1542" s="79" t="s">
        <v>7271</v>
      </c>
      <c r="C1542" s="80" t="s">
        <v>5368</v>
      </c>
      <c r="D1542" s="80" t="s">
        <v>5393</v>
      </c>
      <c r="E1542" s="103">
        <f t="shared" si="46"/>
        <v>71701</v>
      </c>
      <c r="F1542" s="85">
        <v>57274</v>
      </c>
      <c r="G1542" s="96">
        <v>0.19</v>
      </c>
      <c r="H1542" s="97">
        <v>68156</v>
      </c>
    </row>
    <row r="1543" spans="1:8" ht="25" x14ac:dyDescent="0.25">
      <c r="A1543" s="7" t="s">
        <v>7272</v>
      </c>
      <c r="B1543" s="79" t="s">
        <v>7273</v>
      </c>
      <c r="C1543" s="80" t="s">
        <v>5368</v>
      </c>
      <c r="D1543" s="80" t="s">
        <v>70</v>
      </c>
      <c r="E1543" s="103">
        <f t="shared" si="46"/>
        <v>311378</v>
      </c>
      <c r="F1543" s="85">
        <v>248728</v>
      </c>
      <c r="G1543" s="96">
        <v>0.19</v>
      </c>
      <c r="H1543" s="97">
        <v>295986</v>
      </c>
    </row>
    <row r="1544" spans="1:8" ht="12.5" x14ac:dyDescent="0.25">
      <c r="A1544" s="7" t="s">
        <v>6897</v>
      </c>
      <c r="B1544" s="79" t="s">
        <v>6898</v>
      </c>
      <c r="C1544" s="80" t="s">
        <v>5368</v>
      </c>
      <c r="D1544" s="80" t="s">
        <v>70</v>
      </c>
      <c r="E1544" s="103">
        <f t="shared" si="46"/>
        <v>1435</v>
      </c>
      <c r="F1544" s="85">
        <v>1146</v>
      </c>
      <c r="G1544" s="96">
        <v>0.19</v>
      </c>
      <c r="H1544" s="97">
        <v>1364</v>
      </c>
    </row>
    <row r="1545" spans="1:8" ht="12.5" x14ac:dyDescent="0.25">
      <c r="A1545" s="7" t="s">
        <v>7274</v>
      </c>
      <c r="B1545" s="79" t="s">
        <v>7275</v>
      </c>
      <c r="C1545" s="80" t="s">
        <v>5368</v>
      </c>
      <c r="D1545" s="80" t="s">
        <v>91</v>
      </c>
      <c r="E1545" s="103">
        <f t="shared" si="46"/>
        <v>2182</v>
      </c>
      <c r="F1545" s="85">
        <v>1743</v>
      </c>
      <c r="G1545" s="96">
        <v>0.19</v>
      </c>
      <c r="H1545" s="97">
        <v>2074</v>
      </c>
    </row>
    <row r="1546" spans="1:8" ht="12.5" x14ac:dyDescent="0.25">
      <c r="A1546" s="7" t="s">
        <v>7276</v>
      </c>
      <c r="B1546" s="79" t="s">
        <v>7277</v>
      </c>
      <c r="C1546" s="80" t="s">
        <v>5368</v>
      </c>
      <c r="D1546" s="80" t="s">
        <v>70</v>
      </c>
      <c r="E1546" s="103">
        <f t="shared" si="46"/>
        <v>127190</v>
      </c>
      <c r="F1546" s="85">
        <v>101599</v>
      </c>
      <c r="G1546" s="96">
        <v>0.19</v>
      </c>
      <c r="H1546" s="97">
        <v>120903</v>
      </c>
    </row>
    <row r="1547" spans="1:8" ht="12.5" x14ac:dyDescent="0.25">
      <c r="A1547" s="7" t="s">
        <v>7278</v>
      </c>
      <c r="B1547" s="79" t="s">
        <v>7279</v>
      </c>
      <c r="C1547" s="80" t="s">
        <v>5368</v>
      </c>
      <c r="D1547" s="80" t="s">
        <v>70</v>
      </c>
      <c r="E1547" s="103">
        <f t="shared" si="46"/>
        <v>48098</v>
      </c>
      <c r="F1547" s="85">
        <v>38420</v>
      </c>
      <c r="G1547" s="96">
        <v>0.19</v>
      </c>
      <c r="H1547" s="97">
        <v>45720</v>
      </c>
    </row>
    <row r="1548" spans="1:8" ht="12.5" x14ac:dyDescent="0.25">
      <c r="A1548" s="7" t="s">
        <v>7280</v>
      </c>
      <c r="B1548" s="79" t="s">
        <v>7281</v>
      </c>
      <c r="C1548" s="80" t="s">
        <v>5368</v>
      </c>
      <c r="D1548" s="80" t="s">
        <v>70</v>
      </c>
      <c r="E1548" s="103">
        <f t="shared" si="46"/>
        <v>8907</v>
      </c>
      <c r="F1548" s="85">
        <v>7114</v>
      </c>
      <c r="G1548" s="96">
        <v>0.19</v>
      </c>
      <c r="H1548" s="97">
        <v>8466</v>
      </c>
    </row>
    <row r="1549" spans="1:8" ht="25" x14ac:dyDescent="0.25">
      <c r="A1549" s="7" t="s">
        <v>7282</v>
      </c>
      <c r="B1549" s="79" t="s">
        <v>7283</v>
      </c>
      <c r="C1549" s="80" t="s">
        <v>5368</v>
      </c>
      <c r="D1549" s="80" t="s">
        <v>70</v>
      </c>
      <c r="E1549" s="103">
        <f t="shared" si="46"/>
        <v>35626</v>
      </c>
      <c r="F1549" s="85">
        <v>28458</v>
      </c>
      <c r="G1549" s="96">
        <v>0.19</v>
      </c>
      <c r="H1549" s="97">
        <v>33865</v>
      </c>
    </row>
    <row r="1550" spans="1:8" ht="12.5" x14ac:dyDescent="0.25">
      <c r="A1550" s="7" t="s">
        <v>7284</v>
      </c>
      <c r="B1550" s="79" t="s">
        <v>7285</v>
      </c>
      <c r="C1550" s="80" t="s">
        <v>5368</v>
      </c>
      <c r="D1550" s="80" t="s">
        <v>70</v>
      </c>
      <c r="E1550" s="103">
        <f t="shared" si="46"/>
        <v>21375</v>
      </c>
      <c r="F1550" s="85">
        <v>17074</v>
      </c>
      <c r="G1550" s="96">
        <v>0.19</v>
      </c>
      <c r="H1550" s="97">
        <v>20318</v>
      </c>
    </row>
    <row r="1551" spans="1:8" ht="12.5" x14ac:dyDescent="0.25">
      <c r="A1551" s="7" t="s">
        <v>7286</v>
      </c>
      <c r="B1551" s="79" t="s">
        <v>7287</v>
      </c>
      <c r="C1551" s="80" t="s">
        <v>5368</v>
      </c>
      <c r="D1551" s="80" t="s">
        <v>70</v>
      </c>
      <c r="E1551" s="103">
        <f t="shared" si="46"/>
        <v>20922</v>
      </c>
      <c r="F1551" s="85">
        <v>16712</v>
      </c>
      <c r="G1551" s="96">
        <v>0.19</v>
      </c>
      <c r="H1551" s="97">
        <v>19887</v>
      </c>
    </row>
    <row r="1552" spans="1:8" ht="12.5" x14ac:dyDescent="0.25">
      <c r="A1552" s="7" t="s">
        <v>7177</v>
      </c>
      <c r="B1552" s="79" t="s">
        <v>7178</v>
      </c>
      <c r="C1552" s="80" t="s">
        <v>5368</v>
      </c>
      <c r="D1552" s="80" t="s">
        <v>91</v>
      </c>
      <c r="E1552" s="103">
        <f t="shared" si="46"/>
        <v>2182</v>
      </c>
      <c r="F1552" s="85">
        <v>1743</v>
      </c>
      <c r="G1552" s="96">
        <v>0.19</v>
      </c>
      <c r="H1552" s="97">
        <v>2074</v>
      </c>
    </row>
    <row r="1553" spans="1:8" ht="25" x14ac:dyDescent="0.25">
      <c r="A1553" s="7" t="s">
        <v>7288</v>
      </c>
      <c r="B1553" s="79" t="s">
        <v>7289</v>
      </c>
      <c r="C1553" s="80" t="s">
        <v>5368</v>
      </c>
      <c r="D1553" s="80" t="s">
        <v>70</v>
      </c>
      <c r="E1553" s="103">
        <f t="shared" si="46"/>
        <v>322424</v>
      </c>
      <c r="F1553" s="85">
        <v>257551</v>
      </c>
      <c r="G1553" s="96">
        <v>0.19</v>
      </c>
      <c r="H1553" s="97">
        <v>306486</v>
      </c>
    </row>
    <row r="1554" spans="1:8" ht="12.5" x14ac:dyDescent="0.25">
      <c r="A1554" s="7" t="s">
        <v>7308</v>
      </c>
      <c r="B1554" s="79" t="s">
        <v>7309</v>
      </c>
      <c r="C1554" s="80" t="s">
        <v>5368</v>
      </c>
      <c r="D1554" s="80" t="s">
        <v>91</v>
      </c>
      <c r="E1554" s="103">
        <f t="shared" si="46"/>
        <v>2182</v>
      </c>
      <c r="F1554" s="85">
        <v>1743</v>
      </c>
      <c r="G1554" s="96">
        <v>0.19</v>
      </c>
      <c r="H1554" s="97">
        <v>2074</v>
      </c>
    </row>
    <row r="1555" spans="1:8" ht="25" x14ac:dyDescent="0.25">
      <c r="A1555" s="7" t="s">
        <v>7290</v>
      </c>
      <c r="B1555" s="79" t="s">
        <v>7291</v>
      </c>
      <c r="C1555" s="80" t="s">
        <v>5368</v>
      </c>
      <c r="D1555" s="80" t="s">
        <v>70</v>
      </c>
      <c r="E1555" s="103">
        <f t="shared" si="46"/>
        <v>366957</v>
      </c>
      <c r="F1555" s="85">
        <v>293124</v>
      </c>
      <c r="G1555" s="96">
        <v>0.19</v>
      </c>
      <c r="H1555" s="97">
        <v>348818</v>
      </c>
    </row>
    <row r="1556" spans="1:8" ht="25" x14ac:dyDescent="0.25">
      <c r="A1556" s="7" t="s">
        <v>7292</v>
      </c>
      <c r="B1556" s="79" t="s">
        <v>7293</v>
      </c>
      <c r="C1556" s="80" t="s">
        <v>5368</v>
      </c>
      <c r="D1556" s="80" t="s">
        <v>70</v>
      </c>
      <c r="E1556" s="103">
        <f t="shared" si="46"/>
        <v>44536</v>
      </c>
      <c r="F1556" s="85">
        <v>35575</v>
      </c>
      <c r="G1556" s="96">
        <v>0.19</v>
      </c>
      <c r="H1556" s="97">
        <v>42334</v>
      </c>
    </row>
    <row r="1557" spans="1:8" ht="12.5" x14ac:dyDescent="0.25">
      <c r="A1557" s="7" t="s">
        <v>7294</v>
      </c>
      <c r="B1557" s="79" t="s">
        <v>7295</v>
      </c>
      <c r="C1557" s="80" t="s">
        <v>5368</v>
      </c>
      <c r="D1557" s="80" t="s">
        <v>70</v>
      </c>
      <c r="E1557" s="103">
        <f t="shared" si="46"/>
        <v>18883</v>
      </c>
      <c r="F1557" s="85">
        <v>15083</v>
      </c>
      <c r="G1557" s="96">
        <v>0.19</v>
      </c>
      <c r="H1557" s="97">
        <v>17949</v>
      </c>
    </row>
    <row r="1558" spans="1:8" ht="12.5" x14ac:dyDescent="0.25">
      <c r="A1558" s="7" t="s">
        <v>7296</v>
      </c>
      <c r="B1558" s="79" t="s">
        <v>7297</v>
      </c>
      <c r="C1558" s="80" t="s">
        <v>5368</v>
      </c>
      <c r="D1558" s="80" t="s">
        <v>70</v>
      </c>
      <c r="E1558" s="103">
        <f t="shared" si="46"/>
        <v>1065</v>
      </c>
      <c r="F1558" s="85">
        <v>850</v>
      </c>
      <c r="G1558" s="96">
        <v>0.19</v>
      </c>
      <c r="H1558" s="97">
        <v>1012</v>
      </c>
    </row>
    <row r="1559" spans="1:8" ht="12.5" x14ac:dyDescent="0.25">
      <c r="A1559" s="7" t="s">
        <v>7298</v>
      </c>
      <c r="B1559" s="79" t="s">
        <v>7299</v>
      </c>
      <c r="C1559" s="80" t="s">
        <v>5368</v>
      </c>
      <c r="D1559" s="80" t="s">
        <v>70</v>
      </c>
      <c r="E1559" s="103">
        <f t="shared" si="46"/>
        <v>310</v>
      </c>
      <c r="F1559" s="85">
        <v>247</v>
      </c>
      <c r="G1559" s="96">
        <v>0.19</v>
      </c>
      <c r="H1559" s="97">
        <v>294</v>
      </c>
    </row>
    <row r="1560" spans="1:8" ht="12.5" x14ac:dyDescent="0.25">
      <c r="A1560" s="7" t="s">
        <v>7300</v>
      </c>
      <c r="B1560" s="79" t="s">
        <v>7301</v>
      </c>
      <c r="C1560" s="80" t="s">
        <v>5368</v>
      </c>
      <c r="D1560" s="80" t="s">
        <v>70</v>
      </c>
      <c r="E1560" s="103">
        <f t="shared" si="46"/>
        <v>802</v>
      </c>
      <c r="F1560" s="85">
        <v>640</v>
      </c>
      <c r="G1560" s="96">
        <v>0.19</v>
      </c>
      <c r="H1560" s="97">
        <v>762</v>
      </c>
    </row>
    <row r="1561" spans="1:8" ht="12.5" x14ac:dyDescent="0.25">
      <c r="A1561" s="7" t="s">
        <v>7179</v>
      </c>
      <c r="B1561" s="79" t="s">
        <v>7180</v>
      </c>
      <c r="C1561" s="80" t="s">
        <v>5368</v>
      </c>
      <c r="D1561" s="80" t="s">
        <v>91</v>
      </c>
      <c r="E1561" s="103">
        <f t="shared" si="46"/>
        <v>5122</v>
      </c>
      <c r="F1561" s="85">
        <v>4091</v>
      </c>
      <c r="G1561" s="96">
        <v>0.19</v>
      </c>
      <c r="H1561" s="97">
        <v>4868</v>
      </c>
    </row>
    <row r="1562" spans="1:8" ht="12.5" x14ac:dyDescent="0.25">
      <c r="A1562" s="7" t="s">
        <v>7302</v>
      </c>
      <c r="B1562" s="79" t="s">
        <v>7303</v>
      </c>
      <c r="C1562" s="80" t="s">
        <v>5368</v>
      </c>
      <c r="D1562" s="80" t="s">
        <v>70</v>
      </c>
      <c r="E1562" s="103">
        <f t="shared" si="46"/>
        <v>18883</v>
      </c>
      <c r="F1562" s="85">
        <v>15083</v>
      </c>
      <c r="G1562" s="96">
        <v>0.19</v>
      </c>
      <c r="H1562" s="97">
        <v>17949</v>
      </c>
    </row>
    <row r="1563" spans="1:8" ht="12.5" x14ac:dyDescent="0.25">
      <c r="A1563" s="7" t="s">
        <v>7304</v>
      </c>
      <c r="B1563" s="79" t="s">
        <v>7305</v>
      </c>
      <c r="C1563" s="80" t="s">
        <v>5368</v>
      </c>
      <c r="D1563" s="80" t="s">
        <v>70</v>
      </c>
      <c r="E1563" s="103">
        <f t="shared" si="46"/>
        <v>1065</v>
      </c>
      <c r="F1563" s="85">
        <v>850</v>
      </c>
      <c r="G1563" s="96">
        <v>0.19</v>
      </c>
      <c r="H1563" s="97">
        <v>1012</v>
      </c>
    </row>
    <row r="1564" spans="1:8" ht="12.5" x14ac:dyDescent="0.25">
      <c r="A1564" s="7" t="s">
        <v>7306</v>
      </c>
      <c r="B1564" s="79" t="s">
        <v>7307</v>
      </c>
      <c r="C1564" s="80" t="s">
        <v>5368</v>
      </c>
      <c r="D1564" s="80" t="s">
        <v>70</v>
      </c>
      <c r="E1564" s="103">
        <f t="shared" si="46"/>
        <v>17103</v>
      </c>
      <c r="F1564" s="85">
        <v>13661</v>
      </c>
      <c r="G1564" s="96">
        <v>0.19</v>
      </c>
      <c r="H1564" s="97">
        <v>16257</v>
      </c>
    </row>
    <row r="1565" spans="1:8" ht="12.5" x14ac:dyDescent="0.25">
      <c r="A1565" s="7" t="s">
        <v>7310</v>
      </c>
      <c r="B1565" s="79" t="s">
        <v>7311</v>
      </c>
      <c r="C1565" s="80" t="s">
        <v>5368</v>
      </c>
      <c r="D1565" s="80" t="s">
        <v>70</v>
      </c>
      <c r="E1565" s="103">
        <f t="shared" si="46"/>
        <v>23156</v>
      </c>
      <c r="F1565" s="85">
        <v>18497</v>
      </c>
      <c r="G1565" s="96">
        <v>0.19</v>
      </c>
      <c r="H1565" s="97">
        <v>22011</v>
      </c>
    </row>
    <row r="1566" spans="1:8" ht="12.5" x14ac:dyDescent="0.25">
      <c r="A1566" s="7" t="s">
        <v>7312</v>
      </c>
      <c r="B1566" s="79" t="s">
        <v>7313</v>
      </c>
      <c r="C1566" s="80" t="s">
        <v>5368</v>
      </c>
      <c r="D1566" s="80" t="s">
        <v>70</v>
      </c>
      <c r="E1566" s="103">
        <f t="shared" si="46"/>
        <v>23156</v>
      </c>
      <c r="F1566" s="85">
        <v>18497</v>
      </c>
      <c r="G1566" s="96">
        <v>0.19</v>
      </c>
      <c r="H1566" s="97">
        <v>22011</v>
      </c>
    </row>
    <row r="1567" spans="1:8" ht="12.5" x14ac:dyDescent="0.25">
      <c r="A1567" s="7" t="s">
        <v>7314</v>
      </c>
      <c r="B1567" s="79" t="s">
        <v>7315</v>
      </c>
      <c r="C1567" s="80" t="s">
        <v>5368</v>
      </c>
      <c r="D1567" s="80" t="s">
        <v>70</v>
      </c>
      <c r="E1567" s="103">
        <f t="shared" si="46"/>
        <v>48454</v>
      </c>
      <c r="F1567" s="85">
        <v>38704</v>
      </c>
      <c r="G1567" s="96">
        <v>0.19</v>
      </c>
      <c r="H1567" s="97">
        <v>46058</v>
      </c>
    </row>
    <row r="1568" spans="1:8" ht="12.5" x14ac:dyDescent="0.25">
      <c r="A1568" s="7" t="s">
        <v>7318</v>
      </c>
      <c r="B1568" s="79" t="s">
        <v>7319</v>
      </c>
      <c r="C1568" s="80" t="s">
        <v>5368</v>
      </c>
      <c r="D1568" s="80" t="s">
        <v>70</v>
      </c>
      <c r="E1568" s="103">
        <f t="shared" si="46"/>
        <v>101536</v>
      </c>
      <c r="F1568" s="85">
        <v>81107</v>
      </c>
      <c r="G1568" s="96">
        <v>0.19</v>
      </c>
      <c r="H1568" s="97">
        <v>96517</v>
      </c>
    </row>
    <row r="1569" spans="1:8" ht="25" x14ac:dyDescent="0.25">
      <c r="A1569" s="7" t="s">
        <v>7320</v>
      </c>
      <c r="B1569" s="79" t="s">
        <v>7321</v>
      </c>
      <c r="C1569" s="80" t="s">
        <v>5368</v>
      </c>
      <c r="D1569" s="80" t="s">
        <v>70</v>
      </c>
      <c r="E1569" s="103">
        <f t="shared" si="46"/>
        <v>5965</v>
      </c>
      <c r="F1569" s="85">
        <v>4765</v>
      </c>
      <c r="G1569" s="96">
        <v>0.19</v>
      </c>
      <c r="H1569" s="97">
        <v>5670</v>
      </c>
    </row>
    <row r="1570" spans="1:8" ht="25" x14ac:dyDescent="0.25">
      <c r="A1570" s="7" t="s">
        <v>7322</v>
      </c>
      <c r="B1570" s="79" t="s">
        <v>7323</v>
      </c>
      <c r="C1570" s="80" t="s">
        <v>5368</v>
      </c>
      <c r="D1570" s="80" t="s">
        <v>70</v>
      </c>
      <c r="E1570" s="103">
        <f t="shared" si="46"/>
        <v>49704</v>
      </c>
      <c r="F1570" s="85">
        <v>39703</v>
      </c>
      <c r="G1570" s="96">
        <v>0.19</v>
      </c>
      <c r="H1570" s="97">
        <v>47247</v>
      </c>
    </row>
    <row r="1571" spans="1:8" ht="12.5" x14ac:dyDescent="0.25">
      <c r="A1571" s="7" t="s">
        <v>7324</v>
      </c>
      <c r="B1571" s="79" t="s">
        <v>7325</v>
      </c>
      <c r="C1571" s="80" t="s">
        <v>5368</v>
      </c>
      <c r="D1571" s="80" t="s">
        <v>70</v>
      </c>
      <c r="E1571" s="103">
        <f t="shared" si="46"/>
        <v>97976</v>
      </c>
      <c r="F1571" s="85">
        <v>78263</v>
      </c>
      <c r="G1571" s="96">
        <v>0.19</v>
      </c>
      <c r="H1571" s="97">
        <v>93133</v>
      </c>
    </row>
    <row r="1572" spans="1:8" ht="12.5" x14ac:dyDescent="0.25">
      <c r="A1572" s="7" t="s">
        <v>7326</v>
      </c>
      <c r="B1572" s="79" t="s">
        <v>7327</v>
      </c>
      <c r="C1572" s="80" t="s">
        <v>5368</v>
      </c>
      <c r="D1572" s="80" t="s">
        <v>91</v>
      </c>
      <c r="E1572" s="103">
        <f t="shared" si="46"/>
        <v>3287</v>
      </c>
      <c r="F1572" s="85">
        <v>2625</v>
      </c>
      <c r="G1572" s="96">
        <v>0.19</v>
      </c>
      <c r="H1572" s="97">
        <v>3124</v>
      </c>
    </row>
    <row r="1573" spans="1:8" ht="12.5" x14ac:dyDescent="0.25">
      <c r="A1573" s="7" t="s">
        <v>7328</v>
      </c>
      <c r="B1573" s="79" t="s">
        <v>7329</v>
      </c>
      <c r="C1573" s="80" t="s">
        <v>5368</v>
      </c>
      <c r="D1573" s="80" t="s">
        <v>91</v>
      </c>
      <c r="E1573" s="103">
        <f t="shared" ref="E1573:E1588" si="47">ROUNDUP(H1573*(1+$H$1),0)</f>
        <v>2674</v>
      </c>
      <c r="F1573" s="85">
        <v>2135</v>
      </c>
      <c r="G1573" s="96">
        <v>0.19</v>
      </c>
      <c r="H1573" s="97">
        <v>2541</v>
      </c>
    </row>
    <row r="1574" spans="1:8" ht="12.5" x14ac:dyDescent="0.25">
      <c r="A1574" s="7" t="s">
        <v>7330</v>
      </c>
      <c r="B1574" s="79" t="s">
        <v>7331</v>
      </c>
      <c r="C1574" s="80" t="s">
        <v>5368</v>
      </c>
      <c r="D1574" s="80" t="s">
        <v>91</v>
      </c>
      <c r="E1574" s="103">
        <f t="shared" si="47"/>
        <v>32063</v>
      </c>
      <c r="F1574" s="85">
        <v>25612</v>
      </c>
      <c r="G1574" s="96">
        <v>0.19</v>
      </c>
      <c r="H1574" s="97">
        <v>30478</v>
      </c>
    </row>
    <row r="1575" spans="1:8" ht="25" x14ac:dyDescent="0.25">
      <c r="A1575" s="7" t="s">
        <v>7332</v>
      </c>
      <c r="B1575" s="79" t="s">
        <v>7333</v>
      </c>
      <c r="C1575" s="80" t="s">
        <v>5368</v>
      </c>
      <c r="D1575" s="80" t="s">
        <v>70</v>
      </c>
      <c r="E1575" s="103">
        <f t="shared" si="47"/>
        <v>11043</v>
      </c>
      <c r="F1575" s="85">
        <v>8821</v>
      </c>
      <c r="G1575" s="96">
        <v>0.19</v>
      </c>
      <c r="H1575" s="97">
        <v>10497</v>
      </c>
    </row>
    <row r="1576" spans="1:8" ht="12.5" x14ac:dyDescent="0.25">
      <c r="A1576" s="7" t="s">
        <v>7334</v>
      </c>
      <c r="B1576" s="79" t="s">
        <v>7335</v>
      </c>
      <c r="C1576" s="80" t="s">
        <v>5368</v>
      </c>
      <c r="D1576" s="80" t="s">
        <v>91</v>
      </c>
      <c r="E1576" s="103">
        <f t="shared" si="47"/>
        <v>6593</v>
      </c>
      <c r="F1576" s="85">
        <v>5266</v>
      </c>
      <c r="G1576" s="96">
        <v>0.19</v>
      </c>
      <c r="H1576" s="97">
        <v>6267</v>
      </c>
    </row>
    <row r="1577" spans="1:8" ht="12.5" x14ac:dyDescent="0.25">
      <c r="A1577" s="7" t="s">
        <v>7336</v>
      </c>
      <c r="B1577" s="79" t="s">
        <v>7337</v>
      </c>
      <c r="C1577" s="80" t="s">
        <v>5368</v>
      </c>
      <c r="D1577" s="80" t="s">
        <v>70</v>
      </c>
      <c r="E1577" s="103">
        <f t="shared" si="47"/>
        <v>13546</v>
      </c>
      <c r="F1577" s="85">
        <v>10820</v>
      </c>
      <c r="G1577" s="96">
        <v>0.19</v>
      </c>
      <c r="H1577" s="97">
        <v>12876</v>
      </c>
    </row>
    <row r="1578" spans="1:8" ht="12.5" x14ac:dyDescent="0.25">
      <c r="A1578" s="7" t="s">
        <v>7338</v>
      </c>
      <c r="B1578" s="79" t="s">
        <v>7339</v>
      </c>
      <c r="C1578" s="80" t="s">
        <v>5368</v>
      </c>
      <c r="D1578" s="80" t="s">
        <v>70</v>
      </c>
      <c r="E1578" s="103">
        <f t="shared" si="47"/>
        <v>173505</v>
      </c>
      <c r="F1578" s="85">
        <v>138595</v>
      </c>
      <c r="G1578" s="96">
        <v>0.19</v>
      </c>
      <c r="H1578" s="97">
        <v>164928</v>
      </c>
    </row>
    <row r="1579" spans="1:8" ht="12.5" x14ac:dyDescent="0.25">
      <c r="A1579" s="7" t="s">
        <v>7340</v>
      </c>
      <c r="B1579" s="79" t="s">
        <v>7341</v>
      </c>
      <c r="C1579" s="80" t="s">
        <v>5368</v>
      </c>
      <c r="D1579" s="80" t="s">
        <v>70</v>
      </c>
      <c r="E1579" s="103">
        <f t="shared" si="47"/>
        <v>463234</v>
      </c>
      <c r="F1579" s="85">
        <v>370030</v>
      </c>
      <c r="G1579" s="96">
        <v>0.19</v>
      </c>
      <c r="H1579" s="97">
        <v>440336</v>
      </c>
    </row>
    <row r="1580" spans="1:8" ht="12.5" x14ac:dyDescent="0.25">
      <c r="A1580" s="7" t="s">
        <v>7342</v>
      </c>
      <c r="B1580" s="79" t="s">
        <v>7343</v>
      </c>
      <c r="C1580" s="80" t="s">
        <v>5368</v>
      </c>
      <c r="D1580" s="80" t="s">
        <v>91</v>
      </c>
      <c r="E1580" s="103">
        <f t="shared" si="47"/>
        <v>5346</v>
      </c>
      <c r="F1580" s="85">
        <v>4270</v>
      </c>
      <c r="G1580" s="96">
        <v>0.19</v>
      </c>
      <c r="H1580" s="97">
        <v>5081</v>
      </c>
    </row>
    <row r="1581" spans="1:8" ht="12.5" x14ac:dyDescent="0.25">
      <c r="A1581" s="7" t="s">
        <v>7344</v>
      </c>
      <c r="B1581" s="79" t="s">
        <v>7345</v>
      </c>
      <c r="C1581" s="80" t="s">
        <v>5368</v>
      </c>
      <c r="D1581" s="80" t="s">
        <v>70</v>
      </c>
      <c r="E1581" s="103">
        <f t="shared" si="47"/>
        <v>142509</v>
      </c>
      <c r="F1581" s="85">
        <v>113835</v>
      </c>
      <c r="G1581" s="96">
        <v>0.19</v>
      </c>
      <c r="H1581" s="97">
        <v>135464</v>
      </c>
    </row>
    <row r="1582" spans="1:8" ht="12.5" x14ac:dyDescent="0.25">
      <c r="A1582" s="7" t="s">
        <v>7346</v>
      </c>
      <c r="B1582" s="79" t="s">
        <v>7347</v>
      </c>
      <c r="C1582" s="80" t="s">
        <v>5368</v>
      </c>
      <c r="D1582" s="80" t="s">
        <v>70</v>
      </c>
      <c r="E1582" s="103">
        <f t="shared" si="47"/>
        <v>140657</v>
      </c>
      <c r="F1582" s="85">
        <v>112356</v>
      </c>
      <c r="G1582" s="96">
        <v>0.19</v>
      </c>
      <c r="H1582" s="97">
        <v>133704</v>
      </c>
    </row>
    <row r="1583" spans="1:8" ht="12.5" x14ac:dyDescent="0.25">
      <c r="A1583" s="7" t="s">
        <v>7348</v>
      </c>
      <c r="B1583" s="79" t="s">
        <v>7349</v>
      </c>
      <c r="C1583" s="80" t="s">
        <v>5368</v>
      </c>
      <c r="D1583" s="80" t="s">
        <v>70</v>
      </c>
      <c r="E1583" s="103">
        <f t="shared" si="47"/>
        <v>356270</v>
      </c>
      <c r="F1583" s="85">
        <v>284587</v>
      </c>
      <c r="G1583" s="96">
        <v>0.19</v>
      </c>
      <c r="H1583" s="97">
        <v>338659</v>
      </c>
    </row>
    <row r="1584" spans="1:8" ht="25" x14ac:dyDescent="0.25">
      <c r="A1584" s="7" t="s">
        <v>7350</v>
      </c>
      <c r="B1584" s="79" t="s">
        <v>7351</v>
      </c>
      <c r="C1584" s="80" t="s">
        <v>5368</v>
      </c>
      <c r="D1584" s="80" t="s">
        <v>70</v>
      </c>
      <c r="E1584" s="103">
        <f t="shared" si="47"/>
        <v>534406</v>
      </c>
      <c r="F1584" s="85">
        <v>426882</v>
      </c>
      <c r="G1584" s="96">
        <v>0.19</v>
      </c>
      <c r="H1584" s="97">
        <v>507990</v>
      </c>
    </row>
    <row r="1585" spans="1:8" ht="25" x14ac:dyDescent="0.25">
      <c r="A1585" s="7" t="s">
        <v>7352</v>
      </c>
      <c r="B1585" s="79" t="s">
        <v>7353</v>
      </c>
      <c r="C1585" s="80" t="s">
        <v>5368</v>
      </c>
      <c r="D1585" s="80" t="s">
        <v>70</v>
      </c>
      <c r="E1585" s="103">
        <f t="shared" si="47"/>
        <v>3535969</v>
      </c>
      <c r="F1585" s="85">
        <v>2824527</v>
      </c>
      <c r="G1585" s="96">
        <v>0.19</v>
      </c>
      <c r="H1585" s="97">
        <v>3361187</v>
      </c>
    </row>
    <row r="1586" spans="1:8" ht="12.5" x14ac:dyDescent="0.25">
      <c r="A1586" s="7" t="s">
        <v>7354</v>
      </c>
      <c r="B1586" s="79" t="s">
        <v>7355</v>
      </c>
      <c r="C1586" s="80" t="s">
        <v>5368</v>
      </c>
      <c r="D1586" s="80" t="s">
        <v>70</v>
      </c>
      <c r="E1586" s="103">
        <f t="shared" si="47"/>
        <v>53885</v>
      </c>
      <c r="F1586" s="85">
        <v>43043</v>
      </c>
      <c r="G1586" s="96">
        <v>0.19</v>
      </c>
      <c r="H1586" s="97">
        <v>51221</v>
      </c>
    </row>
    <row r="1587" spans="1:8" ht="12.5" x14ac:dyDescent="0.25">
      <c r="A1587" s="7" t="s">
        <v>7356</v>
      </c>
      <c r="B1587" s="79" t="s">
        <v>7357</v>
      </c>
      <c r="C1587" s="80" t="s">
        <v>5368</v>
      </c>
      <c r="D1587" s="80" t="s">
        <v>70</v>
      </c>
      <c r="E1587" s="103">
        <f t="shared" si="47"/>
        <v>5792</v>
      </c>
      <c r="F1587" s="85">
        <v>4626</v>
      </c>
      <c r="G1587" s="96">
        <v>0.19</v>
      </c>
      <c r="H1587" s="97">
        <v>5505</v>
      </c>
    </row>
    <row r="1588" spans="1:8" ht="12.5" x14ac:dyDescent="0.25">
      <c r="A1588" s="7" t="s">
        <v>7358</v>
      </c>
      <c r="B1588" s="79" t="s">
        <v>7359</v>
      </c>
      <c r="C1588" s="80" t="s">
        <v>5368</v>
      </c>
      <c r="D1588" s="80" t="s">
        <v>70</v>
      </c>
      <c r="E1588" s="103">
        <f t="shared" si="47"/>
        <v>1831289</v>
      </c>
      <c r="F1588" s="85">
        <v>1462831</v>
      </c>
      <c r="G1588" s="96">
        <v>0.19</v>
      </c>
      <c r="H1588" s="97">
        <v>1740769</v>
      </c>
    </row>
    <row r="1589" spans="1:8" ht="13" x14ac:dyDescent="0.25">
      <c r="A1589" s="7" t="s">
        <v>6013</v>
      </c>
      <c r="B1589" s="79" t="s">
        <v>6014</v>
      </c>
      <c r="C1589" s="80" t="s">
        <v>5368</v>
      </c>
      <c r="D1589" s="80" t="s">
        <v>5393</v>
      </c>
      <c r="E1589" s="104">
        <v>72901</v>
      </c>
      <c r="F1589" s="85"/>
      <c r="G1589" s="96"/>
    </row>
    <row r="1590" spans="1:8" ht="25" x14ac:dyDescent="0.25">
      <c r="A1590" s="7" t="s">
        <v>5987</v>
      </c>
      <c r="B1590" s="98" t="s">
        <v>5988</v>
      </c>
      <c r="C1590" s="80" t="s">
        <v>5368</v>
      </c>
      <c r="D1590" s="80" t="s">
        <v>5393</v>
      </c>
      <c r="E1590" s="104">
        <v>118900</v>
      </c>
      <c r="F1590" s="85"/>
      <c r="G1590" s="96"/>
    </row>
    <row r="1591" spans="1:8" ht="12.5" x14ac:dyDescent="0.25">
      <c r="A1591" s="7" t="s">
        <v>5989</v>
      </c>
      <c r="B1591" s="79" t="s">
        <v>5990</v>
      </c>
      <c r="C1591" s="80" t="s">
        <v>5368</v>
      </c>
      <c r="D1591" s="80" t="s">
        <v>13</v>
      </c>
      <c r="E1591" s="103">
        <f t="shared" ref="E1591:E1613" si="48">ROUNDUP(H1591*(1+$H$1),0)</f>
        <v>4910</v>
      </c>
      <c r="F1591" s="85">
        <v>3922</v>
      </c>
      <c r="G1591" s="96">
        <v>0.19</v>
      </c>
      <c r="H1591" s="97">
        <v>4667</v>
      </c>
    </row>
    <row r="1592" spans="1:8" ht="25" x14ac:dyDescent="0.25">
      <c r="A1592" s="7" t="s">
        <v>5969</v>
      </c>
      <c r="B1592" s="79" t="s">
        <v>5970</v>
      </c>
      <c r="C1592" s="80" t="s">
        <v>5368</v>
      </c>
      <c r="D1592" s="80" t="s">
        <v>13</v>
      </c>
      <c r="E1592" s="103">
        <f t="shared" si="48"/>
        <v>14773</v>
      </c>
      <c r="F1592" s="85">
        <v>11800</v>
      </c>
      <c r="G1592" s="96">
        <v>0.19</v>
      </c>
      <c r="H1592" s="97">
        <v>14042</v>
      </c>
    </row>
    <row r="1593" spans="1:8" ht="12.5" x14ac:dyDescent="0.25">
      <c r="A1593" s="7" t="s">
        <v>5991</v>
      </c>
      <c r="B1593" s="79" t="s">
        <v>5992</v>
      </c>
      <c r="C1593" s="80" t="s">
        <v>5368</v>
      </c>
      <c r="D1593" s="80" t="s">
        <v>13</v>
      </c>
      <c r="E1593" s="103">
        <f t="shared" si="48"/>
        <v>4743</v>
      </c>
      <c r="F1593" s="85">
        <v>3788</v>
      </c>
      <c r="G1593" s="96">
        <v>0.19</v>
      </c>
      <c r="H1593" s="97">
        <v>4508</v>
      </c>
    </row>
    <row r="1594" spans="1:8" ht="12.5" x14ac:dyDescent="0.25">
      <c r="A1594" s="7" t="s">
        <v>7360</v>
      </c>
      <c r="B1594" s="79" t="s">
        <v>1827</v>
      </c>
      <c r="C1594" s="80" t="s">
        <v>5368</v>
      </c>
      <c r="D1594" s="80" t="s">
        <v>70</v>
      </c>
      <c r="E1594" s="103">
        <f t="shared" si="48"/>
        <v>4667683</v>
      </c>
      <c r="F1594" s="85">
        <v>3728539</v>
      </c>
      <c r="G1594" s="96">
        <v>0.19</v>
      </c>
      <c r="H1594" s="97">
        <v>4436961</v>
      </c>
    </row>
    <row r="1595" spans="1:8" ht="37.5" x14ac:dyDescent="0.25">
      <c r="A1595" s="7" t="s">
        <v>8387</v>
      </c>
      <c r="B1595" s="79" t="s">
        <v>8388</v>
      </c>
      <c r="C1595" s="80" t="s">
        <v>5368</v>
      </c>
      <c r="D1595" s="80" t="s">
        <v>65</v>
      </c>
      <c r="E1595" s="103">
        <f t="shared" si="48"/>
        <v>699218</v>
      </c>
      <c r="F1595" s="85">
        <v>558534</v>
      </c>
      <c r="G1595" s="96">
        <v>0.19</v>
      </c>
      <c r="H1595" s="97">
        <v>664655</v>
      </c>
    </row>
    <row r="1596" spans="1:8" ht="62.5" x14ac:dyDescent="0.25">
      <c r="A1596" s="7" t="s">
        <v>8462</v>
      </c>
      <c r="B1596" s="79" t="s">
        <v>8463</v>
      </c>
      <c r="C1596" s="80" t="s">
        <v>5368</v>
      </c>
      <c r="D1596" s="80" t="s">
        <v>91</v>
      </c>
      <c r="E1596" s="103">
        <f t="shared" si="48"/>
        <v>410760</v>
      </c>
      <c r="F1596" s="85">
        <v>328114</v>
      </c>
      <c r="G1596" s="96">
        <v>0.19</v>
      </c>
      <c r="H1596" s="97">
        <v>390456</v>
      </c>
    </row>
    <row r="1597" spans="1:8" ht="37.5" x14ac:dyDescent="0.25">
      <c r="A1597" s="7" t="s">
        <v>5993</v>
      </c>
      <c r="B1597" s="79" t="s">
        <v>5994</v>
      </c>
      <c r="C1597" s="80" t="s">
        <v>5368</v>
      </c>
      <c r="D1597" s="80" t="s">
        <v>70</v>
      </c>
      <c r="E1597" s="103">
        <f t="shared" si="48"/>
        <v>707933</v>
      </c>
      <c r="F1597" s="85">
        <v>565496</v>
      </c>
      <c r="G1597" s="96">
        <v>0.19</v>
      </c>
      <c r="H1597" s="97">
        <v>672940</v>
      </c>
    </row>
    <row r="1598" spans="1:8" ht="25" x14ac:dyDescent="0.25">
      <c r="A1598" s="7" t="s">
        <v>5985</v>
      </c>
      <c r="B1598" s="79" t="s">
        <v>5986</v>
      </c>
      <c r="C1598" s="80" t="s">
        <v>5368</v>
      </c>
      <c r="D1598" s="80" t="s">
        <v>13</v>
      </c>
      <c r="E1598" s="103">
        <f t="shared" si="48"/>
        <v>7126</v>
      </c>
      <c r="F1598" s="85">
        <v>5692</v>
      </c>
      <c r="G1598" s="96">
        <v>0.19</v>
      </c>
      <c r="H1598" s="97">
        <v>6773</v>
      </c>
    </row>
    <row r="1599" spans="1:8" ht="75" x14ac:dyDescent="0.25">
      <c r="A1599" s="7" t="s">
        <v>8464</v>
      </c>
      <c r="B1599" s="79" t="s">
        <v>2860</v>
      </c>
      <c r="C1599" s="80" t="s">
        <v>5368</v>
      </c>
      <c r="D1599" s="80" t="s">
        <v>70</v>
      </c>
      <c r="E1599" s="103">
        <f t="shared" si="48"/>
        <v>684596</v>
      </c>
      <c r="F1599" s="85">
        <v>546854</v>
      </c>
      <c r="G1599" s="96">
        <v>0.19</v>
      </c>
      <c r="H1599" s="97">
        <v>650756</v>
      </c>
    </row>
    <row r="1600" spans="1:8" ht="12.5" x14ac:dyDescent="0.25">
      <c r="A1600" s="7" t="s">
        <v>9722</v>
      </c>
      <c r="B1600" s="79" t="s">
        <v>9723</v>
      </c>
      <c r="C1600" s="80" t="s">
        <v>5368</v>
      </c>
      <c r="D1600" s="80" t="s">
        <v>70</v>
      </c>
      <c r="E1600" s="103">
        <f t="shared" si="48"/>
        <v>17114</v>
      </c>
      <c r="F1600" s="85">
        <v>13671</v>
      </c>
      <c r="G1600" s="96">
        <v>0.19</v>
      </c>
      <c r="H1600" s="97">
        <v>16268</v>
      </c>
    </row>
    <row r="1601" spans="1:9" ht="12.5" x14ac:dyDescent="0.25">
      <c r="A1601" s="7" t="s">
        <v>9724</v>
      </c>
      <c r="B1601" s="79" t="s">
        <v>4403</v>
      </c>
      <c r="C1601" s="80" t="s">
        <v>5368</v>
      </c>
      <c r="D1601" s="80" t="s">
        <v>91</v>
      </c>
      <c r="E1601" s="103">
        <f t="shared" si="48"/>
        <v>13008</v>
      </c>
      <c r="F1601" s="85">
        <v>10391</v>
      </c>
      <c r="G1601" s="96">
        <v>0.19</v>
      </c>
      <c r="H1601" s="97">
        <v>12365</v>
      </c>
    </row>
    <row r="1602" spans="1:9" ht="12.5" x14ac:dyDescent="0.25">
      <c r="A1602" s="7" t="s">
        <v>9725</v>
      </c>
      <c r="B1602" s="79" t="s">
        <v>4405</v>
      </c>
      <c r="C1602" s="80" t="s">
        <v>5368</v>
      </c>
      <c r="D1602" s="80" t="s">
        <v>91</v>
      </c>
      <c r="E1602" s="103">
        <f t="shared" si="48"/>
        <v>19633</v>
      </c>
      <c r="F1602" s="85">
        <v>15682</v>
      </c>
      <c r="G1602" s="96">
        <v>0.19</v>
      </c>
      <c r="H1602" s="97">
        <v>18662</v>
      </c>
    </row>
    <row r="1603" spans="1:9" ht="12.5" x14ac:dyDescent="0.25">
      <c r="A1603" s="7" t="s">
        <v>9726</v>
      </c>
      <c r="B1603" s="79" t="s">
        <v>9727</v>
      </c>
      <c r="C1603" s="80" t="s">
        <v>5368</v>
      </c>
      <c r="D1603" s="80" t="s">
        <v>91</v>
      </c>
      <c r="E1603" s="103">
        <f t="shared" si="48"/>
        <v>13008</v>
      </c>
      <c r="F1603" s="85">
        <v>10391</v>
      </c>
      <c r="G1603" s="96">
        <v>0.19</v>
      </c>
      <c r="H1603" s="97">
        <v>12365</v>
      </c>
    </row>
    <row r="1604" spans="1:9" ht="12.5" x14ac:dyDescent="0.25">
      <c r="A1604" s="7" t="s">
        <v>9732</v>
      </c>
      <c r="B1604" s="79" t="s">
        <v>4479</v>
      </c>
      <c r="C1604" s="80" t="s">
        <v>5368</v>
      </c>
      <c r="D1604" s="80" t="s">
        <v>65</v>
      </c>
      <c r="E1604" s="103">
        <f t="shared" si="48"/>
        <v>16338</v>
      </c>
      <c r="F1604" s="85">
        <v>13050</v>
      </c>
      <c r="G1604" s="96">
        <v>0.19</v>
      </c>
      <c r="H1604" s="97">
        <v>15530</v>
      </c>
    </row>
    <row r="1605" spans="1:9" ht="12.5" x14ac:dyDescent="0.25">
      <c r="A1605" s="7" t="s">
        <v>5574</v>
      </c>
      <c r="B1605" s="79" t="s">
        <v>5575</v>
      </c>
      <c r="C1605" s="80" t="s">
        <v>5368</v>
      </c>
      <c r="D1605" s="80" t="s">
        <v>13</v>
      </c>
      <c r="E1605" s="103">
        <f t="shared" si="48"/>
        <v>55</v>
      </c>
      <c r="F1605" s="85">
        <v>44</v>
      </c>
      <c r="G1605" s="96">
        <v>0.19</v>
      </c>
      <c r="H1605" s="97">
        <v>52</v>
      </c>
    </row>
    <row r="1606" spans="1:9" ht="12.5" x14ac:dyDescent="0.25">
      <c r="A1606" s="7" t="s">
        <v>8465</v>
      </c>
      <c r="B1606" s="79" t="s">
        <v>8466</v>
      </c>
      <c r="C1606" s="80" t="s">
        <v>5368</v>
      </c>
      <c r="D1606" s="80" t="s">
        <v>70</v>
      </c>
      <c r="E1606" s="103">
        <f t="shared" si="48"/>
        <v>28347</v>
      </c>
      <c r="F1606" s="85">
        <v>22643</v>
      </c>
      <c r="G1606" s="96">
        <v>0.19</v>
      </c>
      <c r="H1606" s="97">
        <v>26945</v>
      </c>
    </row>
    <row r="1607" spans="1:9" ht="12.5" x14ac:dyDescent="0.25">
      <c r="A1607" s="7" t="s">
        <v>5506</v>
      </c>
      <c r="B1607" s="79" t="s">
        <v>5507</v>
      </c>
      <c r="C1607" s="80" t="s">
        <v>5368</v>
      </c>
      <c r="D1607" s="80" t="s">
        <v>770</v>
      </c>
      <c r="E1607" s="103">
        <f t="shared" si="48"/>
        <v>6221</v>
      </c>
      <c r="F1607" s="85">
        <v>4969</v>
      </c>
      <c r="G1607" s="96">
        <v>0.19</v>
      </c>
      <c r="H1607" s="97">
        <v>5913</v>
      </c>
    </row>
    <row r="1608" spans="1:9" ht="12.5" x14ac:dyDescent="0.25">
      <c r="A1608" s="7" t="s">
        <v>5508</v>
      </c>
      <c r="B1608" s="79" t="s">
        <v>5509</v>
      </c>
      <c r="C1608" s="80" t="s">
        <v>5368</v>
      </c>
      <c r="D1608" s="80" t="s">
        <v>770</v>
      </c>
      <c r="E1608" s="103">
        <f t="shared" si="48"/>
        <v>1713</v>
      </c>
      <c r="F1608" s="85">
        <v>1368</v>
      </c>
      <c r="G1608" s="96">
        <v>0.19</v>
      </c>
      <c r="H1608" s="97">
        <v>1628</v>
      </c>
    </row>
    <row r="1609" spans="1:9" ht="12.5" x14ac:dyDescent="0.25">
      <c r="A1609" s="7" t="s">
        <v>7685</v>
      </c>
      <c r="B1609" s="79" t="s">
        <v>7686</v>
      </c>
      <c r="C1609" s="80" t="s">
        <v>5368</v>
      </c>
      <c r="D1609" s="80" t="s">
        <v>770</v>
      </c>
      <c r="E1609" s="103">
        <f t="shared" si="48"/>
        <v>42994</v>
      </c>
      <c r="F1609" s="85">
        <v>34343</v>
      </c>
      <c r="G1609" s="96">
        <v>0.19</v>
      </c>
      <c r="H1609" s="97">
        <v>40868</v>
      </c>
    </row>
    <row r="1610" spans="1:9" ht="12.5" x14ac:dyDescent="0.25">
      <c r="A1610" s="7" t="s">
        <v>8229</v>
      </c>
      <c r="B1610" s="79" t="s">
        <v>8230</v>
      </c>
      <c r="C1610" s="80" t="s">
        <v>5368</v>
      </c>
      <c r="D1610" s="80" t="s">
        <v>70</v>
      </c>
      <c r="E1610" s="103">
        <f t="shared" si="48"/>
        <v>46676</v>
      </c>
      <c r="F1610" s="85">
        <v>37284</v>
      </c>
      <c r="G1610" s="96">
        <v>0.19</v>
      </c>
      <c r="H1610" s="97">
        <v>44368</v>
      </c>
    </row>
    <row r="1611" spans="1:9" ht="25" x14ac:dyDescent="0.25">
      <c r="A1611" s="7" t="s">
        <v>8231</v>
      </c>
      <c r="B1611" s="79" t="s">
        <v>8232</v>
      </c>
      <c r="C1611" s="80" t="s">
        <v>5368</v>
      </c>
      <c r="D1611" s="80" t="s">
        <v>70</v>
      </c>
      <c r="E1611" s="103">
        <f t="shared" si="48"/>
        <v>38894</v>
      </c>
      <c r="F1611" s="85">
        <v>31068</v>
      </c>
      <c r="G1611" s="96">
        <v>0.19</v>
      </c>
      <c r="H1611" s="97">
        <v>36971</v>
      </c>
    </row>
    <row r="1612" spans="1:9" ht="12.5" x14ac:dyDescent="0.25">
      <c r="A1612" s="7" t="s">
        <v>8233</v>
      </c>
      <c r="B1612" s="79" t="s">
        <v>8234</v>
      </c>
      <c r="C1612" s="80" t="s">
        <v>5368</v>
      </c>
      <c r="D1612" s="80" t="s">
        <v>5393</v>
      </c>
      <c r="E1612" s="103">
        <f t="shared" si="48"/>
        <v>54457</v>
      </c>
      <c r="F1612" s="85">
        <v>43500</v>
      </c>
      <c r="G1612" s="96">
        <v>0.19</v>
      </c>
      <c r="H1612" s="97">
        <v>51765</v>
      </c>
    </row>
    <row r="1613" spans="1:9" ht="12.5" x14ac:dyDescent="0.25">
      <c r="A1613" s="7" t="s">
        <v>8467</v>
      </c>
      <c r="B1613" s="79" t="s">
        <v>8468</v>
      </c>
      <c r="C1613" s="80" t="s">
        <v>5368</v>
      </c>
      <c r="D1613" s="80" t="s">
        <v>91</v>
      </c>
      <c r="E1613" s="103">
        <f t="shared" si="48"/>
        <v>14449</v>
      </c>
      <c r="F1613" s="85">
        <v>11541</v>
      </c>
      <c r="G1613" s="96">
        <v>0.19</v>
      </c>
      <c r="H1613" s="97">
        <v>13734</v>
      </c>
    </row>
    <row r="1614" spans="1:9" ht="13" x14ac:dyDescent="0.25">
      <c r="A1614" s="7" t="s">
        <v>7839</v>
      </c>
      <c r="B1614" s="79" t="s">
        <v>7840</v>
      </c>
      <c r="C1614" s="80" t="s">
        <v>5368</v>
      </c>
      <c r="D1614" s="80" t="s">
        <v>65</v>
      </c>
      <c r="E1614" s="104">
        <f>561680/(12*0.82)</f>
        <v>57081.300813008129</v>
      </c>
      <c r="F1614" s="85"/>
      <c r="G1614" s="96"/>
      <c r="I1614" s="91" t="s">
        <v>10333</v>
      </c>
    </row>
    <row r="1615" spans="1:9" ht="12.5" x14ac:dyDescent="0.25">
      <c r="A1615" s="7" t="s">
        <v>7841</v>
      </c>
      <c r="B1615" s="79" t="s">
        <v>7842</v>
      </c>
      <c r="C1615" s="80" t="s">
        <v>5368</v>
      </c>
      <c r="D1615" s="80" t="s">
        <v>70</v>
      </c>
      <c r="E1615" s="103">
        <f t="shared" ref="E1615:E1646" si="49">ROUNDUP(H1615*(1+$H$1),0)</f>
        <v>934</v>
      </c>
      <c r="F1615" s="85">
        <v>745</v>
      </c>
      <c r="G1615" s="96">
        <v>0.19</v>
      </c>
      <c r="H1615" s="97">
        <v>887</v>
      </c>
    </row>
    <row r="1616" spans="1:9" ht="50" x14ac:dyDescent="0.25">
      <c r="A1616" s="7" t="s">
        <v>8469</v>
      </c>
      <c r="B1616" s="79" t="s">
        <v>8470</v>
      </c>
      <c r="C1616" s="80" t="s">
        <v>5368</v>
      </c>
      <c r="D1616" s="80" t="s">
        <v>70</v>
      </c>
      <c r="E1616" s="103">
        <f t="shared" si="49"/>
        <v>6901985</v>
      </c>
      <c r="F1616" s="85">
        <v>5513296</v>
      </c>
      <c r="G1616" s="96">
        <v>0.19</v>
      </c>
      <c r="H1616" s="97">
        <v>6560822</v>
      </c>
    </row>
    <row r="1617" spans="1:8" ht="50" x14ac:dyDescent="0.25">
      <c r="A1617" s="7" t="s">
        <v>8471</v>
      </c>
      <c r="B1617" s="79" t="s">
        <v>8472</v>
      </c>
      <c r="C1617" s="80" t="s">
        <v>5368</v>
      </c>
      <c r="D1617" s="80" t="s">
        <v>70</v>
      </c>
      <c r="E1617" s="103">
        <f t="shared" si="49"/>
        <v>2737283</v>
      </c>
      <c r="F1617" s="85">
        <v>2186538</v>
      </c>
      <c r="G1617" s="96">
        <v>0.19</v>
      </c>
      <c r="H1617" s="97">
        <v>2601980</v>
      </c>
    </row>
    <row r="1618" spans="1:8" ht="50" x14ac:dyDescent="0.25">
      <c r="A1618" s="7" t="s">
        <v>8473</v>
      </c>
      <c r="B1618" s="79" t="s">
        <v>8474</v>
      </c>
      <c r="C1618" s="80" t="s">
        <v>5368</v>
      </c>
      <c r="D1618" s="80" t="s">
        <v>70</v>
      </c>
      <c r="E1618" s="103">
        <f t="shared" si="49"/>
        <v>2993900</v>
      </c>
      <c r="F1618" s="85">
        <v>2391523</v>
      </c>
      <c r="G1618" s="96">
        <v>0.19</v>
      </c>
      <c r="H1618" s="97">
        <v>2845912</v>
      </c>
    </row>
    <row r="1619" spans="1:8" ht="50" x14ac:dyDescent="0.25">
      <c r="A1619" s="7" t="s">
        <v>8475</v>
      </c>
      <c r="B1619" s="79" t="s">
        <v>8476</v>
      </c>
      <c r="C1619" s="80" t="s">
        <v>5368</v>
      </c>
      <c r="D1619" s="80" t="s">
        <v>70</v>
      </c>
      <c r="E1619" s="103">
        <f t="shared" si="49"/>
        <v>419923</v>
      </c>
      <c r="F1619" s="85">
        <v>335434</v>
      </c>
      <c r="G1619" s="96">
        <v>0.19</v>
      </c>
      <c r="H1619" s="97">
        <v>399166</v>
      </c>
    </row>
    <row r="1620" spans="1:8" ht="50" x14ac:dyDescent="0.25">
      <c r="A1620" s="7" t="s">
        <v>8477</v>
      </c>
      <c r="B1620" s="79" t="s">
        <v>8478</v>
      </c>
      <c r="C1620" s="80" t="s">
        <v>5368</v>
      </c>
      <c r="D1620" s="80" t="s">
        <v>70</v>
      </c>
      <c r="E1620" s="103">
        <f t="shared" si="49"/>
        <v>155529</v>
      </c>
      <c r="F1620" s="85">
        <v>124236</v>
      </c>
      <c r="G1620" s="96">
        <v>0.19</v>
      </c>
      <c r="H1620" s="97">
        <v>147841</v>
      </c>
    </row>
    <row r="1621" spans="1:8" ht="50" x14ac:dyDescent="0.25">
      <c r="A1621" s="7" t="s">
        <v>8479</v>
      </c>
      <c r="B1621" s="79" t="s">
        <v>8480</v>
      </c>
      <c r="C1621" s="80" t="s">
        <v>5368</v>
      </c>
      <c r="D1621" s="80" t="s">
        <v>70</v>
      </c>
      <c r="E1621" s="103">
        <f t="shared" si="49"/>
        <v>1695989</v>
      </c>
      <c r="F1621" s="85">
        <v>1354753</v>
      </c>
      <c r="G1621" s="96">
        <v>0.19</v>
      </c>
      <c r="H1621" s="97">
        <v>1612156</v>
      </c>
    </row>
    <row r="1622" spans="1:8" ht="50" x14ac:dyDescent="0.25">
      <c r="A1622" s="7" t="s">
        <v>8481</v>
      </c>
      <c r="B1622" s="79" t="s">
        <v>8482</v>
      </c>
      <c r="C1622" s="80" t="s">
        <v>5368</v>
      </c>
      <c r="D1622" s="80" t="s">
        <v>70</v>
      </c>
      <c r="E1622" s="103">
        <f t="shared" si="49"/>
        <v>3110546</v>
      </c>
      <c r="F1622" s="85">
        <v>2484699</v>
      </c>
      <c r="G1622" s="96">
        <v>0.19</v>
      </c>
      <c r="H1622" s="97">
        <v>2956792</v>
      </c>
    </row>
    <row r="1623" spans="1:8" ht="50" x14ac:dyDescent="0.25">
      <c r="A1623" s="7" t="s">
        <v>8483</v>
      </c>
      <c r="B1623" s="79" t="s">
        <v>8484</v>
      </c>
      <c r="C1623" s="80" t="s">
        <v>5368</v>
      </c>
      <c r="D1623" s="80" t="s">
        <v>70</v>
      </c>
      <c r="E1623" s="103">
        <f t="shared" si="49"/>
        <v>622110</v>
      </c>
      <c r="F1623" s="85">
        <v>496940</v>
      </c>
      <c r="G1623" s="96">
        <v>0.19</v>
      </c>
      <c r="H1623" s="97">
        <v>591359</v>
      </c>
    </row>
    <row r="1624" spans="1:8" ht="62.5" x14ac:dyDescent="0.25">
      <c r="A1624" s="7" t="s">
        <v>8485</v>
      </c>
      <c r="B1624" s="79" t="s">
        <v>8486</v>
      </c>
      <c r="C1624" s="80" t="s">
        <v>5368</v>
      </c>
      <c r="D1624" s="80" t="s">
        <v>70</v>
      </c>
      <c r="E1624" s="103">
        <f t="shared" si="49"/>
        <v>2541205</v>
      </c>
      <c r="F1624" s="85">
        <v>2029911</v>
      </c>
      <c r="G1624" s="96">
        <v>0.19</v>
      </c>
      <c r="H1624" s="97">
        <v>2415594</v>
      </c>
    </row>
    <row r="1625" spans="1:8" ht="50" x14ac:dyDescent="0.25">
      <c r="A1625" s="7" t="s">
        <v>8487</v>
      </c>
      <c r="B1625" s="79" t="s">
        <v>8488</v>
      </c>
      <c r="C1625" s="80" t="s">
        <v>5368</v>
      </c>
      <c r="D1625" s="80" t="s">
        <v>70</v>
      </c>
      <c r="E1625" s="103">
        <f t="shared" si="49"/>
        <v>1083139</v>
      </c>
      <c r="F1625" s="85">
        <v>865209</v>
      </c>
      <c r="G1625" s="96">
        <v>0.19</v>
      </c>
      <c r="H1625" s="97">
        <v>1029599</v>
      </c>
    </row>
    <row r="1626" spans="1:8" ht="62.5" x14ac:dyDescent="0.25">
      <c r="A1626" s="7" t="s">
        <v>8489</v>
      </c>
      <c r="B1626" s="79" t="s">
        <v>8490</v>
      </c>
      <c r="C1626" s="80" t="s">
        <v>5368</v>
      </c>
      <c r="D1626" s="80" t="s">
        <v>70</v>
      </c>
      <c r="E1626" s="103">
        <f t="shared" si="49"/>
        <v>3554907</v>
      </c>
      <c r="F1626" s="85">
        <v>2839655</v>
      </c>
      <c r="G1626" s="96">
        <v>0.19</v>
      </c>
      <c r="H1626" s="97">
        <v>3379189</v>
      </c>
    </row>
    <row r="1627" spans="1:8" ht="50" x14ac:dyDescent="0.25">
      <c r="A1627" s="7" t="s">
        <v>8491</v>
      </c>
      <c r="B1627" s="79" t="s">
        <v>8492</v>
      </c>
      <c r="C1627" s="80" t="s">
        <v>5368</v>
      </c>
      <c r="D1627" s="80" t="s">
        <v>70</v>
      </c>
      <c r="E1627" s="103">
        <f t="shared" si="49"/>
        <v>2036666</v>
      </c>
      <c r="F1627" s="85">
        <v>1626886</v>
      </c>
      <c r="G1627" s="96">
        <v>0.19</v>
      </c>
      <c r="H1627" s="97">
        <v>1935994</v>
      </c>
    </row>
    <row r="1628" spans="1:8" ht="12.5" x14ac:dyDescent="0.25">
      <c r="A1628" s="7" t="s">
        <v>8239</v>
      </c>
      <c r="B1628" s="79" t="s">
        <v>8240</v>
      </c>
      <c r="C1628" s="80" t="s">
        <v>5368</v>
      </c>
      <c r="D1628" s="80" t="s">
        <v>70</v>
      </c>
      <c r="E1628" s="103">
        <f t="shared" si="49"/>
        <v>185151</v>
      </c>
      <c r="F1628" s="85">
        <v>147898</v>
      </c>
      <c r="G1628" s="96">
        <v>0.19</v>
      </c>
      <c r="H1628" s="97">
        <v>175999</v>
      </c>
    </row>
    <row r="1629" spans="1:8" ht="12.5" x14ac:dyDescent="0.25">
      <c r="A1629" s="7" t="s">
        <v>8241</v>
      </c>
      <c r="B1629" s="79" t="s">
        <v>8242</v>
      </c>
      <c r="C1629" s="80" t="s">
        <v>5368</v>
      </c>
      <c r="D1629" s="80" t="s">
        <v>70</v>
      </c>
      <c r="E1629" s="103">
        <f t="shared" si="49"/>
        <v>3982</v>
      </c>
      <c r="F1629" s="85">
        <v>3181</v>
      </c>
      <c r="G1629" s="96">
        <v>0.19</v>
      </c>
      <c r="H1629" s="97">
        <v>3785</v>
      </c>
    </row>
    <row r="1630" spans="1:8" ht="12.5" x14ac:dyDescent="0.25">
      <c r="A1630" s="7" t="s">
        <v>7981</v>
      </c>
      <c r="B1630" s="79" t="s">
        <v>7982</v>
      </c>
      <c r="C1630" s="80" t="s">
        <v>5368</v>
      </c>
      <c r="D1630" s="80" t="s">
        <v>65</v>
      </c>
      <c r="E1630" s="103">
        <f t="shared" si="49"/>
        <v>87442</v>
      </c>
      <c r="F1630" s="85">
        <v>69848</v>
      </c>
      <c r="G1630" s="96">
        <v>0.19</v>
      </c>
      <c r="H1630" s="97">
        <v>83119</v>
      </c>
    </row>
    <row r="1631" spans="1:8" ht="12.5" x14ac:dyDescent="0.25">
      <c r="A1631" s="7" t="s">
        <v>7985</v>
      </c>
      <c r="B1631" s="79" t="s">
        <v>2445</v>
      </c>
      <c r="C1631" s="80" t="s">
        <v>5368</v>
      </c>
      <c r="D1631" s="80" t="s">
        <v>5393</v>
      </c>
      <c r="E1631" s="103">
        <f t="shared" si="49"/>
        <v>225838</v>
      </c>
      <c r="F1631" s="85">
        <v>180398</v>
      </c>
      <c r="G1631" s="96">
        <v>0.19</v>
      </c>
      <c r="H1631" s="97">
        <v>214674</v>
      </c>
    </row>
    <row r="1632" spans="1:8" ht="12.5" x14ac:dyDescent="0.25">
      <c r="A1632" s="7" t="s">
        <v>6474</v>
      </c>
      <c r="B1632" s="79" t="s">
        <v>6475</v>
      </c>
      <c r="C1632" s="80" t="s">
        <v>5368</v>
      </c>
      <c r="D1632" s="80" t="s">
        <v>70</v>
      </c>
      <c r="E1632" s="103">
        <f t="shared" si="49"/>
        <v>30187</v>
      </c>
      <c r="F1632" s="85">
        <v>24113</v>
      </c>
      <c r="G1632" s="96">
        <v>0.19</v>
      </c>
      <c r="H1632" s="97">
        <v>28694</v>
      </c>
    </row>
    <row r="1633" spans="1:8" ht="12.5" x14ac:dyDescent="0.25">
      <c r="A1633" s="7" t="s">
        <v>7361</v>
      </c>
      <c r="B1633" s="79" t="s">
        <v>7362</v>
      </c>
      <c r="C1633" s="80" t="s">
        <v>5368</v>
      </c>
      <c r="D1633" s="80" t="s">
        <v>70</v>
      </c>
      <c r="E1633" s="103">
        <f t="shared" si="49"/>
        <v>53680</v>
      </c>
      <c r="F1633" s="85">
        <v>42879</v>
      </c>
      <c r="G1633" s="96">
        <v>0.19</v>
      </c>
      <c r="H1633" s="97">
        <v>51026</v>
      </c>
    </row>
    <row r="1634" spans="1:8" ht="12.5" x14ac:dyDescent="0.25">
      <c r="A1634" s="7" t="s">
        <v>6476</v>
      </c>
      <c r="B1634" s="79" t="s">
        <v>6477</v>
      </c>
      <c r="C1634" s="80" t="s">
        <v>5368</v>
      </c>
      <c r="D1634" s="80" t="s">
        <v>770</v>
      </c>
      <c r="E1634" s="103">
        <f t="shared" si="49"/>
        <v>60385</v>
      </c>
      <c r="F1634" s="85">
        <v>48235</v>
      </c>
      <c r="G1634" s="96">
        <v>0.19</v>
      </c>
      <c r="H1634" s="97">
        <v>57400</v>
      </c>
    </row>
    <row r="1635" spans="1:8" ht="25" x14ac:dyDescent="0.25">
      <c r="A1635" s="7" t="s">
        <v>8733</v>
      </c>
      <c r="B1635" s="79" t="s">
        <v>8734</v>
      </c>
      <c r="C1635" s="80" t="s">
        <v>5368</v>
      </c>
      <c r="D1635" s="80" t="s">
        <v>65</v>
      </c>
      <c r="E1635" s="103">
        <f t="shared" si="49"/>
        <v>66507</v>
      </c>
      <c r="F1635" s="85">
        <v>53125</v>
      </c>
      <c r="G1635" s="96">
        <v>0.19</v>
      </c>
      <c r="H1635" s="97">
        <v>63219</v>
      </c>
    </row>
    <row r="1636" spans="1:8" ht="12.5" x14ac:dyDescent="0.25">
      <c r="A1636" s="7" t="s">
        <v>8245</v>
      </c>
      <c r="B1636" s="79" t="s">
        <v>8246</v>
      </c>
      <c r="C1636" s="80" t="s">
        <v>5368</v>
      </c>
      <c r="D1636" s="80" t="s">
        <v>70</v>
      </c>
      <c r="E1636" s="103">
        <f t="shared" si="49"/>
        <v>93356</v>
      </c>
      <c r="F1636" s="85">
        <v>74572</v>
      </c>
      <c r="G1636" s="96">
        <v>0.19</v>
      </c>
      <c r="H1636" s="97">
        <v>88741</v>
      </c>
    </row>
    <row r="1637" spans="1:8" ht="12.5" x14ac:dyDescent="0.25">
      <c r="A1637" s="7" t="s">
        <v>8247</v>
      </c>
      <c r="B1637" s="79" t="s">
        <v>8248</v>
      </c>
      <c r="C1637" s="80" t="s">
        <v>5368</v>
      </c>
      <c r="D1637" s="80" t="s">
        <v>5393</v>
      </c>
      <c r="E1637" s="103">
        <f t="shared" si="49"/>
        <v>79196</v>
      </c>
      <c r="F1637" s="85">
        <v>63261</v>
      </c>
      <c r="G1637" s="96">
        <v>0.19</v>
      </c>
      <c r="H1637" s="97">
        <v>75281</v>
      </c>
    </row>
    <row r="1638" spans="1:8" ht="12.5" x14ac:dyDescent="0.25">
      <c r="A1638" s="7" t="s">
        <v>8249</v>
      </c>
      <c r="B1638" s="79" t="s">
        <v>8250</v>
      </c>
      <c r="C1638" s="80" t="s">
        <v>5368</v>
      </c>
      <c r="D1638" s="80" t="s">
        <v>5393</v>
      </c>
      <c r="E1638" s="103">
        <f t="shared" si="49"/>
        <v>57410</v>
      </c>
      <c r="F1638" s="85">
        <v>45859</v>
      </c>
      <c r="G1638" s="96">
        <v>0.19</v>
      </c>
      <c r="H1638" s="97">
        <v>54572</v>
      </c>
    </row>
    <row r="1639" spans="1:8" ht="12.5" x14ac:dyDescent="0.25">
      <c r="A1639" s="7" t="s">
        <v>8251</v>
      </c>
      <c r="B1639" s="79" t="s">
        <v>8252</v>
      </c>
      <c r="C1639" s="80" t="s">
        <v>5368</v>
      </c>
      <c r="D1639" s="80" t="s">
        <v>91</v>
      </c>
      <c r="E1639" s="103">
        <f t="shared" si="49"/>
        <v>5445</v>
      </c>
      <c r="F1639" s="85">
        <v>4349</v>
      </c>
      <c r="G1639" s="96">
        <v>0.19</v>
      </c>
      <c r="H1639" s="97">
        <v>5175</v>
      </c>
    </row>
    <row r="1640" spans="1:8" ht="12.5" x14ac:dyDescent="0.25">
      <c r="A1640" s="7" t="s">
        <v>8255</v>
      </c>
      <c r="B1640" s="79" t="s">
        <v>8256</v>
      </c>
      <c r="C1640" s="80" t="s">
        <v>5368</v>
      </c>
      <c r="D1640" s="80" t="s">
        <v>5393</v>
      </c>
      <c r="E1640" s="103">
        <f t="shared" si="49"/>
        <v>118094</v>
      </c>
      <c r="F1640" s="85">
        <v>94333</v>
      </c>
      <c r="G1640" s="96">
        <v>0.19</v>
      </c>
      <c r="H1640" s="97">
        <v>112256</v>
      </c>
    </row>
    <row r="1641" spans="1:8" ht="12.5" x14ac:dyDescent="0.25">
      <c r="A1641" s="7" t="s">
        <v>8257</v>
      </c>
      <c r="B1641" s="79" t="s">
        <v>8258</v>
      </c>
      <c r="C1641" s="80" t="s">
        <v>5368</v>
      </c>
      <c r="D1641" s="80" t="s">
        <v>70</v>
      </c>
      <c r="E1641" s="103">
        <f t="shared" si="49"/>
        <v>43564</v>
      </c>
      <c r="F1641" s="85">
        <v>34798</v>
      </c>
      <c r="G1641" s="96">
        <v>0.19</v>
      </c>
      <c r="H1641" s="97">
        <v>41410</v>
      </c>
    </row>
    <row r="1642" spans="1:8" ht="12.5" x14ac:dyDescent="0.25">
      <c r="A1642" s="7" t="s">
        <v>5995</v>
      </c>
      <c r="B1642" s="79" t="s">
        <v>5996</v>
      </c>
      <c r="C1642" s="80" t="s">
        <v>5368</v>
      </c>
      <c r="D1642" s="80" t="s">
        <v>13</v>
      </c>
      <c r="E1642" s="103">
        <f t="shared" si="49"/>
        <v>5236</v>
      </c>
      <c r="F1642" s="85">
        <v>4182</v>
      </c>
      <c r="G1642" s="96">
        <v>0.19</v>
      </c>
      <c r="H1642" s="97">
        <v>4977</v>
      </c>
    </row>
    <row r="1643" spans="1:8" ht="12.5" x14ac:dyDescent="0.25">
      <c r="A1643" s="7" t="s">
        <v>5997</v>
      </c>
      <c r="B1643" s="79" t="s">
        <v>5998</v>
      </c>
      <c r="C1643" s="80" t="s">
        <v>5368</v>
      </c>
      <c r="D1643" s="80" t="s">
        <v>13</v>
      </c>
      <c r="E1643" s="103">
        <f t="shared" si="49"/>
        <v>18050</v>
      </c>
      <c r="F1643" s="85">
        <v>14418</v>
      </c>
      <c r="G1643" s="96">
        <v>0.19</v>
      </c>
      <c r="H1643" s="97">
        <v>17157</v>
      </c>
    </row>
    <row r="1644" spans="1:8" ht="12.5" x14ac:dyDescent="0.25">
      <c r="A1644" s="7" t="s">
        <v>7777</v>
      </c>
      <c r="B1644" s="79" t="s">
        <v>7778</v>
      </c>
      <c r="C1644" s="80" t="s">
        <v>5368</v>
      </c>
      <c r="D1644" s="80" t="s">
        <v>65</v>
      </c>
      <c r="E1644" s="103">
        <f t="shared" si="49"/>
        <v>34097</v>
      </c>
      <c r="F1644" s="85">
        <v>27236</v>
      </c>
      <c r="G1644" s="96">
        <v>0.19</v>
      </c>
      <c r="H1644" s="97">
        <v>32411</v>
      </c>
    </row>
    <row r="1645" spans="1:8" ht="12.5" x14ac:dyDescent="0.25">
      <c r="A1645" s="7" t="s">
        <v>7783</v>
      </c>
      <c r="B1645" s="79" t="s">
        <v>7784</v>
      </c>
      <c r="C1645" s="80" t="s">
        <v>5368</v>
      </c>
      <c r="D1645" s="80" t="s">
        <v>65</v>
      </c>
      <c r="E1645" s="103">
        <f t="shared" si="49"/>
        <v>23865</v>
      </c>
      <c r="F1645" s="85">
        <v>19063</v>
      </c>
      <c r="G1645" s="96">
        <v>0.19</v>
      </c>
      <c r="H1645" s="97">
        <v>22685</v>
      </c>
    </row>
    <row r="1646" spans="1:8" ht="12.5" x14ac:dyDescent="0.25">
      <c r="A1646" s="7" t="s">
        <v>7785</v>
      </c>
      <c r="B1646" s="79" t="s">
        <v>7786</v>
      </c>
      <c r="C1646" s="80" t="s">
        <v>5368</v>
      </c>
      <c r="D1646" s="80" t="s">
        <v>65</v>
      </c>
      <c r="E1646" s="103">
        <f t="shared" si="49"/>
        <v>23865</v>
      </c>
      <c r="F1646" s="85">
        <v>19063</v>
      </c>
      <c r="G1646" s="96">
        <v>0.19</v>
      </c>
      <c r="H1646" s="97">
        <v>22685</v>
      </c>
    </row>
    <row r="1647" spans="1:8" ht="12.5" x14ac:dyDescent="0.25">
      <c r="A1647" s="7" t="s">
        <v>8493</v>
      </c>
      <c r="B1647" s="79" t="s">
        <v>8494</v>
      </c>
      <c r="C1647" s="80" t="s">
        <v>5368</v>
      </c>
      <c r="D1647" s="80" t="s">
        <v>65</v>
      </c>
      <c r="E1647" s="103">
        <f t="shared" ref="E1647:E1678" si="50">ROUNDUP(H1647*(1+$H$1),0)</f>
        <v>15816</v>
      </c>
      <c r="F1647" s="85">
        <v>12634</v>
      </c>
      <c r="G1647" s="96">
        <v>0.19</v>
      </c>
      <c r="H1647" s="97">
        <v>15034</v>
      </c>
    </row>
    <row r="1648" spans="1:8" ht="25" x14ac:dyDescent="0.25">
      <c r="A1648" s="7" t="s">
        <v>8495</v>
      </c>
      <c r="B1648" s="79" t="s">
        <v>8496</v>
      </c>
      <c r="C1648" s="80" t="s">
        <v>5368</v>
      </c>
      <c r="D1648" s="80" t="s">
        <v>91</v>
      </c>
      <c r="E1648" s="103">
        <f t="shared" si="50"/>
        <v>525893</v>
      </c>
      <c r="F1648" s="85">
        <v>420082</v>
      </c>
      <c r="G1648" s="96">
        <v>0.19</v>
      </c>
      <c r="H1648" s="97">
        <v>499898</v>
      </c>
    </row>
    <row r="1649" spans="1:8" ht="12.5" x14ac:dyDescent="0.25">
      <c r="A1649" s="7" t="s">
        <v>6480</v>
      </c>
      <c r="B1649" s="79" t="s">
        <v>6481</v>
      </c>
      <c r="C1649" s="80" t="s">
        <v>5368</v>
      </c>
      <c r="D1649" s="80" t="s">
        <v>70</v>
      </c>
      <c r="E1649" s="103">
        <f t="shared" si="50"/>
        <v>1933935</v>
      </c>
      <c r="F1649" s="85">
        <v>1544824</v>
      </c>
      <c r="G1649" s="96">
        <v>0.19</v>
      </c>
      <c r="H1649" s="97">
        <v>1838341</v>
      </c>
    </row>
    <row r="1650" spans="1:8" ht="12.5" x14ac:dyDescent="0.25">
      <c r="A1650" s="7" t="s">
        <v>6482</v>
      </c>
      <c r="B1650" s="79" t="s">
        <v>6483</v>
      </c>
      <c r="C1650" s="80" t="s">
        <v>5368</v>
      </c>
      <c r="D1650" s="80" t="s">
        <v>70</v>
      </c>
      <c r="E1650" s="103">
        <f t="shared" si="50"/>
        <v>90478</v>
      </c>
      <c r="F1650" s="85">
        <v>72273</v>
      </c>
      <c r="G1650" s="96">
        <v>0.19</v>
      </c>
      <c r="H1650" s="97">
        <v>86005</v>
      </c>
    </row>
    <row r="1651" spans="1:8" ht="12.5" x14ac:dyDescent="0.25">
      <c r="A1651" s="7" t="s">
        <v>6484</v>
      </c>
      <c r="B1651" s="79" t="s">
        <v>6485</v>
      </c>
      <c r="C1651" s="80" t="s">
        <v>5368</v>
      </c>
      <c r="D1651" s="80" t="s">
        <v>70</v>
      </c>
      <c r="E1651" s="103">
        <f t="shared" si="50"/>
        <v>25034</v>
      </c>
      <c r="F1651" s="85">
        <v>19997</v>
      </c>
      <c r="G1651" s="96">
        <v>0.19</v>
      </c>
      <c r="H1651" s="97">
        <v>23796</v>
      </c>
    </row>
    <row r="1652" spans="1:8" ht="12.5" x14ac:dyDescent="0.25">
      <c r="A1652" s="7" t="s">
        <v>6001</v>
      </c>
      <c r="B1652" s="79" t="s">
        <v>6002</v>
      </c>
      <c r="C1652" s="80" t="s">
        <v>5368</v>
      </c>
      <c r="D1652" s="80" t="s">
        <v>70</v>
      </c>
      <c r="E1652" s="103">
        <f t="shared" si="50"/>
        <v>71045</v>
      </c>
      <c r="F1652" s="85">
        <v>56750</v>
      </c>
      <c r="G1652" s="96">
        <v>0.19</v>
      </c>
      <c r="H1652" s="97">
        <v>67533</v>
      </c>
    </row>
    <row r="1653" spans="1:8" ht="12.5" x14ac:dyDescent="0.25">
      <c r="A1653" s="7" t="s">
        <v>6003</v>
      </c>
      <c r="B1653" s="79" t="s">
        <v>6004</v>
      </c>
      <c r="C1653" s="80" t="s">
        <v>5368</v>
      </c>
      <c r="D1653" s="80" t="s">
        <v>70</v>
      </c>
      <c r="E1653" s="103">
        <f t="shared" si="50"/>
        <v>349611</v>
      </c>
      <c r="F1653" s="85">
        <v>279268</v>
      </c>
      <c r="G1653" s="96">
        <v>0.19</v>
      </c>
      <c r="H1653" s="97">
        <v>332329</v>
      </c>
    </row>
    <row r="1654" spans="1:8" ht="12.5" x14ac:dyDescent="0.25">
      <c r="A1654" s="7" t="s">
        <v>6005</v>
      </c>
      <c r="B1654" s="79" t="s">
        <v>6006</v>
      </c>
      <c r="C1654" s="80" t="s">
        <v>5368</v>
      </c>
      <c r="D1654" s="80" t="s">
        <v>70</v>
      </c>
      <c r="E1654" s="103">
        <f t="shared" si="50"/>
        <v>3585</v>
      </c>
      <c r="F1654" s="85">
        <v>2863</v>
      </c>
      <c r="G1654" s="96">
        <v>0.19</v>
      </c>
      <c r="H1654" s="97">
        <v>3407</v>
      </c>
    </row>
    <row r="1655" spans="1:8" ht="12.5" x14ac:dyDescent="0.25">
      <c r="A1655" s="7" t="s">
        <v>8259</v>
      </c>
      <c r="B1655" s="79" t="s">
        <v>8260</v>
      </c>
      <c r="C1655" s="80" t="s">
        <v>5368</v>
      </c>
      <c r="D1655" s="80" t="s">
        <v>5393</v>
      </c>
      <c r="E1655" s="103">
        <f t="shared" si="50"/>
        <v>332651</v>
      </c>
      <c r="F1655" s="85">
        <v>265721</v>
      </c>
      <c r="G1655" s="96">
        <v>0.19</v>
      </c>
      <c r="H1655" s="97">
        <v>316208</v>
      </c>
    </row>
    <row r="1656" spans="1:8" ht="12.5" x14ac:dyDescent="0.25">
      <c r="A1656" s="7" t="s">
        <v>8261</v>
      </c>
      <c r="B1656" s="79" t="s">
        <v>8262</v>
      </c>
      <c r="C1656" s="80" t="s">
        <v>5368</v>
      </c>
      <c r="D1656" s="80" t="s">
        <v>70</v>
      </c>
      <c r="E1656" s="103">
        <f t="shared" si="50"/>
        <v>10424</v>
      </c>
      <c r="F1656" s="85">
        <v>8326</v>
      </c>
      <c r="G1656" s="96">
        <v>0.19</v>
      </c>
      <c r="H1656" s="97">
        <v>9908</v>
      </c>
    </row>
    <row r="1657" spans="1:8" ht="12.5" x14ac:dyDescent="0.25">
      <c r="A1657" s="7" t="s">
        <v>8263</v>
      </c>
      <c r="B1657" s="79" t="s">
        <v>8264</v>
      </c>
      <c r="C1657" s="80" t="s">
        <v>5368</v>
      </c>
      <c r="D1657" s="80" t="s">
        <v>770</v>
      </c>
      <c r="E1657" s="103">
        <f t="shared" si="50"/>
        <v>85575</v>
      </c>
      <c r="F1657" s="85">
        <v>68357</v>
      </c>
      <c r="G1657" s="96">
        <v>0.19</v>
      </c>
      <c r="H1657" s="97">
        <v>81345</v>
      </c>
    </row>
    <row r="1658" spans="1:8" ht="12.5" x14ac:dyDescent="0.25">
      <c r="A1658" s="7" t="s">
        <v>8265</v>
      </c>
      <c r="B1658" s="79" t="s">
        <v>8266</v>
      </c>
      <c r="C1658" s="80" t="s">
        <v>5368</v>
      </c>
      <c r="D1658" s="80" t="s">
        <v>770</v>
      </c>
      <c r="E1658" s="103">
        <f t="shared" si="50"/>
        <v>118035</v>
      </c>
      <c r="F1658" s="85">
        <v>94286</v>
      </c>
      <c r="G1658" s="96">
        <v>0.19</v>
      </c>
      <c r="H1658" s="97">
        <v>112200</v>
      </c>
    </row>
    <row r="1659" spans="1:8" ht="12.5" x14ac:dyDescent="0.25">
      <c r="A1659" s="7" t="s">
        <v>6154</v>
      </c>
      <c r="B1659" s="79" t="s">
        <v>6155</v>
      </c>
      <c r="C1659" s="80" t="s">
        <v>5368</v>
      </c>
      <c r="D1659" s="80" t="s">
        <v>70</v>
      </c>
      <c r="E1659" s="103">
        <f t="shared" si="50"/>
        <v>600</v>
      </c>
      <c r="F1659" s="85">
        <v>479</v>
      </c>
      <c r="G1659" s="96">
        <v>0.19</v>
      </c>
      <c r="H1659" s="97">
        <v>570</v>
      </c>
    </row>
    <row r="1660" spans="1:8" ht="12.5" x14ac:dyDescent="0.25">
      <c r="A1660" s="7" t="s">
        <v>8267</v>
      </c>
      <c r="B1660" s="79" t="s">
        <v>8268</v>
      </c>
      <c r="C1660" s="80" t="s">
        <v>5368</v>
      </c>
      <c r="D1660" s="80" t="s">
        <v>70</v>
      </c>
      <c r="E1660" s="103">
        <f t="shared" si="50"/>
        <v>76674</v>
      </c>
      <c r="F1660" s="85">
        <v>61247</v>
      </c>
      <c r="G1660" s="96">
        <v>0.19</v>
      </c>
      <c r="H1660" s="97">
        <v>72884</v>
      </c>
    </row>
    <row r="1661" spans="1:8" ht="50" x14ac:dyDescent="0.25">
      <c r="A1661" s="7" t="s">
        <v>10090</v>
      </c>
      <c r="B1661" s="79" t="s">
        <v>10091</v>
      </c>
      <c r="C1661" s="80" t="s">
        <v>5368</v>
      </c>
      <c r="D1661" s="80" t="s">
        <v>65</v>
      </c>
      <c r="E1661" s="103">
        <f t="shared" si="50"/>
        <v>706825</v>
      </c>
      <c r="F1661" s="85">
        <v>564610</v>
      </c>
      <c r="G1661" s="96">
        <v>0.19</v>
      </c>
      <c r="H1661" s="97">
        <v>671886</v>
      </c>
    </row>
    <row r="1662" spans="1:8" ht="25" x14ac:dyDescent="0.25">
      <c r="A1662" s="7" t="s">
        <v>9909</v>
      </c>
      <c r="B1662" s="79" t="s">
        <v>9910</v>
      </c>
      <c r="C1662" s="80" t="s">
        <v>5368</v>
      </c>
      <c r="D1662" s="80" t="s">
        <v>70</v>
      </c>
      <c r="E1662" s="103">
        <f t="shared" si="50"/>
        <v>111466083</v>
      </c>
      <c r="F1662" s="85">
        <v>89038951</v>
      </c>
      <c r="G1662" s="96">
        <v>0.19</v>
      </c>
      <c r="H1662" s="97">
        <v>105956352</v>
      </c>
    </row>
    <row r="1663" spans="1:8" ht="12.5" x14ac:dyDescent="0.25">
      <c r="A1663" s="7" t="s">
        <v>5788</v>
      </c>
      <c r="B1663" s="79" t="s">
        <v>5789</v>
      </c>
      <c r="C1663" s="80" t="s">
        <v>5368</v>
      </c>
      <c r="D1663" s="80" t="s">
        <v>1216</v>
      </c>
      <c r="E1663" s="103">
        <f t="shared" si="50"/>
        <v>167468</v>
      </c>
      <c r="F1663" s="85">
        <v>133773</v>
      </c>
      <c r="G1663" s="96">
        <v>0.19</v>
      </c>
      <c r="H1663" s="97">
        <v>159190</v>
      </c>
    </row>
    <row r="1664" spans="1:8" ht="37.5" x14ac:dyDescent="0.25">
      <c r="A1664" s="7" t="s">
        <v>5790</v>
      </c>
      <c r="B1664" s="79" t="s">
        <v>5791</v>
      </c>
      <c r="C1664" s="80" t="s">
        <v>5368</v>
      </c>
      <c r="D1664" s="80" t="s">
        <v>70</v>
      </c>
      <c r="E1664" s="103">
        <f t="shared" si="50"/>
        <v>235483</v>
      </c>
      <c r="F1664" s="85">
        <v>188103</v>
      </c>
      <c r="G1664" s="96">
        <v>0.19</v>
      </c>
      <c r="H1664" s="97">
        <v>223843</v>
      </c>
    </row>
    <row r="1665" spans="1:8" ht="25" x14ac:dyDescent="0.25">
      <c r="A1665" s="7" t="s">
        <v>6488</v>
      </c>
      <c r="B1665" s="79" t="s">
        <v>6489</v>
      </c>
      <c r="C1665" s="80" t="s">
        <v>5368</v>
      </c>
      <c r="D1665" s="80" t="s">
        <v>70</v>
      </c>
      <c r="E1665" s="103">
        <f t="shared" si="50"/>
        <v>276381</v>
      </c>
      <c r="F1665" s="85">
        <v>220772</v>
      </c>
      <c r="G1665" s="96">
        <v>0.19</v>
      </c>
      <c r="H1665" s="97">
        <v>262719</v>
      </c>
    </row>
    <row r="1666" spans="1:8" ht="12.5" x14ac:dyDescent="0.25">
      <c r="A1666" s="7" t="s">
        <v>8499</v>
      </c>
      <c r="B1666" s="79" t="s">
        <v>8500</v>
      </c>
      <c r="C1666" s="80" t="s">
        <v>5368</v>
      </c>
      <c r="D1666" s="80" t="s">
        <v>70</v>
      </c>
      <c r="E1666" s="103">
        <f t="shared" si="50"/>
        <v>11960</v>
      </c>
      <c r="F1666" s="85">
        <v>9553</v>
      </c>
      <c r="G1666" s="96">
        <v>0.19</v>
      </c>
      <c r="H1666" s="97">
        <v>11368</v>
      </c>
    </row>
    <row r="1667" spans="1:8" ht="25" x14ac:dyDescent="0.25">
      <c r="A1667" s="7" t="s">
        <v>7986</v>
      </c>
      <c r="B1667" s="79" t="s">
        <v>7987</v>
      </c>
      <c r="C1667" s="80" t="s">
        <v>5368</v>
      </c>
      <c r="D1667" s="80" t="s">
        <v>65</v>
      </c>
      <c r="E1667" s="103">
        <f t="shared" si="50"/>
        <v>80360</v>
      </c>
      <c r="F1667" s="85">
        <v>64191</v>
      </c>
      <c r="G1667" s="96">
        <v>0.19</v>
      </c>
      <c r="H1667" s="97">
        <v>76387</v>
      </c>
    </row>
    <row r="1668" spans="1:8" ht="162.5" x14ac:dyDescent="0.25">
      <c r="A1668" s="7" t="s">
        <v>9911</v>
      </c>
      <c r="B1668" s="79" t="s">
        <v>9912</v>
      </c>
      <c r="C1668" s="80" t="s">
        <v>5368</v>
      </c>
      <c r="D1668" s="80" t="s">
        <v>70</v>
      </c>
      <c r="E1668" s="103">
        <f t="shared" si="50"/>
        <v>9712051</v>
      </c>
      <c r="F1668" s="85">
        <v>7757972</v>
      </c>
      <c r="G1668" s="96">
        <v>0.19</v>
      </c>
      <c r="H1668" s="97">
        <v>9231987</v>
      </c>
    </row>
    <row r="1669" spans="1:8" ht="12.5" x14ac:dyDescent="0.25">
      <c r="A1669" s="7" t="s">
        <v>6015</v>
      </c>
      <c r="B1669" s="79" t="s">
        <v>6016</v>
      </c>
      <c r="C1669" s="80" t="s">
        <v>5368</v>
      </c>
      <c r="D1669" s="80" t="s">
        <v>70</v>
      </c>
      <c r="E1669" s="103">
        <f t="shared" si="50"/>
        <v>15920</v>
      </c>
      <c r="F1669" s="85">
        <v>12717</v>
      </c>
      <c r="G1669" s="96">
        <v>0.19</v>
      </c>
      <c r="H1669" s="97">
        <v>15133</v>
      </c>
    </row>
    <row r="1670" spans="1:8" ht="37.5" x14ac:dyDescent="0.25">
      <c r="A1670" s="7" t="s">
        <v>8561</v>
      </c>
      <c r="B1670" s="79" t="s">
        <v>2968</v>
      </c>
      <c r="C1670" s="80" t="s">
        <v>5368</v>
      </c>
      <c r="D1670" s="80" t="s">
        <v>70</v>
      </c>
      <c r="E1670" s="103">
        <f t="shared" si="50"/>
        <v>238337</v>
      </c>
      <c r="F1670" s="85">
        <v>190383</v>
      </c>
      <c r="G1670" s="96">
        <v>0.19</v>
      </c>
      <c r="H1670" s="97">
        <v>226556</v>
      </c>
    </row>
    <row r="1671" spans="1:8" ht="12.5" x14ac:dyDescent="0.25">
      <c r="A1671" s="7" t="s">
        <v>7367</v>
      </c>
      <c r="B1671" s="79" t="s">
        <v>7368</v>
      </c>
      <c r="C1671" s="80" t="s">
        <v>5368</v>
      </c>
      <c r="D1671" s="80" t="s">
        <v>70</v>
      </c>
      <c r="E1671" s="103">
        <f t="shared" si="50"/>
        <v>117380</v>
      </c>
      <c r="F1671" s="85">
        <v>93762</v>
      </c>
      <c r="G1671" s="96">
        <v>0.19</v>
      </c>
      <c r="H1671" s="97">
        <v>111577</v>
      </c>
    </row>
    <row r="1672" spans="1:8" ht="25" x14ac:dyDescent="0.25">
      <c r="A1672" s="7" t="s">
        <v>9708</v>
      </c>
      <c r="B1672" s="79" t="s">
        <v>9709</v>
      </c>
      <c r="C1672" s="80" t="s">
        <v>5368</v>
      </c>
      <c r="D1672" s="80" t="s">
        <v>91</v>
      </c>
      <c r="E1672" s="103">
        <f t="shared" si="50"/>
        <v>9451</v>
      </c>
      <c r="F1672" s="85">
        <v>7549</v>
      </c>
      <c r="G1672" s="96">
        <v>0.19</v>
      </c>
      <c r="H1672" s="97">
        <v>8983</v>
      </c>
    </row>
    <row r="1673" spans="1:8" ht="25" x14ac:dyDescent="0.25">
      <c r="A1673" s="7" t="s">
        <v>9710</v>
      </c>
      <c r="B1673" s="79" t="s">
        <v>9711</v>
      </c>
      <c r="C1673" s="80" t="s">
        <v>5368</v>
      </c>
      <c r="D1673" s="80" t="s">
        <v>70</v>
      </c>
      <c r="E1673" s="103">
        <f t="shared" si="50"/>
        <v>2620</v>
      </c>
      <c r="F1673" s="85">
        <v>2485</v>
      </c>
      <c r="G1673" s="96">
        <v>1.9E-3</v>
      </c>
      <c r="H1673" s="97">
        <v>2490</v>
      </c>
    </row>
    <row r="1674" spans="1:8" ht="25" x14ac:dyDescent="0.25">
      <c r="A1674" s="7" t="s">
        <v>9913</v>
      </c>
      <c r="B1674" s="79" t="s">
        <v>9914</v>
      </c>
      <c r="C1674" s="80" t="s">
        <v>5368</v>
      </c>
      <c r="D1674" s="80" t="s">
        <v>65</v>
      </c>
      <c r="E1674" s="103">
        <f t="shared" si="50"/>
        <v>133033</v>
      </c>
      <c r="F1674" s="85">
        <v>106266</v>
      </c>
      <c r="G1674" s="96">
        <v>0.19</v>
      </c>
      <c r="H1674" s="97">
        <v>126457</v>
      </c>
    </row>
    <row r="1675" spans="1:8" ht="25" x14ac:dyDescent="0.25">
      <c r="A1675" s="7" t="s">
        <v>8562</v>
      </c>
      <c r="B1675" s="79" t="s">
        <v>8563</v>
      </c>
      <c r="C1675" s="80" t="s">
        <v>5368</v>
      </c>
      <c r="D1675" s="80" t="s">
        <v>70</v>
      </c>
      <c r="E1675" s="103">
        <f t="shared" si="50"/>
        <v>217899</v>
      </c>
      <c r="F1675" s="85">
        <v>174057</v>
      </c>
      <c r="G1675" s="96">
        <v>0.19</v>
      </c>
      <c r="H1675" s="97">
        <v>207128</v>
      </c>
    </row>
    <row r="1676" spans="1:8" ht="25" x14ac:dyDescent="0.25">
      <c r="A1676" s="7" t="s">
        <v>8564</v>
      </c>
      <c r="B1676" s="79" t="s">
        <v>8565</v>
      </c>
      <c r="C1676" s="80" t="s">
        <v>5368</v>
      </c>
      <c r="D1676" s="80" t="s">
        <v>70</v>
      </c>
      <c r="E1676" s="103">
        <f t="shared" si="50"/>
        <v>26681</v>
      </c>
      <c r="F1676" s="85">
        <v>21313</v>
      </c>
      <c r="G1676" s="96">
        <v>0.19</v>
      </c>
      <c r="H1676" s="97">
        <v>25362</v>
      </c>
    </row>
    <row r="1677" spans="1:8" ht="75" x14ac:dyDescent="0.25">
      <c r="A1677" s="7" t="s">
        <v>8503</v>
      </c>
      <c r="B1677" s="79" t="s">
        <v>8504</v>
      </c>
      <c r="C1677" s="80" t="s">
        <v>5368</v>
      </c>
      <c r="D1677" s="80" t="s">
        <v>65</v>
      </c>
      <c r="E1677" s="103">
        <f t="shared" si="50"/>
        <v>364648</v>
      </c>
      <c r="F1677" s="85">
        <v>291280</v>
      </c>
      <c r="G1677" s="96">
        <v>0.19</v>
      </c>
      <c r="H1677" s="97">
        <v>346623</v>
      </c>
    </row>
    <row r="1678" spans="1:8" ht="50" x14ac:dyDescent="0.25">
      <c r="A1678" s="7" t="s">
        <v>8505</v>
      </c>
      <c r="B1678" s="79" t="s">
        <v>2900</v>
      </c>
      <c r="C1678" s="80" t="s">
        <v>5368</v>
      </c>
      <c r="D1678" s="80" t="s">
        <v>65</v>
      </c>
      <c r="E1678" s="103">
        <f t="shared" si="50"/>
        <v>720400</v>
      </c>
      <c r="F1678" s="85">
        <v>575454</v>
      </c>
      <c r="G1678" s="96">
        <v>0.19</v>
      </c>
      <c r="H1678" s="97">
        <v>684790</v>
      </c>
    </row>
    <row r="1679" spans="1:8" ht="50" x14ac:dyDescent="0.25">
      <c r="A1679" s="7" t="s">
        <v>8506</v>
      </c>
      <c r="B1679" s="79" t="s">
        <v>2902</v>
      </c>
      <c r="C1679" s="80" t="s">
        <v>5368</v>
      </c>
      <c r="D1679" s="80" t="s">
        <v>91</v>
      </c>
      <c r="E1679" s="103">
        <f t="shared" ref="E1679:E1710" si="51">ROUNDUP(H1679*(1+$H$1),0)</f>
        <v>22237</v>
      </c>
      <c r="F1679" s="85">
        <v>17762</v>
      </c>
      <c r="G1679" s="96">
        <v>0.19</v>
      </c>
      <c r="H1679" s="97">
        <v>21137</v>
      </c>
    </row>
    <row r="1680" spans="1:8" ht="37.5" x14ac:dyDescent="0.25">
      <c r="A1680" s="7" t="s">
        <v>6156</v>
      </c>
      <c r="B1680" s="79" t="s">
        <v>6157</v>
      </c>
      <c r="C1680" s="80" t="s">
        <v>5368</v>
      </c>
      <c r="D1680" s="80" t="s">
        <v>91</v>
      </c>
      <c r="E1680" s="103">
        <f t="shared" si="51"/>
        <v>8471</v>
      </c>
      <c r="F1680" s="85">
        <v>6766</v>
      </c>
      <c r="G1680" s="96">
        <v>0.19</v>
      </c>
      <c r="H1680" s="97">
        <v>8052</v>
      </c>
    </row>
    <row r="1681" spans="1:8" ht="37.5" x14ac:dyDescent="0.25">
      <c r="A1681" s="7" t="s">
        <v>6158</v>
      </c>
      <c r="B1681" s="79" t="s">
        <v>6159</v>
      </c>
      <c r="C1681" s="80" t="s">
        <v>5368</v>
      </c>
      <c r="D1681" s="80" t="s">
        <v>91</v>
      </c>
      <c r="E1681" s="103">
        <f t="shared" si="51"/>
        <v>8471</v>
      </c>
      <c r="F1681" s="85">
        <v>6766</v>
      </c>
      <c r="G1681" s="96">
        <v>0.19</v>
      </c>
      <c r="H1681" s="97">
        <v>8052</v>
      </c>
    </row>
    <row r="1682" spans="1:8" ht="12.5" x14ac:dyDescent="0.25">
      <c r="A1682" s="7" t="s">
        <v>8889</v>
      </c>
      <c r="B1682" s="79" t="s">
        <v>8890</v>
      </c>
      <c r="C1682" s="80" t="s">
        <v>5368</v>
      </c>
      <c r="D1682" s="80" t="s">
        <v>70</v>
      </c>
      <c r="E1682" s="103">
        <f t="shared" si="51"/>
        <v>83409</v>
      </c>
      <c r="F1682" s="85">
        <v>66627</v>
      </c>
      <c r="G1682" s="96">
        <v>0.19</v>
      </c>
      <c r="H1682" s="97">
        <v>79286</v>
      </c>
    </row>
    <row r="1683" spans="1:8" ht="12.5" x14ac:dyDescent="0.25">
      <c r="A1683" s="7" t="s">
        <v>7369</v>
      </c>
      <c r="B1683" s="79" t="s">
        <v>7370</v>
      </c>
      <c r="C1683" s="80" t="s">
        <v>5368</v>
      </c>
      <c r="D1683" s="80" t="s">
        <v>70</v>
      </c>
      <c r="E1683" s="103">
        <f t="shared" si="51"/>
        <v>24216</v>
      </c>
      <c r="F1683" s="85">
        <v>19344</v>
      </c>
      <c r="G1683" s="96">
        <v>0.19</v>
      </c>
      <c r="H1683" s="97">
        <v>23019</v>
      </c>
    </row>
    <row r="1684" spans="1:8" ht="12.5" x14ac:dyDescent="0.25">
      <c r="A1684" s="7" t="s">
        <v>6023</v>
      </c>
      <c r="B1684" s="79" t="s">
        <v>6024</v>
      </c>
      <c r="C1684" s="80" t="s">
        <v>5368</v>
      </c>
      <c r="D1684" s="80" t="s">
        <v>91</v>
      </c>
      <c r="E1684" s="103">
        <f t="shared" si="51"/>
        <v>28900</v>
      </c>
      <c r="F1684" s="85">
        <v>23085</v>
      </c>
      <c r="G1684" s="96">
        <v>0.19</v>
      </c>
      <c r="H1684" s="97">
        <v>27471</v>
      </c>
    </row>
    <row r="1685" spans="1:8" ht="12.5" x14ac:dyDescent="0.25">
      <c r="A1685" s="7" t="s">
        <v>6025</v>
      </c>
      <c r="B1685" s="79" t="s">
        <v>6026</v>
      </c>
      <c r="C1685" s="80" t="s">
        <v>5368</v>
      </c>
      <c r="D1685" s="80" t="s">
        <v>91</v>
      </c>
      <c r="E1685" s="103">
        <f t="shared" si="51"/>
        <v>6974</v>
      </c>
      <c r="F1685" s="85">
        <v>5571</v>
      </c>
      <c r="G1685" s="96">
        <v>0.19</v>
      </c>
      <c r="H1685" s="97">
        <v>6629</v>
      </c>
    </row>
    <row r="1686" spans="1:8" ht="12.5" x14ac:dyDescent="0.25">
      <c r="A1686" s="7" t="s">
        <v>6027</v>
      </c>
      <c r="B1686" s="79" t="s">
        <v>6028</v>
      </c>
      <c r="C1686" s="80" t="s">
        <v>5368</v>
      </c>
      <c r="D1686" s="80" t="s">
        <v>91</v>
      </c>
      <c r="E1686" s="103">
        <f t="shared" si="51"/>
        <v>1621</v>
      </c>
      <c r="F1686" s="85">
        <v>1294</v>
      </c>
      <c r="G1686" s="96">
        <v>0.19</v>
      </c>
      <c r="H1686" s="97">
        <v>1540</v>
      </c>
    </row>
    <row r="1687" spans="1:8" ht="12.5" x14ac:dyDescent="0.25">
      <c r="A1687" s="7" t="s">
        <v>6029</v>
      </c>
      <c r="B1687" s="79" t="s">
        <v>6030</v>
      </c>
      <c r="C1687" s="80" t="s">
        <v>5368</v>
      </c>
      <c r="D1687" s="80" t="s">
        <v>91</v>
      </c>
      <c r="E1687" s="103">
        <f t="shared" si="51"/>
        <v>10464</v>
      </c>
      <c r="F1687" s="85">
        <v>8358</v>
      </c>
      <c r="G1687" s="96">
        <v>0.19</v>
      </c>
      <c r="H1687" s="97">
        <v>9946</v>
      </c>
    </row>
    <row r="1688" spans="1:8" ht="12.5" x14ac:dyDescent="0.25">
      <c r="A1688" s="7" t="s">
        <v>6162</v>
      </c>
      <c r="B1688" s="79" t="s">
        <v>6163</v>
      </c>
      <c r="C1688" s="80" t="s">
        <v>5368</v>
      </c>
      <c r="D1688" s="80" t="s">
        <v>65</v>
      </c>
      <c r="E1688" s="103">
        <f t="shared" si="51"/>
        <v>68710</v>
      </c>
      <c r="F1688" s="85">
        <v>54885</v>
      </c>
      <c r="G1688" s="96">
        <v>0.19</v>
      </c>
      <c r="H1688" s="97">
        <v>65313</v>
      </c>
    </row>
    <row r="1689" spans="1:8" ht="50" x14ac:dyDescent="0.25">
      <c r="A1689" s="7" t="s">
        <v>7988</v>
      </c>
      <c r="B1689" s="79" t="s">
        <v>7989</v>
      </c>
      <c r="C1689" s="80" t="s">
        <v>5368</v>
      </c>
      <c r="D1689" s="80" t="s">
        <v>91</v>
      </c>
      <c r="E1689" s="103">
        <f t="shared" si="51"/>
        <v>45003</v>
      </c>
      <c r="F1689" s="85">
        <v>35948</v>
      </c>
      <c r="G1689" s="96">
        <v>0.19</v>
      </c>
      <c r="H1689" s="97">
        <v>42778</v>
      </c>
    </row>
    <row r="1690" spans="1:8" ht="12.5" x14ac:dyDescent="0.25">
      <c r="A1690" s="7" t="s">
        <v>5971</v>
      </c>
      <c r="B1690" s="79" t="s">
        <v>5972</v>
      </c>
      <c r="C1690" s="80" t="s">
        <v>5368</v>
      </c>
      <c r="D1690" s="80" t="s">
        <v>65</v>
      </c>
      <c r="E1690" s="103">
        <f t="shared" si="51"/>
        <v>63443</v>
      </c>
      <c r="F1690" s="85">
        <v>50678</v>
      </c>
      <c r="G1690" s="96">
        <v>0.19</v>
      </c>
      <c r="H1690" s="97">
        <v>60307</v>
      </c>
    </row>
    <row r="1691" spans="1:8" ht="12.5" x14ac:dyDescent="0.25">
      <c r="A1691" s="7" t="s">
        <v>7845</v>
      </c>
      <c r="B1691" s="79" t="s">
        <v>7846</v>
      </c>
      <c r="C1691" s="80" t="s">
        <v>5368</v>
      </c>
      <c r="D1691" s="80" t="s">
        <v>70</v>
      </c>
      <c r="E1691" s="103">
        <f t="shared" si="51"/>
        <v>1569</v>
      </c>
      <c r="F1691" s="85">
        <v>1253</v>
      </c>
      <c r="G1691" s="96">
        <v>0.19</v>
      </c>
      <c r="H1691" s="97">
        <v>1491</v>
      </c>
    </row>
    <row r="1692" spans="1:8" ht="12.5" x14ac:dyDescent="0.25">
      <c r="A1692" s="7" t="s">
        <v>5792</v>
      </c>
      <c r="B1692" s="79" t="s">
        <v>5793</v>
      </c>
      <c r="C1692" s="80" t="s">
        <v>5368</v>
      </c>
      <c r="D1692" s="80" t="s">
        <v>70</v>
      </c>
      <c r="E1692" s="103">
        <f t="shared" si="51"/>
        <v>152466</v>
      </c>
      <c r="F1692" s="85">
        <v>121789</v>
      </c>
      <c r="G1692" s="96">
        <v>0.19</v>
      </c>
      <c r="H1692" s="97">
        <v>144929</v>
      </c>
    </row>
    <row r="1693" spans="1:8" ht="25" x14ac:dyDescent="0.25">
      <c r="A1693" s="7" t="s">
        <v>5796</v>
      </c>
      <c r="B1693" s="79" t="s">
        <v>5797</v>
      </c>
      <c r="C1693" s="80" t="s">
        <v>5368</v>
      </c>
      <c r="D1693" s="80" t="s">
        <v>70</v>
      </c>
      <c r="E1693" s="103">
        <f t="shared" si="51"/>
        <v>14758</v>
      </c>
      <c r="F1693" s="85">
        <v>11788</v>
      </c>
      <c r="G1693" s="96">
        <v>0.19</v>
      </c>
      <c r="H1693" s="97">
        <v>14028</v>
      </c>
    </row>
    <row r="1694" spans="1:8" ht="37.5" x14ac:dyDescent="0.25">
      <c r="A1694" s="7" t="s">
        <v>5804</v>
      </c>
      <c r="B1694" s="79" t="s">
        <v>5805</v>
      </c>
      <c r="C1694" s="80" t="s">
        <v>5368</v>
      </c>
      <c r="D1694" s="80" t="s">
        <v>70</v>
      </c>
      <c r="E1694" s="103">
        <f t="shared" si="51"/>
        <v>901657</v>
      </c>
      <c r="F1694" s="85">
        <v>720242</v>
      </c>
      <c r="G1694" s="96">
        <v>0.19</v>
      </c>
      <c r="H1694" s="97">
        <v>857088</v>
      </c>
    </row>
    <row r="1695" spans="1:8" ht="25" x14ac:dyDescent="0.25">
      <c r="A1695" s="7" t="s">
        <v>6031</v>
      </c>
      <c r="B1695" s="79" t="s">
        <v>6032</v>
      </c>
      <c r="C1695" s="80" t="s">
        <v>5368</v>
      </c>
      <c r="D1695" s="80" t="s">
        <v>65</v>
      </c>
      <c r="E1695" s="103">
        <f t="shared" si="51"/>
        <v>35873</v>
      </c>
      <c r="F1695" s="85">
        <v>28655</v>
      </c>
      <c r="G1695" s="96">
        <v>0.19</v>
      </c>
      <c r="H1695" s="97">
        <v>34099</v>
      </c>
    </row>
    <row r="1696" spans="1:8" ht="12.5" x14ac:dyDescent="0.25">
      <c r="A1696" s="7" t="s">
        <v>9712</v>
      </c>
      <c r="B1696" s="79" t="s">
        <v>9713</v>
      </c>
      <c r="C1696" s="80" t="s">
        <v>5368</v>
      </c>
      <c r="D1696" s="80" t="s">
        <v>91</v>
      </c>
      <c r="E1696" s="103">
        <f t="shared" si="51"/>
        <v>14349</v>
      </c>
      <c r="F1696" s="85">
        <v>11461</v>
      </c>
      <c r="G1696" s="96">
        <v>0.19</v>
      </c>
      <c r="H1696" s="97">
        <v>13639</v>
      </c>
    </row>
    <row r="1697" spans="1:8" ht="12.5" x14ac:dyDescent="0.25">
      <c r="A1697" s="7" t="s">
        <v>9714</v>
      </c>
      <c r="B1697" s="79" t="s">
        <v>9715</v>
      </c>
      <c r="C1697" s="80" t="s">
        <v>5368</v>
      </c>
      <c r="D1697" s="80" t="s">
        <v>16</v>
      </c>
      <c r="E1697" s="103">
        <f t="shared" si="51"/>
        <v>710846</v>
      </c>
      <c r="F1697" s="85">
        <v>567823</v>
      </c>
      <c r="G1697" s="96">
        <v>0.19</v>
      </c>
      <c r="H1697" s="97">
        <v>675709</v>
      </c>
    </row>
    <row r="1698" spans="1:8" ht="50" x14ac:dyDescent="0.25">
      <c r="A1698" s="7" t="s">
        <v>6111</v>
      </c>
      <c r="B1698" s="79" t="s">
        <v>838</v>
      </c>
      <c r="C1698" s="80" t="s">
        <v>5368</v>
      </c>
      <c r="D1698" s="80" t="s">
        <v>65</v>
      </c>
      <c r="E1698" s="103">
        <f t="shared" si="51"/>
        <v>155644</v>
      </c>
      <c r="F1698" s="85">
        <v>124328</v>
      </c>
      <c r="G1698" s="96">
        <v>0.19</v>
      </c>
      <c r="H1698" s="97">
        <v>147950</v>
      </c>
    </row>
    <row r="1699" spans="1:8" ht="50" x14ac:dyDescent="0.25">
      <c r="A1699" s="7" t="s">
        <v>6165</v>
      </c>
      <c r="B1699" s="79" t="s">
        <v>884</v>
      </c>
      <c r="C1699" s="80" t="s">
        <v>5368</v>
      </c>
      <c r="D1699" s="80" t="s">
        <v>65</v>
      </c>
      <c r="E1699" s="103">
        <f t="shared" si="51"/>
        <v>178767</v>
      </c>
      <c r="F1699" s="85">
        <v>142798</v>
      </c>
      <c r="G1699" s="96">
        <v>0.19</v>
      </c>
      <c r="H1699" s="97">
        <v>169930</v>
      </c>
    </row>
    <row r="1700" spans="1:8" ht="50" x14ac:dyDescent="0.25">
      <c r="A1700" s="7" t="s">
        <v>6164</v>
      </c>
      <c r="B1700" s="79" t="s">
        <v>882</v>
      </c>
      <c r="C1700" s="80" t="s">
        <v>5368</v>
      </c>
      <c r="D1700" s="80" t="s">
        <v>65</v>
      </c>
      <c r="E1700" s="103">
        <f t="shared" si="51"/>
        <v>39136</v>
      </c>
      <c r="F1700" s="85">
        <v>31261</v>
      </c>
      <c r="G1700" s="96">
        <v>0.19</v>
      </c>
      <c r="H1700" s="97">
        <v>37201</v>
      </c>
    </row>
    <row r="1701" spans="1:8" ht="50" x14ac:dyDescent="0.25">
      <c r="A1701" s="7" t="s">
        <v>6174</v>
      </c>
      <c r="B1701" s="79" t="s">
        <v>4612</v>
      </c>
      <c r="C1701" s="80" t="s">
        <v>5368</v>
      </c>
      <c r="D1701" s="80" t="s">
        <v>65</v>
      </c>
      <c r="E1701" s="103">
        <f t="shared" si="51"/>
        <v>47139</v>
      </c>
      <c r="F1701" s="85">
        <v>37654</v>
      </c>
      <c r="G1701" s="96">
        <v>0.19</v>
      </c>
      <c r="H1701" s="97">
        <v>44808</v>
      </c>
    </row>
    <row r="1702" spans="1:8" ht="25" x14ac:dyDescent="0.25">
      <c r="A1702" s="7" t="s">
        <v>9923</v>
      </c>
      <c r="B1702" s="79" t="s">
        <v>9924</v>
      </c>
      <c r="C1702" s="80" t="s">
        <v>5368</v>
      </c>
      <c r="D1702" s="80" t="s">
        <v>65</v>
      </c>
      <c r="E1702" s="103">
        <f t="shared" si="51"/>
        <v>9770</v>
      </c>
      <c r="F1702" s="85">
        <v>7804</v>
      </c>
      <c r="G1702" s="96">
        <v>0.19</v>
      </c>
      <c r="H1702" s="97">
        <v>9287</v>
      </c>
    </row>
    <row r="1703" spans="1:8" ht="50" x14ac:dyDescent="0.25">
      <c r="A1703" s="7" t="s">
        <v>6085</v>
      </c>
      <c r="B1703" s="79" t="s">
        <v>832</v>
      </c>
      <c r="C1703" s="80" t="s">
        <v>5368</v>
      </c>
      <c r="D1703" s="80" t="s">
        <v>65</v>
      </c>
      <c r="E1703" s="103">
        <f t="shared" si="51"/>
        <v>93385</v>
      </c>
      <c r="F1703" s="85">
        <v>74596</v>
      </c>
      <c r="G1703" s="96">
        <v>0.19</v>
      </c>
      <c r="H1703" s="97">
        <v>88769</v>
      </c>
    </row>
    <row r="1704" spans="1:8" ht="50" x14ac:dyDescent="0.25">
      <c r="A1704" s="7" t="s">
        <v>6086</v>
      </c>
      <c r="B1704" s="79" t="s">
        <v>834</v>
      </c>
      <c r="C1704" s="80" t="s">
        <v>5368</v>
      </c>
      <c r="D1704" s="80" t="s">
        <v>65</v>
      </c>
      <c r="E1704" s="103">
        <f t="shared" si="51"/>
        <v>61369</v>
      </c>
      <c r="F1704" s="85">
        <v>49021</v>
      </c>
      <c r="G1704" s="96">
        <v>0.19</v>
      </c>
      <c r="H1704" s="97">
        <v>58335</v>
      </c>
    </row>
    <row r="1705" spans="1:8" ht="12.5" x14ac:dyDescent="0.25">
      <c r="A1705" s="7" t="s">
        <v>6490</v>
      </c>
      <c r="B1705" s="79" t="s">
        <v>6491</v>
      </c>
      <c r="C1705" s="80" t="s">
        <v>5368</v>
      </c>
      <c r="D1705" s="80" t="s">
        <v>91</v>
      </c>
      <c r="E1705" s="103">
        <f t="shared" si="51"/>
        <v>33299</v>
      </c>
      <c r="F1705" s="85">
        <v>26599</v>
      </c>
      <c r="G1705" s="96">
        <v>0.19</v>
      </c>
      <c r="H1705" s="97">
        <v>31653</v>
      </c>
    </row>
    <row r="1706" spans="1:8" ht="12.5" x14ac:dyDescent="0.25">
      <c r="A1706" s="7" t="s">
        <v>6492</v>
      </c>
      <c r="B1706" s="79" t="s">
        <v>6493</v>
      </c>
      <c r="C1706" s="80" t="s">
        <v>5368</v>
      </c>
      <c r="D1706" s="80" t="s">
        <v>70</v>
      </c>
      <c r="E1706" s="103">
        <f t="shared" si="51"/>
        <v>51229</v>
      </c>
      <c r="F1706" s="85">
        <v>40921</v>
      </c>
      <c r="G1706" s="96">
        <v>0.19</v>
      </c>
      <c r="H1706" s="97">
        <v>48696</v>
      </c>
    </row>
    <row r="1707" spans="1:8" ht="12.5" x14ac:dyDescent="0.25">
      <c r="A1707" s="7" t="s">
        <v>8624</v>
      </c>
      <c r="B1707" s="79" t="s">
        <v>8625</v>
      </c>
      <c r="C1707" s="80" t="s">
        <v>5368</v>
      </c>
      <c r="D1707" s="80" t="s">
        <v>70</v>
      </c>
      <c r="E1707" s="103">
        <f t="shared" si="51"/>
        <v>32017</v>
      </c>
      <c r="F1707" s="85">
        <v>25575</v>
      </c>
      <c r="G1707" s="96">
        <v>0.19</v>
      </c>
      <c r="H1707" s="97">
        <v>30434</v>
      </c>
    </row>
    <row r="1708" spans="1:8" ht="12.5" x14ac:dyDescent="0.25">
      <c r="A1708" s="7" t="s">
        <v>6494</v>
      </c>
      <c r="B1708" s="79" t="s">
        <v>6495</v>
      </c>
      <c r="C1708" s="80" t="s">
        <v>5368</v>
      </c>
      <c r="D1708" s="80" t="s">
        <v>70</v>
      </c>
      <c r="E1708" s="103">
        <f t="shared" si="51"/>
        <v>9179</v>
      </c>
      <c r="F1708" s="85">
        <v>7332</v>
      </c>
      <c r="G1708" s="96">
        <v>0.19</v>
      </c>
      <c r="H1708" s="97">
        <v>8725</v>
      </c>
    </row>
    <row r="1709" spans="1:8" ht="12.5" x14ac:dyDescent="0.25">
      <c r="A1709" s="7" t="s">
        <v>9921</v>
      </c>
      <c r="B1709" s="79" t="s">
        <v>9922</v>
      </c>
      <c r="C1709" s="80" t="s">
        <v>5368</v>
      </c>
      <c r="D1709" s="80" t="s">
        <v>70</v>
      </c>
      <c r="E1709" s="103">
        <f t="shared" si="51"/>
        <v>63326</v>
      </c>
      <c r="F1709" s="85">
        <v>50584</v>
      </c>
      <c r="G1709" s="96">
        <v>0.19</v>
      </c>
      <c r="H1709" s="97">
        <v>60195</v>
      </c>
    </row>
    <row r="1710" spans="1:8" ht="12.5" x14ac:dyDescent="0.25">
      <c r="A1710" s="7" t="s">
        <v>6496</v>
      </c>
      <c r="B1710" s="79" t="s">
        <v>6497</v>
      </c>
      <c r="C1710" s="80" t="s">
        <v>5368</v>
      </c>
      <c r="D1710" s="80" t="s">
        <v>70</v>
      </c>
      <c r="E1710" s="103">
        <f t="shared" si="51"/>
        <v>273991</v>
      </c>
      <c r="F1710" s="85">
        <v>218863</v>
      </c>
      <c r="G1710" s="96">
        <v>0.19</v>
      </c>
      <c r="H1710" s="97">
        <v>260447</v>
      </c>
    </row>
    <row r="1711" spans="1:8" ht="12.5" x14ac:dyDescent="0.25">
      <c r="A1711" s="7" t="s">
        <v>6498</v>
      </c>
      <c r="B1711" s="79" t="s">
        <v>6499</v>
      </c>
      <c r="C1711" s="80" t="s">
        <v>5368</v>
      </c>
      <c r="D1711" s="80" t="s">
        <v>70</v>
      </c>
      <c r="E1711" s="103">
        <f t="shared" ref="E1711:E1742" si="52">ROUNDUP(H1711*(1+$H$1),0)</f>
        <v>19430</v>
      </c>
      <c r="F1711" s="85">
        <v>15520</v>
      </c>
      <c r="G1711" s="96">
        <v>0.19</v>
      </c>
      <c r="H1711" s="97">
        <v>18469</v>
      </c>
    </row>
    <row r="1712" spans="1:8" ht="12.5" x14ac:dyDescent="0.25">
      <c r="A1712" s="7" t="s">
        <v>6500</v>
      </c>
      <c r="B1712" s="79" t="s">
        <v>6501</v>
      </c>
      <c r="C1712" s="80" t="s">
        <v>5368</v>
      </c>
      <c r="D1712" s="80" t="s">
        <v>70</v>
      </c>
      <c r="E1712" s="103">
        <f t="shared" si="52"/>
        <v>20629</v>
      </c>
      <c r="F1712" s="85">
        <v>16478</v>
      </c>
      <c r="G1712" s="96">
        <v>0.19</v>
      </c>
      <c r="H1712" s="97">
        <v>19609</v>
      </c>
    </row>
    <row r="1713" spans="1:8" ht="12.5" x14ac:dyDescent="0.25">
      <c r="A1713" s="7" t="s">
        <v>6502</v>
      </c>
      <c r="B1713" s="79" t="s">
        <v>6503</v>
      </c>
      <c r="C1713" s="80" t="s">
        <v>5368</v>
      </c>
      <c r="D1713" s="80" t="s">
        <v>70</v>
      </c>
      <c r="E1713" s="103">
        <f t="shared" si="52"/>
        <v>2243</v>
      </c>
      <c r="F1713" s="85">
        <v>2132</v>
      </c>
      <c r="G1713" s="96">
        <v>0</v>
      </c>
      <c r="H1713" s="97">
        <v>2132</v>
      </c>
    </row>
    <row r="1714" spans="1:8" ht="25" x14ac:dyDescent="0.25">
      <c r="A1714" s="7" t="s">
        <v>6504</v>
      </c>
      <c r="B1714" s="79" t="s">
        <v>6505</v>
      </c>
      <c r="C1714" s="80" t="s">
        <v>5368</v>
      </c>
      <c r="D1714" s="80" t="s">
        <v>70</v>
      </c>
      <c r="E1714" s="103">
        <f t="shared" si="52"/>
        <v>5949145</v>
      </c>
      <c r="F1714" s="85">
        <v>4752168</v>
      </c>
      <c r="G1714" s="96">
        <v>0.19</v>
      </c>
      <c r="H1714" s="97">
        <v>5655080</v>
      </c>
    </row>
    <row r="1715" spans="1:8" ht="12.5" x14ac:dyDescent="0.25">
      <c r="A1715" s="7" t="s">
        <v>6506</v>
      </c>
      <c r="B1715" s="79" t="s">
        <v>6507</v>
      </c>
      <c r="C1715" s="80" t="s">
        <v>5368</v>
      </c>
      <c r="D1715" s="80" t="s">
        <v>91</v>
      </c>
      <c r="E1715" s="103">
        <f t="shared" si="52"/>
        <v>1494</v>
      </c>
      <c r="F1715" s="85">
        <v>1193</v>
      </c>
      <c r="G1715" s="96">
        <v>0.19</v>
      </c>
      <c r="H1715" s="97">
        <v>1420</v>
      </c>
    </row>
    <row r="1716" spans="1:8" ht="12.5" x14ac:dyDescent="0.25">
      <c r="A1716" s="7" t="s">
        <v>6508</v>
      </c>
      <c r="B1716" s="79" t="s">
        <v>6509</v>
      </c>
      <c r="C1716" s="80" t="s">
        <v>5368</v>
      </c>
      <c r="D1716" s="80" t="s">
        <v>70</v>
      </c>
      <c r="E1716" s="103">
        <f t="shared" si="52"/>
        <v>10464</v>
      </c>
      <c r="F1716" s="85">
        <v>8358</v>
      </c>
      <c r="G1716" s="96">
        <v>0.19</v>
      </c>
      <c r="H1716" s="97">
        <v>9946</v>
      </c>
    </row>
    <row r="1717" spans="1:8" ht="12.5" x14ac:dyDescent="0.25">
      <c r="A1717" s="7" t="s">
        <v>6510</v>
      </c>
      <c r="B1717" s="79" t="s">
        <v>6511</v>
      </c>
      <c r="C1717" s="80" t="s">
        <v>5368</v>
      </c>
      <c r="D1717" s="80" t="s">
        <v>70</v>
      </c>
      <c r="E1717" s="103">
        <f t="shared" si="52"/>
        <v>746</v>
      </c>
      <c r="F1717" s="85">
        <v>596</v>
      </c>
      <c r="G1717" s="96">
        <v>0.19</v>
      </c>
      <c r="H1717" s="97">
        <v>709</v>
      </c>
    </row>
    <row r="1718" spans="1:8" ht="12.5" x14ac:dyDescent="0.25">
      <c r="A1718" s="7" t="s">
        <v>6512</v>
      </c>
      <c r="B1718" s="79" t="s">
        <v>6513</v>
      </c>
      <c r="C1718" s="80" t="s">
        <v>5368</v>
      </c>
      <c r="D1718" s="80" t="s">
        <v>70</v>
      </c>
      <c r="E1718" s="103">
        <f t="shared" si="52"/>
        <v>27653</v>
      </c>
      <c r="F1718" s="85">
        <v>22089</v>
      </c>
      <c r="G1718" s="96">
        <v>0.19</v>
      </c>
      <c r="H1718" s="97">
        <v>26286</v>
      </c>
    </row>
    <row r="1719" spans="1:8" ht="12.5" x14ac:dyDescent="0.25">
      <c r="A1719" s="7" t="s">
        <v>6514</v>
      </c>
      <c r="B1719" s="79" t="s">
        <v>6515</v>
      </c>
      <c r="C1719" s="80" t="s">
        <v>5368</v>
      </c>
      <c r="D1719" s="80" t="s">
        <v>91</v>
      </c>
      <c r="E1719" s="103">
        <f t="shared" si="52"/>
        <v>10464</v>
      </c>
      <c r="F1719" s="85">
        <v>8358</v>
      </c>
      <c r="G1719" s="96">
        <v>0.19</v>
      </c>
      <c r="H1719" s="97">
        <v>9946</v>
      </c>
    </row>
    <row r="1720" spans="1:8" ht="12.5" x14ac:dyDescent="0.25">
      <c r="A1720" s="7" t="s">
        <v>6516</v>
      </c>
      <c r="B1720" s="79" t="s">
        <v>6517</v>
      </c>
      <c r="C1720" s="80" t="s">
        <v>5368</v>
      </c>
      <c r="D1720" s="80" t="s">
        <v>70</v>
      </c>
      <c r="E1720" s="103">
        <f t="shared" si="52"/>
        <v>167468</v>
      </c>
      <c r="F1720" s="85">
        <v>133773</v>
      </c>
      <c r="G1720" s="96">
        <v>0.19</v>
      </c>
      <c r="H1720" s="97">
        <v>159190</v>
      </c>
    </row>
    <row r="1721" spans="1:8" ht="12.5" x14ac:dyDescent="0.25">
      <c r="A1721" s="7" t="s">
        <v>6037</v>
      </c>
      <c r="B1721" s="79" t="s">
        <v>6038</v>
      </c>
      <c r="C1721" s="80" t="s">
        <v>5368</v>
      </c>
      <c r="D1721" s="80" t="s">
        <v>91</v>
      </c>
      <c r="E1721" s="103">
        <f t="shared" si="52"/>
        <v>4663</v>
      </c>
      <c r="F1721" s="85">
        <v>3724</v>
      </c>
      <c r="G1721" s="96">
        <v>0.19</v>
      </c>
      <c r="H1721" s="97">
        <v>4432</v>
      </c>
    </row>
    <row r="1722" spans="1:8" ht="12.5" x14ac:dyDescent="0.25">
      <c r="A1722" s="7" t="s">
        <v>7990</v>
      </c>
      <c r="B1722" s="79" t="s">
        <v>7991</v>
      </c>
      <c r="C1722" s="80" t="s">
        <v>5368</v>
      </c>
      <c r="D1722" s="80" t="s">
        <v>91</v>
      </c>
      <c r="E1722" s="103">
        <f t="shared" si="52"/>
        <v>9923</v>
      </c>
      <c r="F1722" s="85">
        <v>7926</v>
      </c>
      <c r="G1722" s="96">
        <v>0.19</v>
      </c>
      <c r="H1722" s="97">
        <v>9432</v>
      </c>
    </row>
    <row r="1723" spans="1:8" ht="37.5" x14ac:dyDescent="0.25">
      <c r="A1723" s="7" t="s">
        <v>7992</v>
      </c>
      <c r="B1723" s="79" t="s">
        <v>7993</v>
      </c>
      <c r="C1723" s="80" t="s">
        <v>5368</v>
      </c>
      <c r="D1723" s="80" t="s">
        <v>65</v>
      </c>
      <c r="E1723" s="103">
        <f t="shared" si="52"/>
        <v>33320</v>
      </c>
      <c r="F1723" s="85">
        <v>26616</v>
      </c>
      <c r="G1723" s="96">
        <v>0.19</v>
      </c>
      <c r="H1723" s="97">
        <v>31673</v>
      </c>
    </row>
    <row r="1724" spans="1:8" ht="12.5" x14ac:dyDescent="0.25">
      <c r="A1724" s="7" t="s">
        <v>9718</v>
      </c>
      <c r="B1724" s="79" t="s">
        <v>9719</v>
      </c>
      <c r="C1724" s="80" t="s">
        <v>5368</v>
      </c>
      <c r="D1724" s="80" t="s">
        <v>16</v>
      </c>
      <c r="E1724" s="103">
        <f t="shared" si="52"/>
        <v>472117</v>
      </c>
      <c r="F1724" s="85">
        <v>377126</v>
      </c>
      <c r="G1724" s="96">
        <v>0.19</v>
      </c>
      <c r="H1724" s="97">
        <v>448780</v>
      </c>
    </row>
    <row r="1725" spans="1:8" ht="12.5" x14ac:dyDescent="0.25">
      <c r="A1725" s="7" t="s">
        <v>7994</v>
      </c>
      <c r="B1725" s="79" t="s">
        <v>7995</v>
      </c>
      <c r="C1725" s="80" t="s">
        <v>5368</v>
      </c>
      <c r="D1725" s="80" t="s">
        <v>65</v>
      </c>
      <c r="E1725" s="103">
        <f t="shared" si="52"/>
        <v>100557</v>
      </c>
      <c r="F1725" s="85">
        <v>80324</v>
      </c>
      <c r="G1725" s="96">
        <v>0.19</v>
      </c>
      <c r="H1725" s="97">
        <v>95586</v>
      </c>
    </row>
    <row r="1726" spans="1:8" ht="25" x14ac:dyDescent="0.25">
      <c r="A1726" s="7" t="s">
        <v>7996</v>
      </c>
      <c r="B1726" s="79" t="s">
        <v>7997</v>
      </c>
      <c r="C1726" s="80" t="s">
        <v>5368</v>
      </c>
      <c r="D1726" s="80" t="s">
        <v>65</v>
      </c>
      <c r="E1726" s="103">
        <f t="shared" si="52"/>
        <v>38391</v>
      </c>
      <c r="F1726" s="85">
        <v>30666</v>
      </c>
      <c r="G1726" s="96">
        <v>0.19</v>
      </c>
      <c r="H1726" s="97">
        <v>36493</v>
      </c>
    </row>
    <row r="1727" spans="1:8" ht="12.5" x14ac:dyDescent="0.25">
      <c r="A1727" s="7" t="s">
        <v>7998</v>
      </c>
      <c r="B1727" s="79" t="s">
        <v>7999</v>
      </c>
      <c r="C1727" s="80" t="s">
        <v>5368</v>
      </c>
      <c r="D1727" s="80" t="s">
        <v>70</v>
      </c>
      <c r="E1727" s="103">
        <f t="shared" si="52"/>
        <v>46</v>
      </c>
      <c r="F1727" s="85">
        <v>36</v>
      </c>
      <c r="G1727" s="96">
        <v>0.19</v>
      </c>
      <c r="H1727" s="97">
        <v>43</v>
      </c>
    </row>
    <row r="1728" spans="1:8" ht="12.5" x14ac:dyDescent="0.25">
      <c r="A1728" s="7" t="s">
        <v>8000</v>
      </c>
      <c r="B1728" s="79" t="s">
        <v>8001</v>
      </c>
      <c r="C1728" s="80" t="s">
        <v>5368</v>
      </c>
      <c r="D1728" s="80" t="s">
        <v>91</v>
      </c>
      <c r="E1728" s="103">
        <f t="shared" si="52"/>
        <v>7946</v>
      </c>
      <c r="F1728" s="85">
        <v>6347</v>
      </c>
      <c r="G1728" s="96">
        <v>0.19</v>
      </c>
      <c r="H1728" s="97">
        <v>7553</v>
      </c>
    </row>
    <row r="1729" spans="1:8" ht="12.5" x14ac:dyDescent="0.25">
      <c r="A1729" s="7" t="s">
        <v>7901</v>
      </c>
      <c r="B1729" s="79" t="s">
        <v>7902</v>
      </c>
      <c r="C1729" s="80" t="s">
        <v>5368</v>
      </c>
      <c r="D1729" s="80" t="s">
        <v>13</v>
      </c>
      <c r="E1729" s="103">
        <f t="shared" si="52"/>
        <v>7244</v>
      </c>
      <c r="F1729" s="85">
        <v>5786</v>
      </c>
      <c r="G1729" s="96">
        <v>0.19</v>
      </c>
      <c r="H1729" s="97">
        <v>6885</v>
      </c>
    </row>
    <row r="1730" spans="1:8" ht="12.5" x14ac:dyDescent="0.25">
      <c r="A1730" s="7" t="s">
        <v>7903</v>
      </c>
      <c r="B1730" s="79" t="s">
        <v>7904</v>
      </c>
      <c r="C1730" s="80" t="s">
        <v>5368</v>
      </c>
      <c r="D1730" s="80" t="s">
        <v>91</v>
      </c>
      <c r="E1730" s="103">
        <f t="shared" si="52"/>
        <v>5216</v>
      </c>
      <c r="F1730" s="85">
        <v>4166</v>
      </c>
      <c r="G1730" s="96">
        <v>0.19</v>
      </c>
      <c r="H1730" s="97">
        <v>4958</v>
      </c>
    </row>
    <row r="1731" spans="1:8" ht="12.5" x14ac:dyDescent="0.25">
      <c r="A1731" s="7" t="s">
        <v>9925</v>
      </c>
      <c r="B1731" s="79" t="s">
        <v>4829</v>
      </c>
      <c r="C1731" s="80" t="s">
        <v>5368</v>
      </c>
      <c r="D1731" s="80" t="s">
        <v>91</v>
      </c>
      <c r="E1731" s="103">
        <f t="shared" si="52"/>
        <v>192</v>
      </c>
      <c r="F1731" s="85">
        <v>153</v>
      </c>
      <c r="G1731" s="96">
        <v>0.19</v>
      </c>
      <c r="H1731" s="97">
        <v>182</v>
      </c>
    </row>
    <row r="1732" spans="1:8" ht="12.5" x14ac:dyDescent="0.25">
      <c r="A1732" s="7" t="s">
        <v>9720</v>
      </c>
      <c r="B1732" s="79" t="s">
        <v>9721</v>
      </c>
      <c r="C1732" s="80" t="s">
        <v>5368</v>
      </c>
      <c r="D1732" s="80" t="s">
        <v>65</v>
      </c>
      <c r="E1732" s="103">
        <f t="shared" si="52"/>
        <v>1768</v>
      </c>
      <c r="F1732" s="85">
        <v>1412</v>
      </c>
      <c r="G1732" s="96">
        <v>0.19</v>
      </c>
      <c r="H1732" s="97">
        <v>1680</v>
      </c>
    </row>
    <row r="1733" spans="1:8" ht="12.5" x14ac:dyDescent="0.25">
      <c r="A1733" s="7" t="s">
        <v>6043</v>
      </c>
      <c r="B1733" s="79" t="s">
        <v>6044</v>
      </c>
      <c r="C1733" s="80" t="s">
        <v>5368</v>
      </c>
      <c r="D1733" s="80" t="s">
        <v>91</v>
      </c>
      <c r="E1733" s="103">
        <f t="shared" si="52"/>
        <v>3448</v>
      </c>
      <c r="F1733" s="85">
        <v>2754</v>
      </c>
      <c r="G1733" s="96">
        <v>0.19</v>
      </c>
      <c r="H1733" s="97">
        <v>3277</v>
      </c>
    </row>
    <row r="1734" spans="1:8" ht="112.5" x14ac:dyDescent="0.25">
      <c r="A1734" s="7" t="s">
        <v>9926</v>
      </c>
      <c r="B1734" s="79" t="s">
        <v>9927</v>
      </c>
      <c r="C1734" s="80" t="s">
        <v>5368</v>
      </c>
      <c r="D1734" s="80" t="s">
        <v>65</v>
      </c>
      <c r="E1734" s="103">
        <f t="shared" si="52"/>
        <v>3847</v>
      </c>
      <c r="F1734" s="85">
        <v>3072</v>
      </c>
      <c r="G1734" s="96">
        <v>0.19</v>
      </c>
      <c r="H1734" s="97">
        <v>3656</v>
      </c>
    </row>
    <row r="1735" spans="1:8" ht="62.5" x14ac:dyDescent="0.25">
      <c r="A1735" s="7" t="s">
        <v>8594</v>
      </c>
      <c r="B1735" s="79" t="s">
        <v>8595</v>
      </c>
      <c r="C1735" s="80" t="s">
        <v>5368</v>
      </c>
      <c r="D1735" s="80" t="s">
        <v>65</v>
      </c>
      <c r="E1735" s="103">
        <f t="shared" si="52"/>
        <v>18109</v>
      </c>
      <c r="F1735" s="85">
        <v>14465</v>
      </c>
      <c r="G1735" s="96">
        <v>0.19</v>
      </c>
      <c r="H1735" s="97">
        <v>17213</v>
      </c>
    </row>
    <row r="1736" spans="1:8" ht="37.5" x14ac:dyDescent="0.25">
      <c r="A1736" s="7" t="s">
        <v>8596</v>
      </c>
      <c r="B1736" s="79" t="s">
        <v>8597</v>
      </c>
      <c r="C1736" s="80" t="s">
        <v>5368</v>
      </c>
      <c r="D1736" s="80" t="s">
        <v>65</v>
      </c>
      <c r="E1736" s="103">
        <f t="shared" si="52"/>
        <v>65842</v>
      </c>
      <c r="F1736" s="85">
        <v>52594</v>
      </c>
      <c r="G1736" s="96">
        <v>0.19</v>
      </c>
      <c r="H1736" s="97">
        <v>62587</v>
      </c>
    </row>
    <row r="1737" spans="1:8" ht="100" x14ac:dyDescent="0.25">
      <c r="A1737" s="7" t="s">
        <v>8507</v>
      </c>
      <c r="B1737" s="79" t="s">
        <v>2904</v>
      </c>
      <c r="C1737" s="80" t="s">
        <v>5368</v>
      </c>
      <c r="D1737" s="80" t="s">
        <v>65</v>
      </c>
      <c r="E1737" s="103">
        <f t="shared" si="52"/>
        <v>389323</v>
      </c>
      <c r="F1737" s="85">
        <v>310990</v>
      </c>
      <c r="G1737" s="96">
        <v>0.19</v>
      </c>
      <c r="H1737" s="97">
        <v>370078</v>
      </c>
    </row>
    <row r="1738" spans="1:8" ht="25" x14ac:dyDescent="0.25">
      <c r="A1738" s="7" t="s">
        <v>8508</v>
      </c>
      <c r="B1738" s="79" t="s">
        <v>8509</v>
      </c>
      <c r="C1738" s="80" t="s">
        <v>5368</v>
      </c>
      <c r="D1738" s="80" t="s">
        <v>70</v>
      </c>
      <c r="E1738" s="103">
        <f t="shared" si="52"/>
        <v>1158954</v>
      </c>
      <c r="F1738" s="85">
        <v>925771</v>
      </c>
      <c r="G1738" s="96">
        <v>0.19</v>
      </c>
      <c r="H1738" s="97">
        <v>1101667</v>
      </c>
    </row>
    <row r="1739" spans="1:8" ht="25" x14ac:dyDescent="0.25">
      <c r="A1739" s="7" t="s">
        <v>9930</v>
      </c>
      <c r="B1739" s="79" t="s">
        <v>4837</v>
      </c>
      <c r="C1739" s="80" t="s">
        <v>5368</v>
      </c>
      <c r="D1739" s="80" t="s">
        <v>70</v>
      </c>
      <c r="E1739" s="103">
        <f t="shared" si="52"/>
        <v>4484277</v>
      </c>
      <c r="F1739" s="85">
        <v>3582034</v>
      </c>
      <c r="G1739" s="96">
        <v>0.19</v>
      </c>
      <c r="H1739" s="97">
        <v>4262620</v>
      </c>
    </row>
    <row r="1740" spans="1:8" ht="25" x14ac:dyDescent="0.25">
      <c r="A1740" s="7" t="s">
        <v>9931</v>
      </c>
      <c r="B1740" s="79" t="s">
        <v>4839</v>
      </c>
      <c r="C1740" s="80" t="s">
        <v>5368</v>
      </c>
      <c r="D1740" s="80" t="s">
        <v>70</v>
      </c>
      <c r="E1740" s="103">
        <f t="shared" si="52"/>
        <v>81613</v>
      </c>
      <c r="F1740" s="85">
        <v>65192</v>
      </c>
      <c r="G1740" s="96">
        <v>0.19</v>
      </c>
      <c r="H1740" s="97">
        <v>77578</v>
      </c>
    </row>
    <row r="1741" spans="1:8" ht="37.5" x14ac:dyDescent="0.25">
      <c r="A1741" s="7" t="s">
        <v>7371</v>
      </c>
      <c r="B1741" s="79" t="s">
        <v>1851</v>
      </c>
      <c r="C1741" s="80" t="s">
        <v>5368</v>
      </c>
      <c r="D1741" s="80" t="s">
        <v>70</v>
      </c>
      <c r="E1741" s="103">
        <f t="shared" si="52"/>
        <v>40059</v>
      </c>
      <c r="F1741" s="85">
        <v>31998</v>
      </c>
      <c r="G1741" s="96">
        <v>0.19</v>
      </c>
      <c r="H1741" s="97">
        <v>38078</v>
      </c>
    </row>
    <row r="1742" spans="1:8" ht="37.5" x14ac:dyDescent="0.25">
      <c r="A1742" s="7" t="s">
        <v>7372</v>
      </c>
      <c r="B1742" s="79" t="s">
        <v>1853</v>
      </c>
      <c r="C1742" s="80" t="s">
        <v>5368</v>
      </c>
      <c r="D1742" s="80" t="s">
        <v>70</v>
      </c>
      <c r="E1742" s="103">
        <f t="shared" si="52"/>
        <v>6726419</v>
      </c>
      <c r="F1742" s="85">
        <v>5373054</v>
      </c>
      <c r="G1742" s="96">
        <v>0.19</v>
      </c>
      <c r="H1742" s="97">
        <v>6393934</v>
      </c>
    </row>
    <row r="1743" spans="1:8" ht="25" x14ac:dyDescent="0.25">
      <c r="A1743" s="7" t="s">
        <v>6518</v>
      </c>
      <c r="B1743" s="79" t="s">
        <v>1127</v>
      </c>
      <c r="C1743" s="80" t="s">
        <v>5368</v>
      </c>
      <c r="D1743" s="80" t="s">
        <v>70</v>
      </c>
      <c r="E1743" s="103">
        <f t="shared" ref="E1743:E1774" si="53">ROUNDUP(H1743*(1+$H$1),0)</f>
        <v>89688</v>
      </c>
      <c r="F1743" s="85">
        <v>71642</v>
      </c>
      <c r="G1743" s="96">
        <v>0.19</v>
      </c>
      <c r="H1743" s="97">
        <v>85254</v>
      </c>
    </row>
    <row r="1744" spans="1:8" ht="25" x14ac:dyDescent="0.25">
      <c r="A1744" s="7" t="s">
        <v>7373</v>
      </c>
      <c r="B1744" s="79" t="s">
        <v>1855</v>
      </c>
      <c r="C1744" s="80" t="s">
        <v>5368</v>
      </c>
      <c r="D1744" s="80" t="s">
        <v>70</v>
      </c>
      <c r="E1744" s="103">
        <f t="shared" si="53"/>
        <v>224214</v>
      </c>
      <c r="F1744" s="85">
        <v>179102</v>
      </c>
      <c r="G1744" s="96">
        <v>0.19</v>
      </c>
      <c r="H1744" s="97">
        <v>213131</v>
      </c>
    </row>
    <row r="1745" spans="1:8" ht="37.5" x14ac:dyDescent="0.25">
      <c r="A1745" s="7" t="s">
        <v>7374</v>
      </c>
      <c r="B1745" s="79" t="s">
        <v>1857</v>
      </c>
      <c r="C1745" s="80" t="s">
        <v>5368</v>
      </c>
      <c r="D1745" s="80" t="s">
        <v>91</v>
      </c>
      <c r="E1745" s="103">
        <f t="shared" si="53"/>
        <v>17937</v>
      </c>
      <c r="F1745" s="85">
        <v>14328</v>
      </c>
      <c r="G1745" s="96">
        <v>0.19</v>
      </c>
      <c r="H1745" s="97">
        <v>17050</v>
      </c>
    </row>
    <row r="1746" spans="1:8" ht="37.5" x14ac:dyDescent="0.25">
      <c r="A1746" s="7" t="s">
        <v>7375</v>
      </c>
      <c r="B1746" s="79" t="s">
        <v>1859</v>
      </c>
      <c r="C1746" s="80" t="s">
        <v>5368</v>
      </c>
      <c r="D1746" s="80" t="s">
        <v>91</v>
      </c>
      <c r="E1746" s="103">
        <f t="shared" si="53"/>
        <v>22422</v>
      </c>
      <c r="F1746" s="85">
        <v>17910</v>
      </c>
      <c r="G1746" s="96">
        <v>0.19</v>
      </c>
      <c r="H1746" s="97">
        <v>21313</v>
      </c>
    </row>
    <row r="1747" spans="1:8" ht="62.5" x14ac:dyDescent="0.25">
      <c r="A1747" s="7" t="s">
        <v>7376</v>
      </c>
      <c r="B1747" s="79" t="s">
        <v>1861</v>
      </c>
      <c r="C1747" s="80" t="s">
        <v>5368</v>
      </c>
      <c r="D1747" s="80" t="s">
        <v>70</v>
      </c>
      <c r="E1747" s="103">
        <f t="shared" si="53"/>
        <v>7473798</v>
      </c>
      <c r="F1747" s="85">
        <v>5970059</v>
      </c>
      <c r="G1747" s="96">
        <v>0.19</v>
      </c>
      <c r="H1747" s="97">
        <v>7104370</v>
      </c>
    </row>
    <row r="1748" spans="1:8" ht="50" x14ac:dyDescent="0.25">
      <c r="A1748" s="7" t="s">
        <v>6519</v>
      </c>
      <c r="B1748" s="79" t="s">
        <v>1129</v>
      </c>
      <c r="C1748" s="80" t="s">
        <v>5368</v>
      </c>
      <c r="D1748" s="80" t="s">
        <v>91</v>
      </c>
      <c r="E1748" s="103">
        <f t="shared" si="53"/>
        <v>150400</v>
      </c>
      <c r="F1748" s="85">
        <v>120139</v>
      </c>
      <c r="G1748" s="96">
        <v>0.19</v>
      </c>
      <c r="H1748" s="97">
        <v>142965</v>
      </c>
    </row>
    <row r="1749" spans="1:8" ht="12.5" x14ac:dyDescent="0.25">
      <c r="A1749" s="7" t="s">
        <v>9932</v>
      </c>
      <c r="B1749" s="79" t="s">
        <v>9933</v>
      </c>
      <c r="C1749" s="80" t="s">
        <v>5368</v>
      </c>
      <c r="D1749" s="80" t="s">
        <v>70</v>
      </c>
      <c r="E1749" s="103">
        <f t="shared" si="53"/>
        <v>362175</v>
      </c>
      <c r="F1749" s="85">
        <v>289304</v>
      </c>
      <c r="G1749" s="96">
        <v>0.19</v>
      </c>
      <c r="H1749" s="97">
        <v>344272</v>
      </c>
    </row>
    <row r="1750" spans="1:8" ht="12.5" x14ac:dyDescent="0.25">
      <c r="A1750" s="7" t="s">
        <v>9934</v>
      </c>
      <c r="B1750" s="79" t="s">
        <v>9935</v>
      </c>
      <c r="C1750" s="80" t="s">
        <v>5368</v>
      </c>
      <c r="D1750" s="80" t="s">
        <v>70</v>
      </c>
      <c r="E1750" s="103">
        <f t="shared" si="53"/>
        <v>7244</v>
      </c>
      <c r="F1750" s="85">
        <v>5786</v>
      </c>
      <c r="G1750" s="96">
        <v>0.19</v>
      </c>
      <c r="H1750" s="97">
        <v>6885</v>
      </c>
    </row>
    <row r="1751" spans="1:8" ht="75" x14ac:dyDescent="0.25">
      <c r="A1751" s="7" t="s">
        <v>7377</v>
      </c>
      <c r="B1751" s="79" t="s">
        <v>1863</v>
      </c>
      <c r="C1751" s="80" t="s">
        <v>5368</v>
      </c>
      <c r="D1751" s="80" t="s">
        <v>70</v>
      </c>
      <c r="E1751" s="103">
        <f t="shared" si="53"/>
        <v>607070</v>
      </c>
      <c r="F1751" s="85">
        <v>484926</v>
      </c>
      <c r="G1751" s="96">
        <v>0.19</v>
      </c>
      <c r="H1751" s="97">
        <v>577062</v>
      </c>
    </row>
    <row r="1752" spans="1:8" ht="25" x14ac:dyDescent="0.25">
      <c r="A1752" s="7" t="s">
        <v>7384</v>
      </c>
      <c r="B1752" s="79" t="s">
        <v>7385</v>
      </c>
      <c r="C1752" s="80" t="s">
        <v>5368</v>
      </c>
      <c r="D1752" s="80" t="s">
        <v>70</v>
      </c>
      <c r="E1752" s="103">
        <f t="shared" si="53"/>
        <v>22600</v>
      </c>
      <c r="F1752" s="85">
        <v>18052</v>
      </c>
      <c r="G1752" s="96">
        <v>0.19</v>
      </c>
      <c r="H1752" s="97">
        <v>21482</v>
      </c>
    </row>
    <row r="1753" spans="1:8" ht="50" x14ac:dyDescent="0.25">
      <c r="A1753" s="7" t="s">
        <v>9937</v>
      </c>
      <c r="B1753" s="79" t="s">
        <v>4847</v>
      </c>
      <c r="C1753" s="80" t="s">
        <v>5368</v>
      </c>
      <c r="D1753" s="80" t="s">
        <v>70</v>
      </c>
      <c r="E1753" s="103">
        <f t="shared" si="53"/>
        <v>1611337</v>
      </c>
      <c r="F1753" s="85">
        <v>1287134</v>
      </c>
      <c r="G1753" s="96">
        <v>0.19</v>
      </c>
      <c r="H1753" s="97">
        <v>1531689</v>
      </c>
    </row>
    <row r="1754" spans="1:8" ht="37.5" x14ac:dyDescent="0.25">
      <c r="A1754" s="7" t="s">
        <v>9938</v>
      </c>
      <c r="B1754" s="79" t="s">
        <v>4849</v>
      </c>
      <c r="C1754" s="80" t="s">
        <v>5368</v>
      </c>
      <c r="D1754" s="80" t="s">
        <v>70</v>
      </c>
      <c r="E1754" s="103">
        <f t="shared" si="53"/>
        <v>327438</v>
      </c>
      <c r="F1754" s="85">
        <v>261556</v>
      </c>
      <c r="G1754" s="96">
        <v>0.19</v>
      </c>
      <c r="H1754" s="97">
        <v>311252</v>
      </c>
    </row>
    <row r="1755" spans="1:8" ht="37.5" x14ac:dyDescent="0.25">
      <c r="A1755" s="7" t="s">
        <v>9939</v>
      </c>
      <c r="B1755" s="79" t="s">
        <v>4851</v>
      </c>
      <c r="C1755" s="80" t="s">
        <v>5368</v>
      </c>
      <c r="D1755" s="80" t="s">
        <v>70</v>
      </c>
      <c r="E1755" s="103">
        <f t="shared" si="53"/>
        <v>1316460</v>
      </c>
      <c r="F1755" s="85">
        <v>1051586</v>
      </c>
      <c r="G1755" s="96">
        <v>0.19</v>
      </c>
      <c r="H1755" s="97">
        <v>1251387</v>
      </c>
    </row>
    <row r="1756" spans="1:8" ht="25" x14ac:dyDescent="0.25">
      <c r="A1756" s="7" t="s">
        <v>9940</v>
      </c>
      <c r="B1756" s="79" t="s">
        <v>9941</v>
      </c>
      <c r="C1756" s="80" t="s">
        <v>5368</v>
      </c>
      <c r="D1756" s="80" t="s">
        <v>70</v>
      </c>
      <c r="E1756" s="103">
        <f t="shared" si="53"/>
        <v>126772</v>
      </c>
      <c r="F1756" s="85">
        <v>101265</v>
      </c>
      <c r="G1756" s="96">
        <v>0.19</v>
      </c>
      <c r="H1756" s="97">
        <v>120505</v>
      </c>
    </row>
    <row r="1757" spans="1:8" ht="50" x14ac:dyDescent="0.25">
      <c r="A1757" s="7" t="s">
        <v>9942</v>
      </c>
      <c r="B1757" s="79" t="s">
        <v>4855</v>
      </c>
      <c r="C1757" s="80" t="s">
        <v>5368</v>
      </c>
      <c r="D1757" s="80" t="s">
        <v>70</v>
      </c>
      <c r="E1757" s="103">
        <f t="shared" si="53"/>
        <v>741099</v>
      </c>
      <c r="F1757" s="85">
        <v>591988</v>
      </c>
      <c r="G1757" s="96">
        <v>0.19</v>
      </c>
      <c r="H1757" s="97">
        <v>704466</v>
      </c>
    </row>
    <row r="1758" spans="1:8" ht="62.5" x14ac:dyDescent="0.25">
      <c r="A1758" s="7" t="s">
        <v>6520</v>
      </c>
      <c r="B1758" s="79" t="s">
        <v>1131</v>
      </c>
      <c r="C1758" s="80" t="s">
        <v>5368</v>
      </c>
      <c r="D1758" s="80" t="s">
        <v>70</v>
      </c>
      <c r="E1758" s="103">
        <f t="shared" si="53"/>
        <v>52652932</v>
      </c>
      <c r="F1758" s="85">
        <v>42059088</v>
      </c>
      <c r="G1758" s="96">
        <v>0.19</v>
      </c>
      <c r="H1758" s="97">
        <v>50050315</v>
      </c>
    </row>
    <row r="1759" spans="1:8" ht="50" x14ac:dyDescent="0.25">
      <c r="A1759" s="7" t="s">
        <v>6521</v>
      </c>
      <c r="B1759" s="79" t="s">
        <v>1133</v>
      </c>
      <c r="C1759" s="80" t="s">
        <v>5368</v>
      </c>
      <c r="D1759" s="80" t="s">
        <v>70</v>
      </c>
      <c r="E1759" s="103">
        <f t="shared" si="53"/>
        <v>767806</v>
      </c>
      <c r="F1759" s="85">
        <v>613322</v>
      </c>
      <c r="G1759" s="96">
        <v>0.19</v>
      </c>
      <c r="H1759" s="97">
        <v>729853</v>
      </c>
    </row>
    <row r="1760" spans="1:8" ht="37.5" x14ac:dyDescent="0.25">
      <c r="A1760" s="7" t="s">
        <v>6522</v>
      </c>
      <c r="B1760" s="79" t="s">
        <v>1135</v>
      </c>
      <c r="C1760" s="80" t="s">
        <v>5368</v>
      </c>
      <c r="D1760" s="80" t="s">
        <v>770</v>
      </c>
      <c r="E1760" s="103">
        <f t="shared" si="53"/>
        <v>447407</v>
      </c>
      <c r="F1760" s="85">
        <v>357387</v>
      </c>
      <c r="G1760" s="96">
        <v>0.19</v>
      </c>
      <c r="H1760" s="97">
        <v>425291</v>
      </c>
    </row>
    <row r="1761" spans="1:8" ht="25" x14ac:dyDescent="0.25">
      <c r="A1761" s="7" t="s">
        <v>6523</v>
      </c>
      <c r="B1761" s="79" t="s">
        <v>1137</v>
      </c>
      <c r="C1761" s="80" t="s">
        <v>5368</v>
      </c>
      <c r="D1761" s="80" t="s">
        <v>70</v>
      </c>
      <c r="E1761" s="103">
        <f t="shared" si="53"/>
        <v>76189</v>
      </c>
      <c r="F1761" s="85">
        <v>60860</v>
      </c>
      <c r="G1761" s="96">
        <v>0.19</v>
      </c>
      <c r="H1761" s="97">
        <v>72423</v>
      </c>
    </row>
    <row r="1762" spans="1:8" ht="25" x14ac:dyDescent="0.25">
      <c r="A1762" s="7" t="s">
        <v>6524</v>
      </c>
      <c r="B1762" s="79" t="s">
        <v>1139</v>
      </c>
      <c r="C1762" s="80" t="s">
        <v>5368</v>
      </c>
      <c r="D1762" s="80" t="s">
        <v>70</v>
      </c>
      <c r="E1762" s="103">
        <f t="shared" si="53"/>
        <v>630251</v>
      </c>
      <c r="F1762" s="85">
        <v>503443</v>
      </c>
      <c r="G1762" s="96">
        <v>0.19</v>
      </c>
      <c r="H1762" s="97">
        <v>599097</v>
      </c>
    </row>
    <row r="1763" spans="1:8" ht="12.5" x14ac:dyDescent="0.25">
      <c r="A1763" s="7" t="s">
        <v>8002</v>
      </c>
      <c r="B1763" s="79" t="s">
        <v>8003</v>
      </c>
      <c r="C1763" s="80" t="s">
        <v>5368</v>
      </c>
      <c r="D1763" s="80" t="s">
        <v>65</v>
      </c>
      <c r="E1763" s="103">
        <f t="shared" si="53"/>
        <v>105127</v>
      </c>
      <c r="F1763" s="85">
        <v>83975</v>
      </c>
      <c r="G1763" s="96">
        <v>0.19</v>
      </c>
      <c r="H1763" s="97">
        <v>99930</v>
      </c>
    </row>
    <row r="1764" spans="1:8" ht="12.5" x14ac:dyDescent="0.25">
      <c r="A1764" s="7" t="s">
        <v>7847</v>
      </c>
      <c r="B1764" s="79" t="s">
        <v>7848</v>
      </c>
      <c r="C1764" s="80" t="s">
        <v>5368</v>
      </c>
      <c r="D1764" s="80" t="s">
        <v>70</v>
      </c>
      <c r="E1764" s="103">
        <f t="shared" si="53"/>
        <v>5504</v>
      </c>
      <c r="F1764" s="85">
        <v>4396</v>
      </c>
      <c r="G1764" s="96">
        <v>0.19</v>
      </c>
      <c r="H1764" s="97">
        <v>5231</v>
      </c>
    </row>
    <row r="1765" spans="1:8" ht="12.5" x14ac:dyDescent="0.25">
      <c r="A1765" s="7" t="s">
        <v>7849</v>
      </c>
      <c r="B1765" s="79" t="s">
        <v>7850</v>
      </c>
      <c r="C1765" s="80" t="s">
        <v>5368</v>
      </c>
      <c r="D1765" s="80" t="s">
        <v>70</v>
      </c>
      <c r="E1765" s="103">
        <f t="shared" si="53"/>
        <v>17240</v>
      </c>
      <c r="F1765" s="85">
        <v>13771</v>
      </c>
      <c r="G1765" s="96">
        <v>0.19</v>
      </c>
      <c r="H1765" s="97">
        <v>16387</v>
      </c>
    </row>
    <row r="1766" spans="1:8" ht="12.5" x14ac:dyDescent="0.25">
      <c r="A1766" s="7" t="s">
        <v>7851</v>
      </c>
      <c r="B1766" s="79" t="s">
        <v>7852</v>
      </c>
      <c r="C1766" s="80" t="s">
        <v>5368</v>
      </c>
      <c r="D1766" s="80" t="s">
        <v>70</v>
      </c>
      <c r="E1766" s="103">
        <f t="shared" si="53"/>
        <v>33176</v>
      </c>
      <c r="F1766" s="85">
        <v>26501</v>
      </c>
      <c r="G1766" s="96">
        <v>0.19</v>
      </c>
      <c r="H1766" s="97">
        <v>31536</v>
      </c>
    </row>
    <row r="1767" spans="1:8" ht="12.5" x14ac:dyDescent="0.25">
      <c r="A1767" s="7" t="s">
        <v>7855</v>
      </c>
      <c r="B1767" s="79" t="s">
        <v>7856</v>
      </c>
      <c r="C1767" s="80" t="s">
        <v>5368</v>
      </c>
      <c r="D1767" s="80" t="s">
        <v>70</v>
      </c>
      <c r="E1767" s="103">
        <f t="shared" si="53"/>
        <v>49112</v>
      </c>
      <c r="F1767" s="85">
        <v>39230</v>
      </c>
      <c r="G1767" s="96">
        <v>0.19</v>
      </c>
      <c r="H1767" s="97">
        <v>46684</v>
      </c>
    </row>
    <row r="1768" spans="1:8" ht="12.5" x14ac:dyDescent="0.25">
      <c r="A1768" s="7" t="s">
        <v>7857</v>
      </c>
      <c r="B1768" s="79" t="s">
        <v>7858</v>
      </c>
      <c r="C1768" s="80" t="s">
        <v>5368</v>
      </c>
      <c r="D1768" s="80" t="s">
        <v>70</v>
      </c>
      <c r="E1768" s="103">
        <f t="shared" si="53"/>
        <v>115785</v>
      </c>
      <c r="F1768" s="85">
        <v>92488</v>
      </c>
      <c r="G1768" s="96">
        <v>0.19</v>
      </c>
      <c r="H1768" s="97">
        <v>110061</v>
      </c>
    </row>
    <row r="1769" spans="1:8" ht="12.5" x14ac:dyDescent="0.25">
      <c r="A1769" s="7" t="s">
        <v>7378</v>
      </c>
      <c r="B1769" s="79" t="s">
        <v>7379</v>
      </c>
      <c r="C1769" s="80" t="s">
        <v>5368</v>
      </c>
      <c r="D1769" s="80" t="s">
        <v>70</v>
      </c>
      <c r="E1769" s="103">
        <f t="shared" si="53"/>
        <v>240340</v>
      </c>
      <c r="F1769" s="85">
        <v>191983</v>
      </c>
      <c r="G1769" s="96">
        <v>0.19</v>
      </c>
      <c r="H1769" s="97">
        <v>228460</v>
      </c>
    </row>
    <row r="1770" spans="1:8" ht="12.5" x14ac:dyDescent="0.25">
      <c r="A1770" s="7" t="s">
        <v>7380</v>
      </c>
      <c r="B1770" s="79" t="s">
        <v>7381</v>
      </c>
      <c r="C1770" s="80" t="s">
        <v>5368</v>
      </c>
      <c r="D1770" s="80" t="s">
        <v>70</v>
      </c>
      <c r="E1770" s="103">
        <f t="shared" si="53"/>
        <v>318567</v>
      </c>
      <c r="F1770" s="85">
        <v>254471</v>
      </c>
      <c r="G1770" s="96">
        <v>0.19</v>
      </c>
      <c r="H1770" s="97">
        <v>302820</v>
      </c>
    </row>
    <row r="1771" spans="1:8" ht="12.5" x14ac:dyDescent="0.25">
      <c r="A1771" s="7" t="s">
        <v>10092</v>
      </c>
      <c r="B1771" s="79" t="s">
        <v>10093</v>
      </c>
      <c r="C1771" s="80" t="s">
        <v>5368</v>
      </c>
      <c r="D1771" s="80" t="s">
        <v>70</v>
      </c>
      <c r="E1771" s="103">
        <f t="shared" si="53"/>
        <v>25933</v>
      </c>
      <c r="F1771" s="85">
        <v>20715</v>
      </c>
      <c r="G1771" s="96">
        <v>0.19</v>
      </c>
      <c r="H1771" s="97">
        <v>24651</v>
      </c>
    </row>
    <row r="1772" spans="1:8" ht="12.5" x14ac:dyDescent="0.25">
      <c r="A1772" s="7" t="s">
        <v>9943</v>
      </c>
      <c r="B1772" s="79" t="s">
        <v>4859</v>
      </c>
      <c r="C1772" s="80" t="s">
        <v>5368</v>
      </c>
      <c r="D1772" s="80" t="s">
        <v>70</v>
      </c>
      <c r="E1772" s="103">
        <f t="shared" si="53"/>
        <v>289739</v>
      </c>
      <c r="F1772" s="85">
        <v>231443</v>
      </c>
      <c r="G1772" s="96">
        <v>0.19</v>
      </c>
      <c r="H1772" s="97">
        <v>275417</v>
      </c>
    </row>
    <row r="1773" spans="1:8" ht="12.5" x14ac:dyDescent="0.25">
      <c r="A1773" s="7" t="s">
        <v>6166</v>
      </c>
      <c r="B1773" s="79" t="s">
        <v>6167</v>
      </c>
      <c r="C1773" s="80" t="s">
        <v>5368</v>
      </c>
      <c r="D1773" s="80" t="s">
        <v>70</v>
      </c>
      <c r="E1773" s="103">
        <f t="shared" si="53"/>
        <v>1019823</v>
      </c>
      <c r="F1773" s="85">
        <v>814633</v>
      </c>
      <c r="G1773" s="96">
        <v>0.19</v>
      </c>
      <c r="H1773" s="97">
        <v>969413</v>
      </c>
    </row>
    <row r="1774" spans="1:8" ht="12.5" x14ac:dyDescent="0.25">
      <c r="A1774" s="7" t="s">
        <v>9944</v>
      </c>
      <c r="B1774" s="79" t="s">
        <v>9945</v>
      </c>
      <c r="C1774" s="80" t="s">
        <v>5368</v>
      </c>
      <c r="D1774" s="80" t="s">
        <v>5393</v>
      </c>
      <c r="E1774" s="103">
        <f t="shared" si="53"/>
        <v>175235</v>
      </c>
      <c r="F1774" s="85">
        <v>139977</v>
      </c>
      <c r="G1774" s="96">
        <v>0.19</v>
      </c>
      <c r="H1774" s="97">
        <v>166573</v>
      </c>
    </row>
    <row r="1775" spans="1:8" ht="12.5" x14ac:dyDescent="0.25">
      <c r="A1775" s="7" t="s">
        <v>9946</v>
      </c>
      <c r="B1775" s="79" t="s">
        <v>9947</v>
      </c>
      <c r="C1775" s="80" t="s">
        <v>5368</v>
      </c>
      <c r="D1775" s="80" t="s">
        <v>65</v>
      </c>
      <c r="E1775" s="103">
        <f t="shared" ref="E1775:E1797" si="54">ROUNDUP(H1775*(1+$H$1),0)</f>
        <v>1455</v>
      </c>
      <c r="F1775" s="85">
        <v>1162</v>
      </c>
      <c r="G1775" s="96">
        <v>0.19</v>
      </c>
      <c r="H1775" s="97">
        <v>1383</v>
      </c>
    </row>
    <row r="1776" spans="1:8" ht="50" x14ac:dyDescent="0.25">
      <c r="A1776" s="7" t="s">
        <v>6168</v>
      </c>
      <c r="B1776" s="79" t="s">
        <v>892</v>
      </c>
      <c r="C1776" s="80" t="s">
        <v>5368</v>
      </c>
      <c r="D1776" s="80" t="s">
        <v>91</v>
      </c>
      <c r="E1776" s="103">
        <f t="shared" si="54"/>
        <v>96011</v>
      </c>
      <c r="F1776" s="85">
        <v>76693</v>
      </c>
      <c r="G1776" s="96">
        <v>0.19</v>
      </c>
      <c r="H1776" s="97">
        <v>91265</v>
      </c>
    </row>
    <row r="1777" spans="1:8" ht="50" x14ac:dyDescent="0.25">
      <c r="A1777" s="7" t="s">
        <v>6169</v>
      </c>
      <c r="B1777" s="79" t="s">
        <v>894</v>
      </c>
      <c r="C1777" s="80" t="s">
        <v>5368</v>
      </c>
      <c r="D1777" s="80" t="s">
        <v>91</v>
      </c>
      <c r="E1777" s="103">
        <f t="shared" si="54"/>
        <v>511809</v>
      </c>
      <c r="F1777" s="85">
        <v>408832</v>
      </c>
      <c r="G1777" s="96">
        <v>0.19</v>
      </c>
      <c r="H1777" s="97">
        <v>486510</v>
      </c>
    </row>
    <row r="1778" spans="1:8" ht="12.5" x14ac:dyDescent="0.25">
      <c r="A1778" s="7" t="s">
        <v>7382</v>
      </c>
      <c r="B1778" s="79" t="s">
        <v>7383</v>
      </c>
      <c r="C1778" s="80" t="s">
        <v>5368</v>
      </c>
      <c r="D1778" s="80" t="s">
        <v>91</v>
      </c>
      <c r="E1778" s="103">
        <f t="shared" si="54"/>
        <v>33320</v>
      </c>
      <c r="F1778" s="85">
        <v>26616</v>
      </c>
      <c r="G1778" s="96">
        <v>0.19</v>
      </c>
      <c r="H1778" s="97">
        <v>31673</v>
      </c>
    </row>
    <row r="1779" spans="1:8" ht="50" x14ac:dyDescent="0.25">
      <c r="A1779" s="7" t="s">
        <v>8510</v>
      </c>
      <c r="B1779" s="79" t="s">
        <v>8511</v>
      </c>
      <c r="C1779" s="80" t="s">
        <v>5368</v>
      </c>
      <c r="D1779" s="80" t="s">
        <v>65</v>
      </c>
      <c r="E1779" s="103">
        <f t="shared" si="54"/>
        <v>922182</v>
      </c>
      <c r="F1779" s="85">
        <v>736637</v>
      </c>
      <c r="G1779" s="96">
        <v>0.19</v>
      </c>
      <c r="H1779" s="97">
        <v>876598</v>
      </c>
    </row>
    <row r="1780" spans="1:8" ht="37.5" x14ac:dyDescent="0.25">
      <c r="A1780" s="7" t="s">
        <v>5798</v>
      </c>
      <c r="B1780" s="79" t="s">
        <v>5799</v>
      </c>
      <c r="C1780" s="80" t="s">
        <v>5368</v>
      </c>
      <c r="D1780" s="80" t="s">
        <v>70</v>
      </c>
      <c r="E1780" s="103">
        <f t="shared" si="54"/>
        <v>479372</v>
      </c>
      <c r="F1780" s="85">
        <v>382921</v>
      </c>
      <c r="G1780" s="96">
        <v>0.19</v>
      </c>
      <c r="H1780" s="97">
        <v>455676</v>
      </c>
    </row>
    <row r="1781" spans="1:8" ht="12.5" x14ac:dyDescent="0.25">
      <c r="A1781" s="7" t="s">
        <v>8899</v>
      </c>
      <c r="B1781" s="79" t="s">
        <v>8900</v>
      </c>
      <c r="C1781" s="80" t="s">
        <v>5368</v>
      </c>
      <c r="D1781" s="80" t="s">
        <v>16</v>
      </c>
      <c r="E1781" s="103">
        <f t="shared" si="54"/>
        <v>94167</v>
      </c>
      <c r="F1781" s="85">
        <v>75220</v>
      </c>
      <c r="G1781" s="96">
        <v>0.19</v>
      </c>
      <c r="H1781" s="97">
        <v>89512</v>
      </c>
    </row>
    <row r="1782" spans="1:8" ht="12.5" x14ac:dyDescent="0.25">
      <c r="A1782" s="7" t="s">
        <v>9948</v>
      </c>
      <c r="B1782" s="79" t="s">
        <v>9949</v>
      </c>
      <c r="C1782" s="80" t="s">
        <v>5368</v>
      </c>
      <c r="D1782" s="80" t="s">
        <v>91</v>
      </c>
      <c r="E1782" s="103">
        <f t="shared" si="54"/>
        <v>4071</v>
      </c>
      <c r="F1782" s="85">
        <v>3251</v>
      </c>
      <c r="G1782" s="96">
        <v>0.19</v>
      </c>
      <c r="H1782" s="97">
        <v>3869</v>
      </c>
    </row>
    <row r="1783" spans="1:8" ht="12.5" x14ac:dyDescent="0.25">
      <c r="A1783" s="7" t="s">
        <v>9950</v>
      </c>
      <c r="B1783" s="79" t="s">
        <v>9951</v>
      </c>
      <c r="C1783" s="80" t="s">
        <v>5368</v>
      </c>
      <c r="D1783" s="80" t="s">
        <v>70</v>
      </c>
      <c r="E1783" s="103">
        <f t="shared" si="54"/>
        <v>20731</v>
      </c>
      <c r="F1783" s="85">
        <v>16560</v>
      </c>
      <c r="G1783" s="96">
        <v>0.19</v>
      </c>
      <c r="H1783" s="97">
        <v>19706</v>
      </c>
    </row>
    <row r="1784" spans="1:8" ht="87.5" x14ac:dyDescent="0.25">
      <c r="A1784" s="7" t="s">
        <v>9952</v>
      </c>
      <c r="B1784" s="79" t="s">
        <v>9953</v>
      </c>
      <c r="C1784" s="80" t="s">
        <v>5368</v>
      </c>
      <c r="D1784" s="80" t="s">
        <v>70</v>
      </c>
      <c r="E1784" s="103">
        <f t="shared" si="54"/>
        <v>5717869</v>
      </c>
      <c r="F1784" s="85">
        <v>4567425</v>
      </c>
      <c r="G1784" s="96">
        <v>0.19</v>
      </c>
      <c r="H1784" s="97">
        <v>5435236</v>
      </c>
    </row>
    <row r="1785" spans="1:8" ht="75" x14ac:dyDescent="0.25">
      <c r="A1785" s="7" t="s">
        <v>9954</v>
      </c>
      <c r="B1785" s="79" t="s">
        <v>9955</v>
      </c>
      <c r="C1785" s="80" t="s">
        <v>5368</v>
      </c>
      <c r="D1785" s="80" t="s">
        <v>70</v>
      </c>
      <c r="E1785" s="103">
        <f t="shared" si="54"/>
        <v>3342460</v>
      </c>
      <c r="F1785" s="85">
        <v>2669952</v>
      </c>
      <c r="G1785" s="96">
        <v>0.19</v>
      </c>
      <c r="H1785" s="97">
        <v>3177243</v>
      </c>
    </row>
    <row r="1786" spans="1:8" ht="75" x14ac:dyDescent="0.25">
      <c r="A1786" s="7" t="s">
        <v>9956</v>
      </c>
      <c r="B1786" s="79" t="s">
        <v>9957</v>
      </c>
      <c r="C1786" s="80" t="s">
        <v>5368</v>
      </c>
      <c r="D1786" s="80" t="s">
        <v>70</v>
      </c>
      <c r="E1786" s="103">
        <f t="shared" si="54"/>
        <v>1726875</v>
      </c>
      <c r="F1786" s="85">
        <v>1379425</v>
      </c>
      <c r="G1786" s="96">
        <v>0.19</v>
      </c>
      <c r="H1786" s="97">
        <v>1641516</v>
      </c>
    </row>
    <row r="1787" spans="1:8" ht="112.5" x14ac:dyDescent="0.25">
      <c r="A1787" s="7" t="s">
        <v>8514</v>
      </c>
      <c r="B1787" s="79" t="s">
        <v>2916</v>
      </c>
      <c r="C1787" s="80" t="s">
        <v>5368</v>
      </c>
      <c r="D1787" s="80" t="s">
        <v>65</v>
      </c>
      <c r="E1787" s="103">
        <f t="shared" si="54"/>
        <v>269442</v>
      </c>
      <c r="F1787" s="85">
        <v>215229</v>
      </c>
      <c r="G1787" s="96">
        <v>0.19</v>
      </c>
      <c r="H1787" s="97">
        <v>256123</v>
      </c>
    </row>
    <row r="1788" spans="1:8" ht="37.5" x14ac:dyDescent="0.25">
      <c r="A1788" s="7" t="s">
        <v>8164</v>
      </c>
      <c r="B1788" s="79" t="s">
        <v>8165</v>
      </c>
      <c r="C1788" s="80" t="s">
        <v>5368</v>
      </c>
      <c r="D1788" s="80" t="s">
        <v>70</v>
      </c>
      <c r="E1788" s="103">
        <f t="shared" si="54"/>
        <v>2352215</v>
      </c>
      <c r="F1788" s="85">
        <v>1878945</v>
      </c>
      <c r="G1788" s="96">
        <v>0.19</v>
      </c>
      <c r="H1788" s="97">
        <v>2235945</v>
      </c>
    </row>
    <row r="1789" spans="1:8" ht="25" x14ac:dyDescent="0.25">
      <c r="A1789" s="7" t="s">
        <v>8166</v>
      </c>
      <c r="B1789" s="79" t="s">
        <v>8167</v>
      </c>
      <c r="C1789" s="80" t="s">
        <v>5368</v>
      </c>
      <c r="D1789" s="80" t="s">
        <v>70</v>
      </c>
      <c r="E1789" s="103">
        <f t="shared" si="54"/>
        <v>479688</v>
      </c>
      <c r="F1789" s="85">
        <v>383174</v>
      </c>
      <c r="G1789" s="96">
        <v>0.19</v>
      </c>
      <c r="H1789" s="97">
        <v>455977</v>
      </c>
    </row>
    <row r="1790" spans="1:8" ht="12.5" x14ac:dyDescent="0.25">
      <c r="A1790" s="7" t="s">
        <v>8099</v>
      </c>
      <c r="B1790" s="79" t="s">
        <v>8100</v>
      </c>
      <c r="C1790" s="80" t="s">
        <v>5368</v>
      </c>
      <c r="D1790" s="80" t="s">
        <v>70</v>
      </c>
      <c r="E1790" s="103">
        <f t="shared" si="54"/>
        <v>101409</v>
      </c>
      <c r="F1790" s="85">
        <v>81005</v>
      </c>
      <c r="G1790" s="96">
        <v>0.19</v>
      </c>
      <c r="H1790" s="97">
        <v>96396</v>
      </c>
    </row>
    <row r="1791" spans="1:8" ht="25" x14ac:dyDescent="0.25">
      <c r="A1791" s="7" t="s">
        <v>8515</v>
      </c>
      <c r="B1791" s="79" t="s">
        <v>8516</v>
      </c>
      <c r="C1791" s="80" t="s">
        <v>5368</v>
      </c>
      <c r="D1791" s="80" t="s">
        <v>65</v>
      </c>
      <c r="E1791" s="103">
        <f t="shared" si="54"/>
        <v>16057</v>
      </c>
      <c r="F1791" s="85">
        <v>12826</v>
      </c>
      <c r="G1791" s="96">
        <v>0.19</v>
      </c>
      <c r="H1791" s="97">
        <v>15263</v>
      </c>
    </row>
    <row r="1792" spans="1:8" ht="12.5" x14ac:dyDescent="0.25">
      <c r="A1792" s="7" t="s">
        <v>8168</v>
      </c>
      <c r="B1792" s="79" t="s">
        <v>8169</v>
      </c>
      <c r="C1792" s="80" t="s">
        <v>5368</v>
      </c>
      <c r="D1792" s="80" t="s">
        <v>70</v>
      </c>
      <c r="E1792" s="103">
        <f t="shared" si="54"/>
        <v>72292</v>
      </c>
      <c r="F1792" s="85">
        <v>57746</v>
      </c>
      <c r="G1792" s="96">
        <v>0.19</v>
      </c>
      <c r="H1792" s="97">
        <v>68718</v>
      </c>
    </row>
    <row r="1793" spans="1:9" ht="25" x14ac:dyDescent="0.25">
      <c r="A1793" s="7" t="s">
        <v>8626</v>
      </c>
      <c r="B1793" s="79" t="s">
        <v>8627</v>
      </c>
      <c r="C1793" s="80" t="s">
        <v>5368</v>
      </c>
      <c r="D1793" s="80" t="s">
        <v>70</v>
      </c>
      <c r="E1793" s="103">
        <f t="shared" si="54"/>
        <v>282496</v>
      </c>
      <c r="F1793" s="85">
        <v>225657</v>
      </c>
      <c r="G1793" s="96">
        <v>0.19</v>
      </c>
      <c r="H1793" s="97">
        <v>268532</v>
      </c>
    </row>
    <row r="1794" spans="1:9" ht="50" x14ac:dyDescent="0.25">
      <c r="A1794" s="7" t="s">
        <v>9958</v>
      </c>
      <c r="B1794" s="79" t="s">
        <v>9959</v>
      </c>
      <c r="C1794" s="80" t="s">
        <v>5368</v>
      </c>
      <c r="D1794" s="80" t="s">
        <v>91</v>
      </c>
      <c r="E1794" s="103">
        <f t="shared" si="54"/>
        <v>304226</v>
      </c>
      <c r="F1794" s="85">
        <v>243015</v>
      </c>
      <c r="G1794" s="96">
        <v>0.19</v>
      </c>
      <c r="H1794" s="97">
        <v>289188</v>
      </c>
    </row>
    <row r="1795" spans="1:9" ht="87.5" x14ac:dyDescent="0.25">
      <c r="A1795" s="7" t="s">
        <v>8628</v>
      </c>
      <c r="B1795" s="79" t="s">
        <v>8629</v>
      </c>
      <c r="C1795" s="80" t="s">
        <v>5368</v>
      </c>
      <c r="D1795" s="80" t="s">
        <v>70</v>
      </c>
      <c r="E1795" s="103">
        <f t="shared" si="54"/>
        <v>7094024</v>
      </c>
      <c r="F1795" s="85">
        <v>5666696</v>
      </c>
      <c r="G1795" s="96">
        <v>0.19</v>
      </c>
      <c r="H1795" s="97">
        <v>6743368</v>
      </c>
    </row>
    <row r="1796" spans="1:9" ht="25" x14ac:dyDescent="0.25">
      <c r="A1796" s="7" t="s">
        <v>9960</v>
      </c>
      <c r="B1796" s="79" t="s">
        <v>9961</v>
      </c>
      <c r="C1796" s="80" t="s">
        <v>5368</v>
      </c>
      <c r="D1796" s="80" t="s">
        <v>70</v>
      </c>
      <c r="E1796" s="103">
        <f t="shared" si="54"/>
        <v>44752</v>
      </c>
      <c r="F1796" s="85">
        <v>35747</v>
      </c>
      <c r="G1796" s="96">
        <v>0.19</v>
      </c>
      <c r="H1796" s="97">
        <v>42539</v>
      </c>
    </row>
    <row r="1797" spans="1:9" ht="25" x14ac:dyDescent="0.25">
      <c r="A1797" s="7" t="s">
        <v>9962</v>
      </c>
      <c r="B1797" s="79" t="s">
        <v>9963</v>
      </c>
      <c r="C1797" s="80" t="s">
        <v>5368</v>
      </c>
      <c r="D1797" s="80" t="s">
        <v>70</v>
      </c>
      <c r="E1797" s="103">
        <f t="shared" si="54"/>
        <v>452686</v>
      </c>
      <c r="F1797" s="85">
        <v>361604</v>
      </c>
      <c r="G1797" s="96">
        <v>0.19</v>
      </c>
      <c r="H1797" s="97">
        <v>430309</v>
      </c>
    </row>
    <row r="1798" spans="1:9" ht="37.5" x14ac:dyDescent="0.25">
      <c r="A1798" s="7" t="s">
        <v>9970</v>
      </c>
      <c r="B1798" s="98" t="s">
        <v>9971</v>
      </c>
      <c r="C1798" s="80" t="s">
        <v>5368</v>
      </c>
      <c r="D1798" s="80" t="s">
        <v>70</v>
      </c>
      <c r="E1798" s="104">
        <v>55265</v>
      </c>
      <c r="F1798" s="85"/>
      <c r="G1798" s="96"/>
      <c r="I1798" s="91" t="s">
        <v>10316</v>
      </c>
    </row>
    <row r="1799" spans="1:9" ht="37.5" x14ac:dyDescent="0.25">
      <c r="A1799" s="7" t="s">
        <v>9966</v>
      </c>
      <c r="B1799" s="98" t="s">
        <v>9967</v>
      </c>
      <c r="C1799" s="80" t="s">
        <v>5368</v>
      </c>
      <c r="D1799" s="80" t="s">
        <v>70</v>
      </c>
      <c r="E1799" s="104">
        <v>49211</v>
      </c>
      <c r="F1799" s="85"/>
      <c r="G1799" s="96"/>
      <c r="I1799" s="91" t="s">
        <v>10316</v>
      </c>
    </row>
    <row r="1800" spans="1:9" ht="12.5" x14ac:dyDescent="0.25">
      <c r="A1800" s="7" t="s">
        <v>10035</v>
      </c>
      <c r="B1800" s="79" t="s">
        <v>4962</v>
      </c>
      <c r="C1800" s="80" t="s">
        <v>5368</v>
      </c>
      <c r="D1800" s="80" t="s">
        <v>70</v>
      </c>
      <c r="E1800" s="103">
        <f t="shared" ref="E1800:E1831" si="55">ROUNDUP(H1800*(1+$H$1),0)</f>
        <v>602</v>
      </c>
      <c r="F1800" s="85">
        <v>572</v>
      </c>
      <c r="G1800" s="96">
        <v>0</v>
      </c>
      <c r="H1800" s="97">
        <v>572</v>
      </c>
    </row>
    <row r="1801" spans="1:9" ht="12.5" x14ac:dyDescent="0.25">
      <c r="A1801" s="7" t="s">
        <v>9972</v>
      </c>
      <c r="B1801" s="79" t="s">
        <v>9973</v>
      </c>
      <c r="C1801" s="80" t="s">
        <v>5368</v>
      </c>
      <c r="D1801" s="80" t="s">
        <v>70</v>
      </c>
      <c r="E1801" s="103">
        <f t="shared" si="55"/>
        <v>326</v>
      </c>
      <c r="F1801" s="85">
        <v>260</v>
      </c>
      <c r="G1801" s="96">
        <v>0.19</v>
      </c>
      <c r="H1801" s="97">
        <v>309</v>
      </c>
    </row>
    <row r="1802" spans="1:9" ht="12.5" x14ac:dyDescent="0.25">
      <c r="A1802" s="7" t="s">
        <v>9974</v>
      </c>
      <c r="B1802" s="79" t="s">
        <v>9975</v>
      </c>
      <c r="C1802" s="80" t="s">
        <v>5368</v>
      </c>
      <c r="D1802" s="80" t="s">
        <v>5387</v>
      </c>
      <c r="E1802" s="103">
        <f t="shared" si="55"/>
        <v>11028</v>
      </c>
      <c r="F1802" s="85">
        <v>8808</v>
      </c>
      <c r="G1802" s="96">
        <v>0.19</v>
      </c>
      <c r="H1802" s="97">
        <v>10482</v>
      </c>
    </row>
    <row r="1803" spans="1:9" ht="12.5" x14ac:dyDescent="0.25">
      <c r="A1803" s="7" t="s">
        <v>9976</v>
      </c>
      <c r="B1803" s="79" t="s">
        <v>9977</v>
      </c>
      <c r="C1803" s="80" t="s">
        <v>5368</v>
      </c>
      <c r="D1803" s="80" t="s">
        <v>5387</v>
      </c>
      <c r="E1803" s="103">
        <f t="shared" si="55"/>
        <v>30146</v>
      </c>
      <c r="F1803" s="85">
        <v>24080</v>
      </c>
      <c r="G1803" s="96">
        <v>0.19</v>
      </c>
      <c r="H1803" s="97">
        <v>28655</v>
      </c>
    </row>
    <row r="1804" spans="1:9" ht="12.5" x14ac:dyDescent="0.25">
      <c r="A1804" s="7" t="s">
        <v>9978</v>
      </c>
      <c r="B1804" s="79" t="s">
        <v>9979</v>
      </c>
      <c r="C1804" s="80" t="s">
        <v>5368</v>
      </c>
      <c r="D1804" s="80" t="s">
        <v>70</v>
      </c>
      <c r="E1804" s="103">
        <f t="shared" si="55"/>
        <v>58</v>
      </c>
      <c r="F1804" s="85">
        <v>46</v>
      </c>
      <c r="G1804" s="96">
        <v>0.19</v>
      </c>
      <c r="H1804" s="97">
        <v>55</v>
      </c>
    </row>
    <row r="1805" spans="1:9" ht="12.5" x14ac:dyDescent="0.25">
      <c r="A1805" s="7" t="s">
        <v>9980</v>
      </c>
      <c r="B1805" s="79" t="s">
        <v>9981</v>
      </c>
      <c r="C1805" s="80" t="s">
        <v>5368</v>
      </c>
      <c r="D1805" s="80" t="s">
        <v>5387</v>
      </c>
      <c r="E1805" s="103">
        <f t="shared" si="55"/>
        <v>11865</v>
      </c>
      <c r="F1805" s="85">
        <v>9477</v>
      </c>
      <c r="G1805" s="96">
        <v>0.19</v>
      </c>
      <c r="H1805" s="97">
        <v>11278</v>
      </c>
    </row>
    <row r="1806" spans="1:9" ht="25" x14ac:dyDescent="0.25">
      <c r="A1806" s="7" t="s">
        <v>9982</v>
      </c>
      <c r="B1806" s="79" t="s">
        <v>9983</v>
      </c>
      <c r="C1806" s="80" t="s">
        <v>5368</v>
      </c>
      <c r="D1806" s="80" t="s">
        <v>5387</v>
      </c>
      <c r="E1806" s="103">
        <f t="shared" si="55"/>
        <v>5</v>
      </c>
      <c r="F1806" s="85">
        <v>3</v>
      </c>
      <c r="G1806" s="96">
        <v>0.19</v>
      </c>
      <c r="H1806" s="97">
        <v>4</v>
      </c>
    </row>
    <row r="1807" spans="1:9" ht="12.5" x14ac:dyDescent="0.25">
      <c r="A1807" s="7" t="s">
        <v>9984</v>
      </c>
      <c r="B1807" s="79" t="s">
        <v>9985</v>
      </c>
      <c r="C1807" s="80" t="s">
        <v>5368</v>
      </c>
      <c r="D1807" s="80" t="s">
        <v>5387</v>
      </c>
      <c r="E1807" s="103">
        <f t="shared" si="55"/>
        <v>3</v>
      </c>
      <c r="F1807" s="85">
        <v>2</v>
      </c>
      <c r="G1807" s="96">
        <v>0.19</v>
      </c>
      <c r="H1807" s="97">
        <v>2</v>
      </c>
    </row>
    <row r="1808" spans="1:9" ht="12.5" x14ac:dyDescent="0.25">
      <c r="A1808" s="7" t="s">
        <v>9988</v>
      </c>
      <c r="B1808" s="79" t="s">
        <v>9989</v>
      </c>
      <c r="C1808" s="80" t="s">
        <v>5368</v>
      </c>
      <c r="D1808" s="80" t="s">
        <v>70</v>
      </c>
      <c r="E1808" s="103">
        <f t="shared" si="55"/>
        <v>4484243</v>
      </c>
      <c r="F1808" s="85">
        <v>3582007</v>
      </c>
      <c r="G1808" s="96">
        <v>0.19</v>
      </c>
      <c r="H1808" s="97">
        <v>4262588</v>
      </c>
    </row>
    <row r="1809" spans="1:8" ht="12.5" x14ac:dyDescent="0.25">
      <c r="A1809" s="7" t="s">
        <v>9990</v>
      </c>
      <c r="B1809" s="79" t="s">
        <v>9991</v>
      </c>
      <c r="C1809" s="80" t="s">
        <v>5368</v>
      </c>
      <c r="D1809" s="80" t="s">
        <v>70</v>
      </c>
      <c r="E1809" s="103">
        <f t="shared" si="55"/>
        <v>674452</v>
      </c>
      <c r="F1809" s="85">
        <v>538751</v>
      </c>
      <c r="G1809" s="96">
        <v>0.19</v>
      </c>
      <c r="H1809" s="97">
        <v>641114</v>
      </c>
    </row>
    <row r="1810" spans="1:8" ht="12.5" x14ac:dyDescent="0.25">
      <c r="A1810" s="7" t="s">
        <v>8118</v>
      </c>
      <c r="B1810" s="79" t="s">
        <v>8119</v>
      </c>
      <c r="C1810" s="80" t="s">
        <v>5368</v>
      </c>
      <c r="D1810" s="80" t="s">
        <v>70</v>
      </c>
      <c r="E1810" s="103">
        <f t="shared" si="55"/>
        <v>5721</v>
      </c>
      <c r="F1810" s="85">
        <v>4570</v>
      </c>
      <c r="G1810" s="96">
        <v>0.19</v>
      </c>
      <c r="H1810" s="97">
        <v>5438</v>
      </c>
    </row>
    <row r="1811" spans="1:8" ht="25" x14ac:dyDescent="0.25">
      <c r="A1811" s="7" t="s">
        <v>6172</v>
      </c>
      <c r="B1811" s="79" t="s">
        <v>6173</v>
      </c>
      <c r="C1811" s="80" t="s">
        <v>5368</v>
      </c>
      <c r="D1811" s="80" t="s">
        <v>70</v>
      </c>
      <c r="E1811" s="103">
        <f t="shared" si="55"/>
        <v>1675</v>
      </c>
      <c r="F1811" s="85">
        <v>1338</v>
      </c>
      <c r="G1811" s="96">
        <v>0.19</v>
      </c>
      <c r="H1811" s="97">
        <v>1592</v>
      </c>
    </row>
    <row r="1812" spans="1:8" ht="12.5" x14ac:dyDescent="0.25">
      <c r="A1812" s="7" t="s">
        <v>9986</v>
      </c>
      <c r="B1812" s="79" t="s">
        <v>9987</v>
      </c>
      <c r="C1812" s="80" t="s">
        <v>5368</v>
      </c>
      <c r="D1812" s="80" t="s">
        <v>70</v>
      </c>
      <c r="E1812" s="103">
        <f t="shared" si="55"/>
        <v>13956</v>
      </c>
      <c r="F1812" s="85">
        <v>11148</v>
      </c>
      <c r="G1812" s="96">
        <v>0.19</v>
      </c>
      <c r="H1812" s="97">
        <v>13266</v>
      </c>
    </row>
    <row r="1813" spans="1:8" ht="12.5" x14ac:dyDescent="0.25">
      <c r="A1813" s="7" t="s">
        <v>7386</v>
      </c>
      <c r="B1813" s="79" t="s">
        <v>7387</v>
      </c>
      <c r="C1813" s="80" t="s">
        <v>5368</v>
      </c>
      <c r="D1813" s="80" t="s">
        <v>70</v>
      </c>
      <c r="E1813" s="103">
        <f t="shared" si="55"/>
        <v>32100</v>
      </c>
      <c r="F1813" s="85">
        <v>25641</v>
      </c>
      <c r="G1813" s="96">
        <v>0.19</v>
      </c>
      <c r="H1813" s="97">
        <v>30513</v>
      </c>
    </row>
    <row r="1814" spans="1:8" ht="12.5" x14ac:dyDescent="0.25">
      <c r="A1814" s="7" t="s">
        <v>7388</v>
      </c>
      <c r="B1814" s="79" t="s">
        <v>7389</v>
      </c>
      <c r="C1814" s="80" t="s">
        <v>5368</v>
      </c>
      <c r="D1814" s="80" t="s">
        <v>70</v>
      </c>
      <c r="E1814" s="103">
        <f t="shared" si="55"/>
        <v>28219</v>
      </c>
      <c r="F1814" s="85">
        <v>22541</v>
      </c>
      <c r="G1814" s="96">
        <v>0.19</v>
      </c>
      <c r="H1814" s="97">
        <v>26824</v>
      </c>
    </row>
    <row r="1815" spans="1:8" ht="12.5" x14ac:dyDescent="0.25">
      <c r="A1815" s="7" t="s">
        <v>7390</v>
      </c>
      <c r="B1815" s="79" t="s">
        <v>7391</v>
      </c>
      <c r="C1815" s="80" t="s">
        <v>5368</v>
      </c>
      <c r="D1815" s="80" t="s">
        <v>70</v>
      </c>
      <c r="E1815" s="103">
        <f t="shared" si="55"/>
        <v>10213</v>
      </c>
      <c r="F1815" s="85">
        <v>8158</v>
      </c>
      <c r="G1815" s="96">
        <v>0.19</v>
      </c>
      <c r="H1815" s="97">
        <v>9708</v>
      </c>
    </row>
    <row r="1816" spans="1:8" ht="12.5" x14ac:dyDescent="0.25">
      <c r="A1816" s="7" t="s">
        <v>7392</v>
      </c>
      <c r="B1816" s="79" t="s">
        <v>7393</v>
      </c>
      <c r="C1816" s="80" t="s">
        <v>5368</v>
      </c>
      <c r="D1816" s="80" t="s">
        <v>70</v>
      </c>
      <c r="E1816" s="103">
        <f t="shared" si="55"/>
        <v>9927</v>
      </c>
      <c r="F1816" s="85">
        <v>7929</v>
      </c>
      <c r="G1816" s="96">
        <v>0.19</v>
      </c>
      <c r="H1816" s="97">
        <v>9436</v>
      </c>
    </row>
    <row r="1817" spans="1:8" ht="12.5" x14ac:dyDescent="0.25">
      <c r="A1817" s="7" t="s">
        <v>9999</v>
      </c>
      <c r="B1817" s="79" t="s">
        <v>10000</v>
      </c>
      <c r="C1817" s="80" t="s">
        <v>5368</v>
      </c>
      <c r="D1817" s="80" t="s">
        <v>70</v>
      </c>
      <c r="E1817" s="103">
        <f t="shared" si="55"/>
        <v>223305</v>
      </c>
      <c r="F1817" s="85">
        <v>178376</v>
      </c>
      <c r="G1817" s="96">
        <v>0.19</v>
      </c>
      <c r="H1817" s="97">
        <v>212267</v>
      </c>
    </row>
    <row r="1818" spans="1:8" ht="12.5" x14ac:dyDescent="0.25">
      <c r="A1818" s="7" t="s">
        <v>10001</v>
      </c>
      <c r="B1818" s="79" t="s">
        <v>10002</v>
      </c>
      <c r="C1818" s="80" t="s">
        <v>5368</v>
      </c>
      <c r="D1818" s="80" t="s">
        <v>70</v>
      </c>
      <c r="E1818" s="103">
        <f t="shared" si="55"/>
        <v>209347</v>
      </c>
      <c r="F1818" s="85">
        <v>167226</v>
      </c>
      <c r="G1818" s="96">
        <v>0.19</v>
      </c>
      <c r="H1818" s="97">
        <v>198999</v>
      </c>
    </row>
    <row r="1819" spans="1:8" ht="12.5" x14ac:dyDescent="0.25">
      <c r="A1819" s="7" t="s">
        <v>10003</v>
      </c>
      <c r="B1819" s="79" t="s">
        <v>10004</v>
      </c>
      <c r="C1819" s="80" t="s">
        <v>5368</v>
      </c>
      <c r="D1819" s="80" t="s">
        <v>65</v>
      </c>
      <c r="E1819" s="103">
        <f t="shared" si="55"/>
        <v>383123</v>
      </c>
      <c r="F1819" s="85">
        <v>306038</v>
      </c>
      <c r="G1819" s="96">
        <v>0.19</v>
      </c>
      <c r="H1819" s="97">
        <v>364185</v>
      </c>
    </row>
    <row r="1820" spans="1:8" ht="12.5" x14ac:dyDescent="0.25">
      <c r="A1820" s="7" t="s">
        <v>10005</v>
      </c>
      <c r="B1820" s="79" t="s">
        <v>10006</v>
      </c>
      <c r="C1820" s="80" t="s">
        <v>5368</v>
      </c>
      <c r="D1820" s="80" t="s">
        <v>70</v>
      </c>
      <c r="E1820" s="103">
        <f t="shared" si="55"/>
        <v>411718</v>
      </c>
      <c r="F1820" s="85">
        <v>328879</v>
      </c>
      <c r="G1820" s="96">
        <v>0.19</v>
      </c>
      <c r="H1820" s="97">
        <v>391366</v>
      </c>
    </row>
    <row r="1821" spans="1:8" ht="25" x14ac:dyDescent="0.25">
      <c r="A1821" s="7" t="s">
        <v>10007</v>
      </c>
      <c r="B1821" s="79" t="s">
        <v>10008</v>
      </c>
      <c r="C1821" s="80" t="s">
        <v>5368</v>
      </c>
      <c r="D1821" s="80" t="s">
        <v>65</v>
      </c>
      <c r="E1821" s="103">
        <f t="shared" si="55"/>
        <v>302408</v>
      </c>
      <c r="F1821" s="85">
        <v>241563</v>
      </c>
      <c r="G1821" s="96">
        <v>0.19</v>
      </c>
      <c r="H1821" s="97">
        <v>287460</v>
      </c>
    </row>
    <row r="1822" spans="1:8" ht="12.5" x14ac:dyDescent="0.25">
      <c r="A1822" s="7" t="s">
        <v>10009</v>
      </c>
      <c r="B1822" s="79" t="s">
        <v>10010</v>
      </c>
      <c r="C1822" s="80" t="s">
        <v>5368</v>
      </c>
      <c r="D1822" s="80" t="s">
        <v>70</v>
      </c>
      <c r="E1822" s="103">
        <f t="shared" si="55"/>
        <v>1605005</v>
      </c>
      <c r="F1822" s="85">
        <v>1282076</v>
      </c>
      <c r="G1822" s="96">
        <v>0.19</v>
      </c>
      <c r="H1822" s="97">
        <v>1525670</v>
      </c>
    </row>
    <row r="1823" spans="1:8" ht="12.5" x14ac:dyDescent="0.25">
      <c r="A1823" s="7" t="s">
        <v>10011</v>
      </c>
      <c r="B1823" s="79" t="s">
        <v>10012</v>
      </c>
      <c r="C1823" s="80" t="s">
        <v>5368</v>
      </c>
      <c r="D1823" s="80" t="s">
        <v>13</v>
      </c>
      <c r="E1823" s="103">
        <f t="shared" si="55"/>
        <v>390783</v>
      </c>
      <c r="F1823" s="85">
        <v>312156</v>
      </c>
      <c r="G1823" s="96">
        <v>0.19</v>
      </c>
      <c r="H1823" s="97">
        <v>371466</v>
      </c>
    </row>
    <row r="1824" spans="1:8" ht="25" x14ac:dyDescent="0.25">
      <c r="A1824" s="7" t="s">
        <v>10013</v>
      </c>
      <c r="B1824" s="79" t="s">
        <v>10014</v>
      </c>
      <c r="C1824" s="80" t="s">
        <v>5368</v>
      </c>
      <c r="D1824" s="80" t="s">
        <v>70</v>
      </c>
      <c r="E1824" s="103">
        <f t="shared" si="55"/>
        <v>4466100</v>
      </c>
      <c r="F1824" s="85">
        <v>3567514</v>
      </c>
      <c r="G1824" s="96">
        <v>0.19</v>
      </c>
      <c r="H1824" s="97">
        <v>4245342</v>
      </c>
    </row>
    <row r="1825" spans="1:8" ht="12.5" x14ac:dyDescent="0.25">
      <c r="A1825" s="7" t="s">
        <v>10015</v>
      </c>
      <c r="B1825" s="79" t="s">
        <v>10016</v>
      </c>
      <c r="C1825" s="80" t="s">
        <v>5368</v>
      </c>
      <c r="D1825" s="80" t="s">
        <v>91</v>
      </c>
      <c r="E1825" s="103">
        <f t="shared" si="55"/>
        <v>237262</v>
      </c>
      <c r="F1825" s="85">
        <v>189524</v>
      </c>
      <c r="G1825" s="96">
        <v>0.19</v>
      </c>
      <c r="H1825" s="97">
        <v>225534</v>
      </c>
    </row>
    <row r="1826" spans="1:8" ht="25" x14ac:dyDescent="0.25">
      <c r="A1826" s="7" t="s">
        <v>10017</v>
      </c>
      <c r="B1826" s="79" t="s">
        <v>10018</v>
      </c>
      <c r="C1826" s="80" t="s">
        <v>5368</v>
      </c>
      <c r="D1826" s="80" t="s">
        <v>91</v>
      </c>
      <c r="E1826" s="103">
        <f t="shared" si="55"/>
        <v>293088</v>
      </c>
      <c r="F1826" s="85">
        <v>234118</v>
      </c>
      <c r="G1826" s="96">
        <v>0.19</v>
      </c>
      <c r="H1826" s="97">
        <v>278600</v>
      </c>
    </row>
    <row r="1827" spans="1:8" ht="25" x14ac:dyDescent="0.25">
      <c r="A1827" s="7" t="s">
        <v>10019</v>
      </c>
      <c r="B1827" s="79" t="s">
        <v>10020</v>
      </c>
      <c r="C1827" s="80" t="s">
        <v>5368</v>
      </c>
      <c r="D1827" s="80" t="s">
        <v>70</v>
      </c>
      <c r="E1827" s="103">
        <f t="shared" si="55"/>
        <v>3454249</v>
      </c>
      <c r="F1827" s="85">
        <v>2759249</v>
      </c>
      <c r="G1827" s="96">
        <v>0.19</v>
      </c>
      <c r="H1827" s="97">
        <v>3283506</v>
      </c>
    </row>
    <row r="1828" spans="1:8" ht="25" x14ac:dyDescent="0.25">
      <c r="A1828" s="7" t="s">
        <v>10021</v>
      </c>
      <c r="B1828" s="79" t="s">
        <v>10022</v>
      </c>
      <c r="C1828" s="80" t="s">
        <v>5368</v>
      </c>
      <c r="D1828" s="80" t="s">
        <v>70</v>
      </c>
      <c r="E1828" s="103">
        <f t="shared" si="55"/>
        <v>1697121</v>
      </c>
      <c r="F1828" s="85">
        <v>1355657</v>
      </c>
      <c r="G1828" s="96">
        <v>0.19</v>
      </c>
      <c r="H1828" s="97">
        <v>1613232</v>
      </c>
    </row>
    <row r="1829" spans="1:8" ht="12.5" x14ac:dyDescent="0.25">
      <c r="A1829" s="7" t="s">
        <v>10023</v>
      </c>
      <c r="B1829" s="79" t="s">
        <v>10024</v>
      </c>
      <c r="C1829" s="80" t="s">
        <v>5368</v>
      </c>
      <c r="D1829" s="80" t="s">
        <v>65</v>
      </c>
      <c r="E1829" s="103">
        <f t="shared" si="55"/>
        <v>711787</v>
      </c>
      <c r="F1829" s="85">
        <v>568574</v>
      </c>
      <c r="G1829" s="96">
        <v>0.19</v>
      </c>
      <c r="H1829" s="97">
        <v>676603</v>
      </c>
    </row>
    <row r="1830" spans="1:8" ht="25" x14ac:dyDescent="0.25">
      <c r="A1830" s="7" t="s">
        <v>10025</v>
      </c>
      <c r="B1830" s="79" t="s">
        <v>10026</v>
      </c>
      <c r="C1830" s="80" t="s">
        <v>5368</v>
      </c>
      <c r="D1830" s="80" t="s">
        <v>70</v>
      </c>
      <c r="E1830" s="103">
        <f t="shared" si="55"/>
        <v>3279792</v>
      </c>
      <c r="F1830" s="85">
        <v>2619893</v>
      </c>
      <c r="G1830" s="96">
        <v>0.19</v>
      </c>
      <c r="H1830" s="97">
        <v>3117673</v>
      </c>
    </row>
    <row r="1831" spans="1:8" ht="25" x14ac:dyDescent="0.25">
      <c r="A1831" s="7" t="s">
        <v>10027</v>
      </c>
      <c r="B1831" s="79" t="s">
        <v>10028</v>
      </c>
      <c r="C1831" s="80" t="s">
        <v>5368</v>
      </c>
      <c r="D1831" s="80" t="s">
        <v>70</v>
      </c>
      <c r="E1831" s="103">
        <f t="shared" si="55"/>
        <v>1272839</v>
      </c>
      <c r="F1831" s="85">
        <v>1016742</v>
      </c>
      <c r="G1831" s="96">
        <v>0.19</v>
      </c>
      <c r="H1831" s="97">
        <v>1209923</v>
      </c>
    </row>
    <row r="1832" spans="1:8" ht="25" x14ac:dyDescent="0.25">
      <c r="A1832" s="7" t="s">
        <v>9996</v>
      </c>
      <c r="B1832" s="79" t="s">
        <v>9997</v>
      </c>
      <c r="C1832" s="80" t="s">
        <v>5368</v>
      </c>
      <c r="D1832" s="80" t="s">
        <v>75</v>
      </c>
      <c r="E1832" s="103">
        <f t="shared" ref="E1832:E1863" si="56">ROUNDUP(H1832*(1+$H$1),0)</f>
        <v>20935</v>
      </c>
      <c r="F1832" s="85">
        <v>16723</v>
      </c>
      <c r="G1832" s="96">
        <v>0.19</v>
      </c>
      <c r="H1832" s="97">
        <v>19900</v>
      </c>
    </row>
    <row r="1833" spans="1:8" ht="25" x14ac:dyDescent="0.25">
      <c r="A1833" s="7" t="s">
        <v>9998</v>
      </c>
      <c r="B1833" s="79" t="s">
        <v>4916</v>
      </c>
      <c r="C1833" s="80" t="s">
        <v>5368</v>
      </c>
      <c r="D1833" s="80" t="s">
        <v>70</v>
      </c>
      <c r="E1833" s="103">
        <f t="shared" si="56"/>
        <v>418698</v>
      </c>
      <c r="F1833" s="85">
        <v>334455</v>
      </c>
      <c r="G1833" s="96">
        <v>0.19</v>
      </c>
      <c r="H1833" s="97">
        <v>398001</v>
      </c>
    </row>
    <row r="1834" spans="1:8" ht="25" x14ac:dyDescent="0.25">
      <c r="A1834" s="7" t="s">
        <v>10029</v>
      </c>
      <c r="B1834" s="79" t="s">
        <v>4952</v>
      </c>
      <c r="C1834" s="80" t="s">
        <v>5368</v>
      </c>
      <c r="D1834" s="80" t="s">
        <v>75</v>
      </c>
      <c r="E1834" s="103">
        <f t="shared" si="56"/>
        <v>698</v>
      </c>
      <c r="F1834" s="85">
        <v>557</v>
      </c>
      <c r="G1834" s="96">
        <v>0.19</v>
      </c>
      <c r="H1834" s="97">
        <v>663</v>
      </c>
    </row>
    <row r="1835" spans="1:8" ht="25" x14ac:dyDescent="0.25">
      <c r="A1835" s="7" t="s">
        <v>10032</v>
      </c>
      <c r="B1835" s="79" t="s">
        <v>4956</v>
      </c>
      <c r="C1835" s="80" t="s">
        <v>5368</v>
      </c>
      <c r="D1835" s="80" t="s">
        <v>70</v>
      </c>
      <c r="E1835" s="103">
        <f t="shared" si="56"/>
        <v>90718</v>
      </c>
      <c r="F1835" s="85">
        <v>72465</v>
      </c>
      <c r="G1835" s="96">
        <v>0.19</v>
      </c>
      <c r="H1835" s="97">
        <v>86233</v>
      </c>
    </row>
    <row r="1836" spans="1:8" ht="25" x14ac:dyDescent="0.25">
      <c r="A1836" s="7" t="s">
        <v>10033</v>
      </c>
      <c r="B1836" s="79" t="s">
        <v>4958</v>
      </c>
      <c r="C1836" s="80" t="s">
        <v>5368</v>
      </c>
      <c r="D1836" s="80" t="s">
        <v>70</v>
      </c>
      <c r="E1836" s="103">
        <f t="shared" si="56"/>
        <v>250941</v>
      </c>
      <c r="F1836" s="85">
        <v>200451</v>
      </c>
      <c r="G1836" s="96">
        <v>0.19</v>
      </c>
      <c r="H1836" s="97">
        <v>238537</v>
      </c>
    </row>
    <row r="1837" spans="1:8" ht="12.5" x14ac:dyDescent="0.25">
      <c r="A1837" s="7" t="s">
        <v>10034</v>
      </c>
      <c r="B1837" s="79" t="s">
        <v>4960</v>
      </c>
      <c r="C1837" s="80" t="s">
        <v>5368</v>
      </c>
      <c r="D1837" s="80" t="s">
        <v>70</v>
      </c>
      <c r="E1837" s="103">
        <f t="shared" si="56"/>
        <v>27916</v>
      </c>
      <c r="F1837" s="85">
        <v>22299</v>
      </c>
      <c r="G1837" s="96">
        <v>0.19</v>
      </c>
      <c r="H1837" s="97">
        <v>26536</v>
      </c>
    </row>
    <row r="1838" spans="1:8" ht="12.5" x14ac:dyDescent="0.25">
      <c r="A1838" s="7" t="s">
        <v>10036</v>
      </c>
      <c r="B1838" s="79" t="s">
        <v>4964</v>
      </c>
      <c r="C1838" s="80" t="s">
        <v>5368</v>
      </c>
      <c r="D1838" s="80" t="s">
        <v>70</v>
      </c>
      <c r="E1838" s="103">
        <f t="shared" si="56"/>
        <v>27916</v>
      </c>
      <c r="F1838" s="85">
        <v>22299</v>
      </c>
      <c r="G1838" s="96">
        <v>0.19</v>
      </c>
      <c r="H1838" s="97">
        <v>26536</v>
      </c>
    </row>
    <row r="1839" spans="1:8" ht="25" x14ac:dyDescent="0.25">
      <c r="A1839" s="7" t="s">
        <v>7396</v>
      </c>
      <c r="B1839" s="79" t="s">
        <v>7397</v>
      </c>
      <c r="C1839" s="80" t="s">
        <v>5368</v>
      </c>
      <c r="D1839" s="80" t="s">
        <v>70</v>
      </c>
      <c r="E1839" s="103">
        <f t="shared" si="56"/>
        <v>647724</v>
      </c>
      <c r="F1839" s="85">
        <v>517401</v>
      </c>
      <c r="G1839" s="96">
        <v>0.19</v>
      </c>
      <c r="H1839" s="97">
        <v>615707</v>
      </c>
    </row>
    <row r="1840" spans="1:8" ht="12.5" x14ac:dyDescent="0.25">
      <c r="A1840" s="7" t="s">
        <v>10037</v>
      </c>
      <c r="B1840" s="79" t="s">
        <v>10038</v>
      </c>
      <c r="C1840" s="80" t="s">
        <v>5368</v>
      </c>
      <c r="D1840" s="80" t="s">
        <v>70</v>
      </c>
      <c r="E1840" s="103">
        <f t="shared" si="56"/>
        <v>2372616</v>
      </c>
      <c r="F1840" s="85">
        <v>1895242</v>
      </c>
      <c r="G1840" s="96">
        <v>0.19</v>
      </c>
      <c r="H1840" s="97">
        <v>2255338</v>
      </c>
    </row>
    <row r="1841" spans="1:8" ht="12.5" x14ac:dyDescent="0.25">
      <c r="A1841" s="7" t="s">
        <v>10039</v>
      </c>
      <c r="B1841" s="79" t="s">
        <v>10040</v>
      </c>
      <c r="C1841" s="80" t="s">
        <v>5368</v>
      </c>
      <c r="D1841" s="80" t="s">
        <v>70</v>
      </c>
      <c r="E1841" s="103">
        <f t="shared" si="56"/>
        <v>628043</v>
      </c>
      <c r="F1841" s="85">
        <v>501680</v>
      </c>
      <c r="G1841" s="96">
        <v>0.19</v>
      </c>
      <c r="H1841" s="97">
        <v>596999</v>
      </c>
    </row>
    <row r="1842" spans="1:8" ht="12.5" x14ac:dyDescent="0.25">
      <c r="A1842" s="7" t="s">
        <v>10041</v>
      </c>
      <c r="B1842" s="79" t="s">
        <v>10042</v>
      </c>
      <c r="C1842" s="80" t="s">
        <v>5368</v>
      </c>
      <c r="D1842" s="80" t="s">
        <v>70</v>
      </c>
      <c r="E1842" s="103">
        <f t="shared" si="56"/>
        <v>1256092</v>
      </c>
      <c r="F1842" s="85">
        <v>1003364</v>
      </c>
      <c r="G1842" s="96">
        <v>0.19</v>
      </c>
      <c r="H1842" s="97">
        <v>1194003</v>
      </c>
    </row>
    <row r="1843" spans="1:8" ht="25" x14ac:dyDescent="0.25">
      <c r="A1843" s="7" t="s">
        <v>8735</v>
      </c>
      <c r="B1843" s="79" t="s">
        <v>8736</v>
      </c>
      <c r="C1843" s="80" t="s">
        <v>5368</v>
      </c>
      <c r="D1843" s="80" t="s">
        <v>70</v>
      </c>
      <c r="E1843" s="103">
        <f t="shared" si="56"/>
        <v>35489</v>
      </c>
      <c r="F1843" s="85">
        <v>28348</v>
      </c>
      <c r="G1843" s="96">
        <v>0.19</v>
      </c>
      <c r="H1843" s="97">
        <v>33734</v>
      </c>
    </row>
    <row r="1844" spans="1:8" ht="12.5" x14ac:dyDescent="0.25">
      <c r="A1844" s="7" t="s">
        <v>7402</v>
      </c>
      <c r="B1844" s="79" t="s">
        <v>7403</v>
      </c>
      <c r="C1844" s="80" t="s">
        <v>5368</v>
      </c>
      <c r="D1844" s="80" t="s">
        <v>70</v>
      </c>
      <c r="E1844" s="103">
        <f t="shared" si="56"/>
        <v>171625</v>
      </c>
      <c r="F1844" s="85">
        <v>137093</v>
      </c>
      <c r="G1844" s="96">
        <v>0.19</v>
      </c>
      <c r="H1844" s="97">
        <v>163141</v>
      </c>
    </row>
    <row r="1845" spans="1:8" ht="12.5" x14ac:dyDescent="0.25">
      <c r="A1845" s="7" t="s">
        <v>7731</v>
      </c>
      <c r="B1845" s="79" t="s">
        <v>7732</v>
      </c>
      <c r="C1845" s="80" t="s">
        <v>5368</v>
      </c>
      <c r="D1845" s="80" t="s">
        <v>70</v>
      </c>
      <c r="E1845" s="103">
        <f t="shared" si="56"/>
        <v>961</v>
      </c>
      <c r="F1845" s="85">
        <v>767</v>
      </c>
      <c r="G1845" s="96">
        <v>0.19</v>
      </c>
      <c r="H1845" s="97">
        <v>913</v>
      </c>
    </row>
    <row r="1846" spans="1:8" ht="12.5" x14ac:dyDescent="0.25">
      <c r="A1846" s="7" t="s">
        <v>7733</v>
      </c>
      <c r="B1846" s="79" t="s">
        <v>7734</v>
      </c>
      <c r="C1846" s="80" t="s">
        <v>5368</v>
      </c>
      <c r="D1846" s="80" t="s">
        <v>70</v>
      </c>
      <c r="E1846" s="103">
        <f t="shared" si="56"/>
        <v>961</v>
      </c>
      <c r="F1846" s="85">
        <v>767</v>
      </c>
      <c r="G1846" s="96">
        <v>0.19</v>
      </c>
      <c r="H1846" s="97">
        <v>913</v>
      </c>
    </row>
    <row r="1847" spans="1:8" ht="12.5" x14ac:dyDescent="0.25">
      <c r="A1847" s="7" t="s">
        <v>9556</v>
      </c>
      <c r="B1847" s="79" t="s">
        <v>9557</v>
      </c>
      <c r="C1847" s="80" t="s">
        <v>5368</v>
      </c>
      <c r="D1847" s="80" t="s">
        <v>770</v>
      </c>
      <c r="E1847" s="103">
        <f t="shared" si="56"/>
        <v>17924</v>
      </c>
      <c r="F1847" s="85">
        <v>14318</v>
      </c>
      <c r="G1847" s="96">
        <v>0.19</v>
      </c>
      <c r="H1847" s="97">
        <v>17038</v>
      </c>
    </row>
    <row r="1848" spans="1:8" ht="12.5" x14ac:dyDescent="0.25">
      <c r="A1848" s="7" t="s">
        <v>9558</v>
      </c>
      <c r="B1848" s="79" t="s">
        <v>9559</v>
      </c>
      <c r="C1848" s="80" t="s">
        <v>5368</v>
      </c>
      <c r="D1848" s="80" t="s">
        <v>70</v>
      </c>
      <c r="E1848" s="103">
        <f t="shared" si="56"/>
        <v>3979</v>
      </c>
      <c r="F1848" s="85">
        <v>3178</v>
      </c>
      <c r="G1848" s="96">
        <v>0.19</v>
      </c>
      <c r="H1848" s="97">
        <v>3782</v>
      </c>
    </row>
    <row r="1849" spans="1:8" ht="12.5" x14ac:dyDescent="0.25">
      <c r="A1849" s="7" t="s">
        <v>9560</v>
      </c>
      <c r="B1849" s="79" t="s">
        <v>9561</v>
      </c>
      <c r="C1849" s="80" t="s">
        <v>5368</v>
      </c>
      <c r="D1849" s="80" t="s">
        <v>70</v>
      </c>
      <c r="E1849" s="103">
        <f t="shared" si="56"/>
        <v>3777</v>
      </c>
      <c r="F1849" s="85">
        <v>3017</v>
      </c>
      <c r="G1849" s="96">
        <v>0.19</v>
      </c>
      <c r="H1849" s="97">
        <v>3590</v>
      </c>
    </row>
    <row r="1850" spans="1:8" ht="12.5" x14ac:dyDescent="0.25">
      <c r="A1850" s="7" t="s">
        <v>7412</v>
      </c>
      <c r="B1850" s="79" t="s">
        <v>7413</v>
      </c>
      <c r="C1850" s="80" t="s">
        <v>5368</v>
      </c>
      <c r="D1850" s="80" t="s">
        <v>70</v>
      </c>
      <c r="E1850" s="103">
        <f t="shared" si="56"/>
        <v>4121</v>
      </c>
      <c r="F1850" s="85">
        <v>3292</v>
      </c>
      <c r="G1850" s="96">
        <v>0.19</v>
      </c>
      <c r="H1850" s="97">
        <v>3917</v>
      </c>
    </row>
    <row r="1851" spans="1:8" ht="12.5" x14ac:dyDescent="0.25">
      <c r="A1851" s="7" t="s">
        <v>7470</v>
      </c>
      <c r="B1851" s="79" t="s">
        <v>7471</v>
      </c>
      <c r="C1851" s="80" t="s">
        <v>5368</v>
      </c>
      <c r="D1851" s="80" t="s">
        <v>70</v>
      </c>
      <c r="E1851" s="103">
        <f t="shared" si="56"/>
        <v>3916</v>
      </c>
      <c r="F1851" s="85">
        <v>3128</v>
      </c>
      <c r="G1851" s="96">
        <v>0.19</v>
      </c>
      <c r="H1851" s="97">
        <v>3722</v>
      </c>
    </row>
    <row r="1852" spans="1:8" ht="12.5" x14ac:dyDescent="0.25">
      <c r="A1852" s="7" t="s">
        <v>7414</v>
      </c>
      <c r="B1852" s="79" t="s">
        <v>7415</v>
      </c>
      <c r="C1852" s="80" t="s">
        <v>5368</v>
      </c>
      <c r="D1852" s="80" t="s">
        <v>770</v>
      </c>
      <c r="E1852" s="103">
        <f t="shared" si="56"/>
        <v>3984</v>
      </c>
      <c r="F1852" s="85">
        <v>3182</v>
      </c>
      <c r="G1852" s="96">
        <v>0.19</v>
      </c>
      <c r="H1852" s="97">
        <v>3787</v>
      </c>
    </row>
    <row r="1853" spans="1:8" ht="25" x14ac:dyDescent="0.25">
      <c r="A1853" s="7" t="s">
        <v>7416</v>
      </c>
      <c r="B1853" s="79" t="s">
        <v>7417</v>
      </c>
      <c r="C1853" s="80" t="s">
        <v>5368</v>
      </c>
      <c r="D1853" s="80" t="s">
        <v>70</v>
      </c>
      <c r="E1853" s="103">
        <f t="shared" si="56"/>
        <v>8035</v>
      </c>
      <c r="F1853" s="85">
        <v>6418</v>
      </c>
      <c r="G1853" s="96">
        <v>0.19</v>
      </c>
      <c r="H1853" s="97">
        <v>7637</v>
      </c>
    </row>
    <row r="1854" spans="1:8" ht="12.5" x14ac:dyDescent="0.25">
      <c r="A1854" s="7" t="s">
        <v>7418</v>
      </c>
      <c r="B1854" s="79" t="s">
        <v>7419</v>
      </c>
      <c r="C1854" s="80" t="s">
        <v>5368</v>
      </c>
      <c r="D1854" s="80" t="s">
        <v>70</v>
      </c>
      <c r="E1854" s="103">
        <f t="shared" si="56"/>
        <v>65243</v>
      </c>
      <c r="F1854" s="85">
        <v>52116</v>
      </c>
      <c r="G1854" s="96">
        <v>0.19</v>
      </c>
      <c r="H1854" s="97">
        <v>62018</v>
      </c>
    </row>
    <row r="1855" spans="1:8" ht="12.5" x14ac:dyDescent="0.25">
      <c r="A1855" s="7" t="s">
        <v>7420</v>
      </c>
      <c r="B1855" s="79" t="s">
        <v>7421</v>
      </c>
      <c r="C1855" s="80" t="s">
        <v>5368</v>
      </c>
      <c r="D1855" s="80" t="s">
        <v>70</v>
      </c>
      <c r="E1855" s="103">
        <f t="shared" si="56"/>
        <v>61671</v>
      </c>
      <c r="F1855" s="85">
        <v>49262</v>
      </c>
      <c r="G1855" s="96">
        <v>0.19</v>
      </c>
      <c r="H1855" s="97">
        <v>58622</v>
      </c>
    </row>
    <row r="1856" spans="1:8" ht="12.5" x14ac:dyDescent="0.25">
      <c r="A1856" s="7" t="s">
        <v>7422</v>
      </c>
      <c r="B1856" s="79" t="s">
        <v>7423</v>
      </c>
      <c r="C1856" s="80" t="s">
        <v>5368</v>
      </c>
      <c r="D1856" s="80" t="s">
        <v>70</v>
      </c>
      <c r="E1856" s="103">
        <f t="shared" si="56"/>
        <v>30702</v>
      </c>
      <c r="F1856" s="85">
        <v>24524</v>
      </c>
      <c r="G1856" s="96">
        <v>0.19</v>
      </c>
      <c r="H1856" s="97">
        <v>29184</v>
      </c>
    </row>
    <row r="1857" spans="1:8" ht="12.5" x14ac:dyDescent="0.25">
      <c r="A1857" s="7" t="s">
        <v>7424</v>
      </c>
      <c r="B1857" s="79" t="s">
        <v>7425</v>
      </c>
      <c r="C1857" s="80" t="s">
        <v>5368</v>
      </c>
      <c r="D1857" s="80" t="s">
        <v>70</v>
      </c>
      <c r="E1857" s="103">
        <f t="shared" si="56"/>
        <v>47869</v>
      </c>
      <c r="F1857" s="85">
        <v>38237</v>
      </c>
      <c r="G1857" s="96">
        <v>0.19</v>
      </c>
      <c r="H1857" s="97">
        <v>45502</v>
      </c>
    </row>
    <row r="1858" spans="1:8" ht="25" x14ac:dyDescent="0.25">
      <c r="A1858" s="7" t="s">
        <v>7426</v>
      </c>
      <c r="B1858" s="79" t="s">
        <v>7427</v>
      </c>
      <c r="C1858" s="80" t="s">
        <v>5368</v>
      </c>
      <c r="D1858" s="80" t="s">
        <v>70</v>
      </c>
      <c r="E1858" s="103">
        <f t="shared" si="56"/>
        <v>376144</v>
      </c>
      <c r="F1858" s="85">
        <v>300463</v>
      </c>
      <c r="G1858" s="96">
        <v>0.19</v>
      </c>
      <c r="H1858" s="97">
        <v>357551</v>
      </c>
    </row>
    <row r="1859" spans="1:8" ht="12.5" x14ac:dyDescent="0.25">
      <c r="A1859" s="7" t="s">
        <v>7428</v>
      </c>
      <c r="B1859" s="79" t="s">
        <v>7429</v>
      </c>
      <c r="C1859" s="80" t="s">
        <v>5368</v>
      </c>
      <c r="D1859" s="80" t="s">
        <v>70</v>
      </c>
      <c r="E1859" s="103">
        <f t="shared" si="56"/>
        <v>206651</v>
      </c>
      <c r="F1859" s="85">
        <v>165072</v>
      </c>
      <c r="G1859" s="96">
        <v>0.19</v>
      </c>
      <c r="H1859" s="97">
        <v>196436</v>
      </c>
    </row>
    <row r="1860" spans="1:8" ht="12.5" x14ac:dyDescent="0.25">
      <c r="A1860" s="7" t="s">
        <v>7430</v>
      </c>
      <c r="B1860" s="79" t="s">
        <v>7431</v>
      </c>
      <c r="C1860" s="80" t="s">
        <v>5368</v>
      </c>
      <c r="D1860" s="80" t="s">
        <v>70</v>
      </c>
      <c r="E1860" s="103">
        <f t="shared" si="56"/>
        <v>2474</v>
      </c>
      <c r="F1860" s="85">
        <v>1976</v>
      </c>
      <c r="G1860" s="96">
        <v>0.19</v>
      </c>
      <c r="H1860" s="97">
        <v>2351</v>
      </c>
    </row>
    <row r="1861" spans="1:8" ht="12.5" x14ac:dyDescent="0.25">
      <c r="A1861" s="7" t="s">
        <v>7432</v>
      </c>
      <c r="B1861" s="79" t="s">
        <v>7433</v>
      </c>
      <c r="C1861" s="80" t="s">
        <v>5368</v>
      </c>
      <c r="D1861" s="80" t="s">
        <v>70</v>
      </c>
      <c r="E1861" s="103">
        <f t="shared" si="56"/>
        <v>3984</v>
      </c>
      <c r="F1861" s="85">
        <v>3182</v>
      </c>
      <c r="G1861" s="96">
        <v>0.19</v>
      </c>
      <c r="H1861" s="97">
        <v>3787</v>
      </c>
    </row>
    <row r="1862" spans="1:8" ht="12.5" x14ac:dyDescent="0.25">
      <c r="A1862" s="7" t="s">
        <v>7755</v>
      </c>
      <c r="B1862" s="79" t="s">
        <v>7756</v>
      </c>
      <c r="C1862" s="80" t="s">
        <v>5368</v>
      </c>
      <c r="D1862" s="80" t="s">
        <v>70</v>
      </c>
      <c r="E1862" s="103">
        <f t="shared" si="56"/>
        <v>3572</v>
      </c>
      <c r="F1862" s="85">
        <v>2853</v>
      </c>
      <c r="G1862" s="96">
        <v>0.19</v>
      </c>
      <c r="H1862" s="97">
        <v>3395</v>
      </c>
    </row>
    <row r="1863" spans="1:8" ht="12.5" x14ac:dyDescent="0.25">
      <c r="A1863" s="7" t="s">
        <v>7757</v>
      </c>
      <c r="B1863" s="79" t="s">
        <v>7758</v>
      </c>
      <c r="C1863" s="80" t="s">
        <v>5368</v>
      </c>
      <c r="D1863" s="80" t="s">
        <v>70</v>
      </c>
      <c r="E1863" s="103">
        <f t="shared" si="56"/>
        <v>12224</v>
      </c>
      <c r="F1863" s="85">
        <v>9764</v>
      </c>
      <c r="G1863" s="96">
        <v>0.19</v>
      </c>
      <c r="H1863" s="97">
        <v>11619</v>
      </c>
    </row>
    <row r="1864" spans="1:8" ht="12.5" x14ac:dyDescent="0.25">
      <c r="A1864" s="7" t="s">
        <v>7434</v>
      </c>
      <c r="B1864" s="79" t="s">
        <v>7435</v>
      </c>
      <c r="C1864" s="80" t="s">
        <v>5368</v>
      </c>
      <c r="D1864" s="80" t="s">
        <v>70</v>
      </c>
      <c r="E1864" s="103">
        <f t="shared" ref="E1864:E1882" si="57">ROUNDUP(H1864*(1+$H$1),0)</f>
        <v>2062</v>
      </c>
      <c r="F1864" s="85">
        <v>1647</v>
      </c>
      <c r="G1864" s="96">
        <v>0.19</v>
      </c>
      <c r="H1864" s="97">
        <v>1960</v>
      </c>
    </row>
    <row r="1865" spans="1:8" ht="12.5" x14ac:dyDescent="0.25">
      <c r="A1865" s="7" t="s">
        <v>7436</v>
      </c>
      <c r="B1865" s="79" t="s">
        <v>7437</v>
      </c>
      <c r="C1865" s="80" t="s">
        <v>5368</v>
      </c>
      <c r="D1865" s="80" t="s">
        <v>70</v>
      </c>
      <c r="E1865" s="103">
        <f t="shared" si="57"/>
        <v>3367</v>
      </c>
      <c r="F1865" s="85">
        <v>2689</v>
      </c>
      <c r="G1865" s="96">
        <v>0.19</v>
      </c>
      <c r="H1865" s="97">
        <v>3200</v>
      </c>
    </row>
    <row r="1866" spans="1:8" ht="12.5" x14ac:dyDescent="0.25">
      <c r="A1866" s="7" t="s">
        <v>7438</v>
      </c>
      <c r="B1866" s="79" t="s">
        <v>7439</v>
      </c>
      <c r="C1866" s="80" t="s">
        <v>5368</v>
      </c>
      <c r="D1866" s="80" t="s">
        <v>70</v>
      </c>
      <c r="E1866" s="103">
        <f t="shared" si="57"/>
        <v>1580</v>
      </c>
      <c r="F1866" s="85">
        <v>1261</v>
      </c>
      <c r="G1866" s="96">
        <v>0.19</v>
      </c>
      <c r="H1866" s="97">
        <v>1501</v>
      </c>
    </row>
    <row r="1867" spans="1:8" ht="12.5" x14ac:dyDescent="0.25">
      <c r="A1867" s="7" t="s">
        <v>7440</v>
      </c>
      <c r="B1867" s="79" t="s">
        <v>7441</v>
      </c>
      <c r="C1867" s="80" t="s">
        <v>5368</v>
      </c>
      <c r="D1867" s="80" t="s">
        <v>70</v>
      </c>
      <c r="E1867" s="103">
        <f t="shared" si="57"/>
        <v>275</v>
      </c>
      <c r="F1867" s="85">
        <v>219</v>
      </c>
      <c r="G1867" s="96">
        <v>0.19</v>
      </c>
      <c r="H1867" s="97">
        <v>261</v>
      </c>
    </row>
    <row r="1868" spans="1:8" ht="12.5" x14ac:dyDescent="0.25">
      <c r="A1868" s="7" t="s">
        <v>7404</v>
      </c>
      <c r="B1868" s="79" t="s">
        <v>7405</v>
      </c>
      <c r="C1868" s="80" t="s">
        <v>5368</v>
      </c>
      <c r="D1868" s="80" t="s">
        <v>70</v>
      </c>
      <c r="E1868" s="103">
        <f t="shared" si="57"/>
        <v>3161</v>
      </c>
      <c r="F1868" s="85">
        <v>2524</v>
      </c>
      <c r="G1868" s="96">
        <v>0.19</v>
      </c>
      <c r="H1868" s="97">
        <v>3004</v>
      </c>
    </row>
    <row r="1869" spans="1:8" ht="12.5" x14ac:dyDescent="0.25">
      <c r="A1869" s="7" t="s">
        <v>7406</v>
      </c>
      <c r="B1869" s="79" t="s">
        <v>7407</v>
      </c>
      <c r="C1869" s="80" t="s">
        <v>5368</v>
      </c>
      <c r="D1869" s="80" t="s">
        <v>70</v>
      </c>
      <c r="E1869" s="103">
        <f t="shared" si="57"/>
        <v>3366</v>
      </c>
      <c r="F1869" s="85">
        <v>2688</v>
      </c>
      <c r="G1869" s="96">
        <v>0.19</v>
      </c>
      <c r="H1869" s="97">
        <v>3199</v>
      </c>
    </row>
    <row r="1870" spans="1:8" ht="12.5" x14ac:dyDescent="0.25">
      <c r="A1870" s="7" t="s">
        <v>7442</v>
      </c>
      <c r="B1870" s="79" t="s">
        <v>7443</v>
      </c>
      <c r="C1870" s="80" t="s">
        <v>5368</v>
      </c>
      <c r="D1870" s="80" t="s">
        <v>770</v>
      </c>
      <c r="E1870" s="103">
        <f t="shared" si="57"/>
        <v>24518</v>
      </c>
      <c r="F1870" s="85">
        <v>19585</v>
      </c>
      <c r="G1870" s="96">
        <v>0.19</v>
      </c>
      <c r="H1870" s="97">
        <v>23306</v>
      </c>
    </row>
    <row r="1871" spans="1:8" ht="12.5" x14ac:dyDescent="0.25">
      <c r="A1871" s="7" t="s">
        <v>7444</v>
      </c>
      <c r="B1871" s="79" t="s">
        <v>7445</v>
      </c>
      <c r="C1871" s="80" t="s">
        <v>5368</v>
      </c>
      <c r="D1871" s="80" t="s">
        <v>70</v>
      </c>
      <c r="E1871" s="103">
        <f t="shared" si="57"/>
        <v>7075</v>
      </c>
      <c r="F1871" s="85">
        <v>5651</v>
      </c>
      <c r="G1871" s="96">
        <v>0.19</v>
      </c>
      <c r="H1871" s="97">
        <v>6725</v>
      </c>
    </row>
    <row r="1872" spans="1:8" ht="12.5" x14ac:dyDescent="0.25">
      <c r="A1872" s="7" t="s">
        <v>7446</v>
      </c>
      <c r="B1872" s="79" t="s">
        <v>7447</v>
      </c>
      <c r="C1872" s="80" t="s">
        <v>5368</v>
      </c>
      <c r="D1872" s="80" t="s">
        <v>5411</v>
      </c>
      <c r="E1872" s="103">
        <f t="shared" si="57"/>
        <v>3091</v>
      </c>
      <c r="F1872" s="85">
        <v>2469</v>
      </c>
      <c r="G1872" s="96">
        <v>0.19</v>
      </c>
      <c r="H1872" s="97">
        <v>2938</v>
      </c>
    </row>
    <row r="1873" spans="1:9" ht="12.5" x14ac:dyDescent="0.25">
      <c r="A1873" s="7" t="s">
        <v>7448</v>
      </c>
      <c r="B1873" s="79" t="s">
        <v>7449</v>
      </c>
      <c r="C1873" s="80" t="s">
        <v>5368</v>
      </c>
      <c r="D1873" s="80" t="s">
        <v>70</v>
      </c>
      <c r="E1873" s="103">
        <f t="shared" si="57"/>
        <v>3023</v>
      </c>
      <c r="F1873" s="85">
        <v>2414</v>
      </c>
      <c r="G1873" s="96">
        <v>0.19</v>
      </c>
      <c r="H1873" s="97">
        <v>2873</v>
      </c>
    </row>
    <row r="1874" spans="1:9" ht="12.5" x14ac:dyDescent="0.25">
      <c r="A1874" s="7" t="s">
        <v>7450</v>
      </c>
      <c r="B1874" s="79" t="s">
        <v>7451</v>
      </c>
      <c r="C1874" s="80" t="s">
        <v>5368</v>
      </c>
      <c r="D1874" s="80" t="s">
        <v>70</v>
      </c>
      <c r="E1874" s="103">
        <f t="shared" si="57"/>
        <v>824</v>
      </c>
      <c r="F1874" s="85">
        <v>658</v>
      </c>
      <c r="G1874" s="96">
        <v>0.19</v>
      </c>
      <c r="H1874" s="97">
        <v>783</v>
      </c>
    </row>
    <row r="1875" spans="1:9" ht="12.5" x14ac:dyDescent="0.25">
      <c r="A1875" s="7" t="s">
        <v>7452</v>
      </c>
      <c r="B1875" s="79" t="s">
        <v>7453</v>
      </c>
      <c r="C1875" s="80" t="s">
        <v>5368</v>
      </c>
      <c r="D1875" s="80" t="s">
        <v>70</v>
      </c>
      <c r="E1875" s="103">
        <f t="shared" si="57"/>
        <v>1100</v>
      </c>
      <c r="F1875" s="85">
        <v>878</v>
      </c>
      <c r="G1875" s="96">
        <v>0.19</v>
      </c>
      <c r="H1875" s="97">
        <v>1045</v>
      </c>
    </row>
    <row r="1876" spans="1:9" ht="12.5" x14ac:dyDescent="0.25">
      <c r="A1876" s="7" t="s">
        <v>6711</v>
      </c>
      <c r="B1876" s="79" t="s">
        <v>6712</v>
      </c>
      <c r="C1876" s="80" t="s">
        <v>5368</v>
      </c>
      <c r="D1876" s="80" t="s">
        <v>70</v>
      </c>
      <c r="E1876" s="103">
        <f t="shared" si="57"/>
        <v>1443</v>
      </c>
      <c r="F1876" s="85">
        <v>1152</v>
      </c>
      <c r="G1876" s="96">
        <v>0.19</v>
      </c>
      <c r="H1876" s="97">
        <v>1371</v>
      </c>
    </row>
    <row r="1877" spans="1:9" ht="12.5" x14ac:dyDescent="0.25">
      <c r="A1877" s="7" t="s">
        <v>7316</v>
      </c>
      <c r="B1877" s="79" t="s">
        <v>7317</v>
      </c>
      <c r="C1877" s="80" t="s">
        <v>5368</v>
      </c>
      <c r="D1877" s="80" t="s">
        <v>70</v>
      </c>
      <c r="E1877" s="103">
        <f t="shared" si="57"/>
        <v>2199</v>
      </c>
      <c r="F1877" s="85">
        <v>1756</v>
      </c>
      <c r="G1877" s="96">
        <v>0.19</v>
      </c>
      <c r="H1877" s="97">
        <v>2090</v>
      </c>
    </row>
    <row r="1878" spans="1:9" ht="12.5" x14ac:dyDescent="0.25">
      <c r="A1878" s="7" t="s">
        <v>7454</v>
      </c>
      <c r="B1878" s="79" t="s">
        <v>7455</v>
      </c>
      <c r="C1878" s="80" t="s">
        <v>5368</v>
      </c>
      <c r="D1878" s="80" t="s">
        <v>70</v>
      </c>
      <c r="E1878" s="103">
        <f t="shared" si="57"/>
        <v>3023</v>
      </c>
      <c r="F1878" s="85">
        <v>2414</v>
      </c>
      <c r="G1878" s="96">
        <v>0.19</v>
      </c>
      <c r="H1878" s="97">
        <v>2873</v>
      </c>
    </row>
    <row r="1879" spans="1:9" ht="50" x14ac:dyDescent="0.25">
      <c r="A1879" s="7" t="s">
        <v>7472</v>
      </c>
      <c r="B1879" s="79" t="s">
        <v>7473</v>
      </c>
      <c r="C1879" s="80" t="s">
        <v>5368</v>
      </c>
      <c r="D1879" s="80" t="s">
        <v>70</v>
      </c>
      <c r="E1879" s="103">
        <f t="shared" si="57"/>
        <v>68703</v>
      </c>
      <c r="F1879" s="85">
        <v>54880</v>
      </c>
      <c r="G1879" s="96">
        <v>0.19</v>
      </c>
      <c r="H1879" s="97">
        <v>65307</v>
      </c>
    </row>
    <row r="1880" spans="1:9" ht="12.5" x14ac:dyDescent="0.25">
      <c r="A1880" s="7" t="s">
        <v>6899</v>
      </c>
      <c r="B1880" s="79" t="s">
        <v>6900</v>
      </c>
      <c r="C1880" s="80" t="s">
        <v>5368</v>
      </c>
      <c r="D1880" s="80" t="s">
        <v>70</v>
      </c>
      <c r="E1880" s="103">
        <f t="shared" si="57"/>
        <v>961</v>
      </c>
      <c r="F1880" s="85">
        <v>767</v>
      </c>
      <c r="G1880" s="96">
        <v>0.19</v>
      </c>
      <c r="H1880" s="97">
        <v>913</v>
      </c>
    </row>
    <row r="1881" spans="1:9" ht="12.5" x14ac:dyDescent="0.25">
      <c r="A1881" s="7" t="s">
        <v>7474</v>
      </c>
      <c r="B1881" s="79" t="s">
        <v>7475</v>
      </c>
      <c r="C1881" s="80" t="s">
        <v>5368</v>
      </c>
      <c r="D1881" s="80" t="s">
        <v>70</v>
      </c>
      <c r="E1881" s="103">
        <f t="shared" si="57"/>
        <v>12363</v>
      </c>
      <c r="F1881" s="85">
        <v>9875</v>
      </c>
      <c r="G1881" s="96">
        <v>0.19</v>
      </c>
      <c r="H1881" s="97">
        <v>11751</v>
      </c>
    </row>
    <row r="1882" spans="1:9" ht="12.5" x14ac:dyDescent="0.25">
      <c r="A1882" s="7" t="s">
        <v>7514</v>
      </c>
      <c r="B1882" s="79" t="s">
        <v>7515</v>
      </c>
      <c r="C1882" s="80" t="s">
        <v>5368</v>
      </c>
      <c r="D1882" s="80" t="s">
        <v>70</v>
      </c>
      <c r="E1882" s="103">
        <f t="shared" si="57"/>
        <v>274599</v>
      </c>
      <c r="F1882" s="85">
        <v>219349</v>
      </c>
      <c r="G1882" s="96">
        <v>0.19</v>
      </c>
      <c r="H1882" s="97">
        <v>261025</v>
      </c>
    </row>
    <row r="1883" spans="1:9" ht="13" x14ac:dyDescent="0.25">
      <c r="A1883" s="7" t="s">
        <v>7478</v>
      </c>
      <c r="B1883" s="79" t="s">
        <v>7479</v>
      </c>
      <c r="C1883" s="80" t="s">
        <v>5368</v>
      </c>
      <c r="D1883" s="80" t="s">
        <v>770</v>
      </c>
      <c r="E1883" s="106">
        <v>2570</v>
      </c>
      <c r="F1883" s="85"/>
      <c r="G1883" s="96"/>
    </row>
    <row r="1884" spans="1:9" ht="13" x14ac:dyDescent="0.25">
      <c r="A1884" s="7" t="s">
        <v>7480</v>
      </c>
      <c r="B1884" s="79" t="s">
        <v>7481</v>
      </c>
      <c r="C1884" s="80" t="s">
        <v>5368</v>
      </c>
      <c r="D1884" s="80" t="s">
        <v>70</v>
      </c>
      <c r="E1884" s="106">
        <v>550</v>
      </c>
      <c r="F1884" s="85"/>
      <c r="G1884" s="96"/>
    </row>
    <row r="1885" spans="1:9" ht="13" x14ac:dyDescent="0.25">
      <c r="A1885" s="7" t="s">
        <v>7458</v>
      </c>
      <c r="B1885" s="79" t="s">
        <v>7459</v>
      </c>
      <c r="C1885" s="80" t="s">
        <v>5368</v>
      </c>
      <c r="D1885" s="80" t="s">
        <v>770</v>
      </c>
      <c r="E1885" s="106">
        <v>2589</v>
      </c>
      <c r="F1885" s="85"/>
      <c r="G1885" s="96"/>
      <c r="I1885" s="91" t="s">
        <v>10302</v>
      </c>
    </row>
    <row r="1886" spans="1:9" ht="12.5" x14ac:dyDescent="0.25">
      <c r="A1886" s="7" t="s">
        <v>7482</v>
      </c>
      <c r="B1886" s="79" t="s">
        <v>7483</v>
      </c>
      <c r="C1886" s="80" t="s">
        <v>5368</v>
      </c>
      <c r="D1886" s="80" t="s">
        <v>70</v>
      </c>
      <c r="E1886" s="103">
        <f t="shared" ref="E1886:E1895" si="58">ROUNDUP(H1886*(1+$H$1),0)</f>
        <v>895</v>
      </c>
      <c r="F1886" s="85">
        <v>714</v>
      </c>
      <c r="G1886" s="96">
        <v>0.19</v>
      </c>
      <c r="H1886" s="97">
        <v>850</v>
      </c>
    </row>
    <row r="1887" spans="1:9" ht="12.5" x14ac:dyDescent="0.25">
      <c r="A1887" s="7" t="s">
        <v>7484</v>
      </c>
      <c r="B1887" s="79" t="s">
        <v>7485</v>
      </c>
      <c r="C1887" s="80" t="s">
        <v>5368</v>
      </c>
      <c r="D1887" s="80" t="s">
        <v>70</v>
      </c>
      <c r="E1887" s="103">
        <f t="shared" si="58"/>
        <v>1786</v>
      </c>
      <c r="F1887" s="85">
        <v>1426</v>
      </c>
      <c r="G1887" s="96">
        <v>0.19</v>
      </c>
      <c r="H1887" s="97">
        <v>1697</v>
      </c>
    </row>
    <row r="1888" spans="1:9" ht="12.5" x14ac:dyDescent="0.25">
      <c r="A1888" s="7" t="s">
        <v>7486</v>
      </c>
      <c r="B1888" s="79" t="s">
        <v>7487</v>
      </c>
      <c r="C1888" s="80" t="s">
        <v>5368</v>
      </c>
      <c r="D1888" s="80" t="s">
        <v>70</v>
      </c>
      <c r="E1888" s="103">
        <f t="shared" si="58"/>
        <v>1306</v>
      </c>
      <c r="F1888" s="85">
        <v>1043</v>
      </c>
      <c r="G1888" s="96">
        <v>0.19</v>
      </c>
      <c r="H1888" s="97">
        <v>1241</v>
      </c>
    </row>
    <row r="1889" spans="1:9" ht="12.5" x14ac:dyDescent="0.25">
      <c r="A1889" s="7" t="s">
        <v>7488</v>
      </c>
      <c r="B1889" s="79" t="s">
        <v>7489</v>
      </c>
      <c r="C1889" s="80" t="s">
        <v>5368</v>
      </c>
      <c r="D1889" s="80" t="s">
        <v>70</v>
      </c>
      <c r="E1889" s="103">
        <f t="shared" si="58"/>
        <v>2459</v>
      </c>
      <c r="F1889" s="85">
        <v>1964</v>
      </c>
      <c r="G1889" s="96">
        <v>0.19</v>
      </c>
      <c r="H1889" s="97">
        <v>2337</v>
      </c>
    </row>
    <row r="1890" spans="1:9" ht="12.5" x14ac:dyDescent="0.25">
      <c r="A1890" s="7" t="s">
        <v>7490</v>
      </c>
      <c r="B1890" s="79" t="s">
        <v>7491</v>
      </c>
      <c r="C1890" s="80" t="s">
        <v>5368</v>
      </c>
      <c r="D1890" s="80" t="s">
        <v>70</v>
      </c>
      <c r="E1890" s="103">
        <f t="shared" si="58"/>
        <v>16346</v>
      </c>
      <c r="F1890" s="85">
        <v>13057</v>
      </c>
      <c r="G1890" s="96">
        <v>0.19</v>
      </c>
      <c r="H1890" s="97">
        <v>15538</v>
      </c>
    </row>
    <row r="1891" spans="1:9" ht="12.5" x14ac:dyDescent="0.25">
      <c r="A1891" s="7" t="s">
        <v>7492</v>
      </c>
      <c r="B1891" s="79" t="s">
        <v>7493</v>
      </c>
      <c r="C1891" s="80" t="s">
        <v>5368</v>
      </c>
      <c r="D1891" s="80" t="s">
        <v>70</v>
      </c>
      <c r="E1891" s="103">
        <f t="shared" si="58"/>
        <v>13734</v>
      </c>
      <c r="F1891" s="85">
        <v>10971</v>
      </c>
      <c r="G1891" s="96">
        <v>0.19</v>
      </c>
      <c r="H1891" s="97">
        <v>13055</v>
      </c>
    </row>
    <row r="1892" spans="1:9" ht="12.5" x14ac:dyDescent="0.25">
      <c r="A1892" s="7" t="s">
        <v>7494</v>
      </c>
      <c r="B1892" s="79" t="s">
        <v>7495</v>
      </c>
      <c r="C1892" s="80" t="s">
        <v>5368</v>
      </c>
      <c r="D1892" s="80" t="s">
        <v>70</v>
      </c>
      <c r="E1892" s="103">
        <f t="shared" si="58"/>
        <v>2061</v>
      </c>
      <c r="F1892" s="85">
        <v>1646</v>
      </c>
      <c r="G1892" s="96">
        <v>0.19</v>
      </c>
      <c r="H1892" s="97">
        <v>1959</v>
      </c>
    </row>
    <row r="1893" spans="1:9" ht="12.5" x14ac:dyDescent="0.25">
      <c r="A1893" s="7" t="s">
        <v>7520</v>
      </c>
      <c r="B1893" s="79" t="s">
        <v>7521</v>
      </c>
      <c r="C1893" s="80" t="s">
        <v>5368</v>
      </c>
      <c r="D1893" s="80" t="s">
        <v>70</v>
      </c>
      <c r="E1893" s="103">
        <f t="shared" si="58"/>
        <v>7557</v>
      </c>
      <c r="F1893" s="85">
        <v>6036</v>
      </c>
      <c r="G1893" s="96">
        <v>0.19</v>
      </c>
      <c r="H1893" s="97">
        <v>7183</v>
      </c>
    </row>
    <row r="1894" spans="1:9" ht="12.5" x14ac:dyDescent="0.25">
      <c r="A1894" s="7" t="s">
        <v>7500</v>
      </c>
      <c r="B1894" s="79" t="s">
        <v>7501</v>
      </c>
      <c r="C1894" s="80" t="s">
        <v>5368</v>
      </c>
      <c r="D1894" s="80" t="s">
        <v>70</v>
      </c>
      <c r="E1894" s="103">
        <f t="shared" si="58"/>
        <v>14777</v>
      </c>
      <c r="F1894" s="85">
        <v>11803</v>
      </c>
      <c r="G1894" s="96">
        <v>0.19</v>
      </c>
      <c r="H1894" s="97">
        <v>14046</v>
      </c>
    </row>
    <row r="1895" spans="1:9" ht="12.5" x14ac:dyDescent="0.25">
      <c r="A1895" s="7" t="s">
        <v>7502</v>
      </c>
      <c r="B1895" s="79" t="s">
        <v>7503</v>
      </c>
      <c r="C1895" s="80" t="s">
        <v>5368</v>
      </c>
      <c r="D1895" s="80" t="s">
        <v>70</v>
      </c>
      <c r="E1895" s="103">
        <f t="shared" si="58"/>
        <v>8105</v>
      </c>
      <c r="F1895" s="85">
        <v>6474</v>
      </c>
      <c r="G1895" s="96">
        <v>0.19</v>
      </c>
      <c r="H1895" s="97">
        <v>7704</v>
      </c>
    </row>
    <row r="1896" spans="1:9" ht="13" x14ac:dyDescent="0.25">
      <c r="A1896" s="7" t="s">
        <v>7496</v>
      </c>
      <c r="B1896" s="79" t="s">
        <v>7497</v>
      </c>
      <c r="C1896" s="80" t="s">
        <v>5368</v>
      </c>
      <c r="D1896" s="80" t="s">
        <v>770</v>
      </c>
      <c r="E1896" s="106">
        <v>6900</v>
      </c>
      <c r="F1896" s="85"/>
      <c r="G1896" s="96"/>
      <c r="I1896" s="91" t="s">
        <v>10334</v>
      </c>
    </row>
    <row r="1897" spans="1:9" ht="13" x14ac:dyDescent="0.25">
      <c r="A1897" s="7" t="s">
        <v>7498</v>
      </c>
      <c r="B1897" s="79" t="s">
        <v>7499</v>
      </c>
      <c r="C1897" s="80" t="s">
        <v>5368</v>
      </c>
      <c r="D1897" s="80" t="s">
        <v>70</v>
      </c>
      <c r="E1897" s="106">
        <v>1349</v>
      </c>
      <c r="F1897" s="85"/>
      <c r="G1897" s="96"/>
      <c r="I1897" s="91" t="s">
        <v>10302</v>
      </c>
    </row>
    <row r="1898" spans="1:9" ht="12.5" x14ac:dyDescent="0.25">
      <c r="A1898" s="7" t="s">
        <v>7504</v>
      </c>
      <c r="B1898" s="79" t="s">
        <v>7505</v>
      </c>
      <c r="C1898" s="80" t="s">
        <v>5368</v>
      </c>
      <c r="D1898" s="80" t="s">
        <v>70</v>
      </c>
      <c r="E1898" s="103">
        <f>ROUNDUP(H1898*(1+$H$1),0)</f>
        <v>618</v>
      </c>
      <c r="F1898" s="85">
        <v>493</v>
      </c>
      <c r="G1898" s="96">
        <v>0.19</v>
      </c>
      <c r="H1898" s="97">
        <v>587</v>
      </c>
    </row>
    <row r="1899" spans="1:9" ht="12.5" x14ac:dyDescent="0.25">
      <c r="A1899" s="7" t="s">
        <v>7516</v>
      </c>
      <c r="B1899" s="79" t="s">
        <v>7517</v>
      </c>
      <c r="C1899" s="80" t="s">
        <v>5368</v>
      </c>
      <c r="D1899" s="80" t="s">
        <v>70</v>
      </c>
      <c r="E1899" s="103">
        <f>ROUNDUP(H1899*(1+$H$1),0)</f>
        <v>187442</v>
      </c>
      <c r="F1899" s="85">
        <v>149728</v>
      </c>
      <c r="G1899" s="96">
        <v>0.19</v>
      </c>
      <c r="H1899" s="97">
        <v>178176</v>
      </c>
    </row>
    <row r="1900" spans="1:9" ht="13" x14ac:dyDescent="0.25">
      <c r="A1900" s="7" t="s">
        <v>7522</v>
      </c>
      <c r="B1900" s="79" t="s">
        <v>7523</v>
      </c>
      <c r="C1900" s="80" t="s">
        <v>5368</v>
      </c>
      <c r="D1900" s="80" t="s">
        <v>70</v>
      </c>
      <c r="E1900" s="106">
        <v>14900</v>
      </c>
      <c r="F1900" s="85"/>
      <c r="G1900" s="96"/>
      <c r="I1900" s="91" t="s">
        <v>10302</v>
      </c>
    </row>
    <row r="1901" spans="1:9" ht="12.5" x14ac:dyDescent="0.25">
      <c r="A1901" s="7" t="s">
        <v>7524</v>
      </c>
      <c r="B1901" s="79" t="s">
        <v>7525</v>
      </c>
      <c r="C1901" s="80" t="s">
        <v>5368</v>
      </c>
      <c r="D1901" s="80" t="s">
        <v>70</v>
      </c>
      <c r="E1901" s="103">
        <f t="shared" ref="E1901:E1930" si="59">ROUNDUP(H1901*(1+$H$1),0)</f>
        <v>71918</v>
      </c>
      <c r="F1901" s="85">
        <v>57448</v>
      </c>
      <c r="G1901" s="96">
        <v>0.19</v>
      </c>
      <c r="H1901" s="97">
        <v>68363</v>
      </c>
    </row>
    <row r="1902" spans="1:9" ht="12.5" x14ac:dyDescent="0.25">
      <c r="A1902" s="7" t="s">
        <v>7518</v>
      </c>
      <c r="B1902" s="79" t="s">
        <v>7519</v>
      </c>
      <c r="C1902" s="80" t="s">
        <v>5368</v>
      </c>
      <c r="D1902" s="80" t="s">
        <v>70</v>
      </c>
      <c r="E1902" s="103">
        <f t="shared" si="59"/>
        <v>105263</v>
      </c>
      <c r="F1902" s="85">
        <v>84083</v>
      </c>
      <c r="G1902" s="96">
        <v>0.19</v>
      </c>
      <c r="H1902" s="97">
        <v>100059</v>
      </c>
    </row>
    <row r="1903" spans="1:9" ht="12.5" x14ac:dyDescent="0.25">
      <c r="A1903" s="7" t="s">
        <v>7526</v>
      </c>
      <c r="B1903" s="79" t="s">
        <v>7527</v>
      </c>
      <c r="C1903" s="80" t="s">
        <v>5368</v>
      </c>
      <c r="D1903" s="80" t="s">
        <v>70</v>
      </c>
      <c r="E1903" s="103">
        <f t="shared" si="59"/>
        <v>1247137</v>
      </c>
      <c r="F1903" s="85">
        <v>996211</v>
      </c>
      <c r="G1903" s="96">
        <v>0.19</v>
      </c>
      <c r="H1903" s="97">
        <v>1185491</v>
      </c>
    </row>
    <row r="1904" spans="1:9" ht="25" x14ac:dyDescent="0.25">
      <c r="A1904" s="7" t="s">
        <v>7528</v>
      </c>
      <c r="B1904" s="79" t="s">
        <v>7529</v>
      </c>
      <c r="C1904" s="80" t="s">
        <v>5368</v>
      </c>
      <c r="D1904" s="80" t="s">
        <v>70</v>
      </c>
      <c r="E1904" s="103">
        <f t="shared" si="59"/>
        <v>7901988</v>
      </c>
      <c r="F1904" s="85">
        <v>6312097</v>
      </c>
      <c r="G1904" s="96">
        <v>0.19</v>
      </c>
      <c r="H1904" s="97">
        <v>7511395</v>
      </c>
    </row>
    <row r="1905" spans="1:8" ht="12.5" x14ac:dyDescent="0.25">
      <c r="A1905" s="7" t="s">
        <v>7530</v>
      </c>
      <c r="B1905" s="79" t="s">
        <v>7531</v>
      </c>
      <c r="C1905" s="80" t="s">
        <v>5368</v>
      </c>
      <c r="D1905" s="80" t="s">
        <v>70</v>
      </c>
      <c r="E1905" s="103">
        <f t="shared" si="59"/>
        <v>26420</v>
      </c>
      <c r="F1905" s="85">
        <v>21104</v>
      </c>
      <c r="G1905" s="96">
        <v>0.19</v>
      </c>
      <c r="H1905" s="97">
        <v>25114</v>
      </c>
    </row>
    <row r="1906" spans="1:8" ht="12.5" x14ac:dyDescent="0.25">
      <c r="A1906" s="7" t="s">
        <v>7532</v>
      </c>
      <c r="B1906" s="79" t="s">
        <v>7533</v>
      </c>
      <c r="C1906" s="80" t="s">
        <v>5368</v>
      </c>
      <c r="D1906" s="80" t="s">
        <v>91</v>
      </c>
      <c r="E1906" s="103">
        <f t="shared" si="59"/>
        <v>26395</v>
      </c>
      <c r="F1906" s="85">
        <v>21084</v>
      </c>
      <c r="G1906" s="96">
        <v>0.19</v>
      </c>
      <c r="H1906" s="97">
        <v>25090</v>
      </c>
    </row>
    <row r="1907" spans="1:8" ht="12.5" x14ac:dyDescent="0.25">
      <c r="A1907" s="7" t="s">
        <v>7534</v>
      </c>
      <c r="B1907" s="79" t="s">
        <v>7535</v>
      </c>
      <c r="C1907" s="80" t="s">
        <v>5368</v>
      </c>
      <c r="D1907" s="80" t="s">
        <v>70</v>
      </c>
      <c r="E1907" s="103">
        <f t="shared" si="59"/>
        <v>11062</v>
      </c>
      <c r="F1907" s="85">
        <v>8836</v>
      </c>
      <c r="G1907" s="96">
        <v>0.19</v>
      </c>
      <c r="H1907" s="97">
        <v>10515</v>
      </c>
    </row>
    <row r="1908" spans="1:8" ht="12.5" x14ac:dyDescent="0.25">
      <c r="A1908" s="7" t="s">
        <v>7536</v>
      </c>
      <c r="B1908" s="79" t="s">
        <v>7537</v>
      </c>
      <c r="C1908" s="80" t="s">
        <v>5368</v>
      </c>
      <c r="D1908" s="80" t="s">
        <v>70</v>
      </c>
      <c r="E1908" s="103">
        <f t="shared" si="59"/>
        <v>39632</v>
      </c>
      <c r="F1908" s="85">
        <v>31658</v>
      </c>
      <c r="G1908" s="96">
        <v>0.19</v>
      </c>
      <c r="H1908" s="97">
        <v>37673</v>
      </c>
    </row>
    <row r="1909" spans="1:8" ht="12.5" x14ac:dyDescent="0.25">
      <c r="A1909" s="7" t="s">
        <v>7538</v>
      </c>
      <c r="B1909" s="79" t="s">
        <v>7539</v>
      </c>
      <c r="C1909" s="80" t="s">
        <v>5368</v>
      </c>
      <c r="D1909" s="80" t="s">
        <v>70</v>
      </c>
      <c r="E1909" s="103">
        <f t="shared" si="59"/>
        <v>88384</v>
      </c>
      <c r="F1909" s="85">
        <v>70601</v>
      </c>
      <c r="G1909" s="96">
        <v>0.19</v>
      </c>
      <c r="H1909" s="97">
        <v>84015</v>
      </c>
    </row>
    <row r="1910" spans="1:8" ht="12.5" x14ac:dyDescent="0.25">
      <c r="A1910" s="7" t="s">
        <v>7540</v>
      </c>
      <c r="B1910" s="79" t="s">
        <v>7541</v>
      </c>
      <c r="C1910" s="80" t="s">
        <v>5368</v>
      </c>
      <c r="D1910" s="80" t="s">
        <v>70</v>
      </c>
      <c r="E1910" s="103">
        <f t="shared" si="59"/>
        <v>6213</v>
      </c>
      <c r="F1910" s="85">
        <v>4962</v>
      </c>
      <c r="G1910" s="96">
        <v>0.19</v>
      </c>
      <c r="H1910" s="97">
        <v>5905</v>
      </c>
    </row>
    <row r="1911" spans="1:8" ht="12.5" x14ac:dyDescent="0.25">
      <c r="A1911" s="7" t="s">
        <v>7542</v>
      </c>
      <c r="B1911" s="79" t="s">
        <v>7543</v>
      </c>
      <c r="C1911" s="80" t="s">
        <v>5368</v>
      </c>
      <c r="D1911" s="80" t="s">
        <v>70</v>
      </c>
      <c r="E1911" s="103">
        <f t="shared" si="59"/>
        <v>82379</v>
      </c>
      <c r="F1911" s="85">
        <v>65804</v>
      </c>
      <c r="G1911" s="96">
        <v>0.19</v>
      </c>
      <c r="H1911" s="97">
        <v>78307</v>
      </c>
    </row>
    <row r="1912" spans="1:8" ht="12.5" x14ac:dyDescent="0.25">
      <c r="A1912" s="7" t="s">
        <v>7544</v>
      </c>
      <c r="B1912" s="79" t="s">
        <v>7545</v>
      </c>
      <c r="C1912" s="80" t="s">
        <v>5368</v>
      </c>
      <c r="D1912" s="80" t="s">
        <v>70</v>
      </c>
      <c r="E1912" s="103">
        <f t="shared" si="59"/>
        <v>12889</v>
      </c>
      <c r="F1912" s="85">
        <v>10295</v>
      </c>
      <c r="G1912" s="96">
        <v>0.19</v>
      </c>
      <c r="H1912" s="97">
        <v>12251</v>
      </c>
    </row>
    <row r="1913" spans="1:8" ht="12.5" x14ac:dyDescent="0.25">
      <c r="A1913" s="7" t="s">
        <v>7546</v>
      </c>
      <c r="B1913" s="79" t="s">
        <v>7547</v>
      </c>
      <c r="C1913" s="80" t="s">
        <v>5368</v>
      </c>
      <c r="D1913" s="80" t="s">
        <v>70</v>
      </c>
      <c r="E1913" s="103">
        <f t="shared" si="59"/>
        <v>14272</v>
      </c>
      <c r="F1913" s="85">
        <v>11400</v>
      </c>
      <c r="G1913" s="96">
        <v>0.19</v>
      </c>
      <c r="H1913" s="97">
        <v>13566</v>
      </c>
    </row>
    <row r="1914" spans="1:8" ht="12.5" x14ac:dyDescent="0.25">
      <c r="A1914" s="7" t="s">
        <v>7550</v>
      </c>
      <c r="B1914" s="79" t="s">
        <v>7551</v>
      </c>
      <c r="C1914" s="80" t="s">
        <v>5368</v>
      </c>
      <c r="D1914" s="80" t="s">
        <v>70</v>
      </c>
      <c r="E1914" s="103">
        <f t="shared" si="59"/>
        <v>4867833</v>
      </c>
      <c r="F1914" s="85">
        <v>3888418</v>
      </c>
      <c r="G1914" s="96">
        <v>0.19</v>
      </c>
      <c r="H1914" s="97">
        <v>4627217</v>
      </c>
    </row>
    <row r="1915" spans="1:8" ht="12.5" x14ac:dyDescent="0.25">
      <c r="A1915" s="7" t="s">
        <v>7552</v>
      </c>
      <c r="B1915" s="79" t="s">
        <v>7553</v>
      </c>
      <c r="C1915" s="80" t="s">
        <v>5368</v>
      </c>
      <c r="D1915" s="80" t="s">
        <v>70</v>
      </c>
      <c r="E1915" s="103">
        <f t="shared" si="59"/>
        <v>126985</v>
      </c>
      <c r="F1915" s="85">
        <v>101435</v>
      </c>
      <c r="G1915" s="96">
        <v>0.19</v>
      </c>
      <c r="H1915" s="97">
        <v>120708</v>
      </c>
    </row>
    <row r="1916" spans="1:8" ht="12.5" x14ac:dyDescent="0.25">
      <c r="A1916" s="7" t="s">
        <v>7466</v>
      </c>
      <c r="B1916" s="79" t="s">
        <v>7467</v>
      </c>
      <c r="C1916" s="80" t="s">
        <v>5368</v>
      </c>
      <c r="D1916" s="80" t="s">
        <v>91</v>
      </c>
      <c r="E1916" s="103">
        <f t="shared" si="59"/>
        <v>12662</v>
      </c>
      <c r="F1916" s="85">
        <v>10114</v>
      </c>
      <c r="G1916" s="96">
        <v>0.19</v>
      </c>
      <c r="H1916" s="97">
        <v>12036</v>
      </c>
    </row>
    <row r="1917" spans="1:8" ht="12.5" x14ac:dyDescent="0.25">
      <c r="A1917" s="7" t="s">
        <v>7554</v>
      </c>
      <c r="B1917" s="79" t="s">
        <v>7555</v>
      </c>
      <c r="C1917" s="80" t="s">
        <v>5368</v>
      </c>
      <c r="D1917" s="80" t="s">
        <v>70</v>
      </c>
      <c r="E1917" s="103">
        <f t="shared" si="59"/>
        <v>2818</v>
      </c>
      <c r="F1917" s="85">
        <v>2250</v>
      </c>
      <c r="G1917" s="96">
        <v>0.19</v>
      </c>
      <c r="H1917" s="97">
        <v>2678</v>
      </c>
    </row>
    <row r="1918" spans="1:8" ht="12.5" x14ac:dyDescent="0.25">
      <c r="A1918" s="7" t="s">
        <v>7556</v>
      </c>
      <c r="B1918" s="79" t="s">
        <v>7557</v>
      </c>
      <c r="C1918" s="80" t="s">
        <v>5368</v>
      </c>
      <c r="D1918" s="80" t="s">
        <v>70</v>
      </c>
      <c r="E1918" s="103">
        <f t="shared" si="59"/>
        <v>8172</v>
      </c>
      <c r="F1918" s="85">
        <v>6528</v>
      </c>
      <c r="G1918" s="96">
        <v>0.19</v>
      </c>
      <c r="H1918" s="97">
        <v>7768</v>
      </c>
    </row>
    <row r="1919" spans="1:8" ht="12.5" x14ac:dyDescent="0.25">
      <c r="A1919" s="7" t="s">
        <v>7558</v>
      </c>
      <c r="B1919" s="79" t="s">
        <v>7559</v>
      </c>
      <c r="C1919" s="80" t="s">
        <v>5368</v>
      </c>
      <c r="D1919" s="80" t="s">
        <v>70</v>
      </c>
      <c r="E1919" s="103">
        <f t="shared" si="59"/>
        <v>193877</v>
      </c>
      <c r="F1919" s="85">
        <v>154868</v>
      </c>
      <c r="G1919" s="96">
        <v>0.19</v>
      </c>
      <c r="H1919" s="97">
        <v>184293</v>
      </c>
    </row>
    <row r="1920" spans="1:8" ht="12.5" x14ac:dyDescent="0.25">
      <c r="A1920" s="7" t="s">
        <v>7562</v>
      </c>
      <c r="B1920" s="79" t="s">
        <v>7563</v>
      </c>
      <c r="C1920" s="80" t="s">
        <v>5368</v>
      </c>
      <c r="D1920" s="80" t="s">
        <v>70</v>
      </c>
      <c r="E1920" s="103">
        <f t="shared" si="59"/>
        <v>4807399</v>
      </c>
      <c r="F1920" s="85">
        <v>3840143</v>
      </c>
      <c r="G1920" s="96">
        <v>0.19</v>
      </c>
      <c r="H1920" s="97">
        <v>4569770</v>
      </c>
    </row>
    <row r="1921" spans="1:8" ht="12.5" x14ac:dyDescent="0.25">
      <c r="A1921" s="7" t="s">
        <v>7460</v>
      </c>
      <c r="B1921" s="79" t="s">
        <v>7461</v>
      </c>
      <c r="C1921" s="80" t="s">
        <v>5368</v>
      </c>
      <c r="D1921" s="80" t="s">
        <v>70</v>
      </c>
      <c r="E1921" s="103">
        <f t="shared" si="59"/>
        <v>717</v>
      </c>
      <c r="F1921" s="85">
        <v>572</v>
      </c>
      <c r="G1921" s="96">
        <v>0.19</v>
      </c>
      <c r="H1921" s="97">
        <v>681</v>
      </c>
    </row>
    <row r="1922" spans="1:8" ht="12.5" x14ac:dyDescent="0.25">
      <c r="A1922" s="7" t="s">
        <v>7462</v>
      </c>
      <c r="B1922" s="79" t="s">
        <v>7463</v>
      </c>
      <c r="C1922" s="80" t="s">
        <v>5368</v>
      </c>
      <c r="D1922" s="80" t="s">
        <v>70</v>
      </c>
      <c r="E1922" s="103">
        <f t="shared" si="59"/>
        <v>12363</v>
      </c>
      <c r="F1922" s="85">
        <v>9875</v>
      </c>
      <c r="G1922" s="96">
        <v>0.19</v>
      </c>
      <c r="H1922" s="97">
        <v>11751</v>
      </c>
    </row>
    <row r="1923" spans="1:8" ht="12.5" x14ac:dyDescent="0.25">
      <c r="A1923" s="7" t="s">
        <v>7568</v>
      </c>
      <c r="B1923" s="79" t="s">
        <v>7569</v>
      </c>
      <c r="C1923" s="80" t="s">
        <v>5368</v>
      </c>
      <c r="D1923" s="80" t="s">
        <v>770</v>
      </c>
      <c r="E1923" s="103">
        <f t="shared" si="59"/>
        <v>4417</v>
      </c>
      <c r="F1923" s="85">
        <v>3528</v>
      </c>
      <c r="G1923" s="96">
        <v>0.19</v>
      </c>
      <c r="H1923" s="97">
        <v>4198</v>
      </c>
    </row>
    <row r="1924" spans="1:8" ht="12.5" x14ac:dyDescent="0.25">
      <c r="A1924" s="7" t="s">
        <v>7570</v>
      </c>
      <c r="B1924" s="79" t="s">
        <v>7571</v>
      </c>
      <c r="C1924" s="80" t="s">
        <v>5368</v>
      </c>
      <c r="D1924" s="80" t="s">
        <v>70</v>
      </c>
      <c r="E1924" s="103">
        <f t="shared" si="59"/>
        <v>1250</v>
      </c>
      <c r="F1924" s="85">
        <v>998</v>
      </c>
      <c r="G1924" s="96">
        <v>0.19</v>
      </c>
      <c r="H1924" s="97">
        <v>1188</v>
      </c>
    </row>
    <row r="1925" spans="1:8" ht="12.5" x14ac:dyDescent="0.25">
      <c r="A1925" s="7" t="s">
        <v>7572</v>
      </c>
      <c r="B1925" s="79" t="s">
        <v>7573</v>
      </c>
      <c r="C1925" s="80" t="s">
        <v>5368</v>
      </c>
      <c r="D1925" s="80" t="s">
        <v>70</v>
      </c>
      <c r="E1925" s="103">
        <f t="shared" si="59"/>
        <v>38874</v>
      </c>
      <c r="F1925" s="85">
        <v>31052</v>
      </c>
      <c r="G1925" s="96">
        <v>0.19</v>
      </c>
      <c r="H1925" s="97">
        <v>36952</v>
      </c>
    </row>
    <row r="1926" spans="1:8" ht="12.5" x14ac:dyDescent="0.25">
      <c r="A1926" s="7" t="s">
        <v>7574</v>
      </c>
      <c r="B1926" s="79" t="s">
        <v>7575</v>
      </c>
      <c r="C1926" s="80" t="s">
        <v>5368</v>
      </c>
      <c r="D1926" s="80" t="s">
        <v>70</v>
      </c>
      <c r="E1926" s="103">
        <f t="shared" si="59"/>
        <v>221720</v>
      </c>
      <c r="F1926" s="85">
        <v>177109</v>
      </c>
      <c r="G1926" s="96">
        <v>0.19</v>
      </c>
      <c r="H1926" s="97">
        <v>210760</v>
      </c>
    </row>
    <row r="1927" spans="1:8" ht="12.5" x14ac:dyDescent="0.25">
      <c r="A1927" s="7" t="s">
        <v>7576</v>
      </c>
      <c r="B1927" s="79" t="s">
        <v>7577</v>
      </c>
      <c r="C1927" s="80" t="s">
        <v>5368</v>
      </c>
      <c r="D1927" s="80" t="s">
        <v>70</v>
      </c>
      <c r="E1927" s="103">
        <f t="shared" si="59"/>
        <v>183500</v>
      </c>
      <c r="F1927" s="85">
        <v>146579</v>
      </c>
      <c r="G1927" s="96">
        <v>0.19</v>
      </c>
      <c r="H1927" s="97">
        <v>174429</v>
      </c>
    </row>
    <row r="1928" spans="1:8" ht="12.5" x14ac:dyDescent="0.25">
      <c r="A1928" s="7" t="s">
        <v>7578</v>
      </c>
      <c r="B1928" s="79" t="s">
        <v>7579</v>
      </c>
      <c r="C1928" s="80" t="s">
        <v>5368</v>
      </c>
      <c r="D1928" s="80" t="s">
        <v>70</v>
      </c>
      <c r="E1928" s="103">
        <f t="shared" si="59"/>
        <v>190272</v>
      </c>
      <c r="F1928" s="85">
        <v>151988</v>
      </c>
      <c r="G1928" s="96">
        <v>0.19</v>
      </c>
      <c r="H1928" s="97">
        <v>180866</v>
      </c>
    </row>
    <row r="1929" spans="1:8" ht="12.5" x14ac:dyDescent="0.25">
      <c r="A1929" s="7" t="s">
        <v>7580</v>
      </c>
      <c r="B1929" s="79" t="s">
        <v>7581</v>
      </c>
      <c r="C1929" s="80" t="s">
        <v>5368</v>
      </c>
      <c r="D1929" s="80" t="s">
        <v>70</v>
      </c>
      <c r="E1929" s="103">
        <f t="shared" si="59"/>
        <v>859755</v>
      </c>
      <c r="F1929" s="85">
        <v>686771</v>
      </c>
      <c r="G1929" s="96">
        <v>0.19</v>
      </c>
      <c r="H1929" s="97">
        <v>817257</v>
      </c>
    </row>
    <row r="1930" spans="1:8" ht="12.5" x14ac:dyDescent="0.25">
      <c r="A1930" s="7" t="s">
        <v>7582</v>
      </c>
      <c r="B1930" s="79" t="s">
        <v>7583</v>
      </c>
      <c r="C1930" s="80" t="s">
        <v>5368</v>
      </c>
      <c r="D1930" s="80" t="s">
        <v>70</v>
      </c>
      <c r="E1930" s="103">
        <f t="shared" si="59"/>
        <v>715606</v>
      </c>
      <c r="F1930" s="85">
        <v>571624</v>
      </c>
      <c r="G1930" s="96">
        <v>0.19</v>
      </c>
      <c r="H1930" s="97">
        <v>680233</v>
      </c>
    </row>
    <row r="1931" spans="1:8" ht="13" x14ac:dyDescent="0.25">
      <c r="A1931" s="7" t="s">
        <v>7584</v>
      </c>
      <c r="B1931" s="98" t="s">
        <v>7585</v>
      </c>
      <c r="C1931" s="80" t="s">
        <v>5368</v>
      </c>
      <c r="D1931" s="80" t="s">
        <v>70</v>
      </c>
      <c r="E1931" s="106">
        <v>39900</v>
      </c>
      <c r="F1931" s="85"/>
      <c r="G1931" s="96"/>
    </row>
    <row r="1932" spans="1:8" ht="12.5" x14ac:dyDescent="0.25">
      <c r="A1932" s="7" t="s">
        <v>7586</v>
      </c>
      <c r="B1932" s="79" t="s">
        <v>7587</v>
      </c>
      <c r="C1932" s="80" t="s">
        <v>5368</v>
      </c>
      <c r="D1932" s="80" t="s">
        <v>70</v>
      </c>
      <c r="E1932" s="103">
        <f t="shared" ref="E1932:E1972" si="60">ROUNDUP(H1932*(1+$H$1),0)</f>
        <v>116901</v>
      </c>
      <c r="F1932" s="85">
        <v>93380</v>
      </c>
      <c r="G1932" s="96">
        <v>0.19</v>
      </c>
      <c r="H1932" s="97">
        <v>111122</v>
      </c>
    </row>
    <row r="1933" spans="1:8" ht="12.5" x14ac:dyDescent="0.25">
      <c r="A1933" s="7" t="s">
        <v>7588</v>
      </c>
      <c r="B1933" s="79" t="s">
        <v>7589</v>
      </c>
      <c r="C1933" s="80" t="s">
        <v>5368</v>
      </c>
      <c r="D1933" s="80" t="s">
        <v>70</v>
      </c>
      <c r="E1933" s="103">
        <f t="shared" si="60"/>
        <v>96330</v>
      </c>
      <c r="F1933" s="85">
        <v>76948</v>
      </c>
      <c r="G1933" s="96">
        <v>0.19</v>
      </c>
      <c r="H1933" s="97">
        <v>91568</v>
      </c>
    </row>
    <row r="1934" spans="1:8" ht="25" x14ac:dyDescent="0.25">
      <c r="A1934" s="7" t="s">
        <v>7590</v>
      </c>
      <c r="B1934" s="79" t="s">
        <v>7591</v>
      </c>
      <c r="C1934" s="80" t="s">
        <v>5368</v>
      </c>
      <c r="D1934" s="80" t="s">
        <v>70</v>
      </c>
      <c r="E1934" s="103">
        <f t="shared" si="60"/>
        <v>1372</v>
      </c>
      <c r="F1934" s="85">
        <v>1096</v>
      </c>
      <c r="G1934" s="96">
        <v>0.19</v>
      </c>
      <c r="H1934" s="97">
        <v>1304</v>
      </c>
    </row>
    <row r="1935" spans="1:8" ht="12.5" x14ac:dyDescent="0.25">
      <c r="A1935" s="7" t="s">
        <v>7464</v>
      </c>
      <c r="B1935" s="79" t="s">
        <v>7465</v>
      </c>
      <c r="C1935" s="80" t="s">
        <v>5368</v>
      </c>
      <c r="D1935" s="80" t="s">
        <v>70</v>
      </c>
      <c r="E1935" s="103">
        <f t="shared" si="60"/>
        <v>215901</v>
      </c>
      <c r="F1935" s="85">
        <v>172461</v>
      </c>
      <c r="G1935" s="96">
        <v>0.19</v>
      </c>
      <c r="H1935" s="97">
        <v>205229</v>
      </c>
    </row>
    <row r="1936" spans="1:8" ht="12.5" x14ac:dyDescent="0.25">
      <c r="A1936" s="7" t="s">
        <v>7592</v>
      </c>
      <c r="B1936" s="79" t="s">
        <v>7593</v>
      </c>
      <c r="C1936" s="80" t="s">
        <v>5368</v>
      </c>
      <c r="D1936" s="80" t="s">
        <v>70</v>
      </c>
      <c r="E1936" s="103">
        <f t="shared" si="60"/>
        <v>1781484</v>
      </c>
      <c r="F1936" s="85">
        <v>1423046</v>
      </c>
      <c r="G1936" s="96">
        <v>0.19</v>
      </c>
      <c r="H1936" s="97">
        <v>1693425</v>
      </c>
    </row>
    <row r="1937" spans="1:8" ht="12.5" x14ac:dyDescent="0.25">
      <c r="A1937" s="7" t="s">
        <v>7594</v>
      </c>
      <c r="B1937" s="79" t="s">
        <v>7595</v>
      </c>
      <c r="C1937" s="80" t="s">
        <v>5368</v>
      </c>
      <c r="D1937" s="80" t="s">
        <v>70</v>
      </c>
      <c r="E1937" s="103">
        <f t="shared" si="60"/>
        <v>29540593</v>
      </c>
      <c r="F1937" s="85">
        <v>23596984</v>
      </c>
      <c r="G1937" s="96">
        <v>0.19</v>
      </c>
      <c r="H1937" s="97">
        <v>28080411</v>
      </c>
    </row>
    <row r="1938" spans="1:8" ht="12.5" x14ac:dyDescent="0.25">
      <c r="A1938" s="7" t="s">
        <v>7596</v>
      </c>
      <c r="B1938" s="79" t="s">
        <v>2052</v>
      </c>
      <c r="C1938" s="80" t="s">
        <v>5368</v>
      </c>
      <c r="D1938" s="80" t="s">
        <v>70</v>
      </c>
      <c r="E1938" s="103">
        <f t="shared" si="60"/>
        <v>451408</v>
      </c>
      <c r="F1938" s="85">
        <v>360584</v>
      </c>
      <c r="G1938" s="96">
        <v>0.19</v>
      </c>
      <c r="H1938" s="97">
        <v>429095</v>
      </c>
    </row>
    <row r="1939" spans="1:8" ht="12.5" x14ac:dyDescent="0.25">
      <c r="A1939" s="7" t="s">
        <v>7548</v>
      </c>
      <c r="B1939" s="79" t="s">
        <v>7549</v>
      </c>
      <c r="C1939" s="80" t="s">
        <v>5368</v>
      </c>
      <c r="D1939" s="80" t="s">
        <v>770</v>
      </c>
      <c r="E1939" s="103">
        <f t="shared" si="60"/>
        <v>7371</v>
      </c>
      <c r="F1939" s="85">
        <v>5887</v>
      </c>
      <c r="G1939" s="96">
        <v>0.19</v>
      </c>
      <c r="H1939" s="97">
        <v>7006</v>
      </c>
    </row>
    <row r="1940" spans="1:8" ht="12.5" x14ac:dyDescent="0.25">
      <c r="A1940" s="7" t="s">
        <v>7564</v>
      </c>
      <c r="B1940" s="79" t="s">
        <v>7565</v>
      </c>
      <c r="C1940" s="80" t="s">
        <v>5368</v>
      </c>
      <c r="D1940" s="80" t="s">
        <v>770</v>
      </c>
      <c r="E1940" s="103">
        <f t="shared" si="60"/>
        <v>10728</v>
      </c>
      <c r="F1940" s="85">
        <v>8569</v>
      </c>
      <c r="G1940" s="96">
        <v>0.19</v>
      </c>
      <c r="H1940" s="97">
        <v>10197</v>
      </c>
    </row>
    <row r="1941" spans="1:8" ht="12.5" x14ac:dyDescent="0.25">
      <c r="A1941" s="7" t="s">
        <v>7597</v>
      </c>
      <c r="B1941" s="79" t="s">
        <v>7598</v>
      </c>
      <c r="C1941" s="80" t="s">
        <v>5368</v>
      </c>
      <c r="D1941" s="80" t="s">
        <v>770</v>
      </c>
      <c r="E1941" s="103">
        <f t="shared" si="60"/>
        <v>72660</v>
      </c>
      <c r="F1941" s="85">
        <v>58040</v>
      </c>
      <c r="G1941" s="96">
        <v>0.19</v>
      </c>
      <c r="H1941" s="97">
        <v>69068</v>
      </c>
    </row>
    <row r="1942" spans="1:8" ht="12.5" x14ac:dyDescent="0.25">
      <c r="A1942" s="7" t="s">
        <v>7599</v>
      </c>
      <c r="B1942" s="79" t="s">
        <v>7600</v>
      </c>
      <c r="C1942" s="80" t="s">
        <v>5368</v>
      </c>
      <c r="D1942" s="80" t="s">
        <v>770</v>
      </c>
      <c r="E1942" s="103">
        <f t="shared" si="60"/>
        <v>7757</v>
      </c>
      <c r="F1942" s="85">
        <v>6196</v>
      </c>
      <c r="G1942" s="96">
        <v>0.19</v>
      </c>
      <c r="H1942" s="97">
        <v>7373</v>
      </c>
    </row>
    <row r="1943" spans="1:8" ht="12.5" x14ac:dyDescent="0.25">
      <c r="A1943" s="7" t="s">
        <v>7605</v>
      </c>
      <c r="B1943" s="79" t="s">
        <v>7606</v>
      </c>
      <c r="C1943" s="80" t="s">
        <v>5368</v>
      </c>
      <c r="D1943" s="80" t="s">
        <v>770</v>
      </c>
      <c r="E1943" s="103">
        <f t="shared" si="60"/>
        <v>10778</v>
      </c>
      <c r="F1943" s="85">
        <v>8609</v>
      </c>
      <c r="G1943" s="96">
        <v>0.19</v>
      </c>
      <c r="H1943" s="97">
        <v>10245</v>
      </c>
    </row>
    <row r="1944" spans="1:8" ht="25" x14ac:dyDescent="0.25">
      <c r="A1944" s="7" t="s">
        <v>7607</v>
      </c>
      <c r="B1944" s="79" t="s">
        <v>7608</v>
      </c>
      <c r="C1944" s="80" t="s">
        <v>5368</v>
      </c>
      <c r="D1944" s="80" t="s">
        <v>770</v>
      </c>
      <c r="E1944" s="103">
        <f t="shared" si="60"/>
        <v>22393</v>
      </c>
      <c r="F1944" s="85">
        <v>17887</v>
      </c>
      <c r="G1944" s="96">
        <v>0.19</v>
      </c>
      <c r="H1944" s="97">
        <v>21286</v>
      </c>
    </row>
    <row r="1945" spans="1:8" ht="12.5" x14ac:dyDescent="0.25">
      <c r="A1945" s="7" t="s">
        <v>7609</v>
      </c>
      <c r="B1945" s="79" t="s">
        <v>7610</v>
      </c>
      <c r="C1945" s="80" t="s">
        <v>5368</v>
      </c>
      <c r="D1945" s="80" t="s">
        <v>70</v>
      </c>
      <c r="E1945" s="103">
        <f t="shared" si="60"/>
        <v>51165</v>
      </c>
      <c r="F1945" s="85">
        <v>40870</v>
      </c>
      <c r="G1945" s="96">
        <v>0.19</v>
      </c>
      <c r="H1945" s="97">
        <v>48635</v>
      </c>
    </row>
    <row r="1946" spans="1:8" ht="12.5" x14ac:dyDescent="0.25">
      <c r="A1946" s="7" t="s">
        <v>7611</v>
      </c>
      <c r="B1946" s="79" t="s">
        <v>7612</v>
      </c>
      <c r="C1946" s="80" t="s">
        <v>5368</v>
      </c>
      <c r="D1946" s="80" t="s">
        <v>70</v>
      </c>
      <c r="E1946" s="103">
        <f t="shared" si="60"/>
        <v>75023</v>
      </c>
      <c r="F1946" s="85">
        <v>59928</v>
      </c>
      <c r="G1946" s="96">
        <v>0.19</v>
      </c>
      <c r="H1946" s="97">
        <v>71314</v>
      </c>
    </row>
    <row r="1947" spans="1:8" ht="12.5" x14ac:dyDescent="0.25">
      <c r="A1947" s="7" t="s">
        <v>7613</v>
      </c>
      <c r="B1947" s="79" t="s">
        <v>7614</v>
      </c>
      <c r="C1947" s="80" t="s">
        <v>5368</v>
      </c>
      <c r="D1947" s="80" t="s">
        <v>70</v>
      </c>
      <c r="E1947" s="103">
        <f t="shared" si="60"/>
        <v>325269</v>
      </c>
      <c r="F1947" s="85">
        <v>259824</v>
      </c>
      <c r="G1947" s="96">
        <v>0.19</v>
      </c>
      <c r="H1947" s="97">
        <v>309191</v>
      </c>
    </row>
    <row r="1948" spans="1:8" ht="12.5" x14ac:dyDescent="0.25">
      <c r="A1948" s="7" t="s">
        <v>7617</v>
      </c>
      <c r="B1948" s="79" t="s">
        <v>7618</v>
      </c>
      <c r="C1948" s="80" t="s">
        <v>5368</v>
      </c>
      <c r="D1948" s="80" t="s">
        <v>70</v>
      </c>
      <c r="E1948" s="103">
        <f t="shared" si="60"/>
        <v>118123</v>
      </c>
      <c r="F1948" s="85">
        <v>94356</v>
      </c>
      <c r="G1948" s="96">
        <v>0.19</v>
      </c>
      <c r="H1948" s="97">
        <v>112284</v>
      </c>
    </row>
    <row r="1949" spans="1:8" ht="25" x14ac:dyDescent="0.25">
      <c r="A1949" s="7" t="s">
        <v>7621</v>
      </c>
      <c r="B1949" s="79" t="s">
        <v>7622</v>
      </c>
      <c r="C1949" s="80" t="s">
        <v>5368</v>
      </c>
      <c r="D1949" s="80" t="s">
        <v>70</v>
      </c>
      <c r="E1949" s="103">
        <f t="shared" si="60"/>
        <v>2288322</v>
      </c>
      <c r="F1949" s="85">
        <v>1827908</v>
      </c>
      <c r="G1949" s="96">
        <v>0.19</v>
      </c>
      <c r="H1949" s="97">
        <v>2175211</v>
      </c>
    </row>
    <row r="1950" spans="1:8" ht="12.5" x14ac:dyDescent="0.25">
      <c r="A1950" s="7" t="s">
        <v>7623</v>
      </c>
      <c r="B1950" s="79" t="s">
        <v>7624</v>
      </c>
      <c r="C1950" s="80" t="s">
        <v>5368</v>
      </c>
      <c r="D1950" s="80" t="s">
        <v>70</v>
      </c>
      <c r="E1950" s="103">
        <f t="shared" si="60"/>
        <v>212489</v>
      </c>
      <c r="F1950" s="85">
        <v>169735</v>
      </c>
      <c r="G1950" s="96">
        <v>0.19</v>
      </c>
      <c r="H1950" s="97">
        <v>201985</v>
      </c>
    </row>
    <row r="1951" spans="1:8" ht="12.5" x14ac:dyDescent="0.25">
      <c r="A1951" s="7" t="s">
        <v>7625</v>
      </c>
      <c r="B1951" s="79" t="s">
        <v>7626</v>
      </c>
      <c r="C1951" s="80" t="s">
        <v>5368</v>
      </c>
      <c r="D1951" s="80" t="s">
        <v>70</v>
      </c>
      <c r="E1951" s="103">
        <f t="shared" si="60"/>
        <v>245178</v>
      </c>
      <c r="F1951" s="85">
        <v>195847</v>
      </c>
      <c r="G1951" s="96">
        <v>0.19</v>
      </c>
      <c r="H1951" s="97">
        <v>233058</v>
      </c>
    </row>
    <row r="1952" spans="1:8" ht="12.5" x14ac:dyDescent="0.25">
      <c r="A1952" s="7" t="s">
        <v>7627</v>
      </c>
      <c r="B1952" s="79" t="s">
        <v>7628</v>
      </c>
      <c r="C1952" s="80" t="s">
        <v>5368</v>
      </c>
      <c r="D1952" s="80" t="s">
        <v>70</v>
      </c>
      <c r="E1952" s="103">
        <f t="shared" si="60"/>
        <v>357960</v>
      </c>
      <c r="F1952" s="85">
        <v>285938</v>
      </c>
      <c r="G1952" s="96">
        <v>0.19</v>
      </c>
      <c r="H1952" s="97">
        <v>340266</v>
      </c>
    </row>
    <row r="1953" spans="1:8" ht="12.5" x14ac:dyDescent="0.25">
      <c r="A1953" s="7" t="s">
        <v>7629</v>
      </c>
      <c r="B1953" s="79" t="s">
        <v>7630</v>
      </c>
      <c r="C1953" s="80" t="s">
        <v>5368</v>
      </c>
      <c r="D1953" s="80" t="s">
        <v>770</v>
      </c>
      <c r="E1953" s="103">
        <f t="shared" si="60"/>
        <v>743</v>
      </c>
      <c r="F1953" s="85">
        <v>593</v>
      </c>
      <c r="G1953" s="96">
        <v>0.19</v>
      </c>
      <c r="H1953" s="97">
        <v>706</v>
      </c>
    </row>
    <row r="1954" spans="1:8" ht="12.5" x14ac:dyDescent="0.25">
      <c r="A1954" s="7" t="s">
        <v>7631</v>
      </c>
      <c r="B1954" s="79" t="s">
        <v>7632</v>
      </c>
      <c r="C1954" s="80" t="s">
        <v>5368</v>
      </c>
      <c r="D1954" s="80" t="s">
        <v>70</v>
      </c>
      <c r="E1954" s="103">
        <f t="shared" si="60"/>
        <v>189999</v>
      </c>
      <c r="F1954" s="85">
        <v>151771</v>
      </c>
      <c r="G1954" s="96">
        <v>0.19</v>
      </c>
      <c r="H1954" s="97">
        <v>180607</v>
      </c>
    </row>
    <row r="1955" spans="1:8" ht="12.5" x14ac:dyDescent="0.25">
      <c r="A1955" s="7" t="s">
        <v>7633</v>
      </c>
      <c r="B1955" s="79" t="s">
        <v>7634</v>
      </c>
      <c r="C1955" s="80" t="s">
        <v>5368</v>
      </c>
      <c r="D1955" s="80" t="s">
        <v>70</v>
      </c>
      <c r="E1955" s="103">
        <f t="shared" si="60"/>
        <v>229206</v>
      </c>
      <c r="F1955" s="85">
        <v>183089</v>
      </c>
      <c r="G1955" s="96">
        <v>0.19</v>
      </c>
      <c r="H1955" s="97">
        <v>217876</v>
      </c>
    </row>
    <row r="1956" spans="1:8" ht="12.5" x14ac:dyDescent="0.25">
      <c r="A1956" s="7" t="s">
        <v>7635</v>
      </c>
      <c r="B1956" s="79" t="s">
        <v>7636</v>
      </c>
      <c r="C1956" s="80" t="s">
        <v>5368</v>
      </c>
      <c r="D1956" s="80" t="s">
        <v>70</v>
      </c>
      <c r="E1956" s="103">
        <f t="shared" si="60"/>
        <v>6180940</v>
      </c>
      <c r="F1956" s="85">
        <v>4937326</v>
      </c>
      <c r="G1956" s="96">
        <v>0.19</v>
      </c>
      <c r="H1956" s="97">
        <v>5875418</v>
      </c>
    </row>
    <row r="1957" spans="1:8" ht="12.5" x14ac:dyDescent="0.25">
      <c r="A1957" s="7" t="s">
        <v>7637</v>
      </c>
      <c r="B1957" s="79" t="s">
        <v>7638</v>
      </c>
      <c r="C1957" s="80" t="s">
        <v>5368</v>
      </c>
      <c r="D1957" s="80" t="s">
        <v>70</v>
      </c>
      <c r="E1957" s="103">
        <f t="shared" si="60"/>
        <v>2989120</v>
      </c>
      <c r="F1957" s="85">
        <v>2387704</v>
      </c>
      <c r="G1957" s="96">
        <v>0.19</v>
      </c>
      <c r="H1957" s="97">
        <v>2841368</v>
      </c>
    </row>
    <row r="1958" spans="1:8" ht="12.5" x14ac:dyDescent="0.25">
      <c r="A1958" s="7" t="s">
        <v>7639</v>
      </c>
      <c r="B1958" s="79" t="s">
        <v>7640</v>
      </c>
      <c r="C1958" s="80" t="s">
        <v>5368</v>
      </c>
      <c r="D1958" s="80" t="s">
        <v>70</v>
      </c>
      <c r="E1958" s="103">
        <f t="shared" si="60"/>
        <v>1070999</v>
      </c>
      <c r="F1958" s="85">
        <v>855512</v>
      </c>
      <c r="G1958" s="96">
        <v>0.19</v>
      </c>
      <c r="H1958" s="97">
        <v>1018059</v>
      </c>
    </row>
    <row r="1959" spans="1:8" ht="12.5" x14ac:dyDescent="0.25">
      <c r="A1959" s="7" t="s">
        <v>7641</v>
      </c>
      <c r="B1959" s="79" t="s">
        <v>7642</v>
      </c>
      <c r="C1959" s="80" t="s">
        <v>5368</v>
      </c>
      <c r="D1959" s="80" t="s">
        <v>70</v>
      </c>
      <c r="E1959" s="103">
        <f t="shared" si="60"/>
        <v>98096</v>
      </c>
      <c r="F1959" s="85">
        <v>78359</v>
      </c>
      <c r="G1959" s="96">
        <v>0.19</v>
      </c>
      <c r="H1959" s="97">
        <v>93247</v>
      </c>
    </row>
    <row r="1960" spans="1:8" ht="12.5" x14ac:dyDescent="0.25">
      <c r="A1960" s="7" t="s">
        <v>7643</v>
      </c>
      <c r="B1960" s="79" t="s">
        <v>7644</v>
      </c>
      <c r="C1960" s="80" t="s">
        <v>5368</v>
      </c>
      <c r="D1960" s="80" t="s">
        <v>70</v>
      </c>
      <c r="E1960" s="103">
        <f t="shared" si="60"/>
        <v>1373542</v>
      </c>
      <c r="F1960" s="85">
        <v>1097183</v>
      </c>
      <c r="G1960" s="96">
        <v>0.19</v>
      </c>
      <c r="H1960" s="97">
        <v>1305648</v>
      </c>
    </row>
    <row r="1961" spans="1:8" ht="12.5" x14ac:dyDescent="0.25">
      <c r="A1961" s="7" t="s">
        <v>7645</v>
      </c>
      <c r="B1961" s="79" t="s">
        <v>7646</v>
      </c>
      <c r="C1961" s="80" t="s">
        <v>5368</v>
      </c>
      <c r="D1961" s="80" t="s">
        <v>70</v>
      </c>
      <c r="E1961" s="103">
        <f t="shared" si="60"/>
        <v>6505175</v>
      </c>
      <c r="F1961" s="85">
        <v>5196324</v>
      </c>
      <c r="G1961" s="96">
        <v>0.19</v>
      </c>
      <c r="H1961" s="97">
        <v>6183626</v>
      </c>
    </row>
    <row r="1962" spans="1:8" ht="25" x14ac:dyDescent="0.25">
      <c r="A1962" s="7" t="s">
        <v>6175</v>
      </c>
      <c r="B1962" s="79" t="s">
        <v>902</v>
      </c>
      <c r="C1962" s="80" t="s">
        <v>5368</v>
      </c>
      <c r="D1962" s="80" t="s">
        <v>70</v>
      </c>
      <c r="E1962" s="103">
        <f t="shared" si="60"/>
        <v>802836</v>
      </c>
      <c r="F1962" s="85">
        <v>641304</v>
      </c>
      <c r="G1962" s="96">
        <v>0.19</v>
      </c>
      <c r="H1962" s="97">
        <v>763152</v>
      </c>
    </row>
    <row r="1963" spans="1:8" ht="25" x14ac:dyDescent="0.25">
      <c r="A1963" s="7" t="s">
        <v>6176</v>
      </c>
      <c r="B1963" s="79" t="s">
        <v>6177</v>
      </c>
      <c r="C1963" s="80" t="s">
        <v>5368</v>
      </c>
      <c r="D1963" s="80" t="s">
        <v>70</v>
      </c>
      <c r="E1963" s="103">
        <f t="shared" si="60"/>
        <v>530882</v>
      </c>
      <c r="F1963" s="85">
        <v>424067</v>
      </c>
      <c r="G1963" s="96">
        <v>0.19</v>
      </c>
      <c r="H1963" s="97">
        <v>504640</v>
      </c>
    </row>
    <row r="1964" spans="1:8" ht="12.5" x14ac:dyDescent="0.25">
      <c r="A1964" s="7" t="s">
        <v>8170</v>
      </c>
      <c r="B1964" s="79" t="s">
        <v>8171</v>
      </c>
      <c r="C1964" s="80" t="s">
        <v>5368</v>
      </c>
      <c r="D1964" s="80" t="s">
        <v>70</v>
      </c>
      <c r="E1964" s="103">
        <f t="shared" si="60"/>
        <v>645429</v>
      </c>
      <c r="F1964" s="85">
        <v>515567</v>
      </c>
      <c r="G1964" s="96">
        <v>0.19</v>
      </c>
      <c r="H1964" s="97">
        <v>613525</v>
      </c>
    </row>
    <row r="1965" spans="1:8" ht="12.5" x14ac:dyDescent="0.25">
      <c r="A1965" s="7" t="s">
        <v>7649</v>
      </c>
      <c r="B1965" s="79" t="s">
        <v>7650</v>
      </c>
      <c r="C1965" s="80" t="s">
        <v>5368</v>
      </c>
      <c r="D1965" s="80" t="s">
        <v>70</v>
      </c>
      <c r="E1965" s="103">
        <f t="shared" si="60"/>
        <v>618095</v>
      </c>
      <c r="F1965" s="85">
        <v>493733</v>
      </c>
      <c r="G1965" s="96">
        <v>0.19</v>
      </c>
      <c r="H1965" s="97">
        <v>587542</v>
      </c>
    </row>
    <row r="1966" spans="1:8" ht="12.5" x14ac:dyDescent="0.25">
      <c r="A1966" s="7" t="s">
        <v>7651</v>
      </c>
      <c r="B1966" s="79" t="s">
        <v>7652</v>
      </c>
      <c r="C1966" s="80" t="s">
        <v>5368</v>
      </c>
      <c r="D1966" s="80" t="s">
        <v>70</v>
      </c>
      <c r="E1966" s="103">
        <f t="shared" si="60"/>
        <v>144222</v>
      </c>
      <c r="F1966" s="85">
        <v>115204</v>
      </c>
      <c r="G1966" s="96">
        <v>0.19</v>
      </c>
      <c r="H1966" s="97">
        <v>137093</v>
      </c>
    </row>
    <row r="1967" spans="1:8" ht="12.5" x14ac:dyDescent="0.25">
      <c r="A1967" s="7" t="s">
        <v>7653</v>
      </c>
      <c r="B1967" s="79" t="s">
        <v>7654</v>
      </c>
      <c r="C1967" s="80" t="s">
        <v>5368</v>
      </c>
      <c r="D1967" s="80" t="s">
        <v>70</v>
      </c>
      <c r="E1967" s="103">
        <f t="shared" si="60"/>
        <v>46013</v>
      </c>
      <c r="F1967" s="85">
        <v>36755</v>
      </c>
      <c r="G1967" s="96">
        <v>0.19</v>
      </c>
      <c r="H1967" s="97">
        <v>43738</v>
      </c>
    </row>
    <row r="1968" spans="1:8" ht="12.5" x14ac:dyDescent="0.25">
      <c r="A1968" s="7" t="s">
        <v>7655</v>
      </c>
      <c r="B1968" s="79" t="s">
        <v>7656</v>
      </c>
      <c r="C1968" s="80" t="s">
        <v>5368</v>
      </c>
      <c r="D1968" s="80" t="s">
        <v>70</v>
      </c>
      <c r="E1968" s="103">
        <f t="shared" si="60"/>
        <v>25067</v>
      </c>
      <c r="F1968" s="85">
        <v>20023</v>
      </c>
      <c r="G1968" s="96">
        <v>0.19</v>
      </c>
      <c r="H1968" s="97">
        <v>23827</v>
      </c>
    </row>
    <row r="1969" spans="1:8" ht="12.5" x14ac:dyDescent="0.25">
      <c r="A1969" s="7" t="s">
        <v>7657</v>
      </c>
      <c r="B1969" s="79" t="s">
        <v>7658</v>
      </c>
      <c r="C1969" s="80" t="s">
        <v>5368</v>
      </c>
      <c r="D1969" s="80" t="s">
        <v>70</v>
      </c>
      <c r="E1969" s="103">
        <f t="shared" si="60"/>
        <v>31590</v>
      </c>
      <c r="F1969" s="85">
        <v>25234</v>
      </c>
      <c r="G1969" s="96">
        <v>0.19</v>
      </c>
      <c r="H1969" s="97">
        <v>30028</v>
      </c>
    </row>
    <row r="1970" spans="1:8" ht="12.5" x14ac:dyDescent="0.25">
      <c r="A1970" s="7" t="s">
        <v>7659</v>
      </c>
      <c r="B1970" s="79" t="s">
        <v>7660</v>
      </c>
      <c r="C1970" s="80" t="s">
        <v>5368</v>
      </c>
      <c r="D1970" s="80" t="s">
        <v>70</v>
      </c>
      <c r="E1970" s="103">
        <f t="shared" si="60"/>
        <v>31590</v>
      </c>
      <c r="F1970" s="85">
        <v>25234</v>
      </c>
      <c r="G1970" s="96">
        <v>0.19</v>
      </c>
      <c r="H1970" s="97">
        <v>30028</v>
      </c>
    </row>
    <row r="1971" spans="1:8" ht="12.5" x14ac:dyDescent="0.25">
      <c r="A1971" s="7" t="s">
        <v>7661</v>
      </c>
      <c r="B1971" s="79" t="s">
        <v>7662</v>
      </c>
      <c r="C1971" s="80" t="s">
        <v>5368</v>
      </c>
      <c r="D1971" s="80" t="s">
        <v>70</v>
      </c>
      <c r="E1971" s="103">
        <f t="shared" si="60"/>
        <v>35712</v>
      </c>
      <c r="F1971" s="85">
        <v>28526</v>
      </c>
      <c r="G1971" s="96">
        <v>0.19</v>
      </c>
      <c r="H1971" s="97">
        <v>33946</v>
      </c>
    </row>
    <row r="1972" spans="1:8" ht="12.5" x14ac:dyDescent="0.25">
      <c r="A1972" s="7" t="s">
        <v>7663</v>
      </c>
      <c r="B1972" s="79" t="s">
        <v>7664</v>
      </c>
      <c r="C1972" s="80" t="s">
        <v>5368</v>
      </c>
      <c r="D1972" s="80" t="s">
        <v>70</v>
      </c>
      <c r="E1972" s="103">
        <f t="shared" si="60"/>
        <v>8311</v>
      </c>
      <c r="F1972" s="85">
        <v>6639</v>
      </c>
      <c r="G1972" s="96">
        <v>0.19</v>
      </c>
      <c r="H1972" s="97">
        <v>7900</v>
      </c>
    </row>
    <row r="1973" spans="1:8" ht="13" x14ac:dyDescent="0.25">
      <c r="A1973" s="7" t="s">
        <v>5842</v>
      </c>
      <c r="B1973" s="79" t="s">
        <v>5843</v>
      </c>
      <c r="C1973" s="80" t="s">
        <v>5368</v>
      </c>
      <c r="D1973" s="80" t="s">
        <v>13</v>
      </c>
      <c r="E1973" s="104">
        <v>4251</v>
      </c>
      <c r="F1973" s="85"/>
      <c r="G1973" s="96"/>
    </row>
    <row r="1974" spans="1:8" ht="12.5" x14ac:dyDescent="0.25">
      <c r="A1974" s="7" t="s">
        <v>6045</v>
      </c>
      <c r="B1974" s="79" t="s">
        <v>6046</v>
      </c>
      <c r="C1974" s="80" t="s">
        <v>5368</v>
      </c>
      <c r="D1974" s="80" t="s">
        <v>13</v>
      </c>
      <c r="E1974" s="103">
        <f t="shared" ref="E1974:E2005" si="61">ROUNDUP(H1974*(1+$H$1),0)</f>
        <v>9701</v>
      </c>
      <c r="F1974" s="85">
        <v>7749</v>
      </c>
      <c r="G1974" s="96">
        <v>0.19</v>
      </c>
      <c r="H1974" s="97">
        <v>9221</v>
      </c>
    </row>
    <row r="1975" spans="1:8" ht="37.5" x14ac:dyDescent="0.25">
      <c r="A1975" s="7" t="s">
        <v>6047</v>
      </c>
      <c r="B1975" s="79" t="s">
        <v>6048</v>
      </c>
      <c r="C1975" s="80" t="s">
        <v>5368</v>
      </c>
      <c r="D1975" s="80" t="s">
        <v>13</v>
      </c>
      <c r="E1975" s="103">
        <f t="shared" si="61"/>
        <v>10443</v>
      </c>
      <c r="F1975" s="85">
        <v>8341</v>
      </c>
      <c r="G1975" s="96">
        <v>0.19</v>
      </c>
      <c r="H1975" s="97">
        <v>9926</v>
      </c>
    </row>
    <row r="1976" spans="1:8" ht="25" x14ac:dyDescent="0.25">
      <c r="A1976" s="7" t="s">
        <v>7456</v>
      </c>
      <c r="B1976" s="79" t="s">
        <v>7457</v>
      </c>
      <c r="C1976" s="80" t="s">
        <v>5368</v>
      </c>
      <c r="D1976" s="80" t="s">
        <v>70</v>
      </c>
      <c r="E1976" s="103">
        <f t="shared" si="61"/>
        <v>71425</v>
      </c>
      <c r="F1976" s="85">
        <v>57054</v>
      </c>
      <c r="G1976" s="96">
        <v>0.19</v>
      </c>
      <c r="H1976" s="97">
        <v>67894</v>
      </c>
    </row>
    <row r="1977" spans="1:8" ht="12.5" x14ac:dyDescent="0.25">
      <c r="A1977" s="7" t="s">
        <v>7603</v>
      </c>
      <c r="B1977" s="79" t="s">
        <v>7604</v>
      </c>
      <c r="C1977" s="80" t="s">
        <v>5368</v>
      </c>
      <c r="D1977" s="80" t="s">
        <v>70</v>
      </c>
      <c r="E1977" s="103">
        <f t="shared" si="61"/>
        <v>439536</v>
      </c>
      <c r="F1977" s="85">
        <v>351100</v>
      </c>
      <c r="G1977" s="96">
        <v>0.19</v>
      </c>
      <c r="H1977" s="97">
        <v>417809</v>
      </c>
    </row>
    <row r="1978" spans="1:8" ht="50" x14ac:dyDescent="0.25">
      <c r="A1978" s="7" t="s">
        <v>7673</v>
      </c>
      <c r="B1978" s="79" t="s">
        <v>7674</v>
      </c>
      <c r="C1978" s="80" t="s">
        <v>5368</v>
      </c>
      <c r="D1978" s="80" t="s">
        <v>1216</v>
      </c>
      <c r="E1978" s="103">
        <f t="shared" si="61"/>
        <v>2747086</v>
      </c>
      <c r="F1978" s="85">
        <v>2194368</v>
      </c>
      <c r="G1978" s="96">
        <v>0.19</v>
      </c>
      <c r="H1978" s="97">
        <v>2611298</v>
      </c>
    </row>
    <row r="1979" spans="1:8" ht="12.5" x14ac:dyDescent="0.25">
      <c r="A1979" s="7" t="s">
        <v>8761</v>
      </c>
      <c r="B1979" s="79" t="s">
        <v>3243</v>
      </c>
      <c r="C1979" s="80" t="s">
        <v>5368</v>
      </c>
      <c r="D1979" s="80" t="s">
        <v>1216</v>
      </c>
      <c r="E1979" s="103">
        <f t="shared" si="61"/>
        <v>412063</v>
      </c>
      <c r="F1979" s="85">
        <v>329155</v>
      </c>
      <c r="G1979" s="96">
        <v>0.19</v>
      </c>
      <c r="H1979" s="97">
        <v>391694</v>
      </c>
    </row>
    <row r="1980" spans="1:8" ht="12.5" x14ac:dyDescent="0.25">
      <c r="A1980" s="7" t="s">
        <v>7675</v>
      </c>
      <c r="B1980" s="79" t="s">
        <v>7676</v>
      </c>
      <c r="C1980" s="80" t="s">
        <v>5368</v>
      </c>
      <c r="D1980" s="80" t="s">
        <v>70</v>
      </c>
      <c r="E1980" s="103">
        <f t="shared" si="61"/>
        <v>1372</v>
      </c>
      <c r="F1980" s="85">
        <v>1096</v>
      </c>
      <c r="G1980" s="96">
        <v>0.19</v>
      </c>
      <c r="H1980" s="97">
        <v>1304</v>
      </c>
    </row>
    <row r="1981" spans="1:8" ht="12.5" x14ac:dyDescent="0.25">
      <c r="A1981" s="7" t="s">
        <v>7677</v>
      </c>
      <c r="B1981" s="79" t="s">
        <v>7678</v>
      </c>
      <c r="C1981" s="80" t="s">
        <v>5368</v>
      </c>
      <c r="D1981" s="80" t="s">
        <v>70</v>
      </c>
      <c r="E1981" s="103">
        <f t="shared" si="61"/>
        <v>1372</v>
      </c>
      <c r="F1981" s="85">
        <v>1096</v>
      </c>
      <c r="G1981" s="96">
        <v>0.19</v>
      </c>
      <c r="H1981" s="97">
        <v>1304</v>
      </c>
    </row>
    <row r="1982" spans="1:8" ht="12.5" x14ac:dyDescent="0.25">
      <c r="A1982" s="7" t="s">
        <v>7679</v>
      </c>
      <c r="B1982" s="79" t="s">
        <v>7680</v>
      </c>
      <c r="C1982" s="80" t="s">
        <v>5368</v>
      </c>
      <c r="D1982" s="80" t="s">
        <v>70</v>
      </c>
      <c r="E1982" s="103">
        <f t="shared" si="61"/>
        <v>2062</v>
      </c>
      <c r="F1982" s="85">
        <v>1647</v>
      </c>
      <c r="G1982" s="96">
        <v>0.19</v>
      </c>
      <c r="H1982" s="97">
        <v>1960</v>
      </c>
    </row>
    <row r="1983" spans="1:8" ht="12.5" x14ac:dyDescent="0.25">
      <c r="A1983" s="7" t="s">
        <v>7687</v>
      </c>
      <c r="B1983" s="79" t="s">
        <v>7688</v>
      </c>
      <c r="C1983" s="80" t="s">
        <v>5368</v>
      </c>
      <c r="D1983" s="80" t="s">
        <v>91</v>
      </c>
      <c r="E1983" s="103">
        <f t="shared" si="61"/>
        <v>7350</v>
      </c>
      <c r="F1983" s="85">
        <v>5871</v>
      </c>
      <c r="G1983" s="96">
        <v>0.19</v>
      </c>
      <c r="H1983" s="97">
        <v>6986</v>
      </c>
    </row>
    <row r="1984" spans="1:8" ht="50" x14ac:dyDescent="0.25">
      <c r="A1984" s="7" t="s">
        <v>9936</v>
      </c>
      <c r="B1984" s="79" t="s">
        <v>4843</v>
      </c>
      <c r="C1984" s="80" t="s">
        <v>5368</v>
      </c>
      <c r="D1984" s="80" t="s">
        <v>65</v>
      </c>
      <c r="E1984" s="103">
        <f t="shared" si="61"/>
        <v>110983</v>
      </c>
      <c r="F1984" s="85">
        <v>88653</v>
      </c>
      <c r="G1984" s="96">
        <v>0.19</v>
      </c>
      <c r="H1984" s="97">
        <v>105497</v>
      </c>
    </row>
    <row r="1985" spans="1:8" ht="12.5" x14ac:dyDescent="0.25">
      <c r="A1985" s="7" t="s">
        <v>9564</v>
      </c>
      <c r="B1985" s="79" t="s">
        <v>9565</v>
      </c>
      <c r="C1985" s="80" t="s">
        <v>5368</v>
      </c>
      <c r="D1985" s="80" t="s">
        <v>70</v>
      </c>
      <c r="E1985" s="103">
        <f t="shared" si="61"/>
        <v>2142726</v>
      </c>
      <c r="F1985" s="85">
        <v>1711606</v>
      </c>
      <c r="G1985" s="96">
        <v>0.19</v>
      </c>
      <c r="H1985" s="97">
        <v>2036811</v>
      </c>
    </row>
    <row r="1986" spans="1:8" ht="12.5" x14ac:dyDescent="0.25">
      <c r="A1986" s="7" t="s">
        <v>5844</v>
      </c>
      <c r="B1986" s="79" t="s">
        <v>5845</v>
      </c>
      <c r="C1986" s="80" t="s">
        <v>5368</v>
      </c>
      <c r="D1986" s="80" t="s">
        <v>16</v>
      </c>
      <c r="E1986" s="103">
        <f t="shared" si="61"/>
        <v>409773</v>
      </c>
      <c r="F1986" s="85">
        <v>327326</v>
      </c>
      <c r="G1986" s="96">
        <v>0.19</v>
      </c>
      <c r="H1986" s="97">
        <v>389518</v>
      </c>
    </row>
    <row r="1987" spans="1:8" ht="12.5" x14ac:dyDescent="0.25">
      <c r="A1987" s="7" t="s">
        <v>9566</v>
      </c>
      <c r="B1987" s="79" t="s">
        <v>9567</v>
      </c>
      <c r="C1987" s="80" t="s">
        <v>5368</v>
      </c>
      <c r="D1987" s="80" t="s">
        <v>70</v>
      </c>
      <c r="E1987" s="103">
        <f t="shared" si="61"/>
        <v>439533</v>
      </c>
      <c r="F1987" s="85">
        <v>351098</v>
      </c>
      <c r="G1987" s="96">
        <v>0.19</v>
      </c>
      <c r="H1987" s="97">
        <v>417807</v>
      </c>
    </row>
    <row r="1988" spans="1:8" ht="12.5" x14ac:dyDescent="0.25">
      <c r="A1988" s="7" t="s">
        <v>5814</v>
      </c>
      <c r="B1988" s="79" t="s">
        <v>5815</v>
      </c>
      <c r="C1988" s="80" t="s">
        <v>5368</v>
      </c>
      <c r="D1988" s="80" t="s">
        <v>70</v>
      </c>
      <c r="E1988" s="103">
        <f t="shared" si="61"/>
        <v>5068</v>
      </c>
      <c r="F1988" s="85">
        <v>4048</v>
      </c>
      <c r="G1988" s="96">
        <v>0.19</v>
      </c>
      <c r="H1988" s="97">
        <v>4817</v>
      </c>
    </row>
    <row r="1989" spans="1:8" ht="12.5" x14ac:dyDescent="0.25">
      <c r="A1989" s="7" t="s">
        <v>9568</v>
      </c>
      <c r="B1989" s="79" t="s">
        <v>9569</v>
      </c>
      <c r="C1989" s="80" t="s">
        <v>5368</v>
      </c>
      <c r="D1989" s="80" t="s">
        <v>70</v>
      </c>
      <c r="E1989" s="103">
        <f t="shared" si="61"/>
        <v>6867</v>
      </c>
      <c r="F1989" s="85">
        <v>5485</v>
      </c>
      <c r="G1989" s="96">
        <v>0.19</v>
      </c>
      <c r="H1989" s="97">
        <v>6527</v>
      </c>
    </row>
    <row r="1990" spans="1:8" ht="12.5" x14ac:dyDescent="0.25">
      <c r="A1990" s="7" t="s">
        <v>9570</v>
      </c>
      <c r="B1990" s="79" t="s">
        <v>9571</v>
      </c>
      <c r="C1990" s="80" t="s">
        <v>5368</v>
      </c>
      <c r="D1990" s="80" t="s">
        <v>70</v>
      </c>
      <c r="E1990" s="103">
        <f t="shared" si="61"/>
        <v>2403697</v>
      </c>
      <c r="F1990" s="85">
        <v>1920070</v>
      </c>
      <c r="G1990" s="96">
        <v>0.19</v>
      </c>
      <c r="H1990" s="97">
        <v>2284883</v>
      </c>
    </row>
    <row r="1991" spans="1:8" ht="25" x14ac:dyDescent="0.25">
      <c r="A1991" s="7" t="s">
        <v>5816</v>
      </c>
      <c r="B1991" s="79" t="s">
        <v>5817</v>
      </c>
      <c r="C1991" s="80" t="s">
        <v>5368</v>
      </c>
      <c r="D1991" s="80" t="s">
        <v>770</v>
      </c>
      <c r="E1991" s="103">
        <f t="shared" si="61"/>
        <v>1635</v>
      </c>
      <c r="F1991" s="85">
        <v>1306</v>
      </c>
      <c r="G1991" s="96">
        <v>0.19</v>
      </c>
      <c r="H1991" s="97">
        <v>1554</v>
      </c>
    </row>
    <row r="1992" spans="1:8" ht="25" x14ac:dyDescent="0.25">
      <c r="A1992" s="7" t="s">
        <v>5818</v>
      </c>
      <c r="B1992" s="79" t="s">
        <v>5819</v>
      </c>
      <c r="C1992" s="80" t="s">
        <v>5368</v>
      </c>
      <c r="D1992" s="80" t="s">
        <v>70</v>
      </c>
      <c r="E1992" s="103">
        <f t="shared" si="61"/>
        <v>138</v>
      </c>
      <c r="F1992" s="85">
        <v>110</v>
      </c>
      <c r="G1992" s="96">
        <v>0.19</v>
      </c>
      <c r="H1992" s="97">
        <v>131</v>
      </c>
    </row>
    <row r="1993" spans="1:8" ht="12.5" x14ac:dyDescent="0.25">
      <c r="A1993" s="7" t="s">
        <v>9572</v>
      </c>
      <c r="B1993" s="79" t="s">
        <v>9573</v>
      </c>
      <c r="C1993" s="80" t="s">
        <v>5368</v>
      </c>
      <c r="D1993" s="80" t="s">
        <v>70</v>
      </c>
      <c r="E1993" s="103">
        <f t="shared" si="61"/>
        <v>71904</v>
      </c>
      <c r="F1993" s="85">
        <v>57436</v>
      </c>
      <c r="G1993" s="96">
        <v>0.19</v>
      </c>
      <c r="H1993" s="97">
        <v>68349</v>
      </c>
    </row>
    <row r="1994" spans="1:8" ht="12.5" x14ac:dyDescent="0.25">
      <c r="A1994" s="7" t="s">
        <v>9574</v>
      </c>
      <c r="B1994" s="79" t="s">
        <v>9575</v>
      </c>
      <c r="C1994" s="80" t="s">
        <v>5368</v>
      </c>
      <c r="D1994" s="80" t="s">
        <v>70</v>
      </c>
      <c r="E1994" s="103">
        <f t="shared" si="61"/>
        <v>52140</v>
      </c>
      <c r="F1994" s="85">
        <v>41649</v>
      </c>
      <c r="G1994" s="96">
        <v>0.19</v>
      </c>
      <c r="H1994" s="97">
        <v>49562</v>
      </c>
    </row>
    <row r="1995" spans="1:8" ht="25" x14ac:dyDescent="0.25">
      <c r="A1995" s="7" t="s">
        <v>5820</v>
      </c>
      <c r="B1995" s="79" t="s">
        <v>5821</v>
      </c>
      <c r="C1995" s="80" t="s">
        <v>5368</v>
      </c>
      <c r="D1995" s="80" t="s">
        <v>70</v>
      </c>
      <c r="E1995" s="103">
        <f t="shared" si="61"/>
        <v>687</v>
      </c>
      <c r="F1995" s="85">
        <v>549</v>
      </c>
      <c r="G1995" s="96">
        <v>0.19</v>
      </c>
      <c r="H1995" s="97">
        <v>653</v>
      </c>
    </row>
    <row r="1996" spans="1:8" ht="12.5" x14ac:dyDescent="0.25">
      <c r="A1996" s="7" t="s">
        <v>9576</v>
      </c>
      <c r="B1996" s="79" t="s">
        <v>9577</v>
      </c>
      <c r="C1996" s="80" t="s">
        <v>5368</v>
      </c>
      <c r="D1996" s="80" t="s">
        <v>70</v>
      </c>
      <c r="E1996" s="103">
        <f t="shared" si="61"/>
        <v>42248</v>
      </c>
      <c r="F1996" s="85">
        <v>33747</v>
      </c>
      <c r="G1996" s="96">
        <v>0.19</v>
      </c>
      <c r="H1996" s="97">
        <v>40159</v>
      </c>
    </row>
    <row r="1997" spans="1:8" ht="12.5" x14ac:dyDescent="0.25">
      <c r="A1997" s="7" t="s">
        <v>9578</v>
      </c>
      <c r="B1997" s="79" t="s">
        <v>9579</v>
      </c>
      <c r="C1997" s="80" t="s">
        <v>5368</v>
      </c>
      <c r="D1997" s="80" t="s">
        <v>70</v>
      </c>
      <c r="E1997" s="103">
        <f t="shared" si="61"/>
        <v>23417</v>
      </c>
      <c r="F1997" s="85">
        <v>18705</v>
      </c>
      <c r="G1997" s="96">
        <v>0.19</v>
      </c>
      <c r="H1997" s="97">
        <v>22259</v>
      </c>
    </row>
    <row r="1998" spans="1:8" ht="12.5" x14ac:dyDescent="0.25">
      <c r="A1998" s="7" t="s">
        <v>9580</v>
      </c>
      <c r="B1998" s="79" t="s">
        <v>9581</v>
      </c>
      <c r="C1998" s="80" t="s">
        <v>5368</v>
      </c>
      <c r="D1998" s="80" t="s">
        <v>70</v>
      </c>
      <c r="E1998" s="103">
        <f t="shared" si="61"/>
        <v>17789</v>
      </c>
      <c r="F1998" s="85">
        <v>14209</v>
      </c>
      <c r="G1998" s="96">
        <v>0.19</v>
      </c>
      <c r="H1998" s="97">
        <v>16909</v>
      </c>
    </row>
    <row r="1999" spans="1:8" ht="12.5" x14ac:dyDescent="0.25">
      <c r="A1999" s="7" t="s">
        <v>9582</v>
      </c>
      <c r="B1999" s="79" t="s">
        <v>9583</v>
      </c>
      <c r="C1999" s="80" t="s">
        <v>5368</v>
      </c>
      <c r="D1999" s="80" t="s">
        <v>70</v>
      </c>
      <c r="E1999" s="103">
        <f t="shared" si="61"/>
        <v>2404</v>
      </c>
      <c r="F1999" s="85">
        <v>1920</v>
      </c>
      <c r="G1999" s="96">
        <v>0.19</v>
      </c>
      <c r="H1999" s="97">
        <v>2285</v>
      </c>
    </row>
    <row r="2000" spans="1:8" ht="12.5" x14ac:dyDescent="0.25">
      <c r="A2000" s="7" t="s">
        <v>9584</v>
      </c>
      <c r="B2000" s="79" t="s">
        <v>9585</v>
      </c>
      <c r="C2000" s="80" t="s">
        <v>5368</v>
      </c>
      <c r="D2000" s="80" t="s">
        <v>70</v>
      </c>
      <c r="E2000" s="103">
        <f t="shared" si="61"/>
        <v>8600</v>
      </c>
      <c r="F2000" s="85">
        <v>6869</v>
      </c>
      <c r="G2000" s="96">
        <v>0.19</v>
      </c>
      <c r="H2000" s="97">
        <v>8174</v>
      </c>
    </row>
    <row r="2001" spans="1:8" ht="12.5" x14ac:dyDescent="0.25">
      <c r="A2001" s="7" t="s">
        <v>9586</v>
      </c>
      <c r="B2001" s="79" t="s">
        <v>9587</v>
      </c>
      <c r="C2001" s="80" t="s">
        <v>5368</v>
      </c>
      <c r="D2001" s="80" t="s">
        <v>70</v>
      </c>
      <c r="E2001" s="103">
        <f t="shared" si="61"/>
        <v>17924</v>
      </c>
      <c r="F2001" s="85">
        <v>14318</v>
      </c>
      <c r="G2001" s="96">
        <v>0.19</v>
      </c>
      <c r="H2001" s="97">
        <v>17038</v>
      </c>
    </row>
    <row r="2002" spans="1:8" ht="12.5" x14ac:dyDescent="0.25">
      <c r="A2002" s="7" t="s">
        <v>9588</v>
      </c>
      <c r="B2002" s="79" t="s">
        <v>9589</v>
      </c>
      <c r="C2002" s="80" t="s">
        <v>5368</v>
      </c>
      <c r="D2002" s="80" t="s">
        <v>70</v>
      </c>
      <c r="E2002" s="103">
        <f t="shared" si="61"/>
        <v>3501</v>
      </c>
      <c r="F2002" s="85">
        <v>2796</v>
      </c>
      <c r="G2002" s="96">
        <v>0.19</v>
      </c>
      <c r="H2002" s="97">
        <v>3327</v>
      </c>
    </row>
    <row r="2003" spans="1:8" ht="12.5" x14ac:dyDescent="0.25">
      <c r="A2003" s="7" t="s">
        <v>9590</v>
      </c>
      <c r="B2003" s="79" t="s">
        <v>9591</v>
      </c>
      <c r="C2003" s="80" t="s">
        <v>5368</v>
      </c>
      <c r="D2003" s="80" t="s">
        <v>70</v>
      </c>
      <c r="E2003" s="103">
        <f t="shared" si="61"/>
        <v>275</v>
      </c>
      <c r="F2003" s="85">
        <v>219</v>
      </c>
      <c r="G2003" s="96">
        <v>0.19</v>
      </c>
      <c r="H2003" s="97">
        <v>261</v>
      </c>
    </row>
    <row r="2004" spans="1:8" ht="12.5" x14ac:dyDescent="0.25">
      <c r="A2004" s="7" t="s">
        <v>9592</v>
      </c>
      <c r="B2004" s="79" t="s">
        <v>9593</v>
      </c>
      <c r="C2004" s="80" t="s">
        <v>5368</v>
      </c>
      <c r="D2004" s="80" t="s">
        <v>70</v>
      </c>
      <c r="E2004" s="103">
        <f t="shared" si="61"/>
        <v>10095</v>
      </c>
      <c r="F2004" s="85">
        <v>8064</v>
      </c>
      <c r="G2004" s="96">
        <v>0.19</v>
      </c>
      <c r="H2004" s="97">
        <v>9596</v>
      </c>
    </row>
    <row r="2005" spans="1:8" ht="12.5" x14ac:dyDescent="0.25">
      <c r="A2005" s="7" t="s">
        <v>9594</v>
      </c>
      <c r="B2005" s="79" t="s">
        <v>9595</v>
      </c>
      <c r="C2005" s="80" t="s">
        <v>5368</v>
      </c>
      <c r="D2005" s="80" t="s">
        <v>70</v>
      </c>
      <c r="E2005" s="103">
        <f t="shared" si="61"/>
        <v>618</v>
      </c>
      <c r="F2005" s="85">
        <v>493</v>
      </c>
      <c r="G2005" s="96">
        <v>0.19</v>
      </c>
      <c r="H2005" s="97">
        <v>587</v>
      </c>
    </row>
    <row r="2006" spans="1:8" ht="12.5" x14ac:dyDescent="0.25">
      <c r="A2006" s="7" t="s">
        <v>9596</v>
      </c>
      <c r="B2006" s="79" t="s">
        <v>9597</v>
      </c>
      <c r="C2006" s="80" t="s">
        <v>5368</v>
      </c>
      <c r="D2006" s="80" t="s">
        <v>70</v>
      </c>
      <c r="E2006" s="103">
        <f t="shared" ref="E2006:E2037" si="62">ROUNDUP(H2006*(1+$H$1),0)</f>
        <v>24427</v>
      </c>
      <c r="F2006" s="85">
        <v>19512</v>
      </c>
      <c r="G2006" s="96">
        <v>0.19</v>
      </c>
      <c r="H2006" s="97">
        <v>23219</v>
      </c>
    </row>
    <row r="2007" spans="1:8" ht="12.5" x14ac:dyDescent="0.25">
      <c r="A2007" s="7" t="s">
        <v>5822</v>
      </c>
      <c r="B2007" s="79" t="s">
        <v>5823</v>
      </c>
      <c r="C2007" s="80" t="s">
        <v>5368</v>
      </c>
      <c r="D2007" s="80" t="s">
        <v>70</v>
      </c>
      <c r="E2007" s="103">
        <f t="shared" si="62"/>
        <v>6180</v>
      </c>
      <c r="F2007" s="85">
        <v>4936</v>
      </c>
      <c r="G2007" s="96">
        <v>0.19</v>
      </c>
      <c r="H2007" s="97">
        <v>5874</v>
      </c>
    </row>
    <row r="2008" spans="1:8" ht="12.5" x14ac:dyDescent="0.25">
      <c r="A2008" s="7" t="s">
        <v>9598</v>
      </c>
      <c r="B2008" s="79" t="s">
        <v>9599</v>
      </c>
      <c r="C2008" s="80" t="s">
        <v>5368</v>
      </c>
      <c r="D2008" s="80" t="s">
        <v>70</v>
      </c>
      <c r="E2008" s="103">
        <f t="shared" si="62"/>
        <v>3021</v>
      </c>
      <c r="F2008" s="85">
        <v>2413</v>
      </c>
      <c r="G2008" s="96">
        <v>0.19</v>
      </c>
      <c r="H2008" s="97">
        <v>2871</v>
      </c>
    </row>
    <row r="2009" spans="1:8" ht="12.5" x14ac:dyDescent="0.25">
      <c r="A2009" s="7" t="s">
        <v>9600</v>
      </c>
      <c r="B2009" s="79" t="s">
        <v>9601</v>
      </c>
      <c r="C2009" s="80" t="s">
        <v>5368</v>
      </c>
      <c r="D2009" s="80" t="s">
        <v>70</v>
      </c>
      <c r="E2009" s="103">
        <f t="shared" si="62"/>
        <v>39008</v>
      </c>
      <c r="F2009" s="85">
        <v>31159</v>
      </c>
      <c r="G2009" s="96">
        <v>0.19</v>
      </c>
      <c r="H2009" s="97">
        <v>37079</v>
      </c>
    </row>
    <row r="2010" spans="1:8" ht="12.5" x14ac:dyDescent="0.25">
      <c r="A2010" s="7" t="s">
        <v>9602</v>
      </c>
      <c r="B2010" s="79" t="s">
        <v>9603</v>
      </c>
      <c r="C2010" s="80" t="s">
        <v>5368</v>
      </c>
      <c r="D2010" s="80" t="s">
        <v>70</v>
      </c>
      <c r="E2010" s="103">
        <f t="shared" si="62"/>
        <v>12861</v>
      </c>
      <c r="F2010" s="85">
        <v>10273</v>
      </c>
      <c r="G2010" s="96">
        <v>0.19</v>
      </c>
      <c r="H2010" s="97">
        <v>12225</v>
      </c>
    </row>
    <row r="2011" spans="1:8" ht="12.5" x14ac:dyDescent="0.25">
      <c r="A2011" s="7" t="s">
        <v>9604</v>
      </c>
      <c r="B2011" s="79" t="s">
        <v>9605</v>
      </c>
      <c r="C2011" s="80" t="s">
        <v>5368</v>
      </c>
      <c r="D2011" s="80" t="s">
        <v>91</v>
      </c>
      <c r="E2011" s="103">
        <f t="shared" si="62"/>
        <v>3106</v>
      </c>
      <c r="F2011" s="85">
        <v>2481</v>
      </c>
      <c r="G2011" s="96">
        <v>0.19</v>
      </c>
      <c r="H2011" s="97">
        <v>2952</v>
      </c>
    </row>
    <row r="2012" spans="1:8" ht="12.5" x14ac:dyDescent="0.25">
      <c r="A2012" s="7" t="s">
        <v>9606</v>
      </c>
      <c r="B2012" s="79" t="s">
        <v>9607</v>
      </c>
      <c r="C2012" s="80" t="s">
        <v>5368</v>
      </c>
      <c r="D2012" s="80" t="s">
        <v>91</v>
      </c>
      <c r="E2012" s="103">
        <f t="shared" si="62"/>
        <v>5356</v>
      </c>
      <c r="F2012" s="85">
        <v>4278</v>
      </c>
      <c r="G2012" s="96">
        <v>0.19</v>
      </c>
      <c r="H2012" s="97">
        <v>5091</v>
      </c>
    </row>
    <row r="2013" spans="1:8" ht="12.5" x14ac:dyDescent="0.25">
      <c r="A2013" s="7" t="s">
        <v>9608</v>
      </c>
      <c r="B2013" s="79" t="s">
        <v>9609</v>
      </c>
      <c r="C2013" s="80" t="s">
        <v>5368</v>
      </c>
      <c r="D2013" s="80" t="s">
        <v>70</v>
      </c>
      <c r="E2013" s="103">
        <f t="shared" si="62"/>
        <v>8481</v>
      </c>
      <c r="F2013" s="85">
        <v>6774</v>
      </c>
      <c r="G2013" s="96">
        <v>0.19</v>
      </c>
      <c r="H2013" s="97">
        <v>8061</v>
      </c>
    </row>
    <row r="2014" spans="1:8" ht="12.5" x14ac:dyDescent="0.25">
      <c r="A2014" s="7" t="s">
        <v>5824</v>
      </c>
      <c r="B2014" s="79" t="s">
        <v>5825</v>
      </c>
      <c r="C2014" s="80" t="s">
        <v>5368</v>
      </c>
      <c r="D2014" s="80" t="s">
        <v>70</v>
      </c>
      <c r="E2014" s="103">
        <f t="shared" si="62"/>
        <v>7356</v>
      </c>
      <c r="F2014" s="85">
        <v>5876</v>
      </c>
      <c r="G2014" s="96">
        <v>0.19</v>
      </c>
      <c r="H2014" s="97">
        <v>6992</v>
      </c>
    </row>
    <row r="2015" spans="1:8" ht="12.5" x14ac:dyDescent="0.25">
      <c r="A2015" s="7" t="s">
        <v>9610</v>
      </c>
      <c r="B2015" s="79" t="s">
        <v>9611</v>
      </c>
      <c r="C2015" s="80" t="s">
        <v>5368</v>
      </c>
      <c r="D2015" s="80" t="s">
        <v>70</v>
      </c>
      <c r="E2015" s="103">
        <f t="shared" si="62"/>
        <v>14422</v>
      </c>
      <c r="F2015" s="85">
        <v>11520</v>
      </c>
      <c r="G2015" s="96">
        <v>0.19</v>
      </c>
      <c r="H2015" s="97">
        <v>13709</v>
      </c>
    </row>
    <row r="2016" spans="1:8" ht="12.5" x14ac:dyDescent="0.25">
      <c r="A2016" s="7" t="s">
        <v>9612</v>
      </c>
      <c r="B2016" s="79" t="s">
        <v>9613</v>
      </c>
      <c r="C2016" s="80" t="s">
        <v>5368</v>
      </c>
      <c r="D2016" s="80" t="s">
        <v>70</v>
      </c>
      <c r="E2016" s="103">
        <f t="shared" si="62"/>
        <v>187971</v>
      </c>
      <c r="F2016" s="85">
        <v>150150</v>
      </c>
      <c r="G2016" s="96">
        <v>0.19</v>
      </c>
      <c r="H2016" s="97">
        <v>178679</v>
      </c>
    </row>
    <row r="2017" spans="1:8" ht="12.5" x14ac:dyDescent="0.25">
      <c r="A2017" s="7" t="s">
        <v>9614</v>
      </c>
      <c r="B2017" s="79" t="s">
        <v>9615</v>
      </c>
      <c r="C2017" s="80" t="s">
        <v>5368</v>
      </c>
      <c r="D2017" s="80" t="s">
        <v>70</v>
      </c>
      <c r="E2017" s="103">
        <f t="shared" si="62"/>
        <v>13976</v>
      </c>
      <c r="F2017" s="85">
        <v>11164</v>
      </c>
      <c r="G2017" s="96">
        <v>0.19</v>
      </c>
      <c r="H2017" s="97">
        <v>13285</v>
      </c>
    </row>
    <row r="2018" spans="1:8" ht="12.5" x14ac:dyDescent="0.25">
      <c r="A2018" s="7" t="s">
        <v>9616</v>
      </c>
      <c r="B2018" s="79" t="s">
        <v>9617</v>
      </c>
      <c r="C2018" s="80" t="s">
        <v>5368</v>
      </c>
      <c r="D2018" s="80" t="s">
        <v>91</v>
      </c>
      <c r="E2018" s="103">
        <f t="shared" si="62"/>
        <v>10713</v>
      </c>
      <c r="F2018" s="85">
        <v>8557</v>
      </c>
      <c r="G2018" s="96">
        <v>0.19</v>
      </c>
      <c r="H2018" s="97">
        <v>10183</v>
      </c>
    </row>
    <row r="2019" spans="1:8" ht="12.5" x14ac:dyDescent="0.25">
      <c r="A2019" s="7" t="s">
        <v>9618</v>
      </c>
      <c r="B2019" s="79" t="s">
        <v>9619</v>
      </c>
      <c r="C2019" s="80" t="s">
        <v>5368</v>
      </c>
      <c r="D2019" s="80" t="s">
        <v>70</v>
      </c>
      <c r="E2019" s="103">
        <f t="shared" si="62"/>
        <v>223825</v>
      </c>
      <c r="F2019" s="85">
        <v>178791</v>
      </c>
      <c r="G2019" s="96">
        <v>0.19</v>
      </c>
      <c r="H2019" s="97">
        <v>212761</v>
      </c>
    </row>
    <row r="2020" spans="1:8" ht="12.5" x14ac:dyDescent="0.25">
      <c r="A2020" s="7" t="s">
        <v>5826</v>
      </c>
      <c r="B2020" s="79" t="s">
        <v>5827</v>
      </c>
      <c r="C2020" s="80" t="s">
        <v>5368</v>
      </c>
      <c r="D2020" s="80" t="s">
        <v>70</v>
      </c>
      <c r="E2020" s="103">
        <f t="shared" si="62"/>
        <v>10713</v>
      </c>
      <c r="F2020" s="85">
        <v>8557</v>
      </c>
      <c r="G2020" s="96">
        <v>0.19</v>
      </c>
      <c r="H2020" s="97">
        <v>10183</v>
      </c>
    </row>
    <row r="2021" spans="1:8" ht="12.5" x14ac:dyDescent="0.25">
      <c r="A2021" s="7" t="s">
        <v>9620</v>
      </c>
      <c r="B2021" s="79" t="s">
        <v>9621</v>
      </c>
      <c r="C2021" s="80" t="s">
        <v>5368</v>
      </c>
      <c r="D2021" s="80" t="s">
        <v>70</v>
      </c>
      <c r="E2021" s="103">
        <f t="shared" si="62"/>
        <v>157045</v>
      </c>
      <c r="F2021" s="85">
        <v>125447</v>
      </c>
      <c r="G2021" s="96">
        <v>0.19</v>
      </c>
      <c r="H2021" s="97">
        <v>149282</v>
      </c>
    </row>
    <row r="2022" spans="1:8" ht="12.5" x14ac:dyDescent="0.25">
      <c r="A2022" s="7" t="s">
        <v>9622</v>
      </c>
      <c r="B2022" s="79" t="s">
        <v>9623</v>
      </c>
      <c r="C2022" s="80" t="s">
        <v>5368</v>
      </c>
      <c r="D2022" s="80" t="s">
        <v>70</v>
      </c>
      <c r="E2022" s="103">
        <f t="shared" si="62"/>
        <v>7348</v>
      </c>
      <c r="F2022" s="85">
        <v>5869</v>
      </c>
      <c r="G2022" s="96">
        <v>0.19</v>
      </c>
      <c r="H2022" s="97">
        <v>6984</v>
      </c>
    </row>
    <row r="2023" spans="1:8" ht="12.5" x14ac:dyDescent="0.25">
      <c r="A2023" s="7" t="s">
        <v>9624</v>
      </c>
      <c r="B2023" s="79" t="s">
        <v>9625</v>
      </c>
      <c r="C2023" s="80" t="s">
        <v>5368</v>
      </c>
      <c r="D2023" s="80" t="s">
        <v>70</v>
      </c>
      <c r="E2023" s="103">
        <f t="shared" si="62"/>
        <v>114416</v>
      </c>
      <c r="F2023" s="85">
        <v>91395</v>
      </c>
      <c r="G2023" s="96">
        <v>0.19</v>
      </c>
      <c r="H2023" s="97">
        <v>108760</v>
      </c>
    </row>
    <row r="2024" spans="1:8" ht="12.5" x14ac:dyDescent="0.25">
      <c r="A2024" s="7" t="s">
        <v>9626</v>
      </c>
      <c r="B2024" s="79" t="s">
        <v>9627</v>
      </c>
      <c r="C2024" s="80" t="s">
        <v>5368</v>
      </c>
      <c r="D2024" s="80" t="s">
        <v>70</v>
      </c>
      <c r="E2024" s="103">
        <f t="shared" si="62"/>
        <v>80009</v>
      </c>
      <c r="F2024" s="85">
        <v>63911</v>
      </c>
      <c r="G2024" s="96">
        <v>0.19</v>
      </c>
      <c r="H2024" s="97">
        <v>76054</v>
      </c>
    </row>
    <row r="2025" spans="1:8" ht="12.5" x14ac:dyDescent="0.25">
      <c r="A2025" s="7" t="s">
        <v>9628</v>
      </c>
      <c r="B2025" s="79" t="s">
        <v>9629</v>
      </c>
      <c r="C2025" s="80" t="s">
        <v>5368</v>
      </c>
      <c r="D2025" s="80" t="s">
        <v>70</v>
      </c>
      <c r="E2025" s="103">
        <f t="shared" si="62"/>
        <v>2473</v>
      </c>
      <c r="F2025" s="85">
        <v>1975</v>
      </c>
      <c r="G2025" s="96">
        <v>0.19</v>
      </c>
      <c r="H2025" s="97">
        <v>2350</v>
      </c>
    </row>
    <row r="2026" spans="1:8" ht="12.5" x14ac:dyDescent="0.25">
      <c r="A2026" s="7" t="s">
        <v>9630</v>
      </c>
      <c r="B2026" s="79" t="s">
        <v>9631</v>
      </c>
      <c r="C2026" s="80" t="s">
        <v>5368</v>
      </c>
      <c r="D2026" s="80" t="s">
        <v>70</v>
      </c>
      <c r="E2026" s="103">
        <f t="shared" si="62"/>
        <v>392347</v>
      </c>
      <c r="F2026" s="85">
        <v>313406</v>
      </c>
      <c r="G2026" s="96">
        <v>0.19</v>
      </c>
      <c r="H2026" s="97">
        <v>372953</v>
      </c>
    </row>
    <row r="2027" spans="1:8" ht="12.5" x14ac:dyDescent="0.25">
      <c r="A2027" s="7" t="s">
        <v>9632</v>
      </c>
      <c r="B2027" s="79" t="s">
        <v>9633</v>
      </c>
      <c r="C2027" s="80" t="s">
        <v>5368</v>
      </c>
      <c r="D2027" s="80" t="s">
        <v>70</v>
      </c>
      <c r="E2027" s="103">
        <f t="shared" si="62"/>
        <v>25500</v>
      </c>
      <c r="F2027" s="85">
        <v>20369</v>
      </c>
      <c r="G2027" s="96">
        <v>0.19</v>
      </c>
      <c r="H2027" s="97">
        <v>24239</v>
      </c>
    </row>
    <row r="2028" spans="1:8" ht="12.5" x14ac:dyDescent="0.25">
      <c r="A2028" s="7" t="s">
        <v>9634</v>
      </c>
      <c r="B2028" s="79" t="s">
        <v>9635</v>
      </c>
      <c r="C2028" s="80" t="s">
        <v>5368</v>
      </c>
      <c r="D2028" s="80" t="s">
        <v>91</v>
      </c>
      <c r="E2028" s="103">
        <f t="shared" si="62"/>
        <v>16827</v>
      </c>
      <c r="F2028" s="85">
        <v>13441</v>
      </c>
      <c r="G2028" s="96">
        <v>0.19</v>
      </c>
      <c r="H2028" s="97">
        <v>15995</v>
      </c>
    </row>
    <row r="2029" spans="1:8" ht="12.5" x14ac:dyDescent="0.25">
      <c r="A2029" s="7" t="s">
        <v>7735</v>
      </c>
      <c r="B2029" s="79" t="s">
        <v>7736</v>
      </c>
      <c r="C2029" s="80" t="s">
        <v>5368</v>
      </c>
      <c r="D2029" s="80" t="s">
        <v>70</v>
      </c>
      <c r="E2029" s="103">
        <f t="shared" si="62"/>
        <v>259265</v>
      </c>
      <c r="F2029" s="85">
        <v>207100</v>
      </c>
      <c r="G2029" s="96">
        <v>0.19</v>
      </c>
      <c r="H2029" s="97">
        <v>246449</v>
      </c>
    </row>
    <row r="2030" spans="1:8" ht="12.5" x14ac:dyDescent="0.25">
      <c r="A2030" s="7" t="s">
        <v>7506</v>
      </c>
      <c r="B2030" s="79" t="s">
        <v>7507</v>
      </c>
      <c r="C2030" s="80" t="s">
        <v>5368</v>
      </c>
      <c r="D2030" s="80" t="s">
        <v>91</v>
      </c>
      <c r="E2030" s="103">
        <f t="shared" si="62"/>
        <v>9660</v>
      </c>
      <c r="F2030" s="85">
        <v>7716</v>
      </c>
      <c r="G2030" s="96">
        <v>0.19</v>
      </c>
      <c r="H2030" s="97">
        <v>9182</v>
      </c>
    </row>
    <row r="2031" spans="1:8" ht="12.5" x14ac:dyDescent="0.25">
      <c r="A2031" s="7" t="s">
        <v>9636</v>
      </c>
      <c r="B2031" s="79" t="s">
        <v>9637</v>
      </c>
      <c r="C2031" s="80" t="s">
        <v>5368</v>
      </c>
      <c r="D2031" s="80" t="s">
        <v>91</v>
      </c>
      <c r="E2031" s="103">
        <f t="shared" si="62"/>
        <v>206877</v>
      </c>
      <c r="F2031" s="85">
        <v>165253</v>
      </c>
      <c r="G2031" s="96">
        <v>0.19</v>
      </c>
      <c r="H2031" s="97">
        <v>196651</v>
      </c>
    </row>
    <row r="2032" spans="1:8" ht="12.5" x14ac:dyDescent="0.25">
      <c r="A2032" s="7" t="s">
        <v>9638</v>
      </c>
      <c r="B2032" s="79" t="s">
        <v>9639</v>
      </c>
      <c r="C2032" s="80" t="s">
        <v>5368</v>
      </c>
      <c r="D2032" s="80" t="s">
        <v>91</v>
      </c>
      <c r="E2032" s="103">
        <f t="shared" si="62"/>
        <v>24915</v>
      </c>
      <c r="F2032" s="85">
        <v>19902</v>
      </c>
      <c r="G2032" s="96">
        <v>0.19</v>
      </c>
      <c r="H2032" s="97">
        <v>23683</v>
      </c>
    </row>
    <row r="2033" spans="1:8" ht="12.5" x14ac:dyDescent="0.25">
      <c r="A2033" s="7" t="s">
        <v>9640</v>
      </c>
      <c r="B2033" s="79" t="s">
        <v>9641</v>
      </c>
      <c r="C2033" s="80" t="s">
        <v>5368</v>
      </c>
      <c r="D2033" s="80" t="s">
        <v>70</v>
      </c>
      <c r="E2033" s="103">
        <f t="shared" si="62"/>
        <v>42641</v>
      </c>
      <c r="F2033" s="85">
        <v>34061</v>
      </c>
      <c r="G2033" s="96">
        <v>0.19</v>
      </c>
      <c r="H2033" s="97">
        <v>40533</v>
      </c>
    </row>
    <row r="2034" spans="1:8" ht="12.5" x14ac:dyDescent="0.25">
      <c r="A2034" s="7" t="s">
        <v>9642</v>
      </c>
      <c r="B2034" s="79" t="s">
        <v>9643</v>
      </c>
      <c r="C2034" s="80" t="s">
        <v>5368</v>
      </c>
      <c r="D2034" s="80" t="s">
        <v>70</v>
      </c>
      <c r="E2034" s="103">
        <f t="shared" si="62"/>
        <v>328263</v>
      </c>
      <c r="F2034" s="85">
        <v>262216</v>
      </c>
      <c r="G2034" s="96">
        <v>0.19</v>
      </c>
      <c r="H2034" s="97">
        <v>312037</v>
      </c>
    </row>
    <row r="2035" spans="1:8" ht="12.5" x14ac:dyDescent="0.25">
      <c r="A2035" s="7" t="s">
        <v>9644</v>
      </c>
      <c r="B2035" s="79" t="s">
        <v>9645</v>
      </c>
      <c r="C2035" s="80" t="s">
        <v>5368</v>
      </c>
      <c r="D2035" s="80" t="s">
        <v>91</v>
      </c>
      <c r="E2035" s="103">
        <f t="shared" si="62"/>
        <v>65784</v>
      </c>
      <c r="F2035" s="85">
        <v>52548</v>
      </c>
      <c r="G2035" s="96">
        <v>0.19</v>
      </c>
      <c r="H2035" s="97">
        <v>62532</v>
      </c>
    </row>
    <row r="2036" spans="1:8" ht="12.5" x14ac:dyDescent="0.25">
      <c r="A2036" s="7" t="s">
        <v>9646</v>
      </c>
      <c r="B2036" s="79" t="s">
        <v>9647</v>
      </c>
      <c r="C2036" s="80" t="s">
        <v>5368</v>
      </c>
      <c r="D2036" s="80" t="s">
        <v>70</v>
      </c>
      <c r="E2036" s="103">
        <f t="shared" si="62"/>
        <v>895</v>
      </c>
      <c r="F2036" s="85">
        <v>714</v>
      </c>
      <c r="G2036" s="96">
        <v>0.19</v>
      </c>
      <c r="H2036" s="97">
        <v>850</v>
      </c>
    </row>
    <row r="2037" spans="1:8" ht="12.5" x14ac:dyDescent="0.25">
      <c r="A2037" s="7" t="s">
        <v>7689</v>
      </c>
      <c r="B2037" s="79" t="s">
        <v>7690</v>
      </c>
      <c r="C2037" s="80" t="s">
        <v>5368</v>
      </c>
      <c r="D2037" s="80" t="s">
        <v>91</v>
      </c>
      <c r="E2037" s="103">
        <f t="shared" si="62"/>
        <v>325515</v>
      </c>
      <c r="F2037" s="85">
        <v>260020</v>
      </c>
      <c r="G2037" s="96">
        <v>0.19</v>
      </c>
      <c r="H2037" s="97">
        <v>309424</v>
      </c>
    </row>
    <row r="2038" spans="1:8" ht="12.5" x14ac:dyDescent="0.25">
      <c r="A2038" s="7" t="s">
        <v>7691</v>
      </c>
      <c r="B2038" s="79" t="s">
        <v>7692</v>
      </c>
      <c r="C2038" s="80" t="s">
        <v>5368</v>
      </c>
      <c r="D2038" s="80" t="s">
        <v>1216</v>
      </c>
      <c r="E2038" s="103">
        <f t="shared" ref="E2038:E2069" si="63">ROUNDUP(H2038*(1+$H$1),0)</f>
        <v>3432482</v>
      </c>
      <c r="F2038" s="85">
        <v>2741861</v>
      </c>
      <c r="G2038" s="96">
        <v>0.19</v>
      </c>
      <c r="H2038" s="97">
        <v>3262815</v>
      </c>
    </row>
    <row r="2039" spans="1:8" ht="37.5" x14ac:dyDescent="0.25">
      <c r="A2039" s="7" t="s">
        <v>7693</v>
      </c>
      <c r="B2039" s="79" t="s">
        <v>7694</v>
      </c>
      <c r="C2039" s="80" t="s">
        <v>5368</v>
      </c>
      <c r="D2039" s="80" t="s">
        <v>70</v>
      </c>
      <c r="E2039" s="103">
        <f t="shared" si="63"/>
        <v>392352</v>
      </c>
      <c r="F2039" s="85">
        <v>313410</v>
      </c>
      <c r="G2039" s="96">
        <v>0.19</v>
      </c>
      <c r="H2039" s="97">
        <v>372958</v>
      </c>
    </row>
    <row r="2040" spans="1:8" ht="12.5" x14ac:dyDescent="0.25">
      <c r="A2040" s="7" t="s">
        <v>7695</v>
      </c>
      <c r="B2040" s="79" t="s">
        <v>7696</v>
      </c>
      <c r="C2040" s="80" t="s">
        <v>5368</v>
      </c>
      <c r="D2040" s="80" t="s">
        <v>70</v>
      </c>
      <c r="E2040" s="103">
        <f t="shared" si="63"/>
        <v>2472376</v>
      </c>
      <c r="F2040" s="85">
        <v>1974930</v>
      </c>
      <c r="G2040" s="96">
        <v>0.19</v>
      </c>
      <c r="H2040" s="97">
        <v>2350167</v>
      </c>
    </row>
    <row r="2041" spans="1:8" ht="12.5" x14ac:dyDescent="0.25">
      <c r="A2041" s="7" t="s">
        <v>7697</v>
      </c>
      <c r="B2041" s="79" t="s">
        <v>7698</v>
      </c>
      <c r="C2041" s="80" t="s">
        <v>5368</v>
      </c>
      <c r="D2041" s="80" t="s">
        <v>70</v>
      </c>
      <c r="E2041" s="103">
        <f t="shared" si="63"/>
        <v>3845917</v>
      </c>
      <c r="F2041" s="85">
        <v>3072113</v>
      </c>
      <c r="G2041" s="96">
        <v>0.19</v>
      </c>
      <c r="H2041" s="97">
        <v>3655814</v>
      </c>
    </row>
    <row r="2042" spans="1:8" ht="12.5" x14ac:dyDescent="0.25">
      <c r="A2042" s="7" t="s">
        <v>7699</v>
      </c>
      <c r="B2042" s="79" t="s">
        <v>7700</v>
      </c>
      <c r="C2042" s="80" t="s">
        <v>5368</v>
      </c>
      <c r="D2042" s="80" t="s">
        <v>70</v>
      </c>
      <c r="E2042" s="103">
        <f t="shared" si="63"/>
        <v>3845917</v>
      </c>
      <c r="F2042" s="85">
        <v>3072113</v>
      </c>
      <c r="G2042" s="96">
        <v>0.19</v>
      </c>
      <c r="H2042" s="97">
        <v>3655814</v>
      </c>
    </row>
    <row r="2043" spans="1:8" ht="12.5" x14ac:dyDescent="0.25">
      <c r="A2043" s="7" t="s">
        <v>7701</v>
      </c>
      <c r="B2043" s="79" t="s">
        <v>7702</v>
      </c>
      <c r="C2043" s="80" t="s">
        <v>5368</v>
      </c>
      <c r="D2043" s="80" t="s">
        <v>70</v>
      </c>
      <c r="E2043" s="103">
        <f t="shared" si="63"/>
        <v>4120628</v>
      </c>
      <c r="F2043" s="85">
        <v>3291551</v>
      </c>
      <c r="G2043" s="96">
        <v>0.19</v>
      </c>
      <c r="H2043" s="97">
        <v>3916946</v>
      </c>
    </row>
    <row r="2044" spans="1:8" ht="12.5" x14ac:dyDescent="0.25">
      <c r="A2044" s="7" t="s">
        <v>7703</v>
      </c>
      <c r="B2044" s="79" t="s">
        <v>7704</v>
      </c>
      <c r="C2044" s="80" t="s">
        <v>5368</v>
      </c>
      <c r="D2044" s="80" t="s">
        <v>70</v>
      </c>
      <c r="E2044" s="103">
        <f t="shared" si="63"/>
        <v>549417</v>
      </c>
      <c r="F2044" s="85">
        <v>438873</v>
      </c>
      <c r="G2044" s="96">
        <v>0.19</v>
      </c>
      <c r="H2044" s="97">
        <v>522259</v>
      </c>
    </row>
    <row r="2045" spans="1:8" ht="12.5" x14ac:dyDescent="0.25">
      <c r="A2045" s="7" t="s">
        <v>7705</v>
      </c>
      <c r="B2045" s="79" t="s">
        <v>7706</v>
      </c>
      <c r="C2045" s="80" t="s">
        <v>5368</v>
      </c>
      <c r="D2045" s="80" t="s">
        <v>91</v>
      </c>
      <c r="E2045" s="103">
        <f t="shared" si="63"/>
        <v>767</v>
      </c>
      <c r="F2045" s="85">
        <v>613</v>
      </c>
      <c r="G2045" s="96">
        <v>0.19</v>
      </c>
      <c r="H2045" s="97">
        <v>729</v>
      </c>
    </row>
    <row r="2046" spans="1:8" ht="12.5" x14ac:dyDescent="0.25">
      <c r="A2046" s="7" t="s">
        <v>7707</v>
      </c>
      <c r="B2046" s="79" t="s">
        <v>7708</v>
      </c>
      <c r="C2046" s="80" t="s">
        <v>5368</v>
      </c>
      <c r="D2046" s="80" t="s">
        <v>70</v>
      </c>
      <c r="E2046" s="103">
        <f t="shared" si="63"/>
        <v>19496498</v>
      </c>
      <c r="F2046" s="85">
        <v>15573775</v>
      </c>
      <c r="G2046" s="96">
        <v>0.19</v>
      </c>
      <c r="H2046" s="97">
        <v>18532792</v>
      </c>
    </row>
    <row r="2047" spans="1:8" ht="12.5" x14ac:dyDescent="0.25">
      <c r="A2047" s="7" t="s">
        <v>7709</v>
      </c>
      <c r="B2047" s="79" t="s">
        <v>7710</v>
      </c>
      <c r="C2047" s="80" t="s">
        <v>5368</v>
      </c>
      <c r="D2047" s="80" t="s">
        <v>70</v>
      </c>
      <c r="E2047" s="103">
        <f t="shared" si="63"/>
        <v>57098147</v>
      </c>
      <c r="F2047" s="85">
        <v>45609920</v>
      </c>
      <c r="G2047" s="96">
        <v>0.19</v>
      </c>
      <c r="H2047" s="97">
        <v>54275805</v>
      </c>
    </row>
    <row r="2048" spans="1:8" ht="12.5" x14ac:dyDescent="0.25">
      <c r="A2048" s="7" t="s">
        <v>7711</v>
      </c>
      <c r="B2048" s="79" t="s">
        <v>7712</v>
      </c>
      <c r="C2048" s="80" t="s">
        <v>5368</v>
      </c>
      <c r="D2048" s="80" t="s">
        <v>70</v>
      </c>
      <c r="E2048" s="103">
        <f t="shared" si="63"/>
        <v>953085</v>
      </c>
      <c r="F2048" s="85">
        <v>761323</v>
      </c>
      <c r="G2048" s="96">
        <v>0.19</v>
      </c>
      <c r="H2048" s="97">
        <v>905974</v>
      </c>
    </row>
    <row r="2049" spans="1:8" ht="12.5" x14ac:dyDescent="0.25">
      <c r="A2049" s="7" t="s">
        <v>7713</v>
      </c>
      <c r="B2049" s="79" t="s">
        <v>7714</v>
      </c>
      <c r="C2049" s="80" t="s">
        <v>5368</v>
      </c>
      <c r="D2049" s="80" t="s">
        <v>70</v>
      </c>
      <c r="E2049" s="103">
        <f t="shared" si="63"/>
        <v>8924969</v>
      </c>
      <c r="F2049" s="85">
        <v>7129252</v>
      </c>
      <c r="G2049" s="96">
        <v>0.19</v>
      </c>
      <c r="H2049" s="97">
        <v>8483810</v>
      </c>
    </row>
    <row r="2050" spans="1:8" ht="12.5" x14ac:dyDescent="0.25">
      <c r="A2050" s="7" t="s">
        <v>7715</v>
      </c>
      <c r="B2050" s="79" t="s">
        <v>7716</v>
      </c>
      <c r="C2050" s="80" t="s">
        <v>5368</v>
      </c>
      <c r="D2050" s="80" t="s">
        <v>91</v>
      </c>
      <c r="E2050" s="103">
        <f t="shared" si="63"/>
        <v>146043</v>
      </c>
      <c r="F2050" s="85">
        <v>116659</v>
      </c>
      <c r="G2050" s="96">
        <v>0.19</v>
      </c>
      <c r="H2050" s="97">
        <v>138824</v>
      </c>
    </row>
    <row r="2051" spans="1:8" ht="12.5" x14ac:dyDescent="0.25">
      <c r="A2051" s="7" t="s">
        <v>7717</v>
      </c>
      <c r="B2051" s="79" t="s">
        <v>7718</v>
      </c>
      <c r="C2051" s="80" t="s">
        <v>5368</v>
      </c>
      <c r="D2051" s="80" t="s">
        <v>91</v>
      </c>
      <c r="E2051" s="103">
        <f t="shared" si="63"/>
        <v>47250</v>
      </c>
      <c r="F2051" s="85">
        <v>37743</v>
      </c>
      <c r="G2051" s="96">
        <v>0.19</v>
      </c>
      <c r="H2051" s="97">
        <v>44914</v>
      </c>
    </row>
    <row r="2052" spans="1:8" ht="12.5" x14ac:dyDescent="0.25">
      <c r="A2052" s="7" t="s">
        <v>7719</v>
      </c>
      <c r="B2052" s="79" t="s">
        <v>7720</v>
      </c>
      <c r="C2052" s="80" t="s">
        <v>5368</v>
      </c>
      <c r="D2052" s="80" t="s">
        <v>70</v>
      </c>
      <c r="E2052" s="103">
        <f t="shared" si="63"/>
        <v>12361879</v>
      </c>
      <c r="F2052" s="85">
        <v>9874651</v>
      </c>
      <c r="G2052" s="96">
        <v>0.19</v>
      </c>
      <c r="H2052" s="97">
        <v>11750835</v>
      </c>
    </row>
    <row r="2053" spans="1:8" ht="12.5" x14ac:dyDescent="0.25">
      <c r="A2053" s="7" t="s">
        <v>9648</v>
      </c>
      <c r="B2053" s="79" t="s">
        <v>9649</v>
      </c>
      <c r="C2053" s="80" t="s">
        <v>5368</v>
      </c>
      <c r="D2053" s="80" t="s">
        <v>91</v>
      </c>
      <c r="E2053" s="103">
        <f t="shared" si="63"/>
        <v>79734</v>
      </c>
      <c r="F2053" s="85">
        <v>63691</v>
      </c>
      <c r="G2053" s="96">
        <v>0.19</v>
      </c>
      <c r="H2053" s="97">
        <v>75792</v>
      </c>
    </row>
    <row r="2054" spans="1:8" ht="12.5" x14ac:dyDescent="0.25">
      <c r="A2054" s="7" t="s">
        <v>9650</v>
      </c>
      <c r="B2054" s="79" t="s">
        <v>9651</v>
      </c>
      <c r="C2054" s="80" t="s">
        <v>5368</v>
      </c>
      <c r="D2054" s="80" t="s">
        <v>91</v>
      </c>
      <c r="E2054" s="103">
        <f t="shared" si="63"/>
        <v>43403</v>
      </c>
      <c r="F2054" s="85">
        <v>34670</v>
      </c>
      <c r="G2054" s="96">
        <v>0.19</v>
      </c>
      <c r="H2054" s="97">
        <v>41257</v>
      </c>
    </row>
    <row r="2055" spans="1:8" ht="12.5" x14ac:dyDescent="0.25">
      <c r="A2055" s="7" t="s">
        <v>9652</v>
      </c>
      <c r="B2055" s="79" t="s">
        <v>9653</v>
      </c>
      <c r="C2055" s="80" t="s">
        <v>5368</v>
      </c>
      <c r="D2055" s="80" t="s">
        <v>13</v>
      </c>
      <c r="E2055" s="103">
        <f t="shared" si="63"/>
        <v>8577</v>
      </c>
      <c r="F2055" s="85">
        <v>6851</v>
      </c>
      <c r="G2055" s="96">
        <v>0.19</v>
      </c>
      <c r="H2055" s="97">
        <v>8153</v>
      </c>
    </row>
    <row r="2056" spans="1:8" ht="12.5" x14ac:dyDescent="0.25">
      <c r="A2056" s="7" t="s">
        <v>5846</v>
      </c>
      <c r="B2056" s="79" t="s">
        <v>52</v>
      </c>
      <c r="C2056" s="80" t="s">
        <v>5368</v>
      </c>
      <c r="D2056" s="80" t="s">
        <v>16</v>
      </c>
      <c r="E2056" s="103">
        <f t="shared" si="63"/>
        <v>706124</v>
      </c>
      <c r="F2056" s="85">
        <v>564050</v>
      </c>
      <c r="G2056" s="96">
        <v>0.19</v>
      </c>
      <c r="H2056" s="97">
        <v>671220</v>
      </c>
    </row>
    <row r="2057" spans="1:8" ht="12.5" x14ac:dyDescent="0.25">
      <c r="A2057" s="7" t="s">
        <v>9654</v>
      </c>
      <c r="B2057" s="79" t="s">
        <v>9655</v>
      </c>
      <c r="C2057" s="80" t="s">
        <v>5368</v>
      </c>
      <c r="D2057" s="80" t="s">
        <v>65</v>
      </c>
      <c r="E2057" s="103">
        <f t="shared" si="63"/>
        <v>6867</v>
      </c>
      <c r="F2057" s="85">
        <v>5485</v>
      </c>
      <c r="G2057" s="96">
        <v>0.19</v>
      </c>
      <c r="H2057" s="97">
        <v>6527</v>
      </c>
    </row>
    <row r="2058" spans="1:8" ht="12.5" x14ac:dyDescent="0.25">
      <c r="A2058" s="7" t="s">
        <v>7721</v>
      </c>
      <c r="B2058" s="79" t="s">
        <v>7722</v>
      </c>
      <c r="C2058" s="80" t="s">
        <v>5368</v>
      </c>
      <c r="D2058" s="80" t="s">
        <v>70</v>
      </c>
      <c r="E2058" s="103">
        <f t="shared" si="63"/>
        <v>214744</v>
      </c>
      <c r="F2058" s="85">
        <v>171537</v>
      </c>
      <c r="G2058" s="96">
        <v>0.19</v>
      </c>
      <c r="H2058" s="97">
        <v>204129</v>
      </c>
    </row>
    <row r="2059" spans="1:8" ht="12.5" x14ac:dyDescent="0.25">
      <c r="A2059" s="7" t="s">
        <v>7723</v>
      </c>
      <c r="B2059" s="79" t="s">
        <v>7724</v>
      </c>
      <c r="C2059" s="80" t="s">
        <v>5368</v>
      </c>
      <c r="D2059" s="80" t="s">
        <v>70</v>
      </c>
      <c r="E2059" s="103">
        <f t="shared" si="63"/>
        <v>10406</v>
      </c>
      <c r="F2059" s="85">
        <v>8312</v>
      </c>
      <c r="G2059" s="96">
        <v>0.19</v>
      </c>
      <c r="H2059" s="97">
        <v>9891</v>
      </c>
    </row>
    <row r="2060" spans="1:8" ht="12.5" x14ac:dyDescent="0.25">
      <c r="A2060" s="7" t="s">
        <v>7725</v>
      </c>
      <c r="B2060" s="79" t="s">
        <v>7726</v>
      </c>
      <c r="C2060" s="80" t="s">
        <v>5368</v>
      </c>
      <c r="D2060" s="80" t="s">
        <v>70</v>
      </c>
      <c r="E2060" s="103">
        <f t="shared" si="63"/>
        <v>16919</v>
      </c>
      <c r="F2060" s="85">
        <v>13514</v>
      </c>
      <c r="G2060" s="96">
        <v>0.19</v>
      </c>
      <c r="H2060" s="97">
        <v>16082</v>
      </c>
    </row>
    <row r="2061" spans="1:8" ht="12.5" x14ac:dyDescent="0.25">
      <c r="A2061" s="7" t="s">
        <v>7727</v>
      </c>
      <c r="B2061" s="79" t="s">
        <v>7728</v>
      </c>
      <c r="C2061" s="80" t="s">
        <v>5368</v>
      </c>
      <c r="D2061" s="80" t="s">
        <v>70</v>
      </c>
      <c r="E2061" s="103">
        <f t="shared" si="63"/>
        <v>41894</v>
      </c>
      <c r="F2061" s="85">
        <v>33465</v>
      </c>
      <c r="G2061" s="96">
        <v>0.19</v>
      </c>
      <c r="H2061" s="97">
        <v>39823</v>
      </c>
    </row>
    <row r="2062" spans="1:8" ht="12.5" x14ac:dyDescent="0.25">
      <c r="A2062" s="7" t="s">
        <v>7729</v>
      </c>
      <c r="B2062" s="79" t="s">
        <v>7730</v>
      </c>
      <c r="C2062" s="80" t="s">
        <v>5368</v>
      </c>
      <c r="D2062" s="80" t="s">
        <v>91</v>
      </c>
      <c r="E2062" s="103">
        <f t="shared" si="63"/>
        <v>53018</v>
      </c>
      <c r="F2062" s="85">
        <v>42350</v>
      </c>
      <c r="G2062" s="96">
        <v>0.19</v>
      </c>
      <c r="H2062" s="97">
        <v>50397</v>
      </c>
    </row>
    <row r="2063" spans="1:8" ht="12.5" x14ac:dyDescent="0.25">
      <c r="A2063" s="7" t="s">
        <v>7737</v>
      </c>
      <c r="B2063" s="79" t="s">
        <v>7738</v>
      </c>
      <c r="C2063" s="80" t="s">
        <v>5368</v>
      </c>
      <c r="D2063" s="80" t="s">
        <v>91</v>
      </c>
      <c r="E2063" s="103">
        <f t="shared" si="63"/>
        <v>26670</v>
      </c>
      <c r="F2063" s="85">
        <v>21303</v>
      </c>
      <c r="G2063" s="96">
        <v>0.19</v>
      </c>
      <c r="H2063" s="97">
        <v>25351</v>
      </c>
    </row>
    <row r="2064" spans="1:8" ht="12.5" x14ac:dyDescent="0.25">
      <c r="A2064" s="7" t="s">
        <v>7739</v>
      </c>
      <c r="B2064" s="79" t="s">
        <v>7740</v>
      </c>
      <c r="C2064" s="80" t="s">
        <v>5368</v>
      </c>
      <c r="D2064" s="80" t="s">
        <v>91</v>
      </c>
      <c r="E2064" s="103">
        <f t="shared" si="63"/>
        <v>52743</v>
      </c>
      <c r="F2064" s="85">
        <v>42130</v>
      </c>
      <c r="G2064" s="96">
        <v>0.19</v>
      </c>
      <c r="H2064" s="97">
        <v>50135</v>
      </c>
    </row>
    <row r="2065" spans="1:8" ht="12.5" x14ac:dyDescent="0.25">
      <c r="A2065" s="7" t="s">
        <v>7741</v>
      </c>
      <c r="B2065" s="79" t="s">
        <v>7742</v>
      </c>
      <c r="C2065" s="80" t="s">
        <v>5368</v>
      </c>
      <c r="D2065" s="80" t="s">
        <v>91</v>
      </c>
      <c r="E2065" s="103">
        <f t="shared" si="63"/>
        <v>58649</v>
      </c>
      <c r="F2065" s="85">
        <v>46849</v>
      </c>
      <c r="G2065" s="96">
        <v>0.19</v>
      </c>
      <c r="H2065" s="97">
        <v>55750</v>
      </c>
    </row>
    <row r="2066" spans="1:8" ht="12.5" x14ac:dyDescent="0.25">
      <c r="A2066" s="7" t="s">
        <v>7743</v>
      </c>
      <c r="B2066" s="79" t="s">
        <v>7744</v>
      </c>
      <c r="C2066" s="80" t="s">
        <v>5368</v>
      </c>
      <c r="D2066" s="80" t="s">
        <v>91</v>
      </c>
      <c r="E2066" s="103">
        <f t="shared" si="63"/>
        <v>10644</v>
      </c>
      <c r="F2066" s="85">
        <v>8502</v>
      </c>
      <c r="G2066" s="96">
        <v>0.19</v>
      </c>
      <c r="H2066" s="97">
        <v>10117</v>
      </c>
    </row>
    <row r="2067" spans="1:8" ht="12.5" x14ac:dyDescent="0.25">
      <c r="A2067" s="7" t="s">
        <v>7745</v>
      </c>
      <c r="B2067" s="79" t="s">
        <v>7746</v>
      </c>
      <c r="C2067" s="80" t="s">
        <v>5368</v>
      </c>
      <c r="D2067" s="80" t="s">
        <v>91</v>
      </c>
      <c r="E2067" s="103">
        <f t="shared" si="63"/>
        <v>43913</v>
      </c>
      <c r="F2067" s="85">
        <v>35077</v>
      </c>
      <c r="G2067" s="96">
        <v>0.19</v>
      </c>
      <c r="H2067" s="97">
        <v>41742</v>
      </c>
    </row>
    <row r="2068" spans="1:8" ht="12.5" x14ac:dyDescent="0.25">
      <c r="A2068" s="7" t="s">
        <v>7747</v>
      </c>
      <c r="B2068" s="79" t="s">
        <v>7748</v>
      </c>
      <c r="C2068" s="80" t="s">
        <v>5368</v>
      </c>
      <c r="D2068" s="80" t="s">
        <v>70</v>
      </c>
      <c r="E2068" s="103">
        <f t="shared" si="63"/>
        <v>17429</v>
      </c>
      <c r="F2068" s="85">
        <v>13922</v>
      </c>
      <c r="G2068" s="96">
        <v>0.19</v>
      </c>
      <c r="H2068" s="97">
        <v>16567</v>
      </c>
    </row>
    <row r="2069" spans="1:8" ht="12.5" x14ac:dyDescent="0.25">
      <c r="A2069" s="7" t="s">
        <v>7749</v>
      </c>
      <c r="B2069" s="79" t="s">
        <v>7750</v>
      </c>
      <c r="C2069" s="80" t="s">
        <v>5368</v>
      </c>
      <c r="D2069" s="80" t="s">
        <v>91</v>
      </c>
      <c r="E2069" s="103">
        <f t="shared" si="63"/>
        <v>7005</v>
      </c>
      <c r="F2069" s="85">
        <v>5595</v>
      </c>
      <c r="G2069" s="96">
        <v>0.19</v>
      </c>
      <c r="H2069" s="97">
        <v>6658</v>
      </c>
    </row>
    <row r="2070" spans="1:8" ht="12.5" x14ac:dyDescent="0.25">
      <c r="A2070" s="7" t="s">
        <v>7751</v>
      </c>
      <c r="B2070" s="79" t="s">
        <v>7752</v>
      </c>
      <c r="C2070" s="80" t="s">
        <v>5368</v>
      </c>
      <c r="D2070" s="80" t="s">
        <v>91</v>
      </c>
      <c r="E2070" s="103">
        <f t="shared" ref="E2070:E2101" si="64">ROUNDUP(H2070*(1+$H$1),0)</f>
        <v>5013</v>
      </c>
      <c r="F2070" s="85">
        <v>4004</v>
      </c>
      <c r="G2070" s="96">
        <v>0.19</v>
      </c>
      <c r="H2070" s="97">
        <v>4765</v>
      </c>
    </row>
    <row r="2071" spans="1:8" ht="12.5" x14ac:dyDescent="0.25">
      <c r="A2071" s="7" t="s">
        <v>7753</v>
      </c>
      <c r="B2071" s="79" t="s">
        <v>7754</v>
      </c>
      <c r="C2071" s="80" t="s">
        <v>5368</v>
      </c>
      <c r="D2071" s="80" t="s">
        <v>91</v>
      </c>
      <c r="E2071" s="103">
        <f t="shared" si="64"/>
        <v>21471</v>
      </c>
      <c r="F2071" s="85">
        <v>17150</v>
      </c>
      <c r="G2071" s="96">
        <v>0.19</v>
      </c>
      <c r="H2071" s="97">
        <v>20409</v>
      </c>
    </row>
    <row r="2072" spans="1:8" ht="12.5" x14ac:dyDescent="0.25">
      <c r="A2072" s="7" t="s">
        <v>7759</v>
      </c>
      <c r="B2072" s="79" t="s">
        <v>7760</v>
      </c>
      <c r="C2072" s="80" t="s">
        <v>5368</v>
      </c>
      <c r="D2072" s="80" t="s">
        <v>91</v>
      </c>
      <c r="E2072" s="103">
        <f t="shared" si="64"/>
        <v>30743</v>
      </c>
      <c r="F2072" s="85">
        <v>24557</v>
      </c>
      <c r="G2072" s="96">
        <v>0.19</v>
      </c>
      <c r="H2072" s="97">
        <v>29223</v>
      </c>
    </row>
    <row r="2073" spans="1:8" ht="12.5" x14ac:dyDescent="0.25">
      <c r="A2073" s="7" t="s">
        <v>7761</v>
      </c>
      <c r="B2073" s="79" t="s">
        <v>7762</v>
      </c>
      <c r="C2073" s="80" t="s">
        <v>5368</v>
      </c>
      <c r="D2073" s="80" t="s">
        <v>91</v>
      </c>
      <c r="E2073" s="103">
        <f t="shared" si="64"/>
        <v>18680</v>
      </c>
      <c r="F2073" s="85">
        <v>14921</v>
      </c>
      <c r="G2073" s="96">
        <v>0.19</v>
      </c>
      <c r="H2073" s="97">
        <v>17756</v>
      </c>
    </row>
    <row r="2074" spans="1:8" ht="12.5" x14ac:dyDescent="0.25">
      <c r="A2074" s="7" t="s">
        <v>7763</v>
      </c>
      <c r="B2074" s="79" t="s">
        <v>7764</v>
      </c>
      <c r="C2074" s="80" t="s">
        <v>5368</v>
      </c>
      <c r="D2074" s="80" t="s">
        <v>91</v>
      </c>
      <c r="E2074" s="103">
        <f t="shared" si="64"/>
        <v>29257</v>
      </c>
      <c r="F2074" s="85">
        <v>23370</v>
      </c>
      <c r="G2074" s="96">
        <v>0.19</v>
      </c>
      <c r="H2074" s="97">
        <v>27810</v>
      </c>
    </row>
    <row r="2075" spans="1:8" ht="12.5" x14ac:dyDescent="0.25">
      <c r="A2075" s="7" t="s">
        <v>7508</v>
      </c>
      <c r="B2075" s="79" t="s">
        <v>7509</v>
      </c>
      <c r="C2075" s="80" t="s">
        <v>5368</v>
      </c>
      <c r="D2075" s="80" t="s">
        <v>91</v>
      </c>
      <c r="E2075" s="103">
        <f t="shared" si="64"/>
        <v>3501</v>
      </c>
      <c r="F2075" s="85">
        <v>2796</v>
      </c>
      <c r="G2075" s="96">
        <v>0.19</v>
      </c>
      <c r="H2075" s="97">
        <v>3327</v>
      </c>
    </row>
    <row r="2076" spans="1:8" ht="12.5" x14ac:dyDescent="0.25">
      <c r="A2076" s="7" t="s">
        <v>7510</v>
      </c>
      <c r="B2076" s="79" t="s">
        <v>7511</v>
      </c>
      <c r="C2076" s="80" t="s">
        <v>5368</v>
      </c>
      <c r="D2076" s="80" t="s">
        <v>70</v>
      </c>
      <c r="E2076" s="103">
        <f t="shared" si="64"/>
        <v>16194</v>
      </c>
      <c r="F2076" s="85">
        <v>12935</v>
      </c>
      <c r="G2076" s="96">
        <v>0.19</v>
      </c>
      <c r="H2076" s="97">
        <v>15393</v>
      </c>
    </row>
    <row r="2077" spans="1:8" ht="12.5" x14ac:dyDescent="0.25">
      <c r="A2077" s="7" t="s">
        <v>7512</v>
      </c>
      <c r="B2077" s="79" t="s">
        <v>7513</v>
      </c>
      <c r="C2077" s="80" t="s">
        <v>5368</v>
      </c>
      <c r="D2077" s="80" t="s">
        <v>91</v>
      </c>
      <c r="E2077" s="103">
        <f t="shared" si="64"/>
        <v>9202</v>
      </c>
      <c r="F2077" s="85">
        <v>7350</v>
      </c>
      <c r="G2077" s="96">
        <v>0.19</v>
      </c>
      <c r="H2077" s="97">
        <v>8747</v>
      </c>
    </row>
    <row r="2078" spans="1:8" ht="12.5" x14ac:dyDescent="0.25">
      <c r="A2078" s="7" t="s">
        <v>7765</v>
      </c>
      <c r="B2078" s="79" t="s">
        <v>7766</v>
      </c>
      <c r="C2078" s="80" t="s">
        <v>5368</v>
      </c>
      <c r="D2078" s="80" t="s">
        <v>70</v>
      </c>
      <c r="E2078" s="103">
        <f t="shared" si="64"/>
        <v>746907</v>
      </c>
      <c r="F2078" s="85">
        <v>596628</v>
      </c>
      <c r="G2078" s="96">
        <v>0.19</v>
      </c>
      <c r="H2078" s="97">
        <v>709987</v>
      </c>
    </row>
    <row r="2079" spans="1:8" ht="12.5" x14ac:dyDescent="0.25">
      <c r="A2079" s="7" t="s">
        <v>7767</v>
      </c>
      <c r="B2079" s="79" t="s">
        <v>7768</v>
      </c>
      <c r="C2079" s="80" t="s">
        <v>5368</v>
      </c>
      <c r="D2079" s="80" t="s">
        <v>70</v>
      </c>
      <c r="E2079" s="103">
        <f t="shared" si="64"/>
        <v>138770</v>
      </c>
      <c r="F2079" s="85">
        <v>110849</v>
      </c>
      <c r="G2079" s="96">
        <v>0.19</v>
      </c>
      <c r="H2079" s="97">
        <v>131910</v>
      </c>
    </row>
    <row r="2080" spans="1:8" ht="12.5" x14ac:dyDescent="0.25">
      <c r="A2080" s="7" t="s">
        <v>7566</v>
      </c>
      <c r="B2080" s="79" t="s">
        <v>7567</v>
      </c>
      <c r="C2080" s="80" t="s">
        <v>5368</v>
      </c>
      <c r="D2080" s="80" t="s">
        <v>91</v>
      </c>
      <c r="E2080" s="103">
        <f t="shared" si="64"/>
        <v>12247</v>
      </c>
      <c r="F2080" s="85">
        <v>9782</v>
      </c>
      <c r="G2080" s="96">
        <v>0.19</v>
      </c>
      <c r="H2080" s="97">
        <v>11641</v>
      </c>
    </row>
    <row r="2081" spans="1:8" ht="12.5" x14ac:dyDescent="0.25">
      <c r="A2081" s="7" t="s">
        <v>7769</v>
      </c>
      <c r="B2081" s="79" t="s">
        <v>7770</v>
      </c>
      <c r="C2081" s="80" t="s">
        <v>5368</v>
      </c>
      <c r="D2081" s="80" t="s">
        <v>70</v>
      </c>
      <c r="E2081" s="103">
        <f t="shared" si="64"/>
        <v>43940</v>
      </c>
      <c r="F2081" s="85">
        <v>35099</v>
      </c>
      <c r="G2081" s="96">
        <v>0.19</v>
      </c>
      <c r="H2081" s="97">
        <v>41768</v>
      </c>
    </row>
    <row r="2082" spans="1:8" ht="25" x14ac:dyDescent="0.25">
      <c r="A2082" s="7" t="s">
        <v>7771</v>
      </c>
      <c r="B2082" s="79" t="s">
        <v>7772</v>
      </c>
      <c r="C2082" s="80" t="s">
        <v>5368</v>
      </c>
      <c r="D2082" s="80" t="s">
        <v>70</v>
      </c>
      <c r="E2082" s="103">
        <f t="shared" si="64"/>
        <v>34503377</v>
      </c>
      <c r="F2082" s="85">
        <v>27561249</v>
      </c>
      <c r="G2082" s="96">
        <v>0.19</v>
      </c>
      <c r="H2082" s="97">
        <v>32797886</v>
      </c>
    </row>
    <row r="2083" spans="1:8" ht="12.5" x14ac:dyDescent="0.25">
      <c r="A2083" s="7" t="s">
        <v>7773</v>
      </c>
      <c r="B2083" s="79" t="s">
        <v>7774</v>
      </c>
      <c r="C2083" s="80" t="s">
        <v>5368</v>
      </c>
      <c r="D2083" s="80" t="s">
        <v>91</v>
      </c>
      <c r="E2083" s="103">
        <f t="shared" si="64"/>
        <v>69844</v>
      </c>
      <c r="F2083" s="85">
        <v>55791</v>
      </c>
      <c r="G2083" s="96">
        <v>0.19</v>
      </c>
      <c r="H2083" s="97">
        <v>66391</v>
      </c>
    </row>
    <row r="2084" spans="1:8" ht="25" x14ac:dyDescent="0.25">
      <c r="A2084" s="7" t="s">
        <v>7775</v>
      </c>
      <c r="B2084" s="79" t="s">
        <v>7776</v>
      </c>
      <c r="C2084" s="80" t="s">
        <v>5368</v>
      </c>
      <c r="D2084" s="80" t="s">
        <v>70</v>
      </c>
      <c r="E2084" s="103">
        <f t="shared" si="64"/>
        <v>23672397</v>
      </c>
      <c r="F2084" s="85">
        <v>18909477</v>
      </c>
      <c r="G2084" s="96">
        <v>0.19</v>
      </c>
      <c r="H2084" s="97">
        <v>22502278</v>
      </c>
    </row>
    <row r="2085" spans="1:8" ht="12.5" x14ac:dyDescent="0.25">
      <c r="A2085" s="7" t="s">
        <v>5828</v>
      </c>
      <c r="B2085" s="79" t="s">
        <v>5829</v>
      </c>
      <c r="C2085" s="80" t="s">
        <v>5368</v>
      </c>
      <c r="D2085" s="80" t="s">
        <v>70</v>
      </c>
      <c r="E2085" s="103">
        <f t="shared" si="64"/>
        <v>39696</v>
      </c>
      <c r="F2085" s="85">
        <v>31708</v>
      </c>
      <c r="G2085" s="96">
        <v>0.19</v>
      </c>
      <c r="H2085" s="97">
        <v>37733</v>
      </c>
    </row>
    <row r="2086" spans="1:8" ht="12.5" x14ac:dyDescent="0.25">
      <c r="A2086" s="7" t="s">
        <v>5830</v>
      </c>
      <c r="B2086" s="79" t="s">
        <v>5831</v>
      </c>
      <c r="C2086" s="80" t="s">
        <v>5368</v>
      </c>
      <c r="D2086" s="80" t="s">
        <v>70</v>
      </c>
      <c r="E2086" s="103">
        <f t="shared" si="64"/>
        <v>153094</v>
      </c>
      <c r="F2086" s="85">
        <v>122291</v>
      </c>
      <c r="G2086" s="96">
        <v>0.19</v>
      </c>
      <c r="H2086" s="97">
        <v>145526</v>
      </c>
    </row>
    <row r="2087" spans="1:8" ht="12.5" x14ac:dyDescent="0.25">
      <c r="A2087" s="7" t="s">
        <v>5832</v>
      </c>
      <c r="B2087" s="79" t="s">
        <v>5833</v>
      </c>
      <c r="C2087" s="80" t="s">
        <v>5368</v>
      </c>
      <c r="D2087" s="80" t="s">
        <v>91</v>
      </c>
      <c r="E2087" s="103">
        <f t="shared" si="64"/>
        <v>115679</v>
      </c>
      <c r="F2087" s="85">
        <v>92404</v>
      </c>
      <c r="G2087" s="96">
        <v>0.19</v>
      </c>
      <c r="H2087" s="97">
        <v>109961</v>
      </c>
    </row>
    <row r="2088" spans="1:8" ht="12.5" x14ac:dyDescent="0.25">
      <c r="A2088" s="7" t="s">
        <v>5834</v>
      </c>
      <c r="B2088" s="79" t="s">
        <v>5835</v>
      </c>
      <c r="C2088" s="80" t="s">
        <v>5368</v>
      </c>
      <c r="D2088" s="80" t="s">
        <v>91</v>
      </c>
      <c r="E2088" s="103">
        <f t="shared" si="64"/>
        <v>22411</v>
      </c>
      <c r="F2088" s="85">
        <v>17902</v>
      </c>
      <c r="G2088" s="96">
        <v>0.19</v>
      </c>
      <c r="H2088" s="97">
        <v>21303</v>
      </c>
    </row>
    <row r="2089" spans="1:8" ht="12.5" x14ac:dyDescent="0.25">
      <c r="A2089" s="7" t="s">
        <v>5836</v>
      </c>
      <c r="B2089" s="79" t="s">
        <v>5837</v>
      </c>
      <c r="C2089" s="80" t="s">
        <v>5368</v>
      </c>
      <c r="D2089" s="80" t="s">
        <v>91</v>
      </c>
      <c r="E2089" s="103">
        <f t="shared" si="64"/>
        <v>41642</v>
      </c>
      <c r="F2089" s="85">
        <v>33263</v>
      </c>
      <c r="G2089" s="96">
        <v>0.19</v>
      </c>
      <c r="H2089" s="97">
        <v>39583</v>
      </c>
    </row>
    <row r="2090" spans="1:8" ht="12.5" x14ac:dyDescent="0.25">
      <c r="A2090" s="7" t="s">
        <v>6527</v>
      </c>
      <c r="B2090" s="79" t="s">
        <v>6528</v>
      </c>
      <c r="C2090" s="80" t="s">
        <v>5368</v>
      </c>
      <c r="D2090" s="80" t="s">
        <v>70</v>
      </c>
      <c r="E2090" s="103">
        <f t="shared" si="64"/>
        <v>3007</v>
      </c>
      <c r="F2090" s="85">
        <v>2402</v>
      </c>
      <c r="G2090" s="96">
        <v>0.19</v>
      </c>
      <c r="H2090" s="97">
        <v>2858</v>
      </c>
    </row>
    <row r="2091" spans="1:8" ht="12.5" x14ac:dyDescent="0.25">
      <c r="A2091" s="7" t="s">
        <v>6529</v>
      </c>
      <c r="B2091" s="79" t="s">
        <v>6530</v>
      </c>
      <c r="C2091" s="80" t="s">
        <v>5368</v>
      </c>
      <c r="D2091" s="80" t="s">
        <v>70</v>
      </c>
      <c r="E2091" s="103">
        <f t="shared" si="64"/>
        <v>3982</v>
      </c>
      <c r="F2091" s="85">
        <v>3181</v>
      </c>
      <c r="G2091" s="96">
        <v>0.19</v>
      </c>
      <c r="H2091" s="97">
        <v>3785</v>
      </c>
    </row>
    <row r="2092" spans="1:8" ht="12.5" x14ac:dyDescent="0.25">
      <c r="A2092" s="7" t="s">
        <v>6531</v>
      </c>
      <c r="B2092" s="79" t="s">
        <v>6532</v>
      </c>
      <c r="C2092" s="80" t="s">
        <v>5368</v>
      </c>
      <c r="D2092" s="80" t="s">
        <v>70</v>
      </c>
      <c r="E2092" s="103">
        <f t="shared" si="64"/>
        <v>4328</v>
      </c>
      <c r="F2092" s="85">
        <v>3457</v>
      </c>
      <c r="G2092" s="96">
        <v>0.19</v>
      </c>
      <c r="H2092" s="97">
        <v>4114</v>
      </c>
    </row>
    <row r="2093" spans="1:8" ht="12.5" x14ac:dyDescent="0.25">
      <c r="A2093" s="7" t="s">
        <v>6533</v>
      </c>
      <c r="B2093" s="79" t="s">
        <v>6534</v>
      </c>
      <c r="C2093" s="80" t="s">
        <v>5368</v>
      </c>
      <c r="D2093" s="80" t="s">
        <v>70</v>
      </c>
      <c r="E2093" s="103">
        <f t="shared" si="64"/>
        <v>4601</v>
      </c>
      <c r="F2093" s="85">
        <v>3675</v>
      </c>
      <c r="G2093" s="96">
        <v>0.19</v>
      </c>
      <c r="H2093" s="97">
        <v>4373</v>
      </c>
    </row>
    <row r="2094" spans="1:8" ht="12.5" x14ac:dyDescent="0.25">
      <c r="A2094" s="7" t="s">
        <v>6535</v>
      </c>
      <c r="B2094" s="79" t="s">
        <v>6536</v>
      </c>
      <c r="C2094" s="80" t="s">
        <v>5368</v>
      </c>
      <c r="D2094" s="80" t="s">
        <v>70</v>
      </c>
      <c r="E2094" s="103">
        <f t="shared" si="64"/>
        <v>895</v>
      </c>
      <c r="F2094" s="85">
        <v>714</v>
      </c>
      <c r="G2094" s="96">
        <v>0.19</v>
      </c>
      <c r="H2094" s="97">
        <v>850</v>
      </c>
    </row>
    <row r="2095" spans="1:8" ht="12.5" x14ac:dyDescent="0.25">
      <c r="A2095" s="7" t="s">
        <v>6539</v>
      </c>
      <c r="B2095" s="79" t="s">
        <v>6540</v>
      </c>
      <c r="C2095" s="80" t="s">
        <v>5368</v>
      </c>
      <c r="D2095" s="80" t="s">
        <v>91</v>
      </c>
      <c r="E2095" s="103">
        <f t="shared" si="64"/>
        <v>5495</v>
      </c>
      <c r="F2095" s="85">
        <v>4389</v>
      </c>
      <c r="G2095" s="96">
        <v>0.19</v>
      </c>
      <c r="H2095" s="97">
        <v>5223</v>
      </c>
    </row>
    <row r="2096" spans="1:8" ht="12.5" x14ac:dyDescent="0.25">
      <c r="A2096" s="7" t="s">
        <v>6541</v>
      </c>
      <c r="B2096" s="79" t="s">
        <v>6542</v>
      </c>
      <c r="C2096" s="80" t="s">
        <v>5368</v>
      </c>
      <c r="D2096" s="80" t="s">
        <v>70</v>
      </c>
      <c r="E2096" s="103">
        <f t="shared" si="64"/>
        <v>1306</v>
      </c>
      <c r="F2096" s="85">
        <v>1043</v>
      </c>
      <c r="G2096" s="96">
        <v>0.19</v>
      </c>
      <c r="H2096" s="97">
        <v>1241</v>
      </c>
    </row>
    <row r="2097" spans="1:8" ht="12.5" x14ac:dyDescent="0.25">
      <c r="A2097" s="7" t="s">
        <v>6543</v>
      </c>
      <c r="B2097" s="79" t="s">
        <v>6544</v>
      </c>
      <c r="C2097" s="80" t="s">
        <v>5368</v>
      </c>
      <c r="D2097" s="80" t="s">
        <v>70</v>
      </c>
      <c r="E2097" s="103">
        <f t="shared" si="64"/>
        <v>2746</v>
      </c>
      <c r="F2097" s="85">
        <v>2193</v>
      </c>
      <c r="G2097" s="96">
        <v>0.19</v>
      </c>
      <c r="H2097" s="97">
        <v>2610</v>
      </c>
    </row>
    <row r="2098" spans="1:8" ht="12.5" x14ac:dyDescent="0.25">
      <c r="A2098" s="7" t="s">
        <v>6547</v>
      </c>
      <c r="B2098" s="79" t="s">
        <v>6548</v>
      </c>
      <c r="C2098" s="80" t="s">
        <v>5368</v>
      </c>
      <c r="D2098" s="80" t="s">
        <v>70</v>
      </c>
      <c r="E2098" s="103">
        <f t="shared" si="64"/>
        <v>5218</v>
      </c>
      <c r="F2098" s="85">
        <v>4168</v>
      </c>
      <c r="G2098" s="96">
        <v>0.19</v>
      </c>
      <c r="H2098" s="97">
        <v>4960</v>
      </c>
    </row>
    <row r="2099" spans="1:8" ht="12.5" x14ac:dyDescent="0.25">
      <c r="A2099" s="7" t="s">
        <v>6551</v>
      </c>
      <c r="B2099" s="79" t="s">
        <v>6552</v>
      </c>
      <c r="C2099" s="80" t="s">
        <v>5368</v>
      </c>
      <c r="D2099" s="80" t="s">
        <v>70</v>
      </c>
      <c r="E2099" s="103">
        <f t="shared" si="64"/>
        <v>9615</v>
      </c>
      <c r="F2099" s="85">
        <v>7680</v>
      </c>
      <c r="G2099" s="96">
        <v>0.19</v>
      </c>
      <c r="H2099" s="97">
        <v>9139</v>
      </c>
    </row>
    <row r="2100" spans="1:8" ht="12.5" x14ac:dyDescent="0.25">
      <c r="A2100" s="7" t="s">
        <v>6537</v>
      </c>
      <c r="B2100" s="79" t="s">
        <v>6538</v>
      </c>
      <c r="C2100" s="80" t="s">
        <v>5368</v>
      </c>
      <c r="D2100" s="80" t="s">
        <v>91</v>
      </c>
      <c r="E2100" s="103">
        <f t="shared" si="64"/>
        <v>5265</v>
      </c>
      <c r="F2100" s="85">
        <v>4205</v>
      </c>
      <c r="G2100" s="96">
        <v>0.19</v>
      </c>
      <c r="H2100" s="97">
        <v>5004</v>
      </c>
    </row>
    <row r="2101" spans="1:8" ht="12.5" x14ac:dyDescent="0.25">
      <c r="A2101" s="7" t="s">
        <v>6545</v>
      </c>
      <c r="B2101" s="79" t="s">
        <v>6546</v>
      </c>
      <c r="C2101" s="80" t="s">
        <v>5368</v>
      </c>
      <c r="D2101" s="80" t="s">
        <v>91</v>
      </c>
      <c r="E2101" s="103">
        <f t="shared" si="64"/>
        <v>6180</v>
      </c>
      <c r="F2101" s="85">
        <v>4936</v>
      </c>
      <c r="G2101" s="96">
        <v>0.19</v>
      </c>
      <c r="H2101" s="97">
        <v>5874</v>
      </c>
    </row>
    <row r="2102" spans="1:8" ht="12.5" x14ac:dyDescent="0.25">
      <c r="A2102" s="7" t="s">
        <v>6549</v>
      </c>
      <c r="B2102" s="79" t="s">
        <v>6550</v>
      </c>
      <c r="C2102" s="80" t="s">
        <v>5368</v>
      </c>
      <c r="D2102" s="80" t="s">
        <v>91</v>
      </c>
      <c r="E2102" s="103">
        <f t="shared" ref="E2102:E2121" si="65">ROUNDUP(H2102*(1+$H$1),0)</f>
        <v>8698</v>
      </c>
      <c r="F2102" s="85">
        <v>6948</v>
      </c>
      <c r="G2102" s="96">
        <v>0.19</v>
      </c>
      <c r="H2102" s="97">
        <v>8268</v>
      </c>
    </row>
    <row r="2103" spans="1:8" ht="12.5" x14ac:dyDescent="0.25">
      <c r="A2103" s="7" t="s">
        <v>6553</v>
      </c>
      <c r="B2103" s="79" t="s">
        <v>6554</v>
      </c>
      <c r="C2103" s="80" t="s">
        <v>5368</v>
      </c>
      <c r="D2103" s="80" t="s">
        <v>91</v>
      </c>
      <c r="E2103" s="103">
        <f t="shared" si="65"/>
        <v>14193</v>
      </c>
      <c r="F2103" s="85">
        <v>11337</v>
      </c>
      <c r="G2103" s="96">
        <v>0.19</v>
      </c>
      <c r="H2103" s="97">
        <v>13491</v>
      </c>
    </row>
    <row r="2104" spans="1:8" ht="12.5" x14ac:dyDescent="0.25">
      <c r="A2104" s="7" t="s">
        <v>6555</v>
      </c>
      <c r="B2104" s="79" t="s">
        <v>6556</v>
      </c>
      <c r="C2104" s="80" t="s">
        <v>5368</v>
      </c>
      <c r="D2104" s="80" t="s">
        <v>70</v>
      </c>
      <c r="E2104" s="103">
        <f t="shared" si="65"/>
        <v>163313</v>
      </c>
      <c r="F2104" s="85">
        <v>130454</v>
      </c>
      <c r="G2104" s="96">
        <v>0.19</v>
      </c>
      <c r="H2104" s="97">
        <v>155240</v>
      </c>
    </row>
    <row r="2105" spans="1:8" ht="12.5" x14ac:dyDescent="0.25">
      <c r="A2105" s="7" t="s">
        <v>6557</v>
      </c>
      <c r="B2105" s="79" t="s">
        <v>6558</v>
      </c>
      <c r="C2105" s="80" t="s">
        <v>5368</v>
      </c>
      <c r="D2105" s="80" t="s">
        <v>70</v>
      </c>
      <c r="E2105" s="103">
        <f t="shared" si="65"/>
        <v>229244</v>
      </c>
      <c r="F2105" s="85">
        <v>183119</v>
      </c>
      <c r="G2105" s="96">
        <v>0.19</v>
      </c>
      <c r="H2105" s="97">
        <v>217912</v>
      </c>
    </row>
    <row r="2106" spans="1:8" ht="12.5" x14ac:dyDescent="0.25">
      <c r="A2106" s="7" t="s">
        <v>6559</v>
      </c>
      <c r="B2106" s="79" t="s">
        <v>6560</v>
      </c>
      <c r="C2106" s="80" t="s">
        <v>5368</v>
      </c>
      <c r="D2106" s="80" t="s">
        <v>70</v>
      </c>
      <c r="E2106" s="103">
        <f t="shared" si="65"/>
        <v>271824</v>
      </c>
      <c r="F2106" s="85">
        <v>217132</v>
      </c>
      <c r="G2106" s="96">
        <v>0.19</v>
      </c>
      <c r="H2106" s="97">
        <v>258387</v>
      </c>
    </row>
    <row r="2107" spans="1:8" ht="12.5" x14ac:dyDescent="0.25">
      <c r="A2107" s="7" t="s">
        <v>6561</v>
      </c>
      <c r="B2107" s="79" t="s">
        <v>6562</v>
      </c>
      <c r="C2107" s="80" t="s">
        <v>5368</v>
      </c>
      <c r="D2107" s="80" t="s">
        <v>70</v>
      </c>
      <c r="E2107" s="103">
        <f t="shared" si="65"/>
        <v>41206</v>
      </c>
      <c r="F2107" s="85">
        <v>32915</v>
      </c>
      <c r="G2107" s="96">
        <v>0.19</v>
      </c>
      <c r="H2107" s="97">
        <v>39169</v>
      </c>
    </row>
    <row r="2108" spans="1:8" ht="12.5" x14ac:dyDescent="0.25">
      <c r="A2108" s="7" t="s">
        <v>6563</v>
      </c>
      <c r="B2108" s="79" t="s">
        <v>6564</v>
      </c>
      <c r="C2108" s="80" t="s">
        <v>5368</v>
      </c>
      <c r="D2108" s="80" t="s">
        <v>70</v>
      </c>
      <c r="E2108" s="103">
        <f t="shared" si="65"/>
        <v>19090</v>
      </c>
      <c r="F2108" s="85">
        <v>15249</v>
      </c>
      <c r="G2108" s="96">
        <v>0.19</v>
      </c>
      <c r="H2108" s="97">
        <v>18146</v>
      </c>
    </row>
    <row r="2109" spans="1:8" ht="12.5" x14ac:dyDescent="0.25">
      <c r="A2109" s="7" t="s">
        <v>6565</v>
      </c>
      <c r="B2109" s="79" t="s">
        <v>6566</v>
      </c>
      <c r="C2109" s="80" t="s">
        <v>5368</v>
      </c>
      <c r="D2109" s="80" t="s">
        <v>70</v>
      </c>
      <c r="E2109" s="103">
        <f t="shared" si="65"/>
        <v>1167</v>
      </c>
      <c r="F2109" s="85">
        <v>932</v>
      </c>
      <c r="G2109" s="96">
        <v>0.19</v>
      </c>
      <c r="H2109" s="97">
        <v>1109</v>
      </c>
    </row>
    <row r="2110" spans="1:8" ht="12.5" x14ac:dyDescent="0.25">
      <c r="A2110" s="7" t="s">
        <v>6567</v>
      </c>
      <c r="B2110" s="79" t="s">
        <v>6568</v>
      </c>
      <c r="C2110" s="80" t="s">
        <v>5368</v>
      </c>
      <c r="D2110" s="80" t="s">
        <v>91</v>
      </c>
      <c r="E2110" s="103">
        <f t="shared" si="65"/>
        <v>36233</v>
      </c>
      <c r="F2110" s="85">
        <v>28943</v>
      </c>
      <c r="G2110" s="96">
        <v>0.19</v>
      </c>
      <c r="H2110" s="97">
        <v>34442</v>
      </c>
    </row>
    <row r="2111" spans="1:8" ht="12.5" x14ac:dyDescent="0.25">
      <c r="A2111" s="7" t="s">
        <v>6575</v>
      </c>
      <c r="B2111" s="79" t="s">
        <v>6576</v>
      </c>
      <c r="C2111" s="80" t="s">
        <v>5368</v>
      </c>
      <c r="D2111" s="80" t="s">
        <v>91</v>
      </c>
      <c r="E2111" s="103">
        <f t="shared" si="65"/>
        <v>58147</v>
      </c>
      <c r="F2111" s="85">
        <v>46447</v>
      </c>
      <c r="G2111" s="96">
        <v>0.19</v>
      </c>
      <c r="H2111" s="97">
        <v>55272</v>
      </c>
    </row>
    <row r="2112" spans="1:8" ht="12.5" x14ac:dyDescent="0.25">
      <c r="A2112" s="7" t="s">
        <v>6581</v>
      </c>
      <c r="B2112" s="79" t="s">
        <v>6582</v>
      </c>
      <c r="C2112" s="80" t="s">
        <v>5368</v>
      </c>
      <c r="D2112" s="80" t="s">
        <v>91</v>
      </c>
      <c r="E2112" s="103">
        <f t="shared" si="65"/>
        <v>100724</v>
      </c>
      <c r="F2112" s="85">
        <v>80458</v>
      </c>
      <c r="G2112" s="96">
        <v>0.19</v>
      </c>
      <c r="H2112" s="97">
        <v>95745</v>
      </c>
    </row>
    <row r="2113" spans="1:8" ht="12.5" x14ac:dyDescent="0.25">
      <c r="A2113" s="7" t="s">
        <v>6569</v>
      </c>
      <c r="B2113" s="79" t="s">
        <v>6570</v>
      </c>
      <c r="C2113" s="80" t="s">
        <v>5368</v>
      </c>
      <c r="D2113" s="80" t="s">
        <v>70</v>
      </c>
      <c r="E2113" s="103">
        <f t="shared" si="65"/>
        <v>13734</v>
      </c>
      <c r="F2113" s="85">
        <v>10971</v>
      </c>
      <c r="G2113" s="96">
        <v>0.19</v>
      </c>
      <c r="H2113" s="97">
        <v>13055</v>
      </c>
    </row>
    <row r="2114" spans="1:8" ht="12.5" x14ac:dyDescent="0.25">
      <c r="A2114" s="7" t="s">
        <v>6577</v>
      </c>
      <c r="B2114" s="79" t="s">
        <v>6578</v>
      </c>
      <c r="C2114" s="80" t="s">
        <v>5368</v>
      </c>
      <c r="D2114" s="80" t="s">
        <v>70</v>
      </c>
      <c r="E2114" s="103">
        <f t="shared" si="65"/>
        <v>26096</v>
      </c>
      <c r="F2114" s="85">
        <v>20845</v>
      </c>
      <c r="G2114" s="96">
        <v>0.19</v>
      </c>
      <c r="H2114" s="97">
        <v>24806</v>
      </c>
    </row>
    <row r="2115" spans="1:8" ht="12.5" x14ac:dyDescent="0.25">
      <c r="A2115" s="7" t="s">
        <v>6583</v>
      </c>
      <c r="B2115" s="79" t="s">
        <v>6584</v>
      </c>
      <c r="C2115" s="80" t="s">
        <v>5368</v>
      </c>
      <c r="D2115" s="80" t="s">
        <v>70</v>
      </c>
      <c r="E2115" s="103">
        <f t="shared" si="65"/>
        <v>41893</v>
      </c>
      <c r="F2115" s="85">
        <v>33464</v>
      </c>
      <c r="G2115" s="96">
        <v>0.19</v>
      </c>
      <c r="H2115" s="97">
        <v>39822</v>
      </c>
    </row>
    <row r="2116" spans="1:8" ht="12.5" x14ac:dyDescent="0.25">
      <c r="A2116" s="7" t="s">
        <v>6571</v>
      </c>
      <c r="B2116" s="79" t="s">
        <v>6572</v>
      </c>
      <c r="C2116" s="80" t="s">
        <v>5368</v>
      </c>
      <c r="D2116" s="80" t="s">
        <v>70</v>
      </c>
      <c r="E2116" s="103">
        <f t="shared" si="65"/>
        <v>15108</v>
      </c>
      <c r="F2116" s="85">
        <v>12068</v>
      </c>
      <c r="G2116" s="96">
        <v>0.19</v>
      </c>
      <c r="H2116" s="97">
        <v>14361</v>
      </c>
    </row>
    <row r="2117" spans="1:8" ht="12.5" x14ac:dyDescent="0.25">
      <c r="A2117" s="7" t="s">
        <v>6579</v>
      </c>
      <c r="B2117" s="79" t="s">
        <v>6580</v>
      </c>
      <c r="C2117" s="80" t="s">
        <v>5368</v>
      </c>
      <c r="D2117" s="80" t="s">
        <v>70</v>
      </c>
      <c r="E2117" s="103">
        <f t="shared" si="65"/>
        <v>21429</v>
      </c>
      <c r="F2117" s="85">
        <v>17117</v>
      </c>
      <c r="G2117" s="96">
        <v>0.19</v>
      </c>
      <c r="H2117" s="97">
        <v>20369</v>
      </c>
    </row>
    <row r="2118" spans="1:8" ht="12.5" x14ac:dyDescent="0.25">
      <c r="A2118" s="7" t="s">
        <v>6585</v>
      </c>
      <c r="B2118" s="79" t="s">
        <v>6586</v>
      </c>
      <c r="C2118" s="80" t="s">
        <v>5368</v>
      </c>
      <c r="D2118" s="80" t="s">
        <v>70</v>
      </c>
      <c r="E2118" s="103">
        <f t="shared" si="65"/>
        <v>36947</v>
      </c>
      <c r="F2118" s="85">
        <v>29513</v>
      </c>
      <c r="G2118" s="96">
        <v>0.19</v>
      </c>
      <c r="H2118" s="97">
        <v>35120</v>
      </c>
    </row>
    <row r="2119" spans="1:8" ht="25" x14ac:dyDescent="0.25">
      <c r="A2119" s="7" t="s">
        <v>6573</v>
      </c>
      <c r="B2119" s="79" t="s">
        <v>6574</v>
      </c>
      <c r="C2119" s="80" t="s">
        <v>5368</v>
      </c>
      <c r="D2119" s="80" t="s">
        <v>91</v>
      </c>
      <c r="E2119" s="103">
        <f t="shared" si="65"/>
        <v>5495</v>
      </c>
      <c r="F2119" s="85">
        <v>4389</v>
      </c>
      <c r="G2119" s="96">
        <v>0.19</v>
      </c>
      <c r="H2119" s="97">
        <v>5223</v>
      </c>
    </row>
    <row r="2120" spans="1:8" ht="12.5" x14ac:dyDescent="0.25">
      <c r="A2120" s="7" t="s">
        <v>6587</v>
      </c>
      <c r="B2120" s="79" t="s">
        <v>6588</v>
      </c>
      <c r="C2120" s="80" t="s">
        <v>5368</v>
      </c>
      <c r="D2120" s="80" t="s">
        <v>91</v>
      </c>
      <c r="E2120" s="103">
        <f t="shared" si="65"/>
        <v>109883</v>
      </c>
      <c r="F2120" s="85">
        <v>87774</v>
      </c>
      <c r="G2120" s="96">
        <v>0.19</v>
      </c>
      <c r="H2120" s="97">
        <v>104451</v>
      </c>
    </row>
    <row r="2121" spans="1:8" ht="12.5" x14ac:dyDescent="0.25">
      <c r="A2121" s="7" t="s">
        <v>6589</v>
      </c>
      <c r="B2121" s="79" t="s">
        <v>6590</v>
      </c>
      <c r="C2121" s="80" t="s">
        <v>5368</v>
      </c>
      <c r="D2121" s="80" t="s">
        <v>70</v>
      </c>
      <c r="E2121" s="103">
        <f t="shared" si="65"/>
        <v>49448</v>
      </c>
      <c r="F2121" s="85">
        <v>39498</v>
      </c>
      <c r="G2121" s="96">
        <v>0.19</v>
      </c>
      <c r="H2121" s="97">
        <v>47003</v>
      </c>
    </row>
    <row r="2122" spans="1:8" ht="12.5" x14ac:dyDescent="0.25">
      <c r="A2122" s="7" t="s">
        <v>6591</v>
      </c>
      <c r="B2122" s="79" t="s">
        <v>6592</v>
      </c>
      <c r="C2122" s="80" t="s">
        <v>5368</v>
      </c>
      <c r="D2122" s="80" t="s">
        <v>70</v>
      </c>
      <c r="E2122" s="103">
        <f t="shared" ref="E2122:E2344" si="66">ROUNDUP(H2122*(1+$H$1),0)</f>
        <v>37087</v>
      </c>
      <c r="F2122" s="85">
        <v>29624</v>
      </c>
      <c r="G2122" s="96">
        <v>0.19</v>
      </c>
      <c r="H2122" s="97">
        <v>35253</v>
      </c>
    </row>
    <row r="2123" spans="1:8" ht="25" x14ac:dyDescent="0.25">
      <c r="A2123" s="7" t="s">
        <v>6595</v>
      </c>
      <c r="B2123" s="79" t="s">
        <v>6596</v>
      </c>
      <c r="C2123" s="80" t="s">
        <v>5368</v>
      </c>
      <c r="D2123" s="80" t="s">
        <v>91</v>
      </c>
      <c r="E2123" s="103">
        <f t="shared" si="66"/>
        <v>1194981</v>
      </c>
      <c r="F2123" s="85">
        <v>954549</v>
      </c>
      <c r="G2123" s="96">
        <v>0.19</v>
      </c>
      <c r="H2123" s="97">
        <v>1135913</v>
      </c>
    </row>
    <row r="2124" spans="1:8" ht="12.5" x14ac:dyDescent="0.25">
      <c r="A2124" s="7" t="s">
        <v>6597</v>
      </c>
      <c r="B2124" s="79" t="s">
        <v>6598</v>
      </c>
      <c r="C2124" s="80" t="s">
        <v>5368</v>
      </c>
      <c r="D2124" s="80" t="s">
        <v>70</v>
      </c>
      <c r="E2124" s="103">
        <f t="shared" si="66"/>
        <v>5768</v>
      </c>
      <c r="F2124" s="85">
        <v>4607</v>
      </c>
      <c r="G2124" s="96">
        <v>0.19</v>
      </c>
      <c r="H2124" s="97">
        <v>5482</v>
      </c>
    </row>
    <row r="2125" spans="1:8" ht="12.5" x14ac:dyDescent="0.25">
      <c r="A2125" s="7" t="s">
        <v>6599</v>
      </c>
      <c r="B2125" s="79" t="s">
        <v>6600</v>
      </c>
      <c r="C2125" s="80" t="s">
        <v>5368</v>
      </c>
      <c r="D2125" s="80" t="s">
        <v>91</v>
      </c>
      <c r="E2125" s="103">
        <f t="shared" si="66"/>
        <v>20582</v>
      </c>
      <c r="F2125" s="85">
        <v>16440</v>
      </c>
      <c r="G2125" s="96">
        <v>0.19</v>
      </c>
      <c r="H2125" s="97">
        <v>19564</v>
      </c>
    </row>
    <row r="2126" spans="1:8" ht="12.5" x14ac:dyDescent="0.25">
      <c r="A2126" s="7" t="s">
        <v>6603</v>
      </c>
      <c r="B2126" s="79" t="s">
        <v>6604</v>
      </c>
      <c r="C2126" s="80" t="s">
        <v>5368</v>
      </c>
      <c r="D2126" s="80" t="s">
        <v>91</v>
      </c>
      <c r="E2126" s="103">
        <f t="shared" si="66"/>
        <v>49100</v>
      </c>
      <c r="F2126" s="85">
        <v>39221</v>
      </c>
      <c r="G2126" s="96">
        <v>0.19</v>
      </c>
      <c r="H2126" s="97">
        <v>46673</v>
      </c>
    </row>
    <row r="2127" spans="1:8" ht="12.5" x14ac:dyDescent="0.25">
      <c r="A2127" s="7" t="s">
        <v>6611</v>
      </c>
      <c r="B2127" s="79" t="s">
        <v>6612</v>
      </c>
      <c r="C2127" s="80" t="s">
        <v>5368</v>
      </c>
      <c r="D2127" s="80" t="s">
        <v>91</v>
      </c>
      <c r="E2127" s="103">
        <f t="shared" si="66"/>
        <v>8000</v>
      </c>
      <c r="F2127" s="85">
        <v>6390</v>
      </c>
      <c r="G2127" s="96">
        <v>0.19</v>
      </c>
      <c r="H2127" s="97">
        <v>7604</v>
      </c>
    </row>
    <row r="2128" spans="1:8" ht="12.5" x14ac:dyDescent="0.25">
      <c r="A2128" s="7" t="s">
        <v>6601</v>
      </c>
      <c r="B2128" s="79" t="s">
        <v>6602</v>
      </c>
      <c r="C2128" s="80" t="s">
        <v>5368</v>
      </c>
      <c r="D2128" s="80" t="s">
        <v>91</v>
      </c>
      <c r="E2128" s="103">
        <f t="shared" si="66"/>
        <v>21017</v>
      </c>
      <c r="F2128" s="85">
        <v>16788</v>
      </c>
      <c r="G2128" s="96">
        <v>0.19</v>
      </c>
      <c r="H2128" s="97">
        <v>19978</v>
      </c>
    </row>
    <row r="2129" spans="1:8" ht="12.5" x14ac:dyDescent="0.25">
      <c r="A2129" s="7" t="s">
        <v>6605</v>
      </c>
      <c r="B2129" s="79" t="s">
        <v>6606</v>
      </c>
      <c r="C2129" s="80" t="s">
        <v>5368</v>
      </c>
      <c r="D2129" s="80" t="s">
        <v>70</v>
      </c>
      <c r="E2129" s="103">
        <f t="shared" si="66"/>
        <v>387201</v>
      </c>
      <c r="F2129" s="85">
        <v>309295</v>
      </c>
      <c r="G2129" s="96">
        <v>0.19</v>
      </c>
      <c r="H2129" s="97">
        <v>368061</v>
      </c>
    </row>
    <row r="2130" spans="1:8" ht="12.5" x14ac:dyDescent="0.25">
      <c r="A2130" s="7" t="s">
        <v>5838</v>
      </c>
      <c r="B2130" s="79" t="s">
        <v>5839</v>
      </c>
      <c r="C2130" s="80" t="s">
        <v>5368</v>
      </c>
      <c r="D2130" s="80" t="s">
        <v>91</v>
      </c>
      <c r="E2130" s="103">
        <f t="shared" si="66"/>
        <v>67303</v>
      </c>
      <c r="F2130" s="85">
        <v>53761</v>
      </c>
      <c r="G2130" s="96">
        <v>0.19</v>
      </c>
      <c r="H2130" s="97">
        <v>63976</v>
      </c>
    </row>
    <row r="2131" spans="1:8" ht="12.5" x14ac:dyDescent="0.25">
      <c r="A2131" s="7" t="s">
        <v>6607</v>
      </c>
      <c r="B2131" s="79" t="s">
        <v>6608</v>
      </c>
      <c r="C2131" s="80" t="s">
        <v>5368</v>
      </c>
      <c r="D2131" s="80" t="s">
        <v>70</v>
      </c>
      <c r="E2131" s="103">
        <f t="shared" si="66"/>
        <v>776051</v>
      </c>
      <c r="F2131" s="85">
        <v>619908</v>
      </c>
      <c r="G2131" s="96">
        <v>0.19</v>
      </c>
      <c r="H2131" s="97">
        <v>737691</v>
      </c>
    </row>
    <row r="2132" spans="1:8" ht="12.5" x14ac:dyDescent="0.25">
      <c r="A2132" s="7" t="s">
        <v>6609</v>
      </c>
      <c r="B2132" s="79" t="s">
        <v>6610</v>
      </c>
      <c r="C2132" s="80" t="s">
        <v>5368</v>
      </c>
      <c r="D2132" s="80" t="s">
        <v>91</v>
      </c>
      <c r="E2132" s="103">
        <f t="shared" si="66"/>
        <v>96147</v>
      </c>
      <c r="F2132" s="85">
        <v>76802</v>
      </c>
      <c r="G2132" s="96">
        <v>0.19</v>
      </c>
      <c r="H2132" s="97">
        <v>91394</v>
      </c>
    </row>
    <row r="2133" spans="1:8" ht="12.5" x14ac:dyDescent="0.25">
      <c r="A2133" s="7" t="s">
        <v>5847</v>
      </c>
      <c r="B2133" s="79" t="s">
        <v>5848</v>
      </c>
      <c r="C2133" s="80" t="s">
        <v>5368</v>
      </c>
      <c r="D2133" s="80" t="s">
        <v>70</v>
      </c>
      <c r="E2133" s="103">
        <f t="shared" si="66"/>
        <v>755448</v>
      </c>
      <c r="F2133" s="85">
        <v>603450</v>
      </c>
      <c r="G2133" s="96">
        <v>0.19</v>
      </c>
      <c r="H2133" s="97">
        <v>718106</v>
      </c>
    </row>
    <row r="2134" spans="1:8" ht="12.5" x14ac:dyDescent="0.25">
      <c r="A2134" s="7" t="s">
        <v>6613</v>
      </c>
      <c r="B2134" s="79" t="s">
        <v>6614</v>
      </c>
      <c r="C2134" s="80" t="s">
        <v>5368</v>
      </c>
      <c r="D2134" s="80" t="s">
        <v>70</v>
      </c>
      <c r="E2134" s="103">
        <f t="shared" si="66"/>
        <v>13461</v>
      </c>
      <c r="F2134" s="85">
        <v>10752</v>
      </c>
      <c r="G2134" s="96">
        <v>0.19</v>
      </c>
      <c r="H2134" s="97">
        <v>12795</v>
      </c>
    </row>
    <row r="2135" spans="1:8" ht="12.5" x14ac:dyDescent="0.25">
      <c r="A2135" s="7" t="s">
        <v>6615</v>
      </c>
      <c r="B2135" s="79" t="s">
        <v>6616</v>
      </c>
      <c r="C2135" s="80" t="s">
        <v>5368</v>
      </c>
      <c r="D2135" s="80" t="s">
        <v>70</v>
      </c>
      <c r="E2135" s="103">
        <f t="shared" si="66"/>
        <v>583754</v>
      </c>
      <c r="F2135" s="85">
        <v>466302</v>
      </c>
      <c r="G2135" s="96">
        <v>0.19</v>
      </c>
      <c r="H2135" s="97">
        <v>554899</v>
      </c>
    </row>
    <row r="2136" spans="1:8" ht="12.5" x14ac:dyDescent="0.25">
      <c r="A2136" s="7" t="s">
        <v>5849</v>
      </c>
      <c r="B2136" s="79" t="s">
        <v>5850</v>
      </c>
      <c r="C2136" s="80" t="s">
        <v>5368</v>
      </c>
      <c r="D2136" s="80" t="s">
        <v>91</v>
      </c>
      <c r="E2136" s="103">
        <f t="shared" si="66"/>
        <v>90563</v>
      </c>
      <c r="F2136" s="85">
        <v>72341</v>
      </c>
      <c r="G2136" s="96">
        <v>0.19</v>
      </c>
      <c r="H2136" s="97">
        <v>86086</v>
      </c>
    </row>
    <row r="2137" spans="1:8" ht="12.5" x14ac:dyDescent="0.25">
      <c r="A2137" s="7" t="s">
        <v>5851</v>
      </c>
      <c r="B2137" s="79" t="s">
        <v>5852</v>
      </c>
      <c r="C2137" s="80" t="s">
        <v>5368</v>
      </c>
      <c r="D2137" s="80" t="s">
        <v>91</v>
      </c>
      <c r="E2137" s="103">
        <f t="shared" si="66"/>
        <v>130302</v>
      </c>
      <c r="F2137" s="85">
        <v>104085</v>
      </c>
      <c r="G2137" s="96">
        <v>0.19</v>
      </c>
      <c r="H2137" s="97">
        <v>123861</v>
      </c>
    </row>
    <row r="2138" spans="1:8" ht="12.5" x14ac:dyDescent="0.25">
      <c r="A2138" s="7" t="s">
        <v>5853</v>
      </c>
      <c r="B2138" s="79" t="s">
        <v>5854</v>
      </c>
      <c r="C2138" s="80" t="s">
        <v>5368</v>
      </c>
      <c r="D2138" s="80" t="s">
        <v>91</v>
      </c>
      <c r="E2138" s="103">
        <f t="shared" si="66"/>
        <v>167574</v>
      </c>
      <c r="F2138" s="85">
        <v>133857</v>
      </c>
      <c r="G2138" s="96">
        <v>0.19</v>
      </c>
      <c r="H2138" s="97">
        <v>159290</v>
      </c>
    </row>
    <row r="2139" spans="1:8" ht="12.5" x14ac:dyDescent="0.25">
      <c r="A2139" s="7" t="s">
        <v>5855</v>
      </c>
      <c r="B2139" s="79" t="s">
        <v>5856</v>
      </c>
      <c r="C2139" s="80" t="s">
        <v>5368</v>
      </c>
      <c r="D2139" s="80" t="s">
        <v>91</v>
      </c>
      <c r="E2139" s="103">
        <f t="shared" si="66"/>
        <v>208777</v>
      </c>
      <c r="F2139" s="85">
        <v>166771</v>
      </c>
      <c r="G2139" s="96">
        <v>0.19</v>
      </c>
      <c r="H2139" s="97">
        <v>198457</v>
      </c>
    </row>
    <row r="2140" spans="1:8" ht="12.5" x14ac:dyDescent="0.25">
      <c r="A2140" s="7" t="s">
        <v>5857</v>
      </c>
      <c r="B2140" s="79" t="s">
        <v>5858</v>
      </c>
      <c r="C2140" s="80" t="s">
        <v>5368</v>
      </c>
      <c r="D2140" s="80" t="s">
        <v>91</v>
      </c>
      <c r="E2140" s="103">
        <f t="shared" si="66"/>
        <v>236249</v>
      </c>
      <c r="F2140" s="85">
        <v>188715</v>
      </c>
      <c r="G2140" s="96">
        <v>0.19</v>
      </c>
      <c r="H2140" s="97">
        <v>224571</v>
      </c>
    </row>
    <row r="2141" spans="1:8" ht="12.5" x14ac:dyDescent="0.25">
      <c r="A2141" s="7" t="s">
        <v>5859</v>
      </c>
      <c r="B2141" s="79" t="s">
        <v>5860</v>
      </c>
      <c r="C2141" s="80" t="s">
        <v>5368</v>
      </c>
      <c r="D2141" s="80" t="s">
        <v>91</v>
      </c>
      <c r="E2141" s="103">
        <f t="shared" si="66"/>
        <v>295312</v>
      </c>
      <c r="F2141" s="85">
        <v>235894</v>
      </c>
      <c r="G2141" s="96">
        <v>0.19</v>
      </c>
      <c r="H2141" s="97">
        <v>280714</v>
      </c>
    </row>
    <row r="2142" spans="1:8" ht="12.5" x14ac:dyDescent="0.25">
      <c r="A2142" s="7" t="s">
        <v>9735</v>
      </c>
      <c r="B2142" s="79" t="s">
        <v>9736</v>
      </c>
      <c r="C2142" s="80" t="s">
        <v>5368</v>
      </c>
      <c r="D2142" s="80" t="s">
        <v>91</v>
      </c>
      <c r="E2142" s="103">
        <f t="shared" si="66"/>
        <v>20432</v>
      </c>
      <c r="F2142" s="85">
        <v>16321</v>
      </c>
      <c r="G2142" s="96">
        <v>0.19</v>
      </c>
      <c r="H2142" s="97">
        <v>19422</v>
      </c>
    </row>
    <row r="2143" spans="1:8" ht="12.5" x14ac:dyDescent="0.25">
      <c r="A2143" s="7" t="s">
        <v>5603</v>
      </c>
      <c r="B2143" s="79" t="s">
        <v>5604</v>
      </c>
      <c r="C2143" s="80" t="s">
        <v>5368</v>
      </c>
      <c r="D2143" s="80" t="s">
        <v>91</v>
      </c>
      <c r="E2143" s="103">
        <f t="shared" si="66"/>
        <v>31590</v>
      </c>
      <c r="F2143" s="85">
        <v>25234</v>
      </c>
      <c r="G2143" s="96">
        <v>0.19</v>
      </c>
      <c r="H2143" s="97">
        <v>30028</v>
      </c>
    </row>
    <row r="2144" spans="1:8" ht="12.5" x14ac:dyDescent="0.25">
      <c r="A2144" s="7" t="s">
        <v>5861</v>
      </c>
      <c r="B2144" s="79" t="s">
        <v>5862</v>
      </c>
      <c r="C2144" s="80" t="s">
        <v>5368</v>
      </c>
      <c r="D2144" s="80" t="s">
        <v>70</v>
      </c>
      <c r="E2144" s="103">
        <f t="shared" si="66"/>
        <v>420303</v>
      </c>
      <c r="F2144" s="85">
        <v>335737</v>
      </c>
      <c r="G2144" s="96">
        <v>0.19</v>
      </c>
      <c r="H2144" s="97">
        <v>399527</v>
      </c>
    </row>
    <row r="2145" spans="1:8" ht="12.5" x14ac:dyDescent="0.25">
      <c r="A2145" s="7" t="s">
        <v>5863</v>
      </c>
      <c r="B2145" s="79" t="s">
        <v>5864</v>
      </c>
      <c r="C2145" s="80" t="s">
        <v>5368</v>
      </c>
      <c r="D2145" s="80" t="s">
        <v>16</v>
      </c>
      <c r="E2145" s="103">
        <f t="shared" si="66"/>
        <v>1304867</v>
      </c>
      <c r="F2145" s="85">
        <v>1042325</v>
      </c>
      <c r="G2145" s="96">
        <v>0.19</v>
      </c>
      <c r="H2145" s="97">
        <v>1240367</v>
      </c>
    </row>
    <row r="2146" spans="1:8" ht="12.5" x14ac:dyDescent="0.25">
      <c r="A2146" s="7" t="s">
        <v>6617</v>
      </c>
      <c r="B2146" s="79" t="s">
        <v>6618</v>
      </c>
      <c r="C2146" s="80" t="s">
        <v>5368</v>
      </c>
      <c r="D2146" s="80" t="s">
        <v>91</v>
      </c>
      <c r="E2146" s="103">
        <f t="shared" si="66"/>
        <v>782918</v>
      </c>
      <c r="F2146" s="85">
        <v>625393</v>
      </c>
      <c r="G2146" s="96">
        <v>0.19</v>
      </c>
      <c r="H2146" s="97">
        <v>744218</v>
      </c>
    </row>
    <row r="2147" spans="1:8" ht="12.5" x14ac:dyDescent="0.25">
      <c r="A2147" s="7" t="s">
        <v>6619</v>
      </c>
      <c r="B2147" s="79" t="s">
        <v>6620</v>
      </c>
      <c r="C2147" s="80" t="s">
        <v>5368</v>
      </c>
      <c r="D2147" s="80" t="s">
        <v>70</v>
      </c>
      <c r="E2147" s="103">
        <f t="shared" si="66"/>
        <v>1517765</v>
      </c>
      <c r="F2147" s="85">
        <v>1212388</v>
      </c>
      <c r="G2147" s="96">
        <v>0.19</v>
      </c>
      <c r="H2147" s="97">
        <v>1442742</v>
      </c>
    </row>
    <row r="2148" spans="1:8" ht="25" x14ac:dyDescent="0.25">
      <c r="A2148" s="7" t="s">
        <v>6621</v>
      </c>
      <c r="B2148" s="79" t="s">
        <v>6622</v>
      </c>
      <c r="C2148" s="80" t="s">
        <v>5368</v>
      </c>
      <c r="D2148" s="80" t="s">
        <v>70</v>
      </c>
      <c r="E2148" s="103">
        <f t="shared" si="66"/>
        <v>480740</v>
      </c>
      <c r="F2148" s="85">
        <v>384014</v>
      </c>
      <c r="G2148" s="96">
        <v>0.19</v>
      </c>
      <c r="H2148" s="97">
        <v>456977</v>
      </c>
    </row>
    <row r="2149" spans="1:8" ht="25" x14ac:dyDescent="0.25">
      <c r="A2149" s="7" t="s">
        <v>6623</v>
      </c>
      <c r="B2149" s="79" t="s">
        <v>6624</v>
      </c>
      <c r="C2149" s="80" t="s">
        <v>5368</v>
      </c>
      <c r="D2149" s="80" t="s">
        <v>70</v>
      </c>
      <c r="E2149" s="103">
        <f t="shared" si="66"/>
        <v>103017</v>
      </c>
      <c r="F2149" s="85">
        <v>82289</v>
      </c>
      <c r="G2149" s="96">
        <v>0.19</v>
      </c>
      <c r="H2149" s="97">
        <v>97924</v>
      </c>
    </row>
    <row r="2150" spans="1:8" ht="25" x14ac:dyDescent="0.25">
      <c r="A2150" s="7" t="s">
        <v>6625</v>
      </c>
      <c r="B2150" s="79" t="s">
        <v>6626</v>
      </c>
      <c r="C2150" s="80" t="s">
        <v>5368</v>
      </c>
      <c r="D2150" s="80" t="s">
        <v>70</v>
      </c>
      <c r="E2150" s="103">
        <f t="shared" si="66"/>
        <v>14834254</v>
      </c>
      <c r="F2150" s="85">
        <v>11849581</v>
      </c>
      <c r="G2150" s="96">
        <v>0.19</v>
      </c>
      <c r="H2150" s="97">
        <v>14101001</v>
      </c>
    </row>
    <row r="2151" spans="1:8" ht="37.5" x14ac:dyDescent="0.25">
      <c r="A2151" s="7" t="s">
        <v>6627</v>
      </c>
      <c r="B2151" s="79" t="s">
        <v>6628</v>
      </c>
      <c r="C2151" s="80" t="s">
        <v>5368</v>
      </c>
      <c r="D2151" s="80" t="s">
        <v>70</v>
      </c>
      <c r="E2151" s="103">
        <f t="shared" si="66"/>
        <v>1373542</v>
      </c>
      <c r="F2151" s="85">
        <v>1097183</v>
      </c>
      <c r="G2151" s="96">
        <v>0.19</v>
      </c>
      <c r="H2151" s="97">
        <v>1305648</v>
      </c>
    </row>
    <row r="2152" spans="1:8" ht="25" x14ac:dyDescent="0.25">
      <c r="A2152" s="7" t="s">
        <v>6629</v>
      </c>
      <c r="B2152" s="79" t="s">
        <v>6630</v>
      </c>
      <c r="C2152" s="80" t="s">
        <v>5368</v>
      </c>
      <c r="D2152" s="80" t="s">
        <v>70</v>
      </c>
      <c r="E2152" s="103">
        <f t="shared" si="66"/>
        <v>618095</v>
      </c>
      <c r="F2152" s="85">
        <v>493733</v>
      </c>
      <c r="G2152" s="96">
        <v>0.19</v>
      </c>
      <c r="H2152" s="97">
        <v>587542</v>
      </c>
    </row>
    <row r="2153" spans="1:8" ht="25" x14ac:dyDescent="0.25">
      <c r="A2153" s="7" t="s">
        <v>6631</v>
      </c>
      <c r="B2153" s="79" t="s">
        <v>6632</v>
      </c>
      <c r="C2153" s="80" t="s">
        <v>5368</v>
      </c>
      <c r="D2153" s="80" t="s">
        <v>1216</v>
      </c>
      <c r="E2153" s="103">
        <f t="shared" si="66"/>
        <v>961481</v>
      </c>
      <c r="F2153" s="85">
        <v>768029</v>
      </c>
      <c r="G2153" s="96">
        <v>0.19</v>
      </c>
      <c r="H2153" s="97">
        <v>913955</v>
      </c>
    </row>
    <row r="2154" spans="1:8" ht="25" x14ac:dyDescent="0.25">
      <c r="A2154" s="7" t="s">
        <v>6633</v>
      </c>
      <c r="B2154" s="79" t="s">
        <v>6634</v>
      </c>
      <c r="C2154" s="80" t="s">
        <v>5368</v>
      </c>
      <c r="D2154" s="80" t="s">
        <v>70</v>
      </c>
      <c r="E2154" s="103">
        <f t="shared" si="66"/>
        <v>1648251</v>
      </c>
      <c r="F2154" s="85">
        <v>1316620</v>
      </c>
      <c r="G2154" s="96">
        <v>0.19</v>
      </c>
      <c r="H2154" s="97">
        <v>1566778</v>
      </c>
    </row>
    <row r="2155" spans="1:8" ht="12.5" x14ac:dyDescent="0.25">
      <c r="A2155" s="7" t="s">
        <v>6635</v>
      </c>
      <c r="B2155" s="79" t="s">
        <v>6636</v>
      </c>
      <c r="C2155" s="80" t="s">
        <v>5368</v>
      </c>
      <c r="D2155" s="80" t="s">
        <v>91</v>
      </c>
      <c r="E2155" s="103">
        <f t="shared" si="66"/>
        <v>1071364</v>
      </c>
      <c r="F2155" s="85">
        <v>855803</v>
      </c>
      <c r="G2155" s="96">
        <v>0.19</v>
      </c>
      <c r="H2155" s="97">
        <v>1018406</v>
      </c>
    </row>
    <row r="2156" spans="1:8" ht="25" x14ac:dyDescent="0.25">
      <c r="A2156" s="7" t="s">
        <v>6639</v>
      </c>
      <c r="B2156" s="79" t="s">
        <v>6640</v>
      </c>
      <c r="C2156" s="80" t="s">
        <v>5368</v>
      </c>
      <c r="D2156" s="80" t="s">
        <v>70</v>
      </c>
      <c r="E2156" s="103">
        <f t="shared" si="66"/>
        <v>3227824</v>
      </c>
      <c r="F2156" s="85">
        <v>2578381</v>
      </c>
      <c r="G2156" s="96">
        <v>0.19</v>
      </c>
      <c r="H2156" s="97">
        <v>3068273</v>
      </c>
    </row>
    <row r="2157" spans="1:8" ht="25" x14ac:dyDescent="0.25">
      <c r="A2157" s="7" t="s">
        <v>6641</v>
      </c>
      <c r="B2157" s="79" t="s">
        <v>6642</v>
      </c>
      <c r="C2157" s="80" t="s">
        <v>5368</v>
      </c>
      <c r="D2157" s="80" t="s">
        <v>70</v>
      </c>
      <c r="E2157" s="103">
        <f t="shared" si="66"/>
        <v>112630455</v>
      </c>
      <c r="F2157" s="85">
        <v>89969050</v>
      </c>
      <c r="G2157" s="96">
        <v>0.19</v>
      </c>
      <c r="H2157" s="97">
        <v>107063170</v>
      </c>
    </row>
    <row r="2158" spans="1:8" ht="12.5" x14ac:dyDescent="0.25">
      <c r="A2158" s="7" t="s">
        <v>6643</v>
      </c>
      <c r="B2158" s="79" t="s">
        <v>6644</v>
      </c>
      <c r="C2158" s="80" t="s">
        <v>5368</v>
      </c>
      <c r="D2158" s="80" t="s">
        <v>70</v>
      </c>
      <c r="E2158" s="103">
        <f t="shared" si="66"/>
        <v>1071364</v>
      </c>
      <c r="F2158" s="85">
        <v>855803</v>
      </c>
      <c r="G2158" s="96">
        <v>0.19</v>
      </c>
      <c r="H2158" s="97">
        <v>1018406</v>
      </c>
    </row>
    <row r="2159" spans="1:8" ht="25" x14ac:dyDescent="0.25">
      <c r="A2159" s="7" t="s">
        <v>6645</v>
      </c>
      <c r="B2159" s="79" t="s">
        <v>6646</v>
      </c>
      <c r="C2159" s="80" t="s">
        <v>5368</v>
      </c>
      <c r="D2159" s="80" t="s">
        <v>70</v>
      </c>
      <c r="E2159" s="103">
        <f t="shared" si="66"/>
        <v>10576274</v>
      </c>
      <c r="F2159" s="85">
        <v>8448313</v>
      </c>
      <c r="G2159" s="96">
        <v>0.19</v>
      </c>
      <c r="H2159" s="97">
        <v>10053492</v>
      </c>
    </row>
    <row r="2160" spans="1:8" ht="25" x14ac:dyDescent="0.25">
      <c r="A2160" s="7" t="s">
        <v>6647</v>
      </c>
      <c r="B2160" s="79" t="s">
        <v>6648</v>
      </c>
      <c r="C2160" s="80" t="s">
        <v>5368</v>
      </c>
      <c r="D2160" s="80" t="s">
        <v>70</v>
      </c>
      <c r="E2160" s="103">
        <f t="shared" si="66"/>
        <v>2060312</v>
      </c>
      <c r="F2160" s="85">
        <v>1645774</v>
      </c>
      <c r="G2160" s="96">
        <v>0.19</v>
      </c>
      <c r="H2160" s="97">
        <v>1958471</v>
      </c>
    </row>
    <row r="2161" spans="1:8" ht="12.5" x14ac:dyDescent="0.25">
      <c r="A2161" s="7" t="s">
        <v>6649</v>
      </c>
      <c r="B2161" s="79" t="s">
        <v>6650</v>
      </c>
      <c r="C2161" s="80" t="s">
        <v>5368</v>
      </c>
      <c r="D2161" s="80" t="s">
        <v>91</v>
      </c>
      <c r="E2161" s="103">
        <f t="shared" si="66"/>
        <v>1373542</v>
      </c>
      <c r="F2161" s="85">
        <v>1097183</v>
      </c>
      <c r="G2161" s="96">
        <v>0.19</v>
      </c>
      <c r="H2161" s="97">
        <v>1305648</v>
      </c>
    </row>
    <row r="2162" spans="1:8" ht="12.5" x14ac:dyDescent="0.25">
      <c r="A2162" s="7" t="s">
        <v>6651</v>
      </c>
      <c r="B2162" s="79" t="s">
        <v>6652</v>
      </c>
      <c r="C2162" s="80" t="s">
        <v>5368</v>
      </c>
      <c r="D2162" s="80" t="s">
        <v>70</v>
      </c>
      <c r="E2162" s="103">
        <f t="shared" si="66"/>
        <v>920272</v>
      </c>
      <c r="F2162" s="85">
        <v>735112</v>
      </c>
      <c r="G2162" s="96">
        <v>0.19</v>
      </c>
      <c r="H2162" s="97">
        <v>874783</v>
      </c>
    </row>
    <row r="2163" spans="1:8" ht="12.5" x14ac:dyDescent="0.25">
      <c r="A2163" s="7" t="s">
        <v>10043</v>
      </c>
      <c r="B2163" s="79" t="s">
        <v>10044</v>
      </c>
      <c r="C2163" s="80" t="s">
        <v>5368</v>
      </c>
      <c r="D2163" s="80" t="s">
        <v>65</v>
      </c>
      <c r="E2163" s="103">
        <f t="shared" si="66"/>
        <v>126013</v>
      </c>
      <c r="F2163" s="85">
        <v>100659</v>
      </c>
      <c r="G2163" s="96">
        <v>0.19</v>
      </c>
      <c r="H2163" s="97">
        <v>119784</v>
      </c>
    </row>
    <row r="2164" spans="1:8" ht="13" x14ac:dyDescent="0.25">
      <c r="A2164" s="86" t="s">
        <v>5578</v>
      </c>
      <c r="B2164" s="98" t="s">
        <v>5579</v>
      </c>
      <c r="C2164" s="80" t="s">
        <v>5368</v>
      </c>
      <c r="D2164" s="100" t="s">
        <v>16</v>
      </c>
      <c r="E2164" s="104">
        <f>ROUNDUP(61000/7,0)</f>
        <v>8715</v>
      </c>
      <c r="F2164" s="85"/>
      <c r="G2164" s="96"/>
    </row>
    <row r="2165" spans="1:8" ht="25" x14ac:dyDescent="0.25">
      <c r="A2165" s="86" t="s">
        <v>6406</v>
      </c>
      <c r="B2165" s="98" t="s">
        <v>6407</v>
      </c>
      <c r="C2165" s="80" t="s">
        <v>5368</v>
      </c>
      <c r="D2165" s="100" t="s">
        <v>91</v>
      </c>
      <c r="E2165" s="103">
        <v>7600</v>
      </c>
      <c r="F2165" s="85"/>
      <c r="G2165" s="96"/>
    </row>
    <row r="2166" spans="1:8" ht="12.5" x14ac:dyDescent="0.25">
      <c r="A2166" s="86" t="s">
        <v>7928</v>
      </c>
      <c r="B2166" s="98" t="s">
        <v>7929</v>
      </c>
      <c r="C2166" s="80" t="s">
        <v>5368</v>
      </c>
      <c r="D2166" s="100" t="s">
        <v>65</v>
      </c>
      <c r="E2166" s="103">
        <v>49900</v>
      </c>
      <c r="F2166" s="85"/>
      <c r="G2166" s="96"/>
    </row>
    <row r="2167" spans="1:8" ht="12.5" x14ac:dyDescent="0.25">
      <c r="A2167" s="86" t="s">
        <v>8085</v>
      </c>
      <c r="B2167" s="98" t="s">
        <v>8086</v>
      </c>
      <c r="C2167" s="80" t="s">
        <v>5368</v>
      </c>
      <c r="D2167" s="100" t="s">
        <v>65</v>
      </c>
      <c r="E2167" s="103">
        <v>44400</v>
      </c>
      <c r="F2167" s="85"/>
      <c r="G2167" s="96"/>
    </row>
    <row r="2168" spans="1:8" ht="25" x14ac:dyDescent="0.25">
      <c r="A2168" s="86" t="s">
        <v>8172</v>
      </c>
      <c r="B2168" s="98" t="s">
        <v>8173</v>
      </c>
      <c r="C2168" s="80" t="s">
        <v>5368</v>
      </c>
      <c r="D2168" s="100" t="s">
        <v>5143</v>
      </c>
      <c r="E2168" s="103">
        <v>493810</v>
      </c>
      <c r="F2168" s="85"/>
      <c r="G2168" s="96"/>
    </row>
    <row r="2169" spans="1:8" ht="62.5" x14ac:dyDescent="0.25">
      <c r="A2169" s="86" t="s">
        <v>8517</v>
      </c>
      <c r="B2169" s="98" t="s">
        <v>2922</v>
      </c>
      <c r="C2169" s="80" t="s">
        <v>5368</v>
      </c>
      <c r="D2169" s="100" t="s">
        <v>65</v>
      </c>
      <c r="E2169" s="103">
        <v>460000</v>
      </c>
      <c r="F2169" s="85"/>
      <c r="G2169" s="96"/>
    </row>
    <row r="2170" spans="1:8" ht="75" x14ac:dyDescent="0.25">
      <c r="A2170" s="86" t="s">
        <v>8518</v>
      </c>
      <c r="B2170" s="98" t="s">
        <v>2924</v>
      </c>
      <c r="C2170" s="80" t="s">
        <v>5368</v>
      </c>
      <c r="D2170" s="100" t="s">
        <v>65</v>
      </c>
      <c r="E2170" s="103">
        <v>480000</v>
      </c>
      <c r="F2170" s="85"/>
      <c r="G2170" s="96"/>
    </row>
    <row r="2171" spans="1:8" ht="62.5" x14ac:dyDescent="0.25">
      <c r="A2171" s="86" t="s">
        <v>8519</v>
      </c>
      <c r="B2171" s="98" t="s">
        <v>2926</v>
      </c>
      <c r="C2171" s="80" t="s">
        <v>5368</v>
      </c>
      <c r="D2171" s="100" t="s">
        <v>65</v>
      </c>
      <c r="E2171" s="103">
        <v>760000</v>
      </c>
      <c r="F2171" s="85"/>
      <c r="G2171" s="96"/>
    </row>
    <row r="2172" spans="1:8" ht="100" x14ac:dyDescent="0.25">
      <c r="A2172" s="86" t="s">
        <v>8520</v>
      </c>
      <c r="B2172" s="98" t="s">
        <v>2928</v>
      </c>
      <c r="C2172" s="80" t="s">
        <v>5368</v>
      </c>
      <c r="D2172" s="100" t="s">
        <v>65</v>
      </c>
      <c r="E2172" s="103">
        <v>440000</v>
      </c>
      <c r="F2172" s="85"/>
      <c r="G2172" s="96"/>
    </row>
    <row r="2173" spans="1:8" ht="25" x14ac:dyDescent="0.25">
      <c r="A2173" s="86" t="s">
        <v>6051</v>
      </c>
      <c r="B2173" s="98" t="s">
        <v>6052</v>
      </c>
      <c r="C2173" s="80" t="s">
        <v>5368</v>
      </c>
      <c r="D2173" s="100" t="s">
        <v>5143</v>
      </c>
      <c r="E2173" s="103">
        <v>80000</v>
      </c>
      <c r="F2173" s="85"/>
      <c r="G2173" s="96"/>
    </row>
    <row r="2174" spans="1:8" ht="12.5" x14ac:dyDescent="0.25">
      <c r="A2174" s="86" t="s">
        <v>8737</v>
      </c>
      <c r="B2174" s="98" t="s">
        <v>8738</v>
      </c>
      <c r="C2174" s="80" t="s">
        <v>5368</v>
      </c>
      <c r="D2174" s="100" t="s">
        <v>3217</v>
      </c>
      <c r="E2174" s="103">
        <v>199900</v>
      </c>
      <c r="F2174" s="85"/>
      <c r="G2174" s="96"/>
    </row>
    <row r="2175" spans="1:8" ht="12.5" x14ac:dyDescent="0.25">
      <c r="A2175" s="86" t="s">
        <v>8739</v>
      </c>
      <c r="B2175" s="98" t="s">
        <v>8740</v>
      </c>
      <c r="C2175" s="80" t="s">
        <v>5368</v>
      </c>
      <c r="D2175" s="100" t="s">
        <v>3217</v>
      </c>
      <c r="E2175" s="103">
        <v>219900</v>
      </c>
      <c r="F2175" s="85"/>
      <c r="G2175" s="96"/>
    </row>
    <row r="2176" spans="1:8" ht="37.5" x14ac:dyDescent="0.25">
      <c r="A2176" s="86" t="s">
        <v>8101</v>
      </c>
      <c r="B2176" s="98" t="s">
        <v>8102</v>
      </c>
      <c r="C2176" s="80" t="s">
        <v>5368</v>
      </c>
      <c r="D2176" s="100" t="s">
        <v>8103</v>
      </c>
      <c r="E2176" s="103">
        <v>600000</v>
      </c>
      <c r="F2176" s="85"/>
      <c r="G2176" s="96"/>
    </row>
    <row r="2177" spans="1:8" ht="25" x14ac:dyDescent="0.25">
      <c r="A2177" s="86" t="s">
        <v>8106</v>
      </c>
      <c r="B2177" s="98" t="s">
        <v>8107</v>
      </c>
      <c r="C2177" s="80" t="s">
        <v>5368</v>
      </c>
      <c r="D2177" s="100" t="s">
        <v>8103</v>
      </c>
      <c r="E2177" s="103">
        <v>500000</v>
      </c>
      <c r="F2177" s="85"/>
      <c r="G2177" s="96"/>
    </row>
    <row r="2178" spans="1:8" ht="25" x14ac:dyDescent="0.25">
      <c r="A2178" s="86" t="s">
        <v>8004</v>
      </c>
      <c r="B2178" s="98" t="s">
        <v>8005</v>
      </c>
      <c r="C2178" s="80" t="s">
        <v>5368</v>
      </c>
      <c r="D2178" s="100" t="s">
        <v>5140</v>
      </c>
      <c r="E2178" s="103">
        <v>78000</v>
      </c>
      <c r="F2178" s="85"/>
      <c r="G2178" s="96"/>
    </row>
    <row r="2179" spans="1:8" ht="12.5" x14ac:dyDescent="0.25">
      <c r="A2179" s="86" t="s">
        <v>8120</v>
      </c>
      <c r="B2179" s="98" t="s">
        <v>8121</v>
      </c>
      <c r="C2179" s="80" t="s">
        <v>5368</v>
      </c>
      <c r="D2179" s="100" t="s">
        <v>5143</v>
      </c>
      <c r="E2179" s="103">
        <v>29900</v>
      </c>
      <c r="F2179" s="85"/>
      <c r="G2179" s="96"/>
    </row>
    <row r="2180" spans="1:8" ht="25" x14ac:dyDescent="0.25">
      <c r="A2180" s="86" t="s">
        <v>8174</v>
      </c>
      <c r="B2180" s="98" t="s">
        <v>8175</v>
      </c>
      <c r="C2180" s="80" t="s">
        <v>5368</v>
      </c>
      <c r="D2180" s="100" t="s">
        <v>5143</v>
      </c>
      <c r="E2180" s="103">
        <v>316700</v>
      </c>
      <c r="F2180" s="85"/>
      <c r="G2180" s="96"/>
    </row>
    <row r="2181" spans="1:8" ht="12.5" x14ac:dyDescent="0.25">
      <c r="A2181" s="86" t="s">
        <v>6182</v>
      </c>
      <c r="B2181" s="98" t="s">
        <v>6183</v>
      </c>
      <c r="C2181" s="80" t="s">
        <v>5368</v>
      </c>
      <c r="D2181" s="80" t="s">
        <v>70</v>
      </c>
      <c r="E2181" s="103">
        <v>11390</v>
      </c>
      <c r="F2181" s="85"/>
      <c r="G2181" s="96"/>
      <c r="H2181" s="97" t="s">
        <v>10335</v>
      </c>
    </row>
    <row r="2182" spans="1:8" ht="12.5" x14ac:dyDescent="0.25">
      <c r="A2182" s="86" t="s">
        <v>6184</v>
      </c>
      <c r="B2182" s="98" t="s">
        <v>6185</v>
      </c>
      <c r="C2182" s="80" t="s">
        <v>5368</v>
      </c>
      <c r="D2182" s="100" t="s">
        <v>5143</v>
      </c>
      <c r="E2182" s="103">
        <v>56000</v>
      </c>
      <c r="F2182" s="85"/>
      <c r="G2182" s="96"/>
      <c r="H2182" s="97" t="s">
        <v>10335</v>
      </c>
    </row>
    <row r="2183" spans="1:8" ht="12.5" x14ac:dyDescent="0.25">
      <c r="A2183" s="86" t="s">
        <v>10045</v>
      </c>
      <c r="B2183" s="98" t="s">
        <v>10046</v>
      </c>
      <c r="C2183" s="80" t="s">
        <v>5368</v>
      </c>
      <c r="D2183" s="100" t="s">
        <v>10047</v>
      </c>
      <c r="E2183" s="103">
        <v>792000</v>
      </c>
      <c r="F2183" s="85"/>
      <c r="G2183" s="96"/>
      <c r="H2183" s="97" t="s">
        <v>10336</v>
      </c>
    </row>
    <row r="2184" spans="1:8" ht="50" x14ac:dyDescent="0.25">
      <c r="A2184" s="86" t="s">
        <v>8521</v>
      </c>
      <c r="B2184" s="98" t="s">
        <v>8522</v>
      </c>
      <c r="C2184" s="80" t="s">
        <v>5368</v>
      </c>
      <c r="D2184" s="100" t="s">
        <v>5143</v>
      </c>
      <c r="E2184" s="103">
        <v>10080000</v>
      </c>
      <c r="F2184" s="85"/>
      <c r="G2184" s="96"/>
      <c r="H2184" s="97" t="s">
        <v>10337</v>
      </c>
    </row>
    <row r="2185" spans="1:8" ht="12.5" x14ac:dyDescent="0.25">
      <c r="A2185" s="86" t="s">
        <v>8523</v>
      </c>
      <c r="B2185" s="98" t="s">
        <v>8524</v>
      </c>
      <c r="C2185" s="80" t="s">
        <v>5368</v>
      </c>
      <c r="D2185" s="100" t="s">
        <v>5143</v>
      </c>
      <c r="E2185" s="103">
        <v>59900</v>
      </c>
      <c r="F2185" s="85"/>
      <c r="G2185" s="96"/>
      <c r="H2185" s="97" t="s">
        <v>10335</v>
      </c>
    </row>
    <row r="2186" spans="1:8" ht="12.5" x14ac:dyDescent="0.25">
      <c r="A2186" s="86" t="s">
        <v>8525</v>
      </c>
      <c r="B2186" s="98" t="s">
        <v>8526</v>
      </c>
      <c r="C2186" s="80" t="s">
        <v>5368</v>
      </c>
      <c r="D2186" s="100" t="s">
        <v>5143</v>
      </c>
      <c r="E2186" s="103">
        <v>70850</v>
      </c>
      <c r="F2186" s="85"/>
      <c r="G2186" s="96"/>
      <c r="H2186" s="97" t="s">
        <v>10335</v>
      </c>
    </row>
    <row r="2187" spans="1:8" ht="12.5" x14ac:dyDescent="0.25">
      <c r="A2187" s="86" t="s">
        <v>8527</v>
      </c>
      <c r="B2187" s="98" t="s">
        <v>8528</v>
      </c>
      <c r="C2187" s="80" t="s">
        <v>5368</v>
      </c>
      <c r="D2187" s="100" t="s">
        <v>5143</v>
      </c>
      <c r="E2187" s="103">
        <v>47900</v>
      </c>
      <c r="F2187" s="85"/>
      <c r="G2187" s="96"/>
      <c r="H2187" s="97" t="s">
        <v>10335</v>
      </c>
    </row>
    <row r="2188" spans="1:8" ht="12.5" x14ac:dyDescent="0.25">
      <c r="A2188" s="86" t="s">
        <v>8529</v>
      </c>
      <c r="B2188" s="98" t="s">
        <v>8530</v>
      </c>
      <c r="C2188" s="80" t="s">
        <v>5368</v>
      </c>
      <c r="D2188" s="100" t="s">
        <v>5143</v>
      </c>
      <c r="E2188" s="103">
        <v>5240</v>
      </c>
      <c r="F2188" s="85"/>
      <c r="G2188" s="96"/>
      <c r="H2188" s="97" t="s">
        <v>10335</v>
      </c>
    </row>
    <row r="2189" spans="1:8" ht="37.5" x14ac:dyDescent="0.25">
      <c r="A2189" s="86" t="s">
        <v>10094</v>
      </c>
      <c r="B2189" s="98" t="s">
        <v>10095</v>
      </c>
      <c r="C2189" s="80" t="s">
        <v>5368</v>
      </c>
      <c r="D2189" s="100" t="s">
        <v>5140</v>
      </c>
      <c r="E2189" s="103">
        <v>773500</v>
      </c>
      <c r="F2189" s="85"/>
      <c r="G2189" s="96"/>
    </row>
    <row r="2190" spans="1:8" ht="50" x14ac:dyDescent="0.25">
      <c r="A2190" s="86" t="s">
        <v>10098</v>
      </c>
      <c r="B2190" s="98" t="s">
        <v>10099</v>
      </c>
      <c r="C2190" s="80" t="s">
        <v>5368</v>
      </c>
      <c r="D2190" s="100" t="s">
        <v>5143</v>
      </c>
      <c r="E2190" s="103">
        <f>154000000*1.19</f>
        <v>183260000</v>
      </c>
      <c r="F2190" s="85"/>
      <c r="G2190" s="96"/>
    </row>
    <row r="2191" spans="1:8" ht="50" x14ac:dyDescent="0.25">
      <c r="A2191" s="86" t="s">
        <v>10100</v>
      </c>
      <c r="B2191" s="98" t="s">
        <v>10101</v>
      </c>
      <c r="C2191" s="80" t="s">
        <v>5368</v>
      </c>
      <c r="D2191" s="100" t="s">
        <v>5143</v>
      </c>
      <c r="E2191" s="103">
        <f>(9590000*1.19)</f>
        <v>11412100</v>
      </c>
      <c r="F2191" s="85"/>
      <c r="G2191" s="96"/>
    </row>
    <row r="2192" spans="1:8" ht="62.5" x14ac:dyDescent="0.25">
      <c r="A2192" s="86" t="s">
        <v>10102</v>
      </c>
      <c r="B2192" s="98" t="s">
        <v>10103</v>
      </c>
      <c r="C2192" s="80" t="s">
        <v>5368</v>
      </c>
      <c r="D2192" s="100" t="s">
        <v>5143</v>
      </c>
      <c r="E2192" s="103">
        <f>ROUND(70776787.2*1.19,0)</f>
        <v>84224377</v>
      </c>
      <c r="F2192" s="85"/>
      <c r="G2192" s="96"/>
    </row>
    <row r="2193" spans="1:7" ht="50" x14ac:dyDescent="0.25">
      <c r="A2193" s="86" t="s">
        <v>10104</v>
      </c>
      <c r="B2193" s="98" t="s">
        <v>10105</v>
      </c>
      <c r="C2193" s="80" t="s">
        <v>5368</v>
      </c>
      <c r="D2193" s="100" t="s">
        <v>5143</v>
      </c>
      <c r="E2193" s="103">
        <f>ROUND(6990000*1.19,0)</f>
        <v>8318100</v>
      </c>
      <c r="F2193" s="85"/>
      <c r="G2193" s="96"/>
    </row>
    <row r="2194" spans="1:7" ht="37.5" x14ac:dyDescent="0.25">
      <c r="A2194" s="86" t="s">
        <v>10106</v>
      </c>
      <c r="B2194" s="98" t="s">
        <v>10107</v>
      </c>
      <c r="C2194" s="80" t="s">
        <v>5368</v>
      </c>
      <c r="D2194" s="100" t="s">
        <v>5143</v>
      </c>
      <c r="E2194" s="103">
        <f>ROUND(7485985*1.19,0)</f>
        <v>8908322</v>
      </c>
      <c r="F2194" s="85"/>
      <c r="G2194" s="96"/>
    </row>
    <row r="2195" spans="1:7" ht="37.5" x14ac:dyDescent="0.25">
      <c r="A2195" s="86" t="s">
        <v>10108</v>
      </c>
      <c r="B2195" s="98" t="s">
        <v>10109</v>
      </c>
      <c r="C2195" s="80" t="s">
        <v>5368</v>
      </c>
      <c r="D2195" s="100" t="s">
        <v>5143</v>
      </c>
      <c r="E2195" s="103">
        <f t="shared" ref="E2195:E2200" si="67">ROUND(1810560*1.19,0)</f>
        <v>2154566</v>
      </c>
      <c r="F2195" s="85"/>
      <c r="G2195" s="96"/>
    </row>
    <row r="2196" spans="1:7" ht="37.5" x14ac:dyDescent="0.25">
      <c r="A2196" s="86" t="s">
        <v>10110</v>
      </c>
      <c r="B2196" s="98" t="s">
        <v>10111</v>
      </c>
      <c r="C2196" s="80" t="s">
        <v>5368</v>
      </c>
      <c r="D2196" s="100" t="s">
        <v>5143</v>
      </c>
      <c r="E2196" s="103">
        <f t="shared" si="67"/>
        <v>2154566</v>
      </c>
      <c r="F2196" s="85"/>
      <c r="G2196" s="96"/>
    </row>
    <row r="2197" spans="1:7" ht="37.5" x14ac:dyDescent="0.25">
      <c r="A2197" s="86" t="s">
        <v>10112</v>
      </c>
      <c r="B2197" s="98" t="s">
        <v>10113</v>
      </c>
      <c r="C2197" s="80" t="s">
        <v>5368</v>
      </c>
      <c r="D2197" s="100" t="s">
        <v>5143</v>
      </c>
      <c r="E2197" s="103">
        <f t="shared" si="67"/>
        <v>2154566</v>
      </c>
      <c r="F2197" s="85"/>
      <c r="G2197" s="96"/>
    </row>
    <row r="2198" spans="1:7" ht="37.5" x14ac:dyDescent="0.25">
      <c r="A2198" s="86" t="s">
        <v>10114</v>
      </c>
      <c r="B2198" s="98" t="s">
        <v>10115</v>
      </c>
      <c r="C2198" s="80" t="s">
        <v>5368</v>
      </c>
      <c r="D2198" s="100" t="s">
        <v>5143</v>
      </c>
      <c r="E2198" s="103">
        <f t="shared" si="67"/>
        <v>2154566</v>
      </c>
      <c r="F2198" s="85"/>
      <c r="G2198" s="96"/>
    </row>
    <row r="2199" spans="1:7" ht="37.5" x14ac:dyDescent="0.25">
      <c r="A2199" s="86" t="s">
        <v>10116</v>
      </c>
      <c r="B2199" s="98" t="s">
        <v>10117</v>
      </c>
      <c r="C2199" s="80" t="s">
        <v>5368</v>
      </c>
      <c r="D2199" s="100" t="s">
        <v>5143</v>
      </c>
      <c r="E2199" s="103">
        <f t="shared" si="67"/>
        <v>2154566</v>
      </c>
      <c r="F2199" s="85"/>
      <c r="G2199" s="96"/>
    </row>
    <row r="2200" spans="1:7" ht="37.5" x14ac:dyDescent="0.25">
      <c r="A2200" s="86" t="s">
        <v>10118</v>
      </c>
      <c r="B2200" s="98" t="s">
        <v>10119</v>
      </c>
      <c r="C2200" s="80" t="s">
        <v>5368</v>
      </c>
      <c r="D2200" s="100" t="s">
        <v>5143</v>
      </c>
      <c r="E2200" s="103">
        <f t="shared" si="67"/>
        <v>2154566</v>
      </c>
      <c r="F2200" s="85"/>
      <c r="G2200" s="96"/>
    </row>
    <row r="2201" spans="1:7" ht="50" x14ac:dyDescent="0.25">
      <c r="A2201" s="86" t="s">
        <v>10120</v>
      </c>
      <c r="B2201" s="98" t="s">
        <v>10121</v>
      </c>
      <c r="C2201" s="80" t="s">
        <v>5368</v>
      </c>
      <c r="D2201" s="100" t="s">
        <v>5143</v>
      </c>
      <c r="E2201" s="103">
        <f>ROUND(122990000*1.19,0)</f>
        <v>146358100</v>
      </c>
      <c r="F2201" s="85"/>
      <c r="G2201" s="96"/>
    </row>
    <row r="2202" spans="1:7" ht="50" x14ac:dyDescent="0.25">
      <c r="A2202" s="86" t="s">
        <v>10122</v>
      </c>
      <c r="B2202" s="98" t="s">
        <v>10123</v>
      </c>
      <c r="C2202" s="80" t="s">
        <v>5368</v>
      </c>
      <c r="D2202" s="100" t="s">
        <v>5143</v>
      </c>
      <c r="E2202" s="103">
        <f>48300000*1.19</f>
        <v>57477000</v>
      </c>
      <c r="F2202" s="85"/>
      <c r="G2202" s="96"/>
    </row>
    <row r="2203" spans="1:7" ht="37.5" x14ac:dyDescent="0.25">
      <c r="A2203" s="86" t="s">
        <v>10124</v>
      </c>
      <c r="B2203" s="98" t="s">
        <v>10125</v>
      </c>
      <c r="C2203" s="80" t="s">
        <v>5368</v>
      </c>
      <c r="D2203" s="100" t="s">
        <v>5143</v>
      </c>
      <c r="E2203" s="103">
        <f>ROUND(47990000*1.19,0)</f>
        <v>57108100</v>
      </c>
      <c r="F2203" s="85"/>
      <c r="G2203" s="96"/>
    </row>
    <row r="2204" spans="1:7" ht="50" x14ac:dyDescent="0.25">
      <c r="A2204" s="86" t="s">
        <v>10126</v>
      </c>
      <c r="B2204" s="98" t="s">
        <v>10127</v>
      </c>
      <c r="C2204" s="80" t="s">
        <v>5368</v>
      </c>
      <c r="D2204" s="100" t="s">
        <v>5143</v>
      </c>
      <c r="E2204" s="103">
        <f>ROUND(1764705.88*1.19,0)</f>
        <v>2100000</v>
      </c>
      <c r="F2204" s="85"/>
      <c r="G2204" s="96"/>
    </row>
    <row r="2205" spans="1:7" ht="50" x14ac:dyDescent="0.25">
      <c r="A2205" s="86" t="s">
        <v>10128</v>
      </c>
      <c r="B2205" s="98" t="s">
        <v>10129</v>
      </c>
      <c r="C2205" s="80" t="s">
        <v>5368</v>
      </c>
      <c r="D2205" s="100" t="s">
        <v>5143</v>
      </c>
      <c r="E2205" s="103">
        <f>ROUND(530252.1*1.19,0)</f>
        <v>631000</v>
      </c>
      <c r="F2205" s="85"/>
      <c r="G2205" s="96"/>
    </row>
    <row r="2206" spans="1:7" ht="37.5" x14ac:dyDescent="0.25">
      <c r="A2206" s="86" t="s">
        <v>10130</v>
      </c>
      <c r="B2206" s="98" t="s">
        <v>10131</v>
      </c>
      <c r="C2206" s="80" t="s">
        <v>5368</v>
      </c>
      <c r="D2206" s="100" t="s">
        <v>5143</v>
      </c>
      <c r="E2206" s="103">
        <f>ROUND(5780300*1.19,0)</f>
        <v>6878557</v>
      </c>
      <c r="F2206" s="85"/>
      <c r="G2206" s="96"/>
    </row>
    <row r="2207" spans="1:7" ht="37.5" x14ac:dyDescent="0.25">
      <c r="A2207" s="86" t="s">
        <v>10132</v>
      </c>
      <c r="B2207" s="98" t="s">
        <v>10133</v>
      </c>
      <c r="C2207" s="80" t="s">
        <v>5368</v>
      </c>
      <c r="D2207" s="100" t="s">
        <v>5143</v>
      </c>
      <c r="E2207" s="103">
        <f>ROUND(1739495.8*1.19,0)</f>
        <v>2070000</v>
      </c>
      <c r="F2207" s="85"/>
      <c r="G2207" s="96"/>
    </row>
    <row r="2208" spans="1:7" ht="62.5" x14ac:dyDescent="0.25">
      <c r="A2208" s="86" t="s">
        <v>10134</v>
      </c>
      <c r="B2208" s="98" t="s">
        <v>10135</v>
      </c>
      <c r="C2208" s="80" t="s">
        <v>5368</v>
      </c>
      <c r="D2208" s="100" t="s">
        <v>5143</v>
      </c>
      <c r="E2208" s="103">
        <f>ROUND(1785512.61*1.19,0)</f>
        <v>2124760</v>
      </c>
      <c r="F2208" s="85"/>
      <c r="G2208" s="96"/>
    </row>
    <row r="2209" spans="1:8" ht="75" x14ac:dyDescent="0.25">
      <c r="A2209" s="86" t="s">
        <v>10136</v>
      </c>
      <c r="B2209" s="98" t="s">
        <v>10137</v>
      </c>
      <c r="C2209" s="80" t="s">
        <v>5368</v>
      </c>
      <c r="D2209" s="100" t="s">
        <v>5143</v>
      </c>
      <c r="E2209" s="103">
        <f>ROUND(2213185*1.19,0)</f>
        <v>2633690</v>
      </c>
      <c r="F2209" s="85"/>
      <c r="G2209" s="96"/>
    </row>
    <row r="2210" spans="1:8" ht="62.5" x14ac:dyDescent="0.25">
      <c r="A2210" s="86" t="s">
        <v>10138</v>
      </c>
      <c r="B2210" s="98" t="s">
        <v>10139</v>
      </c>
      <c r="C2210" s="80" t="s">
        <v>5368</v>
      </c>
      <c r="D2210" s="100" t="s">
        <v>5143</v>
      </c>
      <c r="E2210" s="103">
        <f>ROUND(989915.97*1.19,0)</f>
        <v>1178000</v>
      </c>
      <c r="F2210" s="85"/>
      <c r="G2210" s="96"/>
    </row>
    <row r="2211" spans="1:8" ht="25" x14ac:dyDescent="0.25">
      <c r="A2211" s="86" t="s">
        <v>10096</v>
      </c>
      <c r="B2211" s="98" t="s">
        <v>10097</v>
      </c>
      <c r="C2211" s="80" t="s">
        <v>5368</v>
      </c>
      <c r="D2211" s="100" t="s">
        <v>5143</v>
      </c>
      <c r="E2211" s="103">
        <v>100000</v>
      </c>
      <c r="F2211" s="85"/>
      <c r="G2211" s="96"/>
    </row>
    <row r="2212" spans="1:8" ht="50" x14ac:dyDescent="0.25">
      <c r="A2212" s="86" t="s">
        <v>10140</v>
      </c>
      <c r="B2212" s="98" t="s">
        <v>10141</v>
      </c>
      <c r="C2212" s="80" t="s">
        <v>5368</v>
      </c>
      <c r="D2212" s="100" t="s">
        <v>5143</v>
      </c>
      <c r="E2212" s="103">
        <f>ROUND(7990000*1.19,0)</f>
        <v>9508100</v>
      </c>
      <c r="F2212" s="85"/>
      <c r="G2212" s="96"/>
    </row>
    <row r="2213" spans="1:8" ht="37.5" x14ac:dyDescent="0.25">
      <c r="A2213" s="86" t="s">
        <v>10142</v>
      </c>
      <c r="B2213" s="98" t="s">
        <v>10143</v>
      </c>
      <c r="C2213" s="80" t="s">
        <v>5368</v>
      </c>
      <c r="D2213" s="100" t="s">
        <v>5143</v>
      </c>
      <c r="E2213" s="103">
        <f>ROUND(2135294.12*1.19,0)</f>
        <v>2541000</v>
      </c>
      <c r="F2213" s="85"/>
      <c r="G2213" s="96"/>
    </row>
    <row r="2214" spans="1:8" ht="12.5" x14ac:dyDescent="0.25">
      <c r="A2214" s="86" t="s">
        <v>8741</v>
      </c>
      <c r="B2214" s="98" t="s">
        <v>8742</v>
      </c>
      <c r="C2214" s="80" t="s">
        <v>5368</v>
      </c>
      <c r="D2214" s="100" t="s">
        <v>5143</v>
      </c>
      <c r="E2214" s="103">
        <v>3461472</v>
      </c>
      <c r="F2214" s="85"/>
      <c r="G2214" s="96"/>
      <c r="H2214" s="97" t="s">
        <v>10304</v>
      </c>
    </row>
    <row r="2215" spans="1:8" ht="12.5" x14ac:dyDescent="0.25">
      <c r="A2215" s="86" t="s">
        <v>8743</v>
      </c>
      <c r="B2215" s="98" t="s">
        <v>8744</v>
      </c>
      <c r="C2215" s="80" t="s">
        <v>5368</v>
      </c>
      <c r="D2215" s="100" t="s">
        <v>5143</v>
      </c>
      <c r="E2215" s="103">
        <v>103062</v>
      </c>
      <c r="F2215" s="85"/>
      <c r="G2215" s="96"/>
    </row>
    <row r="2216" spans="1:8" ht="25" x14ac:dyDescent="0.25">
      <c r="A2216" s="86" t="s">
        <v>8745</v>
      </c>
      <c r="B2216" s="98" t="s">
        <v>8746</v>
      </c>
      <c r="C2216" s="100" t="s">
        <v>5368</v>
      </c>
      <c r="D2216" s="100" t="s">
        <v>5143</v>
      </c>
      <c r="E2216" s="103">
        <v>4200</v>
      </c>
      <c r="F2216" s="85"/>
      <c r="G2216" s="96"/>
    </row>
    <row r="2217" spans="1:8" ht="12.5" x14ac:dyDescent="0.25">
      <c r="A2217" s="86" t="s">
        <v>8747</v>
      </c>
      <c r="B2217" s="98" t="s">
        <v>8748</v>
      </c>
      <c r="C2217" s="100" t="s">
        <v>5368</v>
      </c>
      <c r="D2217" s="100" t="s">
        <v>5143</v>
      </c>
      <c r="E2217" s="103">
        <v>2504415</v>
      </c>
      <c r="F2217" s="85"/>
      <c r="G2217" s="96"/>
      <c r="H2217" s="97" t="s">
        <v>10304</v>
      </c>
    </row>
    <row r="2218" spans="1:8" ht="12.5" x14ac:dyDescent="0.25">
      <c r="A2218" s="86" t="s">
        <v>8749</v>
      </c>
      <c r="B2218" s="98" t="s">
        <v>8750</v>
      </c>
      <c r="C2218" s="100" t="s">
        <v>5368</v>
      </c>
      <c r="D2218" s="100" t="s">
        <v>5143</v>
      </c>
      <c r="E2218" s="103">
        <v>1317806</v>
      </c>
      <c r="F2218" s="85"/>
      <c r="G2218" s="96"/>
      <c r="H2218" s="97" t="s">
        <v>10304</v>
      </c>
    </row>
    <row r="2219" spans="1:8" ht="25" x14ac:dyDescent="0.25">
      <c r="A2219" s="86" t="s">
        <v>10144</v>
      </c>
      <c r="B2219" s="98" t="s">
        <v>10145</v>
      </c>
      <c r="C2219" s="100" t="s">
        <v>5368</v>
      </c>
      <c r="D2219" s="100" t="s">
        <v>5143</v>
      </c>
      <c r="E2219" s="103">
        <f>ROUND(2500000*1.19,0)</f>
        <v>2975000</v>
      </c>
      <c r="F2219" s="85"/>
      <c r="G2219" s="96"/>
    </row>
    <row r="2220" spans="1:8" ht="25" x14ac:dyDescent="0.25">
      <c r="A2220" s="86" t="s">
        <v>10146</v>
      </c>
      <c r="B2220" s="98" t="s">
        <v>10147</v>
      </c>
      <c r="C2220" s="100" t="s">
        <v>5368</v>
      </c>
      <c r="D2220" s="100" t="s">
        <v>5143</v>
      </c>
      <c r="E2220" s="103">
        <f>ROUND(9900000*1.19,0)</f>
        <v>11781000</v>
      </c>
      <c r="F2220" s="85"/>
      <c r="G2220" s="96"/>
    </row>
    <row r="2221" spans="1:8" ht="25" x14ac:dyDescent="0.25">
      <c r="A2221" s="86" t="s">
        <v>10148</v>
      </c>
      <c r="B2221" s="98" t="s">
        <v>10149</v>
      </c>
      <c r="C2221" s="100" t="s">
        <v>5368</v>
      </c>
      <c r="D2221" s="100" t="s">
        <v>5143</v>
      </c>
      <c r="E2221" s="103">
        <f>ROUND(21900000*1.19,0)</f>
        <v>26061000</v>
      </c>
      <c r="F2221" s="85"/>
      <c r="G2221" s="96"/>
    </row>
    <row r="2222" spans="1:8" ht="25" x14ac:dyDescent="0.25">
      <c r="A2222" s="86" t="s">
        <v>10150</v>
      </c>
      <c r="B2222" s="98" t="s">
        <v>10151</v>
      </c>
      <c r="C2222" s="100" t="s">
        <v>5368</v>
      </c>
      <c r="D2222" s="100" t="s">
        <v>5143</v>
      </c>
      <c r="E2222" s="103">
        <f>ROUND(2950000*1.19,0)</f>
        <v>3510500</v>
      </c>
      <c r="F2222" s="85"/>
      <c r="G2222" s="96"/>
    </row>
    <row r="2223" spans="1:8" ht="25" x14ac:dyDescent="0.25">
      <c r="A2223" s="86" t="s">
        <v>10152</v>
      </c>
      <c r="B2223" s="98" t="s">
        <v>10153</v>
      </c>
      <c r="C2223" s="100" t="s">
        <v>5368</v>
      </c>
      <c r="D2223" s="100" t="s">
        <v>5143</v>
      </c>
      <c r="E2223" s="103">
        <f>ROUND(4590000*1.19,0)</f>
        <v>5462100</v>
      </c>
      <c r="F2223" s="85"/>
      <c r="G2223" s="96"/>
    </row>
    <row r="2224" spans="1:8" ht="25" x14ac:dyDescent="0.25">
      <c r="A2224" s="86" t="s">
        <v>10154</v>
      </c>
      <c r="B2224" s="98" t="s">
        <v>10155</v>
      </c>
      <c r="C2224" s="100" t="s">
        <v>5368</v>
      </c>
      <c r="D2224" s="100" t="s">
        <v>5143</v>
      </c>
      <c r="E2224" s="103">
        <f>ROUND(3390000*1.19,0)</f>
        <v>4034100</v>
      </c>
      <c r="F2224" s="85"/>
      <c r="G2224" s="96"/>
    </row>
    <row r="2225" spans="1:9" ht="25" x14ac:dyDescent="0.25">
      <c r="A2225" s="86" t="s">
        <v>10156</v>
      </c>
      <c r="B2225" s="98" t="s">
        <v>10157</v>
      </c>
      <c r="C2225" s="100" t="s">
        <v>5368</v>
      </c>
      <c r="D2225" s="100" t="s">
        <v>5143</v>
      </c>
      <c r="E2225" s="103">
        <f>ROUND(5290000*1.19,0)</f>
        <v>6295100</v>
      </c>
      <c r="F2225" s="85"/>
      <c r="G2225" s="96"/>
    </row>
    <row r="2226" spans="1:9" ht="87.5" x14ac:dyDescent="0.25">
      <c r="A2226" s="86" t="s">
        <v>10158</v>
      </c>
      <c r="B2226" s="98" t="s">
        <v>10159</v>
      </c>
      <c r="C2226" s="100" t="s">
        <v>5368</v>
      </c>
      <c r="D2226" s="100" t="s">
        <v>5143</v>
      </c>
      <c r="E2226" s="103">
        <f>ROUND(230000000*1.19,0)</f>
        <v>273700000</v>
      </c>
      <c r="F2226" s="85"/>
      <c r="G2226" s="96"/>
    </row>
    <row r="2227" spans="1:9" ht="12.5" x14ac:dyDescent="0.25">
      <c r="A2227" s="86" t="s">
        <v>5512</v>
      </c>
      <c r="B2227" s="98" t="s">
        <v>5513</v>
      </c>
      <c r="C2227" s="100" t="s">
        <v>5368</v>
      </c>
      <c r="D2227" s="100" t="s">
        <v>5143</v>
      </c>
      <c r="E2227" s="103">
        <v>39650</v>
      </c>
      <c r="F2227" s="85"/>
      <c r="G2227" s="96"/>
    </row>
    <row r="2228" spans="1:9" ht="13" x14ac:dyDescent="0.25">
      <c r="A2228" s="86" t="s">
        <v>8764</v>
      </c>
      <c r="B2228" s="98" t="s">
        <v>8765</v>
      </c>
      <c r="C2228" s="100" t="s">
        <v>5368</v>
      </c>
      <c r="D2228" s="100" t="s">
        <v>16</v>
      </c>
      <c r="E2228" s="104">
        <v>870000</v>
      </c>
      <c r="F2228" s="85"/>
      <c r="G2228" s="96"/>
      <c r="I2228" s="91" t="s">
        <v>10336</v>
      </c>
    </row>
    <row r="2229" spans="1:9" ht="37.5" x14ac:dyDescent="0.25">
      <c r="A2229" s="86" t="s">
        <v>10160</v>
      </c>
      <c r="B2229" s="98" t="s">
        <v>10131</v>
      </c>
      <c r="C2229" s="80" t="s">
        <v>5368</v>
      </c>
      <c r="D2229" s="100" t="s">
        <v>5143</v>
      </c>
      <c r="E2229" s="103">
        <f>ROUND(4816900*1.19,0)</f>
        <v>5732111</v>
      </c>
      <c r="F2229" s="85"/>
      <c r="G2229" s="96"/>
    </row>
    <row r="2230" spans="1:9" ht="12.5" x14ac:dyDescent="0.25">
      <c r="A2230" s="86" t="s">
        <v>8891</v>
      </c>
      <c r="B2230" s="98" t="s">
        <v>8892</v>
      </c>
      <c r="C2230" s="100" t="s">
        <v>5368</v>
      </c>
      <c r="D2230" s="100" t="s">
        <v>5143</v>
      </c>
      <c r="E2230" s="103">
        <v>19900</v>
      </c>
      <c r="F2230" s="85"/>
      <c r="G2230" s="96"/>
      <c r="I2230" s="91" t="s">
        <v>10302</v>
      </c>
    </row>
    <row r="2231" spans="1:9" ht="37.5" x14ac:dyDescent="0.25">
      <c r="A2231" s="86" t="s">
        <v>9968</v>
      </c>
      <c r="B2231" s="98" t="s">
        <v>9969</v>
      </c>
      <c r="C2231" s="80" t="s">
        <v>5368</v>
      </c>
      <c r="D2231" s="80" t="s">
        <v>70</v>
      </c>
      <c r="E2231" s="104">
        <v>38118</v>
      </c>
      <c r="F2231" s="85"/>
      <c r="G2231" s="96"/>
      <c r="I2231" s="91" t="s">
        <v>10316</v>
      </c>
    </row>
    <row r="2232" spans="1:9" ht="37.5" x14ac:dyDescent="0.25">
      <c r="A2232" s="86" t="s">
        <v>9964</v>
      </c>
      <c r="B2232" s="98" t="s">
        <v>9965</v>
      </c>
      <c r="C2232" s="80" t="s">
        <v>5368</v>
      </c>
      <c r="D2232" s="80" t="s">
        <v>70</v>
      </c>
      <c r="E2232" s="104">
        <v>33025</v>
      </c>
      <c r="F2232" s="85"/>
      <c r="G2232" s="96"/>
      <c r="I2232" s="91" t="s">
        <v>10316</v>
      </c>
    </row>
    <row r="2233" spans="1:9" ht="25" x14ac:dyDescent="0.25">
      <c r="A2233" s="86" t="s">
        <v>8753</v>
      </c>
      <c r="B2233" s="98" t="s">
        <v>8754</v>
      </c>
      <c r="C2233" s="100" t="s">
        <v>5368</v>
      </c>
      <c r="D2233" s="100" t="s">
        <v>70</v>
      </c>
      <c r="E2233" s="103">
        <f>ROUND(96400*1.19/4,0)</f>
        <v>28679</v>
      </c>
      <c r="F2233" s="85"/>
      <c r="G2233" s="96"/>
      <c r="I2233" s="91" t="s">
        <v>10316</v>
      </c>
    </row>
    <row r="2234" spans="1:9" ht="12.5" x14ac:dyDescent="0.25">
      <c r="A2234" s="86" t="s">
        <v>8854</v>
      </c>
      <c r="B2234" s="98" t="s">
        <v>8855</v>
      </c>
      <c r="C2234" s="100" t="s">
        <v>5368</v>
      </c>
      <c r="D2234" s="100" t="s">
        <v>91</v>
      </c>
      <c r="E2234" s="103">
        <v>700</v>
      </c>
      <c r="F2234" s="85"/>
      <c r="G2234" s="96"/>
      <c r="I2234" s="91" t="s">
        <v>10302</v>
      </c>
    </row>
    <row r="2235" spans="1:9" ht="12.5" x14ac:dyDescent="0.25">
      <c r="A2235" s="86" t="s">
        <v>7831</v>
      </c>
      <c r="B2235" s="98" t="s">
        <v>7832</v>
      </c>
      <c r="C2235" s="100" t="s">
        <v>5368</v>
      </c>
      <c r="D2235" s="100" t="s">
        <v>70</v>
      </c>
      <c r="E2235" s="103">
        <v>1190</v>
      </c>
      <c r="F2235" s="85"/>
      <c r="G2235" s="96"/>
      <c r="I2235" s="91" t="s">
        <v>10302</v>
      </c>
    </row>
    <row r="2236" spans="1:9" ht="13" x14ac:dyDescent="0.25">
      <c r="A2236" s="86" t="s">
        <v>7865</v>
      </c>
      <c r="B2236" s="98" t="s">
        <v>7866</v>
      </c>
      <c r="C2236" s="100" t="s">
        <v>5368</v>
      </c>
      <c r="D2236" s="100" t="s">
        <v>70</v>
      </c>
      <c r="E2236" s="104">
        <v>5936</v>
      </c>
      <c r="F2236" s="85"/>
      <c r="G2236" s="96"/>
      <c r="I2236" s="91" t="s">
        <v>10309</v>
      </c>
    </row>
    <row r="2237" spans="1:9" ht="13" x14ac:dyDescent="0.25">
      <c r="A2237" s="86" t="s">
        <v>7861</v>
      </c>
      <c r="B2237" s="98" t="s">
        <v>7862</v>
      </c>
      <c r="C2237" s="100" t="s">
        <v>5368</v>
      </c>
      <c r="D2237" s="100" t="s">
        <v>70</v>
      </c>
      <c r="E2237" s="104">
        <v>2275</v>
      </c>
      <c r="F2237" s="85"/>
      <c r="G2237" s="96"/>
      <c r="I2237" s="91" t="s">
        <v>10338</v>
      </c>
    </row>
    <row r="2238" spans="1:9" ht="13" x14ac:dyDescent="0.25">
      <c r="A2238" s="86" t="s">
        <v>7869</v>
      </c>
      <c r="B2238" s="98" t="s">
        <v>7870</v>
      </c>
      <c r="C2238" s="100" t="s">
        <v>5368</v>
      </c>
      <c r="D2238" s="100" t="s">
        <v>65</v>
      </c>
      <c r="E2238" s="104">
        <v>20800</v>
      </c>
      <c r="F2238" s="85"/>
      <c r="G2238" s="96"/>
    </row>
    <row r="2239" spans="1:9" ht="13" x14ac:dyDescent="0.25">
      <c r="A2239" s="86" t="s">
        <v>7859</v>
      </c>
      <c r="B2239" s="98" t="s">
        <v>7860</v>
      </c>
      <c r="C2239" s="100" t="s">
        <v>5368</v>
      </c>
      <c r="D2239" s="100" t="s">
        <v>70</v>
      </c>
      <c r="E2239" s="104">
        <v>3601</v>
      </c>
      <c r="F2239" s="85"/>
      <c r="G2239" s="96"/>
      <c r="I2239" s="91" t="s">
        <v>10338</v>
      </c>
    </row>
    <row r="2240" spans="1:9" ht="12.5" x14ac:dyDescent="0.25">
      <c r="A2240" s="86" t="s">
        <v>7871</v>
      </c>
      <c r="B2240" s="98" t="s">
        <v>7872</v>
      </c>
      <c r="C2240" s="100" t="s">
        <v>5368</v>
      </c>
      <c r="D2240" s="100" t="s">
        <v>70</v>
      </c>
      <c r="E2240" s="103">
        <v>23574</v>
      </c>
      <c r="F2240" s="85"/>
      <c r="G2240" s="96"/>
    </row>
    <row r="2241" spans="1:9" ht="12.5" x14ac:dyDescent="0.25">
      <c r="A2241" s="86" t="s">
        <v>8114</v>
      </c>
      <c r="B2241" s="98" t="s">
        <v>8115</v>
      </c>
      <c r="C2241" s="100" t="s">
        <v>5368</v>
      </c>
      <c r="D2241" s="100" t="s">
        <v>70</v>
      </c>
      <c r="E2241" s="103">
        <v>5300</v>
      </c>
      <c r="F2241" s="85"/>
      <c r="G2241" s="96"/>
    </row>
    <row r="2242" spans="1:9" ht="12.5" x14ac:dyDescent="0.25">
      <c r="A2242" s="86" t="s">
        <v>8116</v>
      </c>
      <c r="B2242" s="98" t="s">
        <v>8117</v>
      </c>
      <c r="C2242" s="100" t="s">
        <v>5368</v>
      </c>
      <c r="D2242" s="100" t="s">
        <v>70</v>
      </c>
      <c r="E2242" s="103">
        <v>20750</v>
      </c>
      <c r="F2242" s="85"/>
      <c r="G2242" s="96"/>
    </row>
    <row r="2243" spans="1:9" ht="12.5" x14ac:dyDescent="0.25">
      <c r="A2243" s="86" t="s">
        <v>8146</v>
      </c>
      <c r="B2243" s="98" t="s">
        <v>8147</v>
      </c>
      <c r="C2243" s="100" t="s">
        <v>5368</v>
      </c>
      <c r="D2243" s="100" t="s">
        <v>70</v>
      </c>
      <c r="E2243" s="103">
        <v>117900</v>
      </c>
      <c r="F2243" s="85"/>
      <c r="G2243" s="96"/>
    </row>
    <row r="2244" spans="1:9" ht="12.5" x14ac:dyDescent="0.25">
      <c r="A2244" s="86" t="s">
        <v>9658</v>
      </c>
      <c r="B2244" s="98" t="s">
        <v>9659</v>
      </c>
      <c r="C2244" s="100" t="s">
        <v>5368</v>
      </c>
      <c r="D2244" s="100" t="s">
        <v>70</v>
      </c>
      <c r="E2244" s="103">
        <v>158900</v>
      </c>
      <c r="F2244" s="85"/>
      <c r="G2244" s="96"/>
    </row>
    <row r="2245" spans="1:9" ht="12.5" x14ac:dyDescent="0.25">
      <c r="A2245" s="86" t="s">
        <v>8893</v>
      </c>
      <c r="B2245" s="98" t="s">
        <v>8894</v>
      </c>
      <c r="C2245" s="100" t="s">
        <v>5368</v>
      </c>
      <c r="D2245" s="100" t="s">
        <v>70</v>
      </c>
      <c r="E2245" s="103">
        <v>1403</v>
      </c>
      <c r="F2245" s="85"/>
      <c r="G2245" s="96"/>
    </row>
    <row r="2246" spans="1:9" ht="12.5" x14ac:dyDescent="0.25">
      <c r="A2246" s="86" t="s">
        <v>9670</v>
      </c>
      <c r="B2246" s="98" t="s">
        <v>9671</v>
      </c>
      <c r="C2246" s="100" t="s">
        <v>5368</v>
      </c>
      <c r="D2246" s="100" t="s">
        <v>5143</v>
      </c>
      <c r="E2246" s="103">
        <v>14710</v>
      </c>
      <c r="F2246" s="85"/>
      <c r="G2246" s="96"/>
    </row>
    <row r="2247" spans="1:9" ht="12.5" x14ac:dyDescent="0.25">
      <c r="A2247" s="86" t="s">
        <v>9674</v>
      </c>
      <c r="B2247" s="98" t="s">
        <v>9675</v>
      </c>
      <c r="C2247" s="100" t="s">
        <v>5368</v>
      </c>
      <c r="D2247" s="100" t="s">
        <v>91</v>
      </c>
      <c r="E2247" s="103">
        <v>12610</v>
      </c>
      <c r="F2247" s="85"/>
      <c r="G2247" s="96"/>
    </row>
    <row r="2248" spans="1:9" ht="12.5" x14ac:dyDescent="0.25">
      <c r="A2248" s="86" t="s">
        <v>9676</v>
      </c>
      <c r="B2248" s="98" t="s">
        <v>9677</v>
      </c>
      <c r="C2248" s="100" t="s">
        <v>5368</v>
      </c>
      <c r="D2248" s="100" t="s">
        <v>5143</v>
      </c>
      <c r="E2248" s="103">
        <v>126120</v>
      </c>
      <c r="F2248" s="85"/>
      <c r="G2248" s="96"/>
    </row>
    <row r="2249" spans="1:9" ht="12.5" x14ac:dyDescent="0.25">
      <c r="A2249" s="86" t="s">
        <v>9676</v>
      </c>
      <c r="B2249" s="98" t="s">
        <v>10339</v>
      </c>
      <c r="C2249" s="100" t="s">
        <v>5368</v>
      </c>
      <c r="D2249" s="100" t="s">
        <v>5143</v>
      </c>
      <c r="E2249" s="103">
        <v>360</v>
      </c>
      <c r="F2249" s="85"/>
      <c r="G2249" s="96"/>
    </row>
    <row r="2250" spans="1:9" ht="12.5" x14ac:dyDescent="0.25">
      <c r="A2250" s="86" t="s">
        <v>9676</v>
      </c>
      <c r="B2250" s="98" t="s">
        <v>10340</v>
      </c>
      <c r="C2250" s="100" t="s">
        <v>5368</v>
      </c>
      <c r="D2250" s="100" t="s">
        <v>5143</v>
      </c>
      <c r="E2250" s="103">
        <v>2940</v>
      </c>
      <c r="F2250" s="85"/>
      <c r="G2250" s="96"/>
    </row>
    <row r="2251" spans="1:9" ht="13" x14ac:dyDescent="0.25">
      <c r="A2251" s="86" t="s">
        <v>8901</v>
      </c>
      <c r="B2251" s="98" t="s">
        <v>8902</v>
      </c>
      <c r="C2251" s="100" t="s">
        <v>5368</v>
      </c>
      <c r="D2251" s="100" t="s">
        <v>65</v>
      </c>
      <c r="E2251" s="106">
        <v>9830</v>
      </c>
      <c r="F2251" s="85"/>
      <c r="G2251" s="96"/>
      <c r="I2251" s="91" t="s">
        <v>10341</v>
      </c>
    </row>
    <row r="2252" spans="1:9" ht="25" x14ac:dyDescent="0.25">
      <c r="A2252" s="86" t="s">
        <v>8903</v>
      </c>
      <c r="B2252" s="98" t="s">
        <v>8904</v>
      </c>
      <c r="C2252" s="100" t="s">
        <v>5368</v>
      </c>
      <c r="D2252" s="100" t="s">
        <v>70</v>
      </c>
      <c r="E2252" s="106">
        <v>113220</v>
      </c>
      <c r="F2252" s="85"/>
      <c r="G2252" s="96"/>
      <c r="I2252" s="91" t="s">
        <v>10316</v>
      </c>
    </row>
    <row r="2253" spans="1:9" ht="25" x14ac:dyDescent="0.25">
      <c r="A2253" s="86" t="s">
        <v>8630</v>
      </c>
      <c r="B2253" s="98" t="s">
        <v>8631</v>
      </c>
      <c r="C2253" s="100" t="s">
        <v>5368</v>
      </c>
      <c r="D2253" s="100" t="s">
        <v>5143</v>
      </c>
      <c r="E2253" s="106">
        <f>15000000*1.19</f>
        <v>17850000</v>
      </c>
      <c r="F2253" s="85"/>
      <c r="G2253" s="134"/>
      <c r="I2253" s="91" t="s">
        <v>10342</v>
      </c>
    </row>
    <row r="2254" spans="1:9" ht="25" x14ac:dyDescent="0.25">
      <c r="A2254" s="86" t="s">
        <v>8632</v>
      </c>
      <c r="B2254" s="98" t="s">
        <v>8633</v>
      </c>
      <c r="C2254" s="100" t="s">
        <v>5368</v>
      </c>
      <c r="D2254" s="100" t="s">
        <v>5143</v>
      </c>
      <c r="E2254" s="106">
        <f>4800000*1.19</f>
        <v>5712000</v>
      </c>
      <c r="F2254" s="85"/>
      <c r="G2254" s="134"/>
      <c r="I2254" s="91" t="s">
        <v>10342</v>
      </c>
    </row>
    <row r="2255" spans="1:9" ht="37.5" x14ac:dyDescent="0.25">
      <c r="A2255" s="86" t="s">
        <v>8531</v>
      </c>
      <c r="B2255" s="98" t="s">
        <v>8532</v>
      </c>
      <c r="C2255" s="100" t="s">
        <v>5368</v>
      </c>
      <c r="D2255" s="100" t="s">
        <v>65</v>
      </c>
      <c r="E2255" s="106">
        <v>360000</v>
      </c>
      <c r="F2255" s="85"/>
      <c r="G2255" s="134"/>
    </row>
    <row r="2256" spans="1:9" ht="13" x14ac:dyDescent="0.25">
      <c r="A2256" s="86" t="s">
        <v>8533</v>
      </c>
      <c r="B2256" s="98" t="s">
        <v>8534</v>
      </c>
      <c r="C2256" s="100" t="s">
        <v>5368</v>
      </c>
      <c r="D2256" s="100" t="s">
        <v>5143</v>
      </c>
      <c r="E2256" s="106">
        <v>2344300</v>
      </c>
      <c r="F2256" s="85"/>
      <c r="G2256" s="134"/>
      <c r="I2256" s="91" t="s">
        <v>10343</v>
      </c>
    </row>
    <row r="2257" spans="1:9" ht="13" x14ac:dyDescent="0.25">
      <c r="A2257" s="86" t="s">
        <v>8176</v>
      </c>
      <c r="B2257" s="98" t="s">
        <v>8177</v>
      </c>
      <c r="C2257" s="100" t="s">
        <v>5368</v>
      </c>
      <c r="D2257" s="100" t="s">
        <v>5143</v>
      </c>
      <c r="E2257" s="106">
        <v>188900</v>
      </c>
      <c r="F2257" s="85"/>
      <c r="G2257" s="134"/>
      <c r="I2257" s="91" t="s">
        <v>10302</v>
      </c>
    </row>
    <row r="2258" spans="1:9" ht="25" x14ac:dyDescent="0.25">
      <c r="A2258" s="86" t="s">
        <v>8755</v>
      </c>
      <c r="B2258" s="98" t="s">
        <v>8756</v>
      </c>
      <c r="C2258" s="100" t="s">
        <v>5368</v>
      </c>
      <c r="D2258" s="100" t="s">
        <v>5143</v>
      </c>
      <c r="E2258" s="106">
        <v>27355</v>
      </c>
      <c r="F2258" s="85"/>
      <c r="G2258" s="96"/>
      <c r="I2258" s="91" t="s">
        <v>10344</v>
      </c>
    </row>
    <row r="2259" spans="1:9" ht="25" x14ac:dyDescent="0.25">
      <c r="A2259" s="86" t="s">
        <v>8757</v>
      </c>
      <c r="B2259" s="98" t="s">
        <v>8758</v>
      </c>
      <c r="C2259" s="100" t="s">
        <v>5368</v>
      </c>
      <c r="D2259" s="100" t="s">
        <v>5143</v>
      </c>
      <c r="E2259" s="106">
        <v>36000</v>
      </c>
      <c r="F2259" s="85"/>
      <c r="G2259" s="96"/>
      <c r="I2259" s="91" t="s">
        <v>10344</v>
      </c>
    </row>
    <row r="2260" spans="1:9" ht="13" x14ac:dyDescent="0.25">
      <c r="A2260" s="86"/>
      <c r="B2260" s="98"/>
      <c r="C2260" s="100"/>
      <c r="D2260" s="100"/>
      <c r="E2260" s="106"/>
      <c r="F2260" s="85"/>
      <c r="G2260" s="96"/>
    </row>
    <row r="2261" spans="1:9" ht="13" x14ac:dyDescent="0.25">
      <c r="A2261" s="86"/>
      <c r="B2261" s="98"/>
      <c r="C2261" s="100"/>
      <c r="D2261" s="100"/>
      <c r="E2261" s="106"/>
      <c r="F2261" s="85"/>
      <c r="G2261" s="96"/>
    </row>
    <row r="2262" spans="1:9" ht="13" x14ac:dyDescent="0.25">
      <c r="A2262" s="86"/>
      <c r="B2262" s="98"/>
      <c r="C2262" s="100"/>
      <c r="D2262" s="100"/>
      <c r="E2262" s="106"/>
      <c r="F2262" s="85"/>
      <c r="G2262" s="96"/>
    </row>
    <row r="2263" spans="1:9" ht="13" x14ac:dyDescent="0.25">
      <c r="A2263" s="86"/>
      <c r="B2263" s="98"/>
      <c r="C2263" s="100"/>
      <c r="D2263" s="100"/>
      <c r="E2263" s="106"/>
      <c r="F2263" s="85"/>
      <c r="G2263" s="96"/>
    </row>
    <row r="2264" spans="1:9" ht="12.5" x14ac:dyDescent="0.25">
      <c r="A2264" s="86" t="s">
        <v>10163</v>
      </c>
      <c r="B2264" s="98" t="s">
        <v>10164</v>
      </c>
      <c r="C2264" s="100" t="s">
        <v>5368</v>
      </c>
      <c r="D2264" s="100" t="s">
        <v>10047</v>
      </c>
      <c r="E2264" s="103">
        <v>6193797</v>
      </c>
      <c r="F2264" s="85"/>
      <c r="G2264" s="96"/>
      <c r="H2264" s="91"/>
    </row>
    <row r="2265" spans="1:9" ht="12.5" x14ac:dyDescent="0.25">
      <c r="A2265" s="86" t="s">
        <v>10165</v>
      </c>
      <c r="B2265" s="98" t="s">
        <v>10166</v>
      </c>
      <c r="C2265" s="100" t="s">
        <v>5368</v>
      </c>
      <c r="D2265" s="100" t="s">
        <v>10167</v>
      </c>
      <c r="E2265" s="103">
        <v>2122086</v>
      </c>
      <c r="F2265" s="85"/>
      <c r="G2265" s="96"/>
      <c r="H2265" s="91"/>
    </row>
    <row r="2266" spans="1:9" ht="12.5" x14ac:dyDescent="0.25">
      <c r="A2266" s="86" t="s">
        <v>10168</v>
      </c>
      <c r="B2266" s="98" t="s">
        <v>10169</v>
      </c>
      <c r="C2266" s="100" t="s">
        <v>5368</v>
      </c>
      <c r="D2266" s="100" t="s">
        <v>10170</v>
      </c>
      <c r="E2266" s="103">
        <v>38553</v>
      </c>
      <c r="F2266" s="85"/>
      <c r="G2266" s="96"/>
      <c r="H2266" s="91"/>
    </row>
    <row r="2267" spans="1:9" ht="12.5" x14ac:dyDescent="0.25">
      <c r="A2267" s="86" t="s">
        <v>10171</v>
      </c>
      <c r="B2267" s="98" t="s">
        <v>10172</v>
      </c>
      <c r="C2267" s="100" t="s">
        <v>5368</v>
      </c>
      <c r="D2267" s="100" t="s">
        <v>10173</v>
      </c>
      <c r="E2267" s="103">
        <v>12520</v>
      </c>
      <c r="F2267" s="85"/>
      <c r="G2267" s="96"/>
      <c r="H2267" s="91"/>
    </row>
    <row r="2268" spans="1:9" ht="12.5" x14ac:dyDescent="0.25">
      <c r="A2268" s="86" t="s">
        <v>10174</v>
      </c>
      <c r="B2268" s="98" t="s">
        <v>10175</v>
      </c>
      <c r="C2268" s="100" t="s">
        <v>5368</v>
      </c>
      <c r="D2268" s="100" t="s">
        <v>5143</v>
      </c>
      <c r="E2268" s="103">
        <v>947</v>
      </c>
      <c r="F2268" s="85"/>
      <c r="G2268" s="96"/>
      <c r="H2268" s="91"/>
    </row>
    <row r="2269" spans="1:9" ht="12.5" x14ac:dyDescent="0.25">
      <c r="A2269" s="86" t="s">
        <v>10176</v>
      </c>
      <c r="B2269" s="98" t="s">
        <v>10177</v>
      </c>
      <c r="C2269" s="100" t="s">
        <v>5368</v>
      </c>
      <c r="D2269" s="100" t="s">
        <v>5143</v>
      </c>
      <c r="E2269" s="103">
        <v>947</v>
      </c>
      <c r="F2269" s="85"/>
      <c r="G2269" s="96"/>
      <c r="H2269" s="91"/>
    </row>
    <row r="2270" spans="1:9" ht="12.5" x14ac:dyDescent="0.25">
      <c r="A2270" s="86" t="s">
        <v>10178</v>
      </c>
      <c r="B2270" s="98" t="s">
        <v>10179</v>
      </c>
      <c r="C2270" s="100" t="s">
        <v>5368</v>
      </c>
      <c r="D2270" s="100" t="s">
        <v>5143</v>
      </c>
      <c r="E2270" s="103">
        <v>20509</v>
      </c>
      <c r="F2270" s="85"/>
      <c r="G2270" s="96"/>
      <c r="H2270" s="91"/>
    </row>
    <row r="2271" spans="1:9" ht="37.5" x14ac:dyDescent="0.25">
      <c r="A2271" s="86" t="s">
        <v>10180</v>
      </c>
      <c r="B2271" s="98" t="s">
        <v>10181</v>
      </c>
      <c r="C2271" s="100" t="s">
        <v>5368</v>
      </c>
      <c r="D2271" s="100" t="s">
        <v>5143</v>
      </c>
      <c r="E2271" s="103">
        <v>43662</v>
      </c>
      <c r="F2271" s="85"/>
      <c r="G2271" s="96"/>
      <c r="H2271" s="91"/>
    </row>
    <row r="2272" spans="1:9" ht="12.5" x14ac:dyDescent="0.25">
      <c r="A2272" s="86" t="s">
        <v>10182</v>
      </c>
      <c r="B2272" s="98" t="s">
        <v>10183</v>
      </c>
      <c r="C2272" s="100" t="s">
        <v>5368</v>
      </c>
      <c r="D2272" s="100" t="s">
        <v>10184</v>
      </c>
      <c r="E2272" s="103">
        <v>12387</v>
      </c>
      <c r="F2272" s="85"/>
      <c r="G2272" s="96"/>
      <c r="H2272" s="91"/>
    </row>
    <row r="2273" spans="1:8" ht="25" x14ac:dyDescent="0.25">
      <c r="A2273" s="86" t="s">
        <v>10185</v>
      </c>
      <c r="B2273" s="98" t="s">
        <v>10186</v>
      </c>
      <c r="C2273" s="100" t="s">
        <v>5368</v>
      </c>
      <c r="D2273" s="100" t="s">
        <v>5143</v>
      </c>
      <c r="E2273" s="103">
        <v>26303</v>
      </c>
      <c r="F2273" s="85"/>
      <c r="G2273" s="96"/>
      <c r="H2273" s="91"/>
    </row>
    <row r="2274" spans="1:8" ht="12.5" x14ac:dyDescent="0.25">
      <c r="A2274" s="86" t="s">
        <v>10187</v>
      </c>
      <c r="B2274" s="98" t="s">
        <v>10188</v>
      </c>
      <c r="C2274" s="100" t="s">
        <v>5368</v>
      </c>
      <c r="D2274" s="100" t="s">
        <v>5143</v>
      </c>
      <c r="E2274" s="103">
        <v>44714</v>
      </c>
      <c r="F2274" s="85"/>
      <c r="G2274" s="96"/>
      <c r="H2274" s="91"/>
    </row>
    <row r="2275" spans="1:8" ht="12.5" x14ac:dyDescent="0.25">
      <c r="A2275" s="86" t="s">
        <v>10189</v>
      </c>
      <c r="B2275" s="98" t="s">
        <v>10190</v>
      </c>
      <c r="C2275" s="100" t="s">
        <v>5368</v>
      </c>
      <c r="D2275" s="100" t="s">
        <v>10167</v>
      </c>
      <c r="E2275" s="103">
        <v>71298</v>
      </c>
      <c r="F2275" s="85"/>
      <c r="G2275" s="96"/>
      <c r="H2275" s="91"/>
    </row>
    <row r="2276" spans="1:8" ht="25" x14ac:dyDescent="0.25">
      <c r="A2276" s="86" t="s">
        <v>10191</v>
      </c>
      <c r="B2276" s="98" t="s">
        <v>10192</v>
      </c>
      <c r="C2276" s="100" t="s">
        <v>5368</v>
      </c>
      <c r="D2276" s="100" t="s">
        <v>10173</v>
      </c>
      <c r="E2276" s="103">
        <v>50501</v>
      </c>
      <c r="F2276" s="85"/>
      <c r="G2276" s="96"/>
      <c r="H2276" s="91"/>
    </row>
    <row r="2277" spans="1:8" ht="12.5" x14ac:dyDescent="0.25">
      <c r="A2277" s="86" t="s">
        <v>10193</v>
      </c>
      <c r="B2277" s="98" t="s">
        <v>10194</v>
      </c>
      <c r="C2277" s="100" t="s">
        <v>5368</v>
      </c>
      <c r="D2277" s="100" t="s">
        <v>5143</v>
      </c>
      <c r="E2277" s="103">
        <v>606</v>
      </c>
      <c r="F2277" s="85"/>
      <c r="G2277" s="96"/>
      <c r="H2277" s="91"/>
    </row>
    <row r="2278" spans="1:8" ht="12.5" x14ac:dyDescent="0.25">
      <c r="A2278" s="86" t="s">
        <v>10195</v>
      </c>
      <c r="B2278" s="98" t="s">
        <v>10196</v>
      </c>
      <c r="C2278" s="100" t="s">
        <v>5368</v>
      </c>
      <c r="D2278" s="100" t="s">
        <v>10173</v>
      </c>
      <c r="E2278" s="103">
        <v>1789</v>
      </c>
      <c r="F2278" s="85"/>
      <c r="G2278" s="96"/>
      <c r="H2278" s="91"/>
    </row>
    <row r="2279" spans="1:8" ht="25" x14ac:dyDescent="0.25">
      <c r="A2279" s="86" t="s">
        <v>10197</v>
      </c>
      <c r="B2279" s="98" t="s">
        <v>10198</v>
      </c>
      <c r="C2279" s="100" t="s">
        <v>5368</v>
      </c>
      <c r="D2279" s="100" t="s">
        <v>10167</v>
      </c>
      <c r="E2279" s="103">
        <v>125200</v>
      </c>
      <c r="F2279" s="85"/>
      <c r="G2279" s="96"/>
      <c r="H2279" s="91"/>
    </row>
    <row r="2280" spans="1:8" ht="12.5" x14ac:dyDescent="0.25">
      <c r="A2280" s="86" t="s">
        <v>10199</v>
      </c>
      <c r="B2280" s="98" t="s">
        <v>10200</v>
      </c>
      <c r="C2280" s="100" t="s">
        <v>5368</v>
      </c>
      <c r="D2280" s="100" t="s">
        <v>10173</v>
      </c>
      <c r="E2280" s="103">
        <v>7200</v>
      </c>
      <c r="F2280" s="85"/>
      <c r="G2280" s="96"/>
      <c r="H2280" s="91"/>
    </row>
    <row r="2281" spans="1:8" ht="12.5" x14ac:dyDescent="0.25">
      <c r="A2281" s="86" t="s">
        <v>10201</v>
      </c>
      <c r="B2281" s="98" t="s">
        <v>10202</v>
      </c>
      <c r="C2281" s="100" t="s">
        <v>5368</v>
      </c>
      <c r="D2281" s="100" t="s">
        <v>10173</v>
      </c>
      <c r="E2281" s="103">
        <v>63126</v>
      </c>
      <c r="F2281" s="85"/>
      <c r="G2281" s="96"/>
      <c r="H2281" s="91"/>
    </row>
    <row r="2282" spans="1:8" ht="12.5" x14ac:dyDescent="0.25">
      <c r="A2282" s="86" t="s">
        <v>10203</v>
      </c>
      <c r="B2282" s="98" t="s">
        <v>10204</v>
      </c>
      <c r="C2282" s="100" t="s">
        <v>5368</v>
      </c>
      <c r="D2282" s="100" t="s">
        <v>5143</v>
      </c>
      <c r="E2282" s="103">
        <v>1789</v>
      </c>
      <c r="F2282" s="85"/>
      <c r="G2282" s="96"/>
      <c r="H2282" s="91"/>
    </row>
    <row r="2283" spans="1:8" ht="12.5" x14ac:dyDescent="0.25">
      <c r="A2283" s="86" t="s">
        <v>10205</v>
      </c>
      <c r="B2283" s="98" t="s">
        <v>10206</v>
      </c>
      <c r="C2283" s="100" t="s">
        <v>5368</v>
      </c>
      <c r="D2283" s="100" t="s">
        <v>10167</v>
      </c>
      <c r="E2283" s="103">
        <v>106044</v>
      </c>
      <c r="F2283" s="85"/>
      <c r="G2283" s="96"/>
      <c r="H2283" s="91"/>
    </row>
    <row r="2284" spans="1:8" ht="12.5" x14ac:dyDescent="0.25">
      <c r="A2284" s="86" t="s">
        <v>10207</v>
      </c>
      <c r="B2284" s="98" t="s">
        <v>10208</v>
      </c>
      <c r="C2284" s="100" t="s">
        <v>5368</v>
      </c>
      <c r="D2284" s="100" t="s">
        <v>10047</v>
      </c>
      <c r="E2284" s="103">
        <v>12298127</v>
      </c>
      <c r="F2284" s="85"/>
      <c r="G2284" s="96"/>
      <c r="H2284" s="91"/>
    </row>
    <row r="2285" spans="1:8" ht="12.5" x14ac:dyDescent="0.25">
      <c r="A2285" s="86" t="s">
        <v>10209</v>
      </c>
      <c r="B2285" s="98" t="s">
        <v>10210</v>
      </c>
      <c r="C2285" s="100" t="s">
        <v>5368</v>
      </c>
      <c r="D2285" s="100" t="s">
        <v>10211</v>
      </c>
      <c r="E2285" s="103">
        <v>92052</v>
      </c>
      <c r="F2285" s="85"/>
      <c r="G2285" s="96"/>
      <c r="H2285" s="91"/>
    </row>
    <row r="2286" spans="1:8" ht="25" x14ac:dyDescent="0.25">
      <c r="A2286" s="86" t="s">
        <v>10212</v>
      </c>
      <c r="B2286" s="98" t="s">
        <v>10213</v>
      </c>
      <c r="C2286" s="100" t="s">
        <v>5368</v>
      </c>
      <c r="D2286" s="100" t="s">
        <v>10173</v>
      </c>
      <c r="E2286" s="103">
        <v>72069</v>
      </c>
      <c r="F2286" s="85"/>
      <c r="G2286" s="96"/>
      <c r="H2286" s="91"/>
    </row>
    <row r="2287" spans="1:8" ht="12.5" x14ac:dyDescent="0.25">
      <c r="A2287" s="86" t="s">
        <v>10214</v>
      </c>
      <c r="B2287" s="98" t="s">
        <v>10215</v>
      </c>
      <c r="C2287" s="100" t="s">
        <v>5368</v>
      </c>
      <c r="D2287" s="100" t="s">
        <v>5143</v>
      </c>
      <c r="E2287" s="103">
        <v>3441</v>
      </c>
      <c r="F2287" s="85"/>
      <c r="G2287" s="96"/>
      <c r="H2287" s="91"/>
    </row>
    <row r="2288" spans="1:8" ht="12.5" x14ac:dyDescent="0.25">
      <c r="A2288" s="86" t="s">
        <v>10216</v>
      </c>
      <c r="B2288" s="98" t="s">
        <v>10217</v>
      </c>
      <c r="C2288" s="100" t="s">
        <v>5368</v>
      </c>
      <c r="D2288" s="100" t="s">
        <v>5143</v>
      </c>
      <c r="E2288" s="103">
        <v>42348</v>
      </c>
      <c r="F2288" s="85"/>
      <c r="G2288" s="96"/>
      <c r="H2288" s="91"/>
    </row>
    <row r="2289" spans="1:8" ht="12.5" x14ac:dyDescent="0.25">
      <c r="A2289" s="86" t="s">
        <v>10219</v>
      </c>
      <c r="B2289" s="98" t="s">
        <v>10220</v>
      </c>
      <c r="C2289" s="100" t="s">
        <v>5368</v>
      </c>
      <c r="D2289" s="100" t="s">
        <v>10170</v>
      </c>
      <c r="E2289" s="103">
        <v>32552</v>
      </c>
      <c r="F2289" s="85"/>
      <c r="G2289" s="96"/>
      <c r="H2289" s="91"/>
    </row>
    <row r="2290" spans="1:8" ht="12.5" x14ac:dyDescent="0.25">
      <c r="A2290" s="86" t="s">
        <v>10225</v>
      </c>
      <c r="B2290" s="98" t="s">
        <v>10226</v>
      </c>
      <c r="C2290" s="100" t="s">
        <v>5368</v>
      </c>
      <c r="D2290" s="100" t="s">
        <v>5143</v>
      </c>
      <c r="E2290" s="103">
        <v>5324</v>
      </c>
      <c r="F2290" s="85"/>
      <c r="G2290" s="96"/>
      <c r="H2290" s="91"/>
    </row>
    <row r="2291" spans="1:8" ht="12.5" x14ac:dyDescent="0.25">
      <c r="A2291" s="86" t="s">
        <v>10227</v>
      </c>
      <c r="B2291" s="98" t="s">
        <v>10228</v>
      </c>
      <c r="C2291" s="100" t="s">
        <v>5368</v>
      </c>
      <c r="D2291" s="100" t="s">
        <v>10167</v>
      </c>
      <c r="E2291" s="103">
        <v>560664</v>
      </c>
      <c r="F2291" s="85"/>
      <c r="G2291" s="96"/>
      <c r="H2291" s="91"/>
    </row>
    <row r="2292" spans="1:8" ht="12.5" x14ac:dyDescent="0.25">
      <c r="A2292" s="86" t="s">
        <v>10229</v>
      </c>
      <c r="B2292" s="98" t="s">
        <v>10230</v>
      </c>
      <c r="C2292" s="100" t="s">
        <v>5368</v>
      </c>
      <c r="D2292" s="100" t="s">
        <v>10167</v>
      </c>
      <c r="E2292" s="103">
        <v>95835</v>
      </c>
      <c r="F2292" s="85"/>
      <c r="G2292" s="96"/>
      <c r="H2292" s="91"/>
    </row>
    <row r="2293" spans="1:8" ht="12.5" x14ac:dyDescent="0.25">
      <c r="A2293" s="86" t="s">
        <v>10231</v>
      </c>
      <c r="B2293" s="98" t="s">
        <v>10232</v>
      </c>
      <c r="C2293" s="100" t="s">
        <v>5368</v>
      </c>
      <c r="D2293" s="100" t="s">
        <v>10170</v>
      </c>
      <c r="E2293" s="103">
        <v>15608</v>
      </c>
      <c r="F2293" s="85"/>
      <c r="G2293" s="96"/>
      <c r="H2293" s="91"/>
    </row>
    <row r="2294" spans="1:8" ht="12.5" x14ac:dyDescent="0.25">
      <c r="A2294" s="86" t="s">
        <v>10233</v>
      </c>
      <c r="B2294" s="98" t="s">
        <v>10234</v>
      </c>
      <c r="C2294" s="100" t="s">
        <v>5368</v>
      </c>
      <c r="D2294" s="100" t="s">
        <v>10170</v>
      </c>
      <c r="E2294" s="103">
        <v>19238</v>
      </c>
      <c r="F2294" s="85"/>
      <c r="G2294" s="96"/>
      <c r="H2294" s="91"/>
    </row>
    <row r="2295" spans="1:8" ht="12.5" x14ac:dyDescent="0.25">
      <c r="A2295" s="86" t="s">
        <v>10235</v>
      </c>
      <c r="B2295" s="98" t="s">
        <v>10236</v>
      </c>
      <c r="C2295" s="100" t="s">
        <v>5368</v>
      </c>
      <c r="D2295" s="100" t="s">
        <v>5143</v>
      </c>
      <c r="E2295" s="103">
        <v>64178</v>
      </c>
      <c r="F2295" s="85"/>
      <c r="G2295" s="96"/>
      <c r="H2295" s="91"/>
    </row>
    <row r="2296" spans="1:8" ht="12.5" x14ac:dyDescent="0.25">
      <c r="A2296" s="86" t="s">
        <v>10237</v>
      </c>
      <c r="B2296" s="98" t="s">
        <v>10238</v>
      </c>
      <c r="C2296" s="100" t="s">
        <v>5368</v>
      </c>
      <c r="D2296" s="100" t="s">
        <v>5143</v>
      </c>
      <c r="E2296" s="103">
        <v>10521</v>
      </c>
      <c r="F2296" s="85"/>
      <c r="G2296" s="96"/>
      <c r="H2296" s="91"/>
    </row>
    <row r="2297" spans="1:8" ht="12.5" x14ac:dyDescent="0.25">
      <c r="A2297" s="86" t="s">
        <v>10239</v>
      </c>
      <c r="B2297" s="98" t="s">
        <v>10240</v>
      </c>
      <c r="C2297" s="100" t="s">
        <v>5368</v>
      </c>
      <c r="D2297" s="100" t="s">
        <v>5143</v>
      </c>
      <c r="E2297" s="103">
        <v>125006</v>
      </c>
      <c r="F2297" s="85"/>
      <c r="G2297" s="96"/>
      <c r="H2297" s="91"/>
    </row>
    <row r="2298" spans="1:8" ht="12.5" x14ac:dyDescent="0.25">
      <c r="A2298" s="86" t="s">
        <v>10241</v>
      </c>
      <c r="B2298" s="98" t="s">
        <v>10242</v>
      </c>
      <c r="C2298" s="100" t="s">
        <v>5368</v>
      </c>
      <c r="D2298" s="100" t="s">
        <v>5143</v>
      </c>
      <c r="E2298" s="103">
        <v>1205</v>
      </c>
      <c r="F2298" s="85"/>
      <c r="G2298" s="96"/>
      <c r="H2298" s="91"/>
    </row>
    <row r="2299" spans="1:8" ht="12.5" x14ac:dyDescent="0.25">
      <c r="A2299" s="86" t="s">
        <v>10243</v>
      </c>
      <c r="B2299" s="98" t="s">
        <v>10244</v>
      </c>
      <c r="C2299" s="100" t="s">
        <v>5368</v>
      </c>
      <c r="D2299" s="100" t="s">
        <v>5143</v>
      </c>
      <c r="E2299" s="103">
        <v>477</v>
      </c>
      <c r="F2299" s="85"/>
      <c r="G2299" s="96"/>
      <c r="H2299" s="91"/>
    </row>
    <row r="2300" spans="1:8" ht="12.5" x14ac:dyDescent="0.25">
      <c r="A2300" s="86" t="s">
        <v>10245</v>
      </c>
      <c r="B2300" s="98" t="s">
        <v>10246</v>
      </c>
      <c r="C2300" s="100" t="s">
        <v>5368</v>
      </c>
      <c r="D2300" s="100" t="s">
        <v>5143</v>
      </c>
      <c r="E2300" s="103">
        <v>39769</v>
      </c>
      <c r="F2300" s="85"/>
      <c r="G2300" s="96"/>
      <c r="H2300" s="91"/>
    </row>
    <row r="2301" spans="1:8" ht="12.5" x14ac:dyDescent="0.25">
      <c r="A2301" s="86" t="s">
        <v>10247</v>
      </c>
      <c r="B2301" s="98" t="s">
        <v>10248</v>
      </c>
      <c r="C2301" s="100" t="s">
        <v>5368</v>
      </c>
      <c r="D2301" s="100" t="s">
        <v>5143</v>
      </c>
      <c r="E2301" s="103">
        <v>2893</v>
      </c>
      <c r="F2301" s="85"/>
      <c r="G2301" s="96"/>
      <c r="H2301" s="91"/>
    </row>
    <row r="2302" spans="1:8" ht="25" x14ac:dyDescent="0.25">
      <c r="A2302" s="86" t="s">
        <v>10249</v>
      </c>
      <c r="B2302" s="98" t="s">
        <v>10250</v>
      </c>
      <c r="C2302" s="100" t="s">
        <v>5368</v>
      </c>
      <c r="D2302" s="100" t="s">
        <v>5143</v>
      </c>
      <c r="E2302" s="103">
        <v>26303</v>
      </c>
      <c r="F2302" s="85"/>
      <c r="G2302" s="96"/>
      <c r="H2302" s="91"/>
    </row>
    <row r="2303" spans="1:8" ht="62.5" x14ac:dyDescent="0.25">
      <c r="A2303" s="86" t="s">
        <v>10251</v>
      </c>
      <c r="B2303" s="98" t="s">
        <v>10252</v>
      </c>
      <c r="C2303" s="100" t="s">
        <v>5368</v>
      </c>
      <c r="D2303" s="100" t="s">
        <v>5143</v>
      </c>
      <c r="E2303" s="103">
        <v>84168</v>
      </c>
      <c r="F2303" s="85"/>
      <c r="G2303" s="96"/>
      <c r="H2303" s="91"/>
    </row>
    <row r="2304" spans="1:8" ht="12.5" x14ac:dyDescent="0.25">
      <c r="A2304" s="86" t="s">
        <v>10253</v>
      </c>
      <c r="B2304" s="98" t="s">
        <v>10254</v>
      </c>
      <c r="C2304" s="100" t="s">
        <v>5368</v>
      </c>
      <c r="D2304" s="100" t="s">
        <v>5143</v>
      </c>
      <c r="E2304" s="103">
        <v>7049</v>
      </c>
      <c r="F2304" s="85"/>
      <c r="G2304" s="96"/>
      <c r="H2304" s="91"/>
    </row>
    <row r="2305" spans="1:8" ht="12.5" x14ac:dyDescent="0.25">
      <c r="A2305" s="86" t="s">
        <v>10255</v>
      </c>
      <c r="B2305" s="98" t="s">
        <v>10256</v>
      </c>
      <c r="C2305" s="100" t="s">
        <v>5368</v>
      </c>
      <c r="D2305" s="100" t="s">
        <v>5140</v>
      </c>
      <c r="E2305" s="103">
        <v>47555</v>
      </c>
      <c r="F2305" s="85"/>
      <c r="G2305" s="96"/>
      <c r="H2305" s="91"/>
    </row>
    <row r="2306" spans="1:8" ht="25" x14ac:dyDescent="0.25">
      <c r="A2306" s="86" t="s">
        <v>10257</v>
      </c>
      <c r="B2306" s="98" t="s">
        <v>10258</v>
      </c>
      <c r="C2306" s="100" t="s">
        <v>5368</v>
      </c>
      <c r="D2306" s="100" t="s">
        <v>5143</v>
      </c>
      <c r="E2306" s="103">
        <v>16834</v>
      </c>
      <c r="F2306" s="85"/>
      <c r="G2306" s="96"/>
      <c r="H2306" s="91"/>
    </row>
    <row r="2307" spans="1:8" ht="12.5" x14ac:dyDescent="0.25">
      <c r="A2307" s="86" t="s">
        <v>10259</v>
      </c>
      <c r="B2307" s="98" t="s">
        <v>10260</v>
      </c>
      <c r="C2307" s="100" t="s">
        <v>5368</v>
      </c>
      <c r="D2307" s="100" t="s">
        <v>10173</v>
      </c>
      <c r="E2307" s="103">
        <v>6523</v>
      </c>
      <c r="F2307" s="85"/>
      <c r="G2307" s="96"/>
      <c r="H2307" s="91"/>
    </row>
    <row r="2308" spans="1:8" ht="12.5" x14ac:dyDescent="0.25">
      <c r="A2308" s="86" t="s">
        <v>10261</v>
      </c>
      <c r="B2308" s="98" t="s">
        <v>10262</v>
      </c>
      <c r="C2308" s="100" t="s">
        <v>5368</v>
      </c>
      <c r="D2308" s="100" t="s">
        <v>10173</v>
      </c>
      <c r="E2308" s="103">
        <v>14668</v>
      </c>
      <c r="F2308" s="85"/>
      <c r="G2308" s="96"/>
      <c r="H2308" s="91"/>
    </row>
    <row r="2309" spans="1:8" ht="12.5" x14ac:dyDescent="0.25">
      <c r="A2309" s="86" t="s">
        <v>10263</v>
      </c>
      <c r="B2309" s="98" t="s">
        <v>10248</v>
      </c>
      <c r="C2309" s="100" t="s">
        <v>5368</v>
      </c>
      <c r="D2309" s="100" t="s">
        <v>5143</v>
      </c>
      <c r="E2309" s="103">
        <v>2893</v>
      </c>
      <c r="F2309" s="85"/>
      <c r="G2309" s="96"/>
      <c r="H2309" s="91"/>
    </row>
    <row r="2310" spans="1:8" ht="12.5" x14ac:dyDescent="0.25">
      <c r="A2310" s="86" t="s">
        <v>10264</v>
      </c>
      <c r="B2310" s="98" t="s">
        <v>10265</v>
      </c>
      <c r="C2310" s="100" t="s">
        <v>5368</v>
      </c>
      <c r="D2310" s="100" t="s">
        <v>10266</v>
      </c>
      <c r="E2310" s="103">
        <v>1157310</v>
      </c>
      <c r="F2310" s="85"/>
      <c r="G2310" s="96"/>
      <c r="H2310" s="91"/>
    </row>
    <row r="2311" spans="1:8" ht="12.5" x14ac:dyDescent="0.25">
      <c r="A2311" s="86" t="s">
        <v>10267</v>
      </c>
      <c r="B2311" s="98" t="s">
        <v>10268</v>
      </c>
      <c r="C2311" s="100" t="s">
        <v>5368</v>
      </c>
      <c r="D2311" s="100" t="s">
        <v>5143</v>
      </c>
      <c r="E2311" s="103">
        <v>946890</v>
      </c>
      <c r="F2311" s="85"/>
      <c r="G2311" s="96"/>
      <c r="H2311" s="91"/>
    </row>
    <row r="2312" spans="1:8" ht="12.5" x14ac:dyDescent="0.25">
      <c r="A2312" s="86" t="s">
        <v>10269</v>
      </c>
      <c r="B2312" s="98" t="s">
        <v>10270</v>
      </c>
      <c r="C2312" s="100" t="s">
        <v>5368</v>
      </c>
      <c r="D2312" s="100" t="s">
        <v>10266</v>
      </c>
      <c r="E2312" s="103">
        <v>789075</v>
      </c>
      <c r="F2312" s="85"/>
      <c r="G2312" s="96"/>
      <c r="H2312" s="91"/>
    </row>
    <row r="2313" spans="1:8" ht="12.5" x14ac:dyDescent="0.25">
      <c r="A2313" s="86" t="s">
        <v>10271</v>
      </c>
      <c r="B2313" s="98" t="s">
        <v>10272</v>
      </c>
      <c r="C2313" s="100" t="s">
        <v>5368</v>
      </c>
      <c r="D2313" s="100" t="s">
        <v>10273</v>
      </c>
      <c r="E2313" s="103">
        <v>526050</v>
      </c>
      <c r="F2313" s="85"/>
      <c r="G2313" s="96"/>
      <c r="H2313" s="91"/>
    </row>
    <row r="2314" spans="1:8" ht="25" x14ac:dyDescent="0.25">
      <c r="A2314" s="86" t="s">
        <v>10274</v>
      </c>
      <c r="B2314" s="98" t="s">
        <v>10275</v>
      </c>
      <c r="C2314" s="100" t="s">
        <v>5368</v>
      </c>
      <c r="D2314" s="100" t="s">
        <v>10276</v>
      </c>
      <c r="E2314" s="103">
        <v>14319361</v>
      </c>
      <c r="F2314" s="85"/>
      <c r="G2314" s="96"/>
      <c r="H2314" s="91"/>
    </row>
    <row r="2315" spans="1:8" ht="37.5" x14ac:dyDescent="0.25">
      <c r="A2315" s="86" t="s">
        <v>10277</v>
      </c>
      <c r="B2315" s="98" t="s">
        <v>10278</v>
      </c>
      <c r="C2315" s="100" t="s">
        <v>5368</v>
      </c>
      <c r="D2315" s="100" t="s">
        <v>10276</v>
      </c>
      <c r="E2315" s="103">
        <v>10209779</v>
      </c>
      <c r="F2315" s="85"/>
      <c r="G2315" s="96"/>
      <c r="H2315" s="91"/>
    </row>
    <row r="2316" spans="1:8" ht="25" x14ac:dyDescent="0.25">
      <c r="A2316" s="86" t="s">
        <v>10279</v>
      </c>
      <c r="B2316" s="98" t="s">
        <v>10280</v>
      </c>
      <c r="C2316" s="80" t="s">
        <v>5368</v>
      </c>
      <c r="D2316" s="100" t="s">
        <v>10173</v>
      </c>
      <c r="E2316" s="103">
        <v>91007</v>
      </c>
      <c r="F2316" s="85"/>
      <c r="G2316" s="96"/>
      <c r="H2316" s="91"/>
    </row>
    <row r="2317" spans="1:8" ht="62.5" x14ac:dyDescent="0.25">
      <c r="A2317" s="86" t="s">
        <v>10281</v>
      </c>
      <c r="B2317" s="98" t="s">
        <v>10282</v>
      </c>
      <c r="C2317" s="100" t="s">
        <v>5368</v>
      </c>
      <c r="D2317" s="100" t="s">
        <v>5143</v>
      </c>
      <c r="E2317" s="103">
        <v>3608703</v>
      </c>
      <c r="F2317" s="85"/>
      <c r="G2317" s="96"/>
      <c r="H2317" s="91"/>
    </row>
    <row r="2318" spans="1:8" ht="37.5" x14ac:dyDescent="0.25">
      <c r="A2318" s="86" t="s">
        <v>10283</v>
      </c>
      <c r="B2318" s="98" t="s">
        <v>10284</v>
      </c>
      <c r="C2318" s="100" t="s">
        <v>5368</v>
      </c>
      <c r="D2318" s="100" t="s">
        <v>5143</v>
      </c>
      <c r="E2318" s="103">
        <v>2240973</v>
      </c>
      <c r="F2318" s="85"/>
      <c r="G2318" s="96"/>
      <c r="H2318" s="91"/>
    </row>
    <row r="2319" spans="1:8" ht="12.5" x14ac:dyDescent="0.25">
      <c r="A2319" s="86"/>
      <c r="B2319" s="98"/>
      <c r="C2319" s="80"/>
      <c r="D2319" s="100"/>
      <c r="E2319" s="103"/>
      <c r="F2319" s="85"/>
      <c r="G2319" s="96"/>
    </row>
    <row r="2320" spans="1:8" ht="12.5" x14ac:dyDescent="0.25">
      <c r="A2320" s="86"/>
      <c r="B2320" s="98"/>
      <c r="C2320" s="80"/>
      <c r="D2320" s="100"/>
      <c r="E2320" s="103"/>
      <c r="F2320" s="85"/>
      <c r="G2320" s="96"/>
    </row>
    <row r="2321" spans="1:9" ht="12.5" x14ac:dyDescent="0.25">
      <c r="A2321" s="86"/>
      <c r="B2321" s="98"/>
      <c r="C2321" s="80"/>
      <c r="D2321" s="100"/>
      <c r="E2321" s="103"/>
      <c r="F2321" s="85"/>
      <c r="G2321" s="96"/>
    </row>
    <row r="2322" spans="1:9" ht="12.5" x14ac:dyDescent="0.25">
      <c r="A2322" s="86"/>
      <c r="B2322" s="98"/>
      <c r="C2322" s="80"/>
      <c r="D2322" s="100"/>
      <c r="E2322" s="103"/>
      <c r="F2322" s="85"/>
      <c r="G2322" s="96"/>
    </row>
    <row r="2323" spans="1:9" ht="12.5" x14ac:dyDescent="0.25">
      <c r="A2323" s="86"/>
      <c r="B2323" s="98"/>
      <c r="C2323" s="80"/>
      <c r="D2323" s="100"/>
      <c r="E2323" s="103"/>
      <c r="F2323" s="85"/>
      <c r="G2323" s="96"/>
    </row>
    <row r="2324" spans="1:9" ht="12.5" x14ac:dyDescent="0.25">
      <c r="A2324" s="107"/>
      <c r="B2324" s="123"/>
      <c r="C2324" s="108"/>
      <c r="D2324" s="109"/>
      <c r="E2324" s="110"/>
      <c r="F2324" s="111"/>
      <c r="G2324" s="112"/>
      <c r="H2324" s="113"/>
    </row>
    <row r="2325" spans="1:9" ht="12.5" x14ac:dyDescent="0.25">
      <c r="A2325" s="7" t="s">
        <v>5434</v>
      </c>
      <c r="B2325" s="79" t="s">
        <v>5435</v>
      </c>
      <c r="C2325" s="80" t="s">
        <v>5376</v>
      </c>
      <c r="D2325" s="80" t="s">
        <v>70</v>
      </c>
      <c r="E2325" s="103">
        <f>ROUNDUP(H2325*(1+$H$1),0)</f>
        <v>3484</v>
      </c>
      <c r="F2325" s="85">
        <v>2782</v>
      </c>
      <c r="G2325" s="96">
        <v>0.19</v>
      </c>
      <c r="H2325" s="97">
        <v>3311</v>
      </c>
    </row>
    <row r="2326" spans="1:9" ht="12.5" x14ac:dyDescent="0.25">
      <c r="A2326" s="7" t="s">
        <v>5374</v>
      </c>
      <c r="B2326" s="79" t="s">
        <v>5375</v>
      </c>
      <c r="C2326" s="80" t="s">
        <v>5376</v>
      </c>
      <c r="D2326" s="80" t="s">
        <v>70</v>
      </c>
      <c r="E2326" s="103">
        <f t="shared" si="66"/>
        <v>3484</v>
      </c>
      <c r="F2326" s="85">
        <v>2782</v>
      </c>
      <c r="G2326" s="96">
        <v>0.19</v>
      </c>
      <c r="H2326" s="97">
        <v>3311</v>
      </c>
    </row>
    <row r="2327" spans="1:9" ht="25" x14ac:dyDescent="0.25">
      <c r="A2327" s="7" t="s">
        <v>5681</v>
      </c>
      <c r="B2327" s="98" t="s">
        <v>5682</v>
      </c>
      <c r="C2327" s="80" t="s">
        <v>5390</v>
      </c>
      <c r="D2327" s="100" t="s">
        <v>5683</v>
      </c>
      <c r="E2327" s="104">
        <f>13980*1.19</f>
        <v>16636.2</v>
      </c>
      <c r="F2327" s="85">
        <v>7962</v>
      </c>
      <c r="G2327" s="96">
        <v>0.19</v>
      </c>
      <c r="H2327" s="97">
        <v>9475</v>
      </c>
      <c r="I2327" s="91" t="s">
        <v>10345</v>
      </c>
    </row>
    <row r="2328" spans="1:9" ht="13" x14ac:dyDescent="0.25">
      <c r="A2328" s="7" t="s">
        <v>10346</v>
      </c>
      <c r="B2328" s="98" t="s">
        <v>10347</v>
      </c>
      <c r="C2328" s="80" t="s">
        <v>5390</v>
      </c>
      <c r="D2328" s="80" t="s">
        <v>4985</v>
      </c>
      <c r="E2328" s="104">
        <v>225000</v>
      </c>
      <c r="F2328" s="85"/>
      <c r="G2328" s="96"/>
    </row>
    <row r="2329" spans="1:9" ht="12.5" x14ac:dyDescent="0.25">
      <c r="A2329" s="7" t="s">
        <v>5550</v>
      </c>
      <c r="B2329" s="79" t="s">
        <v>5551</v>
      </c>
      <c r="C2329" s="80" t="s">
        <v>5390</v>
      </c>
      <c r="D2329" s="80" t="s">
        <v>4985</v>
      </c>
      <c r="E2329" s="103">
        <f t="shared" si="66"/>
        <v>85530</v>
      </c>
      <c r="F2329" s="85">
        <v>68321</v>
      </c>
      <c r="G2329" s="96">
        <v>0.19</v>
      </c>
      <c r="H2329" s="97">
        <v>81302</v>
      </c>
    </row>
    <row r="2330" spans="1:9" ht="13" x14ac:dyDescent="0.25">
      <c r="A2330" s="7" t="s">
        <v>8766</v>
      </c>
      <c r="B2330" s="79" t="s">
        <v>8767</v>
      </c>
      <c r="C2330" s="80" t="s">
        <v>5390</v>
      </c>
      <c r="D2330" s="80" t="s">
        <v>4985</v>
      </c>
      <c r="E2330" s="104">
        <v>148750</v>
      </c>
      <c r="F2330" s="85"/>
      <c r="G2330" s="96"/>
      <c r="I2330" s="91" t="s">
        <v>10310</v>
      </c>
    </row>
    <row r="2331" spans="1:9" ht="13" x14ac:dyDescent="0.25">
      <c r="A2331" s="7" t="s">
        <v>8774</v>
      </c>
      <c r="B2331" s="79" t="s">
        <v>8775</v>
      </c>
      <c r="C2331" s="80" t="s">
        <v>5390</v>
      </c>
      <c r="D2331" s="80" t="s">
        <v>4985</v>
      </c>
      <c r="E2331" s="104">
        <v>261800</v>
      </c>
      <c r="F2331" s="85"/>
      <c r="G2331" s="96"/>
      <c r="I2331" s="91" t="s">
        <v>10310</v>
      </c>
    </row>
    <row r="2332" spans="1:9" ht="25" x14ac:dyDescent="0.25">
      <c r="A2332" s="7" t="s">
        <v>8768</v>
      </c>
      <c r="B2332" s="79" t="s">
        <v>8769</v>
      </c>
      <c r="C2332" s="80" t="s">
        <v>5390</v>
      </c>
      <c r="D2332" s="80" t="s">
        <v>4985</v>
      </c>
      <c r="E2332" s="103">
        <f t="shared" si="66"/>
        <v>102636</v>
      </c>
      <c r="F2332" s="85">
        <v>81985</v>
      </c>
      <c r="G2332" s="96">
        <v>0.19</v>
      </c>
      <c r="H2332" s="97">
        <v>97562</v>
      </c>
    </row>
    <row r="2333" spans="1:9" ht="13" x14ac:dyDescent="0.25">
      <c r="A2333" s="7" t="s">
        <v>5570</v>
      </c>
      <c r="B2333" s="98" t="s">
        <v>5571</v>
      </c>
      <c r="C2333" s="80" t="s">
        <v>5390</v>
      </c>
      <c r="D2333" s="80" t="s">
        <v>4985</v>
      </c>
      <c r="E2333" s="104">
        <f>ROUND(64000*1.19,0)</f>
        <v>76160</v>
      </c>
      <c r="F2333" s="85"/>
      <c r="G2333" s="96"/>
      <c r="I2333" s="91" t="s">
        <v>10345</v>
      </c>
    </row>
    <row r="2334" spans="1:9" ht="12.5" x14ac:dyDescent="0.25">
      <c r="A2334" s="7" t="s">
        <v>6059</v>
      </c>
      <c r="B2334" s="79" t="s">
        <v>6060</v>
      </c>
      <c r="C2334" s="80" t="s">
        <v>5390</v>
      </c>
      <c r="D2334" s="80" t="s">
        <v>75</v>
      </c>
      <c r="E2334" s="103">
        <f t="shared" si="66"/>
        <v>66522</v>
      </c>
      <c r="F2334" s="85">
        <v>53137</v>
      </c>
      <c r="G2334" s="96">
        <v>0.19</v>
      </c>
      <c r="H2334" s="97">
        <v>63233</v>
      </c>
    </row>
    <row r="2335" spans="1:9" ht="13" x14ac:dyDescent="0.25">
      <c r="A2335" s="7" t="s">
        <v>5586</v>
      </c>
      <c r="B2335" s="79" t="s">
        <v>5587</v>
      </c>
      <c r="C2335" s="80" t="s">
        <v>5390</v>
      </c>
      <c r="D2335" s="80" t="s">
        <v>75</v>
      </c>
      <c r="E2335" s="104">
        <v>87000</v>
      </c>
      <c r="F2335" s="85"/>
      <c r="G2335" s="96"/>
      <c r="I2335" s="91" t="s">
        <v>10348</v>
      </c>
    </row>
    <row r="2336" spans="1:9" ht="12.5" x14ac:dyDescent="0.25">
      <c r="A2336" s="7" t="s">
        <v>6338</v>
      </c>
      <c r="B2336" s="79" t="s">
        <v>6339</v>
      </c>
      <c r="C2336" s="80" t="s">
        <v>5390</v>
      </c>
      <c r="D2336" s="80" t="s">
        <v>75</v>
      </c>
      <c r="E2336" s="103">
        <f t="shared" si="66"/>
        <v>475174</v>
      </c>
      <c r="F2336" s="85">
        <v>379568</v>
      </c>
      <c r="G2336" s="96">
        <v>0.19</v>
      </c>
      <c r="H2336" s="97">
        <v>451686</v>
      </c>
    </row>
    <row r="2337" spans="1:10" ht="13" x14ac:dyDescent="0.25">
      <c r="A2337" s="7" t="s">
        <v>6124</v>
      </c>
      <c r="B2337" s="79" t="s">
        <v>6125</v>
      </c>
      <c r="C2337" s="80" t="s">
        <v>5390</v>
      </c>
      <c r="D2337" s="80" t="s">
        <v>75</v>
      </c>
      <c r="E2337" s="104">
        <v>89250</v>
      </c>
      <c r="F2337" s="85"/>
      <c r="G2337" s="96"/>
      <c r="I2337" s="91" t="s">
        <v>10349</v>
      </c>
    </row>
    <row r="2338" spans="1:10" ht="12.5" x14ac:dyDescent="0.25">
      <c r="A2338" s="7" t="s">
        <v>5414</v>
      </c>
      <c r="B2338" s="79" t="s">
        <v>5415</v>
      </c>
      <c r="C2338" s="80" t="s">
        <v>5390</v>
      </c>
      <c r="D2338" s="80" t="s">
        <v>75</v>
      </c>
      <c r="E2338" s="103">
        <f t="shared" si="66"/>
        <v>180217</v>
      </c>
      <c r="F2338" s="85">
        <v>143956</v>
      </c>
      <c r="G2338" s="96">
        <v>0.19</v>
      </c>
      <c r="H2338" s="97">
        <v>171308</v>
      </c>
    </row>
    <row r="2339" spans="1:10" ht="12.5" x14ac:dyDescent="0.25">
      <c r="A2339" s="7" t="s">
        <v>5416</v>
      </c>
      <c r="B2339" s="79" t="s">
        <v>5417</v>
      </c>
      <c r="C2339" s="80" t="s">
        <v>5390</v>
      </c>
      <c r="D2339" s="80" t="s">
        <v>75</v>
      </c>
      <c r="E2339" s="103">
        <f t="shared" si="66"/>
        <v>4181067</v>
      </c>
      <c r="F2339" s="85">
        <v>3339830</v>
      </c>
      <c r="G2339" s="96">
        <v>0.19</v>
      </c>
      <c r="H2339" s="97">
        <v>3974398</v>
      </c>
    </row>
    <row r="2340" spans="1:10" ht="13" x14ac:dyDescent="0.25">
      <c r="A2340" s="7" t="s">
        <v>5388</v>
      </c>
      <c r="B2340" s="79" t="s">
        <v>5389</v>
      </c>
      <c r="C2340" s="80" t="s">
        <v>5390</v>
      </c>
      <c r="D2340" s="80" t="s">
        <v>75</v>
      </c>
      <c r="E2340" s="104">
        <v>77350</v>
      </c>
      <c r="F2340" s="85"/>
      <c r="G2340" s="96"/>
      <c r="I2340" s="91" t="s">
        <v>10349</v>
      </c>
    </row>
    <row r="2341" spans="1:10" ht="13" x14ac:dyDescent="0.25">
      <c r="A2341" s="7" t="s">
        <v>5546</v>
      </c>
      <c r="B2341" s="79" t="s">
        <v>5547</v>
      </c>
      <c r="C2341" s="80" t="s">
        <v>5390</v>
      </c>
      <c r="D2341" s="80" t="s">
        <v>4985</v>
      </c>
      <c r="E2341" s="104">
        <v>297500</v>
      </c>
      <c r="F2341" s="85"/>
      <c r="G2341" s="96"/>
      <c r="I2341" s="91" t="s">
        <v>10310</v>
      </c>
    </row>
    <row r="2342" spans="1:10" ht="13" x14ac:dyDescent="0.25">
      <c r="A2342" s="7" t="s">
        <v>8762</v>
      </c>
      <c r="B2342" s="98" t="s">
        <v>8763</v>
      </c>
      <c r="C2342" s="80" t="s">
        <v>5390</v>
      </c>
      <c r="D2342" s="80" t="s">
        <v>75</v>
      </c>
      <c r="E2342" s="104">
        <f>49300*1.19</f>
        <v>58667</v>
      </c>
      <c r="F2342" s="85"/>
      <c r="G2342" s="96"/>
      <c r="I2342" s="91" t="s">
        <v>10345</v>
      </c>
    </row>
    <row r="2343" spans="1:10" ht="25" x14ac:dyDescent="0.25">
      <c r="A2343" s="7" t="s">
        <v>10350</v>
      </c>
      <c r="B2343" s="79" t="s">
        <v>10351</v>
      </c>
      <c r="C2343" s="80" t="s">
        <v>5390</v>
      </c>
      <c r="D2343" s="80" t="s">
        <v>16</v>
      </c>
      <c r="E2343" s="103">
        <f t="shared" si="66"/>
        <v>31067</v>
      </c>
      <c r="F2343" s="85">
        <v>24816</v>
      </c>
      <c r="G2343" s="96">
        <v>0.19</v>
      </c>
      <c r="H2343" s="97">
        <v>29531</v>
      </c>
    </row>
    <row r="2344" spans="1:10" ht="12.5" x14ac:dyDescent="0.25">
      <c r="A2344" s="7" t="s">
        <v>5525</v>
      </c>
      <c r="B2344" s="79" t="s">
        <v>5526</v>
      </c>
      <c r="C2344" s="80" t="s">
        <v>5390</v>
      </c>
      <c r="D2344" s="80" t="s">
        <v>4985</v>
      </c>
      <c r="E2344" s="103">
        <f t="shared" si="66"/>
        <v>292674</v>
      </c>
      <c r="F2344" s="85">
        <v>233787</v>
      </c>
      <c r="G2344" s="96">
        <v>0.19</v>
      </c>
      <c r="H2344" s="97">
        <v>278207</v>
      </c>
    </row>
    <row r="2345" spans="1:10" ht="13" x14ac:dyDescent="0.25">
      <c r="A2345" s="7" t="s">
        <v>6071</v>
      </c>
      <c r="B2345" s="79" t="s">
        <v>6072</v>
      </c>
      <c r="C2345" s="80" t="s">
        <v>5390</v>
      </c>
      <c r="D2345" s="80" t="s">
        <v>75</v>
      </c>
      <c r="E2345" s="104">
        <v>83300</v>
      </c>
      <c r="F2345" s="85"/>
      <c r="G2345" s="96"/>
      <c r="I2345" s="91" t="s">
        <v>10349</v>
      </c>
    </row>
    <row r="2346" spans="1:10" ht="13" x14ac:dyDescent="0.25">
      <c r="A2346" s="7" t="s">
        <v>8772</v>
      </c>
      <c r="B2346" s="79" t="s">
        <v>8773</v>
      </c>
      <c r="C2346" s="80" t="s">
        <v>5390</v>
      </c>
      <c r="D2346" s="80" t="s">
        <v>4985</v>
      </c>
      <c r="E2346" s="104">
        <v>416500</v>
      </c>
      <c r="F2346" s="85"/>
      <c r="G2346" s="96"/>
      <c r="I2346" s="91" t="s">
        <v>10310</v>
      </c>
    </row>
    <row r="2347" spans="1:10" ht="13" x14ac:dyDescent="0.25">
      <c r="A2347" s="7" t="s">
        <v>5582</v>
      </c>
      <c r="B2347" s="79" t="s">
        <v>5583</v>
      </c>
      <c r="C2347" s="80" t="s">
        <v>5390</v>
      </c>
      <c r="D2347" s="80" t="s">
        <v>75</v>
      </c>
      <c r="E2347" s="104">
        <f>53500*1.19</f>
        <v>63665</v>
      </c>
      <c r="F2347" s="85"/>
      <c r="G2347" s="96"/>
      <c r="I2347" s="91" t="s">
        <v>10345</v>
      </c>
    </row>
    <row r="2348" spans="1:10" ht="13" x14ac:dyDescent="0.25">
      <c r="A2348" s="7" t="s">
        <v>5548</v>
      </c>
      <c r="B2348" s="98" t="s">
        <v>5549</v>
      </c>
      <c r="C2348" s="80" t="s">
        <v>5390</v>
      </c>
      <c r="D2348" s="80" t="s">
        <v>4985</v>
      </c>
      <c r="E2348" s="104">
        <v>261800</v>
      </c>
      <c r="F2348" s="85"/>
      <c r="G2348" s="96"/>
      <c r="I2348" s="91" t="s">
        <v>10310</v>
      </c>
    </row>
    <row r="2349" spans="1:10" ht="13" x14ac:dyDescent="0.25">
      <c r="A2349" s="7" t="s">
        <v>5873</v>
      </c>
      <c r="B2349" s="79" t="s">
        <v>5874</v>
      </c>
      <c r="C2349" s="80" t="s">
        <v>5390</v>
      </c>
      <c r="D2349" s="80" t="s">
        <v>75</v>
      </c>
      <c r="E2349" s="104">
        <v>83300</v>
      </c>
      <c r="F2349" s="85"/>
      <c r="G2349" s="96"/>
      <c r="I2349" s="91" t="s">
        <v>10349</v>
      </c>
    </row>
    <row r="2350" spans="1:10" ht="25" x14ac:dyDescent="0.25">
      <c r="A2350" s="7" t="s">
        <v>5418</v>
      </c>
      <c r="B2350" s="98" t="s">
        <v>5419</v>
      </c>
      <c r="C2350" s="80" t="s">
        <v>5390</v>
      </c>
      <c r="D2350" s="80" t="s">
        <v>5411</v>
      </c>
      <c r="E2350" s="104">
        <v>310000</v>
      </c>
      <c r="F2350" s="85"/>
      <c r="G2350" s="96"/>
      <c r="I2350" s="91" t="s">
        <v>10352</v>
      </c>
      <c r="J2350" s="91" t="s">
        <v>10353</v>
      </c>
    </row>
    <row r="2351" spans="1:10" ht="13" x14ac:dyDescent="0.25">
      <c r="A2351" s="7" t="s">
        <v>5510</v>
      </c>
      <c r="B2351" s="98" t="s">
        <v>5511</v>
      </c>
      <c r="C2351" s="80" t="s">
        <v>5390</v>
      </c>
      <c r="D2351" s="80" t="s">
        <v>5411</v>
      </c>
      <c r="E2351" s="104">
        <f>220000-61000</f>
        <v>159000</v>
      </c>
      <c r="F2351" s="85"/>
      <c r="G2351" s="96"/>
    </row>
    <row r="2352" spans="1:10" ht="12.5" x14ac:dyDescent="0.25">
      <c r="A2352" s="7" t="s">
        <v>8810</v>
      </c>
      <c r="B2352" s="79" t="s">
        <v>8811</v>
      </c>
      <c r="C2352" s="80" t="s">
        <v>5390</v>
      </c>
      <c r="D2352" s="80" t="s">
        <v>16</v>
      </c>
      <c r="E2352" s="103">
        <f t="shared" ref="E2352:E2410" si="68">ROUNDUP(H2352*(1+$H$1),0)</f>
        <v>55120</v>
      </c>
      <c r="F2352" s="85">
        <v>44029</v>
      </c>
      <c r="G2352" s="96">
        <v>0.19</v>
      </c>
      <c r="H2352" s="97">
        <v>52395</v>
      </c>
    </row>
    <row r="2353" spans="1:9" ht="12.5" x14ac:dyDescent="0.25">
      <c r="A2353" s="7" t="s">
        <v>5533</v>
      </c>
      <c r="B2353" s="79" t="s">
        <v>5534</v>
      </c>
      <c r="C2353" s="80" t="s">
        <v>5390</v>
      </c>
      <c r="D2353" s="80" t="s">
        <v>5411</v>
      </c>
      <c r="E2353" s="103">
        <f t="shared" si="68"/>
        <v>228085</v>
      </c>
      <c r="F2353" s="85">
        <v>182193</v>
      </c>
      <c r="G2353" s="96">
        <v>0.19</v>
      </c>
      <c r="H2353" s="97">
        <v>216810</v>
      </c>
    </row>
    <row r="2354" spans="1:9" ht="12.5" x14ac:dyDescent="0.25">
      <c r="A2354" s="7" t="s">
        <v>5572</v>
      </c>
      <c r="B2354" s="79" t="s">
        <v>5573</v>
      </c>
      <c r="C2354" s="80" t="s">
        <v>5390</v>
      </c>
      <c r="D2354" s="80" t="s">
        <v>5411</v>
      </c>
      <c r="E2354" s="103">
        <f t="shared" si="68"/>
        <v>125434</v>
      </c>
      <c r="F2354" s="85">
        <v>100196</v>
      </c>
      <c r="G2354" s="96">
        <v>0.19</v>
      </c>
      <c r="H2354" s="97">
        <v>119233</v>
      </c>
    </row>
    <row r="2355" spans="1:9" ht="13" x14ac:dyDescent="0.25">
      <c r="A2355" s="7" t="s">
        <v>5492</v>
      </c>
      <c r="B2355" s="98" t="s">
        <v>5493</v>
      </c>
      <c r="C2355" s="80" t="s">
        <v>5390</v>
      </c>
      <c r="D2355" s="100" t="s">
        <v>91</v>
      </c>
      <c r="E2355" s="104">
        <f>ROUNDUP(5830*1.19,0)</f>
        <v>6938</v>
      </c>
      <c r="F2355" s="85"/>
      <c r="G2355" s="96"/>
      <c r="I2355" s="91" t="s">
        <v>10345</v>
      </c>
    </row>
    <row r="2356" spans="1:9" ht="12.5" x14ac:dyDescent="0.25">
      <c r="A2356" s="7" t="s">
        <v>8673</v>
      </c>
      <c r="B2356" s="79" t="s">
        <v>8674</v>
      </c>
      <c r="C2356" s="80" t="s">
        <v>5390</v>
      </c>
      <c r="D2356" s="80" t="s">
        <v>4985</v>
      </c>
      <c r="E2356" s="103">
        <f t="shared" si="68"/>
        <v>40550</v>
      </c>
      <c r="F2356" s="85">
        <v>32391</v>
      </c>
      <c r="G2356" s="96">
        <v>0.19</v>
      </c>
      <c r="H2356" s="97">
        <v>38545</v>
      </c>
    </row>
    <row r="2357" spans="1:9" ht="12.5" x14ac:dyDescent="0.25">
      <c r="A2357" s="7" t="s">
        <v>10354</v>
      </c>
      <c r="B2357" s="79" t="s">
        <v>10355</v>
      </c>
      <c r="C2357" s="80" t="s">
        <v>5390</v>
      </c>
      <c r="D2357" s="80" t="s">
        <v>70</v>
      </c>
      <c r="E2357" s="103">
        <f t="shared" si="68"/>
        <v>229748</v>
      </c>
      <c r="F2357" s="85">
        <v>183522</v>
      </c>
      <c r="G2357" s="96">
        <v>0.19</v>
      </c>
      <c r="H2357" s="97">
        <v>218391</v>
      </c>
    </row>
    <row r="2358" spans="1:9" ht="13" x14ac:dyDescent="0.25">
      <c r="A2358" s="7" t="s">
        <v>7873</v>
      </c>
      <c r="B2358" s="79" t="s">
        <v>7874</v>
      </c>
      <c r="C2358" s="80" t="s">
        <v>5390</v>
      </c>
      <c r="D2358" s="80" t="s">
        <v>75</v>
      </c>
      <c r="E2358" s="104">
        <v>154700</v>
      </c>
      <c r="F2358" s="85"/>
      <c r="G2358" s="96"/>
      <c r="I2358" s="91" t="s">
        <v>10349</v>
      </c>
    </row>
    <row r="2359" spans="1:9" ht="12.5" x14ac:dyDescent="0.25">
      <c r="A2359" s="7" t="s">
        <v>5448</v>
      </c>
      <c r="B2359" s="79" t="s">
        <v>5449</v>
      </c>
      <c r="C2359" s="80" t="s">
        <v>5390</v>
      </c>
      <c r="D2359" s="80" t="s">
        <v>75</v>
      </c>
      <c r="E2359" s="103">
        <f t="shared" si="68"/>
        <v>285106</v>
      </c>
      <c r="F2359" s="85">
        <v>227742</v>
      </c>
      <c r="G2359" s="96">
        <v>0.19</v>
      </c>
      <c r="H2359" s="97">
        <v>271013</v>
      </c>
    </row>
    <row r="2360" spans="1:9" ht="12.5" x14ac:dyDescent="0.25">
      <c r="A2360" s="7" t="s">
        <v>5450</v>
      </c>
      <c r="B2360" s="79" t="s">
        <v>5451</v>
      </c>
      <c r="C2360" s="80" t="s">
        <v>5390</v>
      </c>
      <c r="D2360" s="80" t="s">
        <v>75</v>
      </c>
      <c r="E2360" s="103">
        <f t="shared" si="68"/>
        <v>2703272</v>
      </c>
      <c r="F2360" s="85">
        <v>2159370</v>
      </c>
      <c r="G2360" s="96">
        <v>0.19</v>
      </c>
      <c r="H2360" s="97">
        <v>2569650</v>
      </c>
    </row>
    <row r="2361" spans="1:9" ht="13" x14ac:dyDescent="0.25">
      <c r="A2361" s="7" t="s">
        <v>5478</v>
      </c>
      <c r="B2361" s="79" t="s">
        <v>5479</v>
      </c>
      <c r="C2361" s="80" t="s">
        <v>5390</v>
      </c>
      <c r="D2361" s="80" t="s">
        <v>75</v>
      </c>
      <c r="E2361" s="104">
        <v>390</v>
      </c>
      <c r="F2361" s="85"/>
      <c r="G2361" s="96"/>
      <c r="I2361" s="91" t="s">
        <v>10345</v>
      </c>
    </row>
    <row r="2362" spans="1:9" ht="12.5" x14ac:dyDescent="0.25">
      <c r="A2362" s="7" t="s">
        <v>5516</v>
      </c>
      <c r="B2362" s="79" t="s">
        <v>5517</v>
      </c>
      <c r="C2362" s="80" t="s">
        <v>5390</v>
      </c>
      <c r="D2362" s="80" t="s">
        <v>75</v>
      </c>
      <c r="E2362" s="103">
        <f t="shared" si="68"/>
        <v>66522</v>
      </c>
      <c r="F2362" s="85">
        <v>53137</v>
      </c>
      <c r="G2362" s="96">
        <v>0.19</v>
      </c>
      <c r="H2362" s="97">
        <v>63233</v>
      </c>
    </row>
    <row r="2363" spans="1:9" ht="12.5" x14ac:dyDescent="0.25">
      <c r="A2363" s="7" t="s">
        <v>5518</v>
      </c>
      <c r="B2363" s="79" t="s">
        <v>5519</v>
      </c>
      <c r="C2363" s="80" t="s">
        <v>5390</v>
      </c>
      <c r="D2363" s="80" t="s">
        <v>75</v>
      </c>
      <c r="E2363" s="103">
        <f t="shared" si="68"/>
        <v>66522</v>
      </c>
      <c r="F2363" s="85">
        <v>53137</v>
      </c>
      <c r="G2363" s="96">
        <v>0.19</v>
      </c>
      <c r="H2363" s="97">
        <v>63233</v>
      </c>
    </row>
    <row r="2364" spans="1:9" ht="25" x14ac:dyDescent="0.25">
      <c r="A2364" s="7" t="s">
        <v>5520</v>
      </c>
      <c r="B2364" s="79" t="s">
        <v>5521</v>
      </c>
      <c r="C2364" s="80" t="s">
        <v>5390</v>
      </c>
      <c r="D2364" s="80" t="s">
        <v>5522</v>
      </c>
      <c r="E2364" s="103">
        <f t="shared" si="68"/>
        <v>47515</v>
      </c>
      <c r="F2364" s="85">
        <v>37955</v>
      </c>
      <c r="G2364" s="96">
        <v>0.19</v>
      </c>
      <c r="H2364" s="97">
        <v>45166</v>
      </c>
    </row>
    <row r="2365" spans="1:9" ht="12.5" x14ac:dyDescent="0.25">
      <c r="A2365" s="7" t="s">
        <v>9085</v>
      </c>
      <c r="B2365" s="79" t="s">
        <v>9086</v>
      </c>
      <c r="C2365" s="80" t="s">
        <v>5390</v>
      </c>
      <c r="D2365" s="80" t="s">
        <v>770</v>
      </c>
      <c r="E2365" s="103">
        <f t="shared" si="68"/>
        <v>2703</v>
      </c>
      <c r="F2365" s="85">
        <v>2159</v>
      </c>
      <c r="G2365" s="96">
        <v>0.19</v>
      </c>
      <c r="H2365" s="97">
        <v>2569</v>
      </c>
    </row>
    <row r="2366" spans="1:9" ht="12.5" x14ac:dyDescent="0.25">
      <c r="A2366" s="7" t="s">
        <v>9157</v>
      </c>
      <c r="B2366" s="79" t="s">
        <v>9158</v>
      </c>
      <c r="C2366" s="80" t="s">
        <v>5390</v>
      </c>
      <c r="D2366" s="80" t="s">
        <v>770</v>
      </c>
      <c r="E2366" s="103">
        <f t="shared" si="68"/>
        <v>18021</v>
      </c>
      <c r="F2366" s="85">
        <v>14395</v>
      </c>
      <c r="G2366" s="96">
        <v>0.19</v>
      </c>
      <c r="H2366" s="97">
        <v>17130</v>
      </c>
    </row>
    <row r="2367" spans="1:9" ht="12.5" x14ac:dyDescent="0.25">
      <c r="A2367" s="7" t="s">
        <v>9213</v>
      </c>
      <c r="B2367" s="79" t="s">
        <v>9214</v>
      </c>
      <c r="C2367" s="80" t="s">
        <v>5390</v>
      </c>
      <c r="D2367" s="80" t="s">
        <v>70</v>
      </c>
      <c r="E2367" s="103">
        <f t="shared" si="68"/>
        <v>45052</v>
      </c>
      <c r="F2367" s="85">
        <v>35987</v>
      </c>
      <c r="G2367" s="96">
        <v>0.19</v>
      </c>
      <c r="H2367" s="97">
        <v>42825</v>
      </c>
    </row>
    <row r="2368" spans="1:9" ht="25" x14ac:dyDescent="0.25">
      <c r="A2368" s="7" t="s">
        <v>9269</v>
      </c>
      <c r="B2368" s="79" t="s">
        <v>9270</v>
      </c>
      <c r="C2368" s="80" t="s">
        <v>5390</v>
      </c>
      <c r="D2368" s="80" t="s">
        <v>70</v>
      </c>
      <c r="E2368" s="103">
        <f t="shared" si="68"/>
        <v>3962</v>
      </c>
      <c r="F2368" s="85">
        <v>3165</v>
      </c>
      <c r="G2368" s="96">
        <v>0.19</v>
      </c>
      <c r="H2368" s="97">
        <v>3766</v>
      </c>
    </row>
    <row r="2369" spans="1:9" ht="13" x14ac:dyDescent="0.25">
      <c r="A2369" s="7" t="s">
        <v>5407</v>
      </c>
      <c r="B2369" s="98" t="s">
        <v>5408</v>
      </c>
      <c r="C2369" s="80" t="s">
        <v>5390</v>
      </c>
      <c r="D2369" s="80" t="s">
        <v>4985</v>
      </c>
      <c r="E2369" s="104">
        <f>1.19*128000</f>
        <v>152320</v>
      </c>
      <c r="F2369" s="85"/>
      <c r="G2369" s="96"/>
      <c r="I2369" s="91" t="s">
        <v>10345</v>
      </c>
    </row>
    <row r="2370" spans="1:9" ht="12.5" x14ac:dyDescent="0.25">
      <c r="A2370" s="7" t="s">
        <v>10356</v>
      </c>
      <c r="B2370" s="79" t="s">
        <v>10357</v>
      </c>
      <c r="C2370" s="80" t="s">
        <v>5390</v>
      </c>
      <c r="D2370" s="80" t="s">
        <v>75</v>
      </c>
      <c r="E2370" s="103">
        <f t="shared" si="68"/>
        <v>76306</v>
      </c>
      <c r="F2370" s="85">
        <v>60953</v>
      </c>
      <c r="G2370" s="96">
        <v>0.19</v>
      </c>
      <c r="H2370" s="97">
        <v>72534</v>
      </c>
    </row>
    <row r="2371" spans="1:9" ht="12.5" x14ac:dyDescent="0.25">
      <c r="A2371" s="7" t="s">
        <v>5527</v>
      </c>
      <c r="B2371" s="79" t="s">
        <v>5528</v>
      </c>
      <c r="C2371" s="80" t="s">
        <v>5390</v>
      </c>
      <c r="D2371" s="80" t="s">
        <v>4985</v>
      </c>
      <c r="E2371" s="103">
        <f t="shared" si="68"/>
        <v>292674</v>
      </c>
      <c r="F2371" s="85">
        <v>233787</v>
      </c>
      <c r="G2371" s="96">
        <v>0.19</v>
      </c>
      <c r="H2371" s="97">
        <v>278207</v>
      </c>
    </row>
    <row r="2372" spans="1:9" ht="12.5" x14ac:dyDescent="0.25">
      <c r="A2372" s="7" t="s">
        <v>5529</v>
      </c>
      <c r="B2372" s="79" t="s">
        <v>5530</v>
      </c>
      <c r="C2372" s="80" t="s">
        <v>5390</v>
      </c>
      <c r="D2372" s="80" t="s">
        <v>4985</v>
      </c>
      <c r="E2372" s="103">
        <f t="shared" si="68"/>
        <v>104535</v>
      </c>
      <c r="F2372" s="85">
        <v>83502</v>
      </c>
      <c r="G2372" s="96">
        <v>0.19</v>
      </c>
      <c r="H2372" s="97">
        <v>99367</v>
      </c>
    </row>
    <row r="2373" spans="1:9" ht="13" x14ac:dyDescent="0.25">
      <c r="A2373" s="7" t="s">
        <v>5556</v>
      </c>
      <c r="B2373" s="79" t="s">
        <v>5557</v>
      </c>
      <c r="C2373" s="80" t="s">
        <v>5390</v>
      </c>
      <c r="D2373" s="80" t="s">
        <v>75</v>
      </c>
      <c r="E2373" s="104">
        <f>38600*1.19</f>
        <v>45934</v>
      </c>
      <c r="F2373" s="85"/>
      <c r="G2373" s="96"/>
      <c r="I2373" s="91" t="s">
        <v>10345</v>
      </c>
    </row>
    <row r="2374" spans="1:9" ht="13" x14ac:dyDescent="0.25">
      <c r="A2374" s="7" t="s">
        <v>5540</v>
      </c>
      <c r="B2374" s="79" t="s">
        <v>5541</v>
      </c>
      <c r="C2374" s="80" t="s">
        <v>5390</v>
      </c>
      <c r="D2374" s="80" t="s">
        <v>75</v>
      </c>
      <c r="E2374" s="104">
        <f>61600*1.19</f>
        <v>73304</v>
      </c>
      <c r="F2374" s="85"/>
      <c r="G2374" s="96"/>
      <c r="I2374" s="91" t="s">
        <v>10345</v>
      </c>
    </row>
    <row r="2375" spans="1:9" ht="13" x14ac:dyDescent="0.25">
      <c r="A2375" s="7" t="s">
        <v>8780</v>
      </c>
      <c r="B2375" s="79" t="s">
        <v>8781</v>
      </c>
      <c r="C2375" s="80" t="s">
        <v>5390</v>
      </c>
      <c r="D2375" s="80" t="s">
        <v>4985</v>
      </c>
      <c r="E2375" s="104">
        <v>261800</v>
      </c>
      <c r="F2375" s="85"/>
      <c r="G2375" s="96"/>
      <c r="I2375" s="91" t="s">
        <v>10310</v>
      </c>
    </row>
    <row r="2376" spans="1:9" ht="13" x14ac:dyDescent="0.25">
      <c r="A2376" s="7" t="s">
        <v>8782</v>
      </c>
      <c r="B2376" s="79" t="s">
        <v>8783</v>
      </c>
      <c r="C2376" s="80" t="s">
        <v>5390</v>
      </c>
      <c r="D2376" s="80" t="s">
        <v>4985</v>
      </c>
      <c r="E2376" s="104">
        <v>297500</v>
      </c>
      <c r="F2376" s="85"/>
      <c r="G2376" s="96"/>
      <c r="I2376" s="91" t="s">
        <v>10310</v>
      </c>
    </row>
    <row r="2377" spans="1:9" ht="13" x14ac:dyDescent="0.25">
      <c r="A2377" s="7" t="s">
        <v>8784</v>
      </c>
      <c r="B2377" s="79" t="s">
        <v>8785</v>
      </c>
      <c r="C2377" s="80" t="s">
        <v>5390</v>
      </c>
      <c r="D2377" s="80" t="s">
        <v>4985</v>
      </c>
      <c r="E2377" s="104">
        <v>261800</v>
      </c>
      <c r="F2377" s="85">
        <v>133592</v>
      </c>
      <c r="G2377" s="96">
        <v>0.19</v>
      </c>
      <c r="H2377" s="97">
        <v>158974</v>
      </c>
    </row>
    <row r="2378" spans="1:9" ht="12.5" x14ac:dyDescent="0.25">
      <c r="A2378" s="7" t="s">
        <v>8664</v>
      </c>
      <c r="B2378" s="79" t="s">
        <v>8665</v>
      </c>
      <c r="C2378" s="80" t="s">
        <v>5390</v>
      </c>
      <c r="D2378" s="80" t="s">
        <v>4985</v>
      </c>
      <c r="E2378" s="103">
        <f t="shared" si="68"/>
        <v>8111</v>
      </c>
      <c r="F2378" s="85">
        <v>6479</v>
      </c>
      <c r="G2378" s="96">
        <v>0.19</v>
      </c>
      <c r="H2378" s="97">
        <v>7710</v>
      </c>
    </row>
    <row r="2379" spans="1:9" ht="12.5" x14ac:dyDescent="0.25">
      <c r="A2379" s="7" t="s">
        <v>10358</v>
      </c>
      <c r="B2379" s="79" t="s">
        <v>10359</v>
      </c>
      <c r="C2379" s="80" t="s">
        <v>5390</v>
      </c>
      <c r="D2379" s="80" t="s">
        <v>13</v>
      </c>
      <c r="E2379" s="103">
        <f t="shared" si="68"/>
        <v>7565</v>
      </c>
      <c r="F2379" s="85">
        <v>6043</v>
      </c>
      <c r="G2379" s="96">
        <v>0.19</v>
      </c>
      <c r="H2379" s="97">
        <v>7191</v>
      </c>
    </row>
    <row r="2380" spans="1:9" ht="12.5" x14ac:dyDescent="0.25">
      <c r="A2380" s="7" t="s">
        <v>8788</v>
      </c>
      <c r="B2380" s="79" t="s">
        <v>8789</v>
      </c>
      <c r="C2380" s="80" t="s">
        <v>5390</v>
      </c>
      <c r="D2380" s="80" t="s">
        <v>4985</v>
      </c>
      <c r="E2380" s="103">
        <f t="shared" si="68"/>
        <v>1667017</v>
      </c>
      <c r="F2380" s="85">
        <v>1331610</v>
      </c>
      <c r="G2380" s="96">
        <v>0.19</v>
      </c>
      <c r="H2380" s="97">
        <v>1584616</v>
      </c>
    </row>
    <row r="2381" spans="1:9" ht="12.5" x14ac:dyDescent="0.25">
      <c r="A2381" s="7" t="s">
        <v>8790</v>
      </c>
      <c r="B2381" s="79" t="s">
        <v>8791</v>
      </c>
      <c r="C2381" s="80" t="s">
        <v>5390</v>
      </c>
      <c r="D2381" s="80" t="s">
        <v>4985</v>
      </c>
      <c r="E2381" s="103">
        <f t="shared" si="68"/>
        <v>738895</v>
      </c>
      <c r="F2381" s="85">
        <v>590228</v>
      </c>
      <c r="G2381" s="96">
        <v>0.19</v>
      </c>
      <c r="H2381" s="97">
        <v>702371</v>
      </c>
    </row>
    <row r="2382" spans="1:9" ht="12.5" x14ac:dyDescent="0.25">
      <c r="A2382" s="7" t="s">
        <v>8792</v>
      </c>
      <c r="B2382" s="79" t="s">
        <v>8793</v>
      </c>
      <c r="C2382" s="80" t="s">
        <v>5390</v>
      </c>
      <c r="D2382" s="80" t="s">
        <v>4985</v>
      </c>
      <c r="E2382" s="103">
        <f t="shared" si="68"/>
        <v>84340</v>
      </c>
      <c r="F2382" s="85">
        <v>67371</v>
      </c>
      <c r="G2382" s="96">
        <v>0.19</v>
      </c>
      <c r="H2382" s="97">
        <v>80171</v>
      </c>
    </row>
    <row r="2383" spans="1:9" ht="12.5" x14ac:dyDescent="0.25">
      <c r="A2383" s="7" t="s">
        <v>8812</v>
      </c>
      <c r="B2383" s="79" t="s">
        <v>8813</v>
      </c>
      <c r="C2383" s="80" t="s">
        <v>5390</v>
      </c>
      <c r="D2383" s="80" t="s">
        <v>16</v>
      </c>
      <c r="E2383" s="103">
        <f t="shared" si="68"/>
        <v>2083</v>
      </c>
      <c r="F2383" s="85">
        <v>1664</v>
      </c>
      <c r="G2383" s="96">
        <v>0.19</v>
      </c>
      <c r="H2383" s="97">
        <v>1980</v>
      </c>
    </row>
    <row r="2384" spans="1:9" ht="25" x14ac:dyDescent="0.25">
      <c r="A2384" s="7" t="s">
        <v>6160</v>
      </c>
      <c r="B2384" s="79" t="s">
        <v>6161</v>
      </c>
      <c r="C2384" s="80" t="s">
        <v>5390</v>
      </c>
      <c r="D2384" s="80" t="s">
        <v>70</v>
      </c>
      <c r="E2384" s="103">
        <f t="shared" si="68"/>
        <v>450547</v>
      </c>
      <c r="F2384" s="85">
        <v>359896</v>
      </c>
      <c r="G2384" s="96">
        <v>0.19</v>
      </c>
      <c r="H2384" s="97">
        <v>428276</v>
      </c>
    </row>
    <row r="2385" spans="1:9" ht="12.5" x14ac:dyDescent="0.25">
      <c r="A2385" s="7" t="s">
        <v>5923</v>
      </c>
      <c r="B2385" s="79" t="s">
        <v>5924</v>
      </c>
      <c r="C2385" s="80" t="s">
        <v>5390</v>
      </c>
      <c r="D2385" s="80" t="s">
        <v>4985</v>
      </c>
      <c r="E2385" s="103">
        <f t="shared" si="68"/>
        <v>45052</v>
      </c>
      <c r="F2385" s="85">
        <v>35987</v>
      </c>
      <c r="G2385" s="96">
        <v>0.19</v>
      </c>
      <c r="H2385" s="97">
        <v>42825</v>
      </c>
    </row>
    <row r="2386" spans="1:9" ht="13" x14ac:dyDescent="0.25">
      <c r="A2386" s="7" t="s">
        <v>6178</v>
      </c>
      <c r="B2386" s="98" t="s">
        <v>6179</v>
      </c>
      <c r="C2386" s="80" t="s">
        <v>5390</v>
      </c>
      <c r="D2386" s="100" t="s">
        <v>4985</v>
      </c>
      <c r="E2386" s="104">
        <v>4500</v>
      </c>
      <c r="F2386" s="85"/>
      <c r="G2386" s="96"/>
    </row>
    <row r="2387" spans="1:9" ht="13" x14ac:dyDescent="0.25">
      <c r="A2387" s="7" t="s">
        <v>8834</v>
      </c>
      <c r="B2387" s="79" t="s">
        <v>8835</v>
      </c>
      <c r="C2387" s="80" t="s">
        <v>5390</v>
      </c>
      <c r="D2387" s="80" t="s">
        <v>4985</v>
      </c>
      <c r="E2387" s="106">
        <v>21020</v>
      </c>
      <c r="F2387" s="85"/>
      <c r="G2387" s="96"/>
      <c r="I2387" s="91" t="s">
        <v>10297</v>
      </c>
    </row>
    <row r="2388" spans="1:9" ht="13" x14ac:dyDescent="0.25">
      <c r="A2388" s="7" t="s">
        <v>8836</v>
      </c>
      <c r="B2388" s="79" t="s">
        <v>8837</v>
      </c>
      <c r="C2388" s="80" t="s">
        <v>5390</v>
      </c>
      <c r="D2388" s="80" t="s">
        <v>4985</v>
      </c>
      <c r="E2388" s="106">
        <v>83870</v>
      </c>
      <c r="F2388" s="85"/>
      <c r="G2388" s="96"/>
      <c r="I2388" s="91" t="s">
        <v>10297</v>
      </c>
    </row>
    <row r="2389" spans="1:9" ht="13" x14ac:dyDescent="0.25">
      <c r="A2389" s="7" t="s">
        <v>8838</v>
      </c>
      <c r="B2389" s="79" t="s">
        <v>8839</v>
      </c>
      <c r="C2389" s="80" t="s">
        <v>5390</v>
      </c>
      <c r="D2389" s="80" t="s">
        <v>70</v>
      </c>
      <c r="E2389" s="106">
        <v>14710</v>
      </c>
      <c r="F2389" s="85"/>
      <c r="G2389" s="96"/>
      <c r="I2389" s="91" t="s">
        <v>10297</v>
      </c>
    </row>
    <row r="2390" spans="1:9" ht="25" x14ac:dyDescent="0.25">
      <c r="A2390" s="7" t="s">
        <v>8840</v>
      </c>
      <c r="B2390" s="79" t="s">
        <v>8841</v>
      </c>
      <c r="C2390" s="80" t="s">
        <v>5390</v>
      </c>
      <c r="D2390" s="80" t="s">
        <v>70</v>
      </c>
      <c r="E2390" s="103">
        <f t="shared" si="68"/>
        <v>540653</v>
      </c>
      <c r="F2390" s="85">
        <v>431872</v>
      </c>
      <c r="G2390" s="96">
        <v>0.19</v>
      </c>
      <c r="H2390" s="97">
        <v>513928</v>
      </c>
    </row>
    <row r="2391" spans="1:9" ht="12.5" x14ac:dyDescent="0.25">
      <c r="A2391" s="7" t="s">
        <v>8842</v>
      </c>
      <c r="B2391" s="79" t="s">
        <v>8843</v>
      </c>
      <c r="C2391" s="80" t="s">
        <v>5390</v>
      </c>
      <c r="D2391" s="80" t="s">
        <v>770</v>
      </c>
      <c r="E2391" s="103">
        <f t="shared" si="68"/>
        <v>17119</v>
      </c>
      <c r="F2391" s="85">
        <v>13674</v>
      </c>
      <c r="G2391" s="96">
        <v>0.19</v>
      </c>
      <c r="H2391" s="97">
        <v>16272</v>
      </c>
    </row>
    <row r="2392" spans="1:9" ht="12.5" x14ac:dyDescent="0.25">
      <c r="A2392" s="7" t="s">
        <v>8844</v>
      </c>
      <c r="B2392" s="79" t="s">
        <v>8845</v>
      </c>
      <c r="C2392" s="80" t="s">
        <v>5390</v>
      </c>
      <c r="D2392" s="80" t="s">
        <v>70</v>
      </c>
      <c r="E2392" s="103">
        <f t="shared" si="68"/>
        <v>352868</v>
      </c>
      <c r="F2392" s="85">
        <v>281870</v>
      </c>
      <c r="G2392" s="96">
        <v>0.19</v>
      </c>
      <c r="H2392" s="97">
        <v>335425</v>
      </c>
    </row>
    <row r="2393" spans="1:9" ht="12.5" x14ac:dyDescent="0.25">
      <c r="A2393" s="7" t="s">
        <v>8846</v>
      </c>
      <c r="B2393" s="79" t="s">
        <v>8847</v>
      </c>
      <c r="C2393" s="80" t="s">
        <v>5390</v>
      </c>
      <c r="D2393" s="80" t="s">
        <v>70</v>
      </c>
      <c r="E2393" s="103">
        <f t="shared" si="68"/>
        <v>225274</v>
      </c>
      <c r="F2393" s="85">
        <v>179948</v>
      </c>
      <c r="G2393" s="96">
        <v>0.19</v>
      </c>
      <c r="H2393" s="97">
        <v>214138</v>
      </c>
    </row>
    <row r="2394" spans="1:9" ht="12.5" x14ac:dyDescent="0.25">
      <c r="A2394" s="7" t="s">
        <v>8848</v>
      </c>
      <c r="B2394" s="79" t="s">
        <v>8849</v>
      </c>
      <c r="C2394" s="80" t="s">
        <v>5390</v>
      </c>
      <c r="D2394" s="80" t="s">
        <v>70</v>
      </c>
      <c r="E2394" s="103">
        <f t="shared" si="68"/>
        <v>28473</v>
      </c>
      <c r="F2394" s="85">
        <v>22744</v>
      </c>
      <c r="G2394" s="96">
        <v>0.19</v>
      </c>
      <c r="H2394" s="97">
        <v>27065</v>
      </c>
    </row>
    <row r="2395" spans="1:9" ht="13" x14ac:dyDescent="0.25">
      <c r="A2395" s="7" t="s">
        <v>8675</v>
      </c>
      <c r="B2395" s="79" t="s">
        <v>8676</v>
      </c>
      <c r="C2395" s="80" t="s">
        <v>5390</v>
      </c>
      <c r="D2395" s="80" t="s">
        <v>4985</v>
      </c>
      <c r="E2395" s="104">
        <f>ROUNDUP(38600*1.19/7.33,0)</f>
        <v>6267</v>
      </c>
      <c r="F2395" s="85"/>
      <c r="G2395" s="96"/>
      <c r="I2395" s="91" t="s">
        <v>10345</v>
      </c>
    </row>
    <row r="2396" spans="1:9" ht="12.5" x14ac:dyDescent="0.25">
      <c r="A2396" s="7" t="s">
        <v>8683</v>
      </c>
      <c r="B2396" s="79" t="s">
        <v>8684</v>
      </c>
      <c r="C2396" s="80" t="s">
        <v>5390</v>
      </c>
      <c r="D2396" s="80" t="s">
        <v>70</v>
      </c>
      <c r="E2396" s="103">
        <f t="shared" si="68"/>
        <v>234280</v>
      </c>
      <c r="F2396" s="85">
        <v>187142</v>
      </c>
      <c r="G2396" s="96">
        <v>0.19</v>
      </c>
      <c r="H2396" s="97">
        <v>222699</v>
      </c>
    </row>
    <row r="2397" spans="1:9" ht="12.5" x14ac:dyDescent="0.25">
      <c r="A2397" s="7" t="s">
        <v>5409</v>
      </c>
      <c r="B2397" s="79" t="s">
        <v>5410</v>
      </c>
      <c r="C2397" s="80" t="s">
        <v>5390</v>
      </c>
      <c r="D2397" s="80" t="s">
        <v>5411</v>
      </c>
      <c r="E2397" s="103">
        <f t="shared" si="68"/>
        <v>1081309</v>
      </c>
      <c r="F2397" s="85">
        <v>863748</v>
      </c>
      <c r="G2397" s="96">
        <v>0.19</v>
      </c>
      <c r="H2397" s="97">
        <v>1027860</v>
      </c>
    </row>
    <row r="2398" spans="1:9" ht="12.5" x14ac:dyDescent="0.25">
      <c r="A2398" s="7" t="s">
        <v>5514</v>
      </c>
      <c r="B2398" s="98" t="s">
        <v>5515</v>
      </c>
      <c r="C2398" s="80" t="s">
        <v>5390</v>
      </c>
      <c r="D2398" s="80" t="s">
        <v>5411</v>
      </c>
      <c r="E2398" s="103">
        <f t="shared" si="68"/>
        <v>75258</v>
      </c>
      <c r="F2398" s="85">
        <v>60116</v>
      </c>
      <c r="G2398" s="96">
        <v>0.19</v>
      </c>
      <c r="H2398" s="97">
        <v>71538</v>
      </c>
    </row>
    <row r="2399" spans="1:9" ht="12.5" x14ac:dyDescent="0.25">
      <c r="A2399" s="7" t="s">
        <v>7889</v>
      </c>
      <c r="B2399" s="79" t="s">
        <v>7890</v>
      </c>
      <c r="C2399" s="80" t="s">
        <v>5390</v>
      </c>
      <c r="D2399" s="80" t="s">
        <v>75</v>
      </c>
      <c r="E2399" s="103">
        <f t="shared" si="68"/>
        <v>60624</v>
      </c>
      <c r="F2399" s="85">
        <v>48426</v>
      </c>
      <c r="G2399" s="96">
        <v>0.19</v>
      </c>
      <c r="H2399" s="97">
        <v>57627</v>
      </c>
    </row>
    <row r="2400" spans="1:9" ht="12.5" x14ac:dyDescent="0.25">
      <c r="A2400" s="7" t="s">
        <v>7891</v>
      </c>
      <c r="B2400" s="79" t="s">
        <v>7892</v>
      </c>
      <c r="C2400" s="80" t="s">
        <v>5390</v>
      </c>
      <c r="D2400" s="80" t="s">
        <v>75</v>
      </c>
      <c r="E2400" s="103">
        <f t="shared" si="68"/>
        <v>60624</v>
      </c>
      <c r="F2400" s="85">
        <v>48426</v>
      </c>
      <c r="G2400" s="96">
        <v>0.19</v>
      </c>
      <c r="H2400" s="97">
        <v>57627</v>
      </c>
    </row>
    <row r="2401" spans="1:9" ht="12.5" x14ac:dyDescent="0.25">
      <c r="A2401" s="7" t="s">
        <v>7893</v>
      </c>
      <c r="B2401" s="79" t="s">
        <v>7894</v>
      </c>
      <c r="C2401" s="80" t="s">
        <v>5390</v>
      </c>
      <c r="D2401" s="80" t="s">
        <v>75</v>
      </c>
      <c r="E2401" s="103">
        <f t="shared" si="68"/>
        <v>60624</v>
      </c>
      <c r="F2401" s="85">
        <v>48426</v>
      </c>
      <c r="G2401" s="96">
        <v>0.19</v>
      </c>
      <c r="H2401" s="97">
        <v>57627</v>
      </c>
    </row>
    <row r="2402" spans="1:9" ht="13" x14ac:dyDescent="0.25">
      <c r="A2402" s="7" t="s">
        <v>5420</v>
      </c>
      <c r="B2402" s="79" t="s">
        <v>5421</v>
      </c>
      <c r="C2402" s="80" t="s">
        <v>5390</v>
      </c>
      <c r="D2402" s="80" t="s">
        <v>75</v>
      </c>
      <c r="E2402" s="104">
        <v>106749</v>
      </c>
      <c r="F2402" s="85"/>
      <c r="G2402" s="96"/>
    </row>
    <row r="2403" spans="1:9" ht="13" x14ac:dyDescent="0.25">
      <c r="A2403" s="7" t="s">
        <v>9662</v>
      </c>
      <c r="B2403" s="98" t="s">
        <v>9663</v>
      </c>
      <c r="C2403" s="80" t="s">
        <v>5390</v>
      </c>
      <c r="D2403" s="80" t="s">
        <v>4985</v>
      </c>
      <c r="E2403" s="106">
        <v>211880</v>
      </c>
      <c r="F2403" s="85"/>
      <c r="G2403" s="96"/>
      <c r="I2403" s="91" t="s">
        <v>10297</v>
      </c>
    </row>
    <row r="2404" spans="1:9" ht="12.5" x14ac:dyDescent="0.25">
      <c r="A2404" s="7" t="s">
        <v>5949</v>
      </c>
      <c r="B2404" s="79" t="s">
        <v>5950</v>
      </c>
      <c r="C2404" s="80" t="s">
        <v>5390</v>
      </c>
      <c r="D2404" s="80" t="s">
        <v>4985</v>
      </c>
      <c r="E2404" s="103">
        <f t="shared" si="68"/>
        <v>62714</v>
      </c>
      <c r="F2404" s="85">
        <v>50096</v>
      </c>
      <c r="G2404" s="96">
        <v>0.19</v>
      </c>
      <c r="H2404" s="97">
        <v>59614</v>
      </c>
    </row>
    <row r="2405" spans="1:9" ht="12.5" x14ac:dyDescent="0.25">
      <c r="A2405" s="7" t="s">
        <v>6126</v>
      </c>
      <c r="B2405" s="79" t="s">
        <v>6127</v>
      </c>
      <c r="C2405" s="80" t="s">
        <v>5390</v>
      </c>
      <c r="D2405" s="80" t="s">
        <v>75</v>
      </c>
      <c r="E2405" s="103">
        <f t="shared" si="68"/>
        <v>3137</v>
      </c>
      <c r="F2405" s="85">
        <v>2505</v>
      </c>
      <c r="G2405" s="96">
        <v>0.19</v>
      </c>
      <c r="H2405" s="97">
        <v>2981</v>
      </c>
    </row>
    <row r="2406" spans="1:9" ht="12.5" x14ac:dyDescent="0.25">
      <c r="A2406" s="7" t="s">
        <v>5496</v>
      </c>
      <c r="B2406" s="79" t="s">
        <v>5497</v>
      </c>
      <c r="C2406" s="80" t="s">
        <v>5390</v>
      </c>
      <c r="D2406" s="80" t="s">
        <v>16</v>
      </c>
      <c r="E2406" s="103">
        <f t="shared" si="68"/>
        <v>31361</v>
      </c>
      <c r="F2406" s="85">
        <v>25050</v>
      </c>
      <c r="G2406" s="96">
        <v>0.19</v>
      </c>
      <c r="H2406" s="97">
        <v>29810</v>
      </c>
    </row>
    <row r="2407" spans="1:9" ht="12.5" x14ac:dyDescent="0.25">
      <c r="A2407" s="7" t="s">
        <v>8578</v>
      </c>
      <c r="B2407" s="79" t="s">
        <v>8579</v>
      </c>
      <c r="C2407" s="80" t="s">
        <v>5390</v>
      </c>
      <c r="D2407" s="80" t="s">
        <v>5411</v>
      </c>
      <c r="E2407" s="103">
        <f t="shared" si="68"/>
        <v>271769</v>
      </c>
      <c r="F2407" s="85">
        <v>217088</v>
      </c>
      <c r="G2407" s="96">
        <v>0.19</v>
      </c>
      <c r="H2407" s="97">
        <v>258335</v>
      </c>
    </row>
    <row r="2408" spans="1:9" ht="12.5" x14ac:dyDescent="0.25">
      <c r="A2408" s="7" t="s">
        <v>6019</v>
      </c>
      <c r="B2408" s="79" t="s">
        <v>6020</v>
      </c>
      <c r="C2408" s="80" t="s">
        <v>5390</v>
      </c>
      <c r="D2408" s="80" t="s">
        <v>75</v>
      </c>
      <c r="E2408" s="103">
        <f t="shared" si="68"/>
        <v>52265</v>
      </c>
      <c r="F2408" s="85">
        <v>41749</v>
      </c>
      <c r="G2408" s="96">
        <v>0.19</v>
      </c>
      <c r="H2408" s="97">
        <v>49681</v>
      </c>
    </row>
    <row r="2409" spans="1:9" ht="12.5" x14ac:dyDescent="0.25">
      <c r="A2409" s="7" t="s">
        <v>7789</v>
      </c>
      <c r="B2409" s="79" t="s">
        <v>7790</v>
      </c>
      <c r="C2409" s="80" t="s">
        <v>5390</v>
      </c>
      <c r="D2409" s="80" t="s">
        <v>75</v>
      </c>
      <c r="E2409" s="103">
        <f t="shared" si="68"/>
        <v>52265</v>
      </c>
      <c r="F2409" s="85">
        <v>41749</v>
      </c>
      <c r="G2409" s="96">
        <v>0.19</v>
      </c>
      <c r="H2409" s="97">
        <v>49681</v>
      </c>
    </row>
    <row r="2410" spans="1:9" ht="12.5" x14ac:dyDescent="0.25">
      <c r="A2410" s="7" t="s">
        <v>5498</v>
      </c>
      <c r="B2410" s="98" t="s">
        <v>5499</v>
      </c>
      <c r="C2410" s="80" t="s">
        <v>5390</v>
      </c>
      <c r="D2410" s="80" t="s">
        <v>75</v>
      </c>
      <c r="E2410" s="103">
        <f t="shared" si="68"/>
        <v>219507</v>
      </c>
      <c r="F2410" s="85">
        <v>175341</v>
      </c>
      <c r="G2410" s="96">
        <v>0.19</v>
      </c>
      <c r="H2410" s="97">
        <v>208656</v>
      </c>
    </row>
    <row r="2411" spans="1:9" ht="12.5" x14ac:dyDescent="0.25">
      <c r="A2411" s="7" t="s">
        <v>5560</v>
      </c>
      <c r="B2411" s="79" t="s">
        <v>5561</v>
      </c>
      <c r="C2411" s="80" t="s">
        <v>5390</v>
      </c>
      <c r="D2411" s="80" t="s">
        <v>5411</v>
      </c>
      <c r="E2411" s="103">
        <f t="shared" ref="E2411:E2456" si="69">ROUNDUP(H2411*(1+$H$1),0)</f>
        <v>1097529</v>
      </c>
      <c r="F2411" s="85">
        <v>876704</v>
      </c>
      <c r="G2411" s="96">
        <v>0.19</v>
      </c>
      <c r="H2411" s="97">
        <v>1043278</v>
      </c>
    </row>
    <row r="2412" spans="1:9" ht="13" x14ac:dyDescent="0.25">
      <c r="A2412" s="7" t="s">
        <v>8697</v>
      </c>
      <c r="B2412" s="98" t="s">
        <v>8698</v>
      </c>
      <c r="C2412" s="80" t="s">
        <v>5390</v>
      </c>
      <c r="D2412" s="80" t="s">
        <v>75</v>
      </c>
      <c r="E2412" s="104">
        <v>71400</v>
      </c>
      <c r="F2412" s="85"/>
      <c r="G2412" s="96"/>
      <c r="I2412" s="91" t="s">
        <v>10349</v>
      </c>
    </row>
    <row r="2413" spans="1:9" ht="12.5" x14ac:dyDescent="0.25">
      <c r="A2413" s="7" t="s">
        <v>10360</v>
      </c>
      <c r="B2413" s="79" t="s">
        <v>10361</v>
      </c>
      <c r="C2413" s="80" t="s">
        <v>5390</v>
      </c>
      <c r="D2413" s="80" t="s">
        <v>70</v>
      </c>
      <c r="E2413" s="103">
        <f t="shared" si="69"/>
        <v>4183</v>
      </c>
      <c r="F2413" s="85">
        <v>3341</v>
      </c>
      <c r="G2413" s="96">
        <v>0.19</v>
      </c>
      <c r="H2413" s="97">
        <v>3976</v>
      </c>
    </row>
    <row r="2414" spans="1:9" ht="12.5" x14ac:dyDescent="0.25">
      <c r="A2414" s="7" t="s">
        <v>5562</v>
      </c>
      <c r="B2414" s="79" t="s">
        <v>5563</v>
      </c>
      <c r="C2414" s="80" t="s">
        <v>5390</v>
      </c>
      <c r="D2414" s="80" t="s">
        <v>70</v>
      </c>
      <c r="E2414" s="103">
        <f t="shared" si="69"/>
        <v>1228</v>
      </c>
      <c r="F2414" s="85">
        <v>1167</v>
      </c>
      <c r="G2414" s="96">
        <v>0</v>
      </c>
      <c r="H2414" s="97">
        <v>1167</v>
      </c>
    </row>
    <row r="2415" spans="1:9" ht="12.5" x14ac:dyDescent="0.25">
      <c r="A2415" s="7" t="s">
        <v>10362</v>
      </c>
      <c r="B2415" s="79" t="s">
        <v>10363</v>
      </c>
      <c r="C2415" s="80" t="s">
        <v>5390</v>
      </c>
      <c r="D2415" s="80" t="s">
        <v>4985</v>
      </c>
      <c r="E2415" s="103">
        <f t="shared" si="69"/>
        <v>125434</v>
      </c>
      <c r="F2415" s="85">
        <v>100196</v>
      </c>
      <c r="G2415" s="96">
        <v>0.19</v>
      </c>
      <c r="H2415" s="97">
        <v>119233</v>
      </c>
    </row>
    <row r="2416" spans="1:9" ht="12.5" x14ac:dyDescent="0.25">
      <c r="A2416" s="7" t="s">
        <v>10068</v>
      </c>
      <c r="B2416" s="79" t="s">
        <v>10069</v>
      </c>
      <c r="C2416" s="80" t="s">
        <v>5390</v>
      </c>
      <c r="D2416" s="80" t="s">
        <v>75</v>
      </c>
      <c r="E2416" s="103">
        <f t="shared" si="69"/>
        <v>31361</v>
      </c>
      <c r="F2416" s="85">
        <v>25050</v>
      </c>
      <c r="G2416" s="96">
        <v>0.19</v>
      </c>
      <c r="H2416" s="97">
        <v>29810</v>
      </c>
    </row>
    <row r="2417" spans="1:9" ht="12.5" x14ac:dyDescent="0.25">
      <c r="A2417" s="7" t="s">
        <v>10072</v>
      </c>
      <c r="B2417" s="79" t="s">
        <v>10073</v>
      </c>
      <c r="C2417" s="80" t="s">
        <v>5390</v>
      </c>
      <c r="D2417" s="80" t="s">
        <v>75</v>
      </c>
      <c r="E2417" s="103">
        <f t="shared" si="69"/>
        <v>52265</v>
      </c>
      <c r="F2417" s="85">
        <v>41749</v>
      </c>
      <c r="G2417" s="96">
        <v>0.19</v>
      </c>
      <c r="H2417" s="97">
        <v>49681</v>
      </c>
    </row>
    <row r="2418" spans="1:9" ht="12.5" x14ac:dyDescent="0.25">
      <c r="A2418" s="7" t="s">
        <v>10074</v>
      </c>
      <c r="B2418" s="79" t="s">
        <v>10075</v>
      </c>
      <c r="C2418" s="80" t="s">
        <v>5390</v>
      </c>
      <c r="D2418" s="80" t="s">
        <v>75</v>
      </c>
      <c r="E2418" s="103">
        <f t="shared" si="69"/>
        <v>52265</v>
      </c>
      <c r="F2418" s="85">
        <v>41749</v>
      </c>
      <c r="G2418" s="96">
        <v>0.19</v>
      </c>
      <c r="H2418" s="97">
        <v>49681</v>
      </c>
    </row>
    <row r="2419" spans="1:9" ht="12.5" x14ac:dyDescent="0.25">
      <c r="A2419" s="7" t="s">
        <v>10364</v>
      </c>
      <c r="B2419" s="79" t="s">
        <v>10365</v>
      </c>
      <c r="C2419" s="80" t="s">
        <v>5390</v>
      </c>
      <c r="D2419" s="80" t="s">
        <v>75</v>
      </c>
      <c r="E2419" s="103">
        <f t="shared" si="69"/>
        <v>130</v>
      </c>
      <c r="F2419" s="85">
        <v>103</v>
      </c>
      <c r="G2419" s="96">
        <v>0.19</v>
      </c>
      <c r="H2419" s="97">
        <v>123</v>
      </c>
    </row>
    <row r="2420" spans="1:9" ht="12.5" x14ac:dyDescent="0.25">
      <c r="A2420" s="7" t="s">
        <v>10366</v>
      </c>
      <c r="B2420" s="79" t="s">
        <v>10367</v>
      </c>
      <c r="C2420" s="80" t="s">
        <v>5390</v>
      </c>
      <c r="D2420" s="80" t="s">
        <v>75</v>
      </c>
      <c r="E2420" s="103">
        <f t="shared" si="69"/>
        <v>168</v>
      </c>
      <c r="F2420" s="85">
        <v>134</v>
      </c>
      <c r="G2420" s="96">
        <v>0.19</v>
      </c>
      <c r="H2420" s="97">
        <v>159</v>
      </c>
    </row>
    <row r="2421" spans="1:9" ht="12.5" x14ac:dyDescent="0.25">
      <c r="A2421" s="7" t="s">
        <v>5913</v>
      </c>
      <c r="B2421" s="79" t="s">
        <v>5914</v>
      </c>
      <c r="C2421" s="80" t="s">
        <v>5390</v>
      </c>
      <c r="D2421" s="80" t="s">
        <v>65</v>
      </c>
      <c r="E2421" s="103">
        <f t="shared" si="69"/>
        <v>66582</v>
      </c>
      <c r="F2421" s="85">
        <v>53185</v>
      </c>
      <c r="G2421" s="96">
        <v>0.19</v>
      </c>
      <c r="H2421" s="97">
        <v>63290</v>
      </c>
    </row>
    <row r="2422" spans="1:9" ht="12.5" x14ac:dyDescent="0.25">
      <c r="A2422" s="7" t="s">
        <v>5917</v>
      </c>
      <c r="B2422" s="79" t="s">
        <v>5918</v>
      </c>
      <c r="C2422" s="80" t="s">
        <v>5390</v>
      </c>
      <c r="D2422" s="80" t="s">
        <v>65</v>
      </c>
      <c r="E2422" s="103">
        <f t="shared" si="69"/>
        <v>65041</v>
      </c>
      <c r="F2422" s="85">
        <v>51955</v>
      </c>
      <c r="G2422" s="96">
        <v>0.19</v>
      </c>
      <c r="H2422" s="97">
        <v>61826</v>
      </c>
    </row>
    <row r="2423" spans="1:9" ht="12.5" x14ac:dyDescent="0.25">
      <c r="A2423" s="7" t="s">
        <v>5919</v>
      </c>
      <c r="B2423" s="79" t="s">
        <v>5920</v>
      </c>
      <c r="C2423" s="80" t="s">
        <v>5390</v>
      </c>
      <c r="D2423" s="80" t="s">
        <v>65</v>
      </c>
      <c r="E2423" s="103">
        <f t="shared" si="69"/>
        <v>64380</v>
      </c>
      <c r="F2423" s="85">
        <v>51426</v>
      </c>
      <c r="G2423" s="96">
        <v>0.19</v>
      </c>
      <c r="H2423" s="97">
        <v>61197</v>
      </c>
    </row>
    <row r="2424" spans="1:9" ht="12.5" x14ac:dyDescent="0.25">
      <c r="A2424" s="7" t="s">
        <v>5921</v>
      </c>
      <c r="B2424" s="79" t="s">
        <v>5922</v>
      </c>
      <c r="C2424" s="80" t="s">
        <v>5390</v>
      </c>
      <c r="D2424" s="80" t="s">
        <v>65</v>
      </c>
      <c r="E2424" s="103">
        <f t="shared" si="69"/>
        <v>64158</v>
      </c>
      <c r="F2424" s="85">
        <v>51249</v>
      </c>
      <c r="G2424" s="96">
        <v>0.19</v>
      </c>
      <c r="H2424" s="97">
        <v>60986</v>
      </c>
    </row>
    <row r="2425" spans="1:9" ht="13" x14ac:dyDescent="0.25">
      <c r="A2425" s="7" t="s">
        <v>5915</v>
      </c>
      <c r="B2425" s="79" t="s">
        <v>5916</v>
      </c>
      <c r="C2425" s="80" t="s">
        <v>5390</v>
      </c>
      <c r="D2425" s="80" t="s">
        <v>75</v>
      </c>
      <c r="E2425" s="104">
        <v>230</v>
      </c>
      <c r="F2425" s="85"/>
      <c r="G2425" s="96"/>
      <c r="I2425" s="91" t="s">
        <v>10345</v>
      </c>
    </row>
    <row r="2426" spans="1:9" ht="12.5" x14ac:dyDescent="0.25">
      <c r="A2426" s="7" t="s">
        <v>5967</v>
      </c>
      <c r="B2426" s="79" t="s">
        <v>5968</v>
      </c>
      <c r="C2426" s="80" t="s">
        <v>5390</v>
      </c>
      <c r="D2426" s="80" t="s">
        <v>5347</v>
      </c>
      <c r="E2426" s="103">
        <f t="shared" si="69"/>
        <v>9905</v>
      </c>
      <c r="F2426" s="85">
        <v>7912</v>
      </c>
      <c r="G2426" s="96">
        <v>0.19</v>
      </c>
      <c r="H2426" s="97">
        <v>9415</v>
      </c>
    </row>
    <row r="2427" spans="1:9" ht="25" x14ac:dyDescent="0.25">
      <c r="A2427" s="7" t="s">
        <v>5764</v>
      </c>
      <c r="B2427" s="79" t="s">
        <v>5765</v>
      </c>
      <c r="C2427" s="80" t="s">
        <v>5390</v>
      </c>
      <c r="D2427" s="80" t="s">
        <v>5347</v>
      </c>
      <c r="E2427" s="103">
        <f t="shared" si="69"/>
        <v>10795</v>
      </c>
      <c r="F2427" s="85">
        <v>8623</v>
      </c>
      <c r="G2427" s="96">
        <v>0.19</v>
      </c>
      <c r="H2427" s="97">
        <v>10261</v>
      </c>
    </row>
    <row r="2428" spans="1:9" ht="12.5" x14ac:dyDescent="0.25">
      <c r="A2428" s="7" t="s">
        <v>10368</v>
      </c>
      <c r="B2428" s="79" t="s">
        <v>10369</v>
      </c>
      <c r="C2428" s="80" t="s">
        <v>5390</v>
      </c>
      <c r="D2428" s="80" t="s">
        <v>5347</v>
      </c>
      <c r="E2428" s="103">
        <f t="shared" si="69"/>
        <v>10403</v>
      </c>
      <c r="F2428" s="85">
        <v>8309</v>
      </c>
      <c r="G2428" s="96">
        <v>0.19</v>
      </c>
      <c r="H2428" s="97">
        <v>9888</v>
      </c>
    </row>
    <row r="2429" spans="1:9" ht="12.5" x14ac:dyDescent="0.25">
      <c r="A2429" s="7" t="s">
        <v>5983</v>
      </c>
      <c r="B2429" s="79" t="s">
        <v>5984</v>
      </c>
      <c r="C2429" s="80" t="s">
        <v>5390</v>
      </c>
      <c r="D2429" s="80" t="s">
        <v>75</v>
      </c>
      <c r="E2429" s="103">
        <f t="shared" si="69"/>
        <v>2058</v>
      </c>
      <c r="F2429" s="85">
        <v>1644</v>
      </c>
      <c r="G2429" s="96">
        <v>0.19</v>
      </c>
      <c r="H2429" s="97">
        <v>1956</v>
      </c>
    </row>
    <row r="2430" spans="1:9" ht="25" x14ac:dyDescent="0.25">
      <c r="A2430" s="7" t="s">
        <v>8634</v>
      </c>
      <c r="B2430" s="79" t="s">
        <v>8635</v>
      </c>
      <c r="C2430" s="80" t="s">
        <v>5390</v>
      </c>
      <c r="D2430" s="80" t="s">
        <v>75</v>
      </c>
      <c r="E2430" s="104">
        <v>900</v>
      </c>
      <c r="F2430" s="85"/>
      <c r="G2430" s="96"/>
    </row>
    <row r="2431" spans="1:9" ht="12.5" x14ac:dyDescent="0.25">
      <c r="A2431" s="7" t="s">
        <v>5895</v>
      </c>
      <c r="B2431" s="79" t="s">
        <v>5896</v>
      </c>
      <c r="C2431" s="80" t="s">
        <v>5390</v>
      </c>
      <c r="D2431" s="80" t="s">
        <v>75</v>
      </c>
      <c r="E2431" s="103">
        <f t="shared" si="69"/>
        <v>144</v>
      </c>
      <c r="F2431" s="85">
        <v>114</v>
      </c>
      <c r="G2431" s="96">
        <v>0.19</v>
      </c>
      <c r="H2431" s="97">
        <v>136</v>
      </c>
    </row>
    <row r="2432" spans="1:9" ht="13" x14ac:dyDescent="0.25">
      <c r="A2432" s="7" t="s">
        <v>9656</v>
      </c>
      <c r="B2432" s="79" t="s">
        <v>9657</v>
      </c>
      <c r="C2432" s="80" t="s">
        <v>5390</v>
      </c>
      <c r="D2432" s="80" t="s">
        <v>75</v>
      </c>
      <c r="E2432" s="104">
        <v>226</v>
      </c>
      <c r="F2432" s="85"/>
      <c r="G2432" s="96"/>
      <c r="I2432" s="91" t="s">
        <v>10345</v>
      </c>
    </row>
    <row r="2433" spans="1:9" ht="13" x14ac:dyDescent="0.25">
      <c r="A2433" s="7" t="s">
        <v>10370</v>
      </c>
      <c r="B2433" s="79" t="s">
        <v>10371</v>
      </c>
      <c r="C2433" s="80" t="s">
        <v>5390</v>
      </c>
      <c r="D2433" s="80" t="s">
        <v>75</v>
      </c>
      <c r="E2433" s="104">
        <v>845</v>
      </c>
      <c r="F2433" s="85"/>
      <c r="G2433" s="96"/>
      <c r="I2433" s="91" t="s">
        <v>10345</v>
      </c>
    </row>
    <row r="2434" spans="1:9" ht="13" x14ac:dyDescent="0.25">
      <c r="A2434" s="7" t="s">
        <v>5897</v>
      </c>
      <c r="B2434" s="79" t="s">
        <v>5898</v>
      </c>
      <c r="C2434" s="80" t="s">
        <v>5390</v>
      </c>
      <c r="D2434" s="80" t="s">
        <v>75</v>
      </c>
      <c r="E2434" s="104">
        <v>420</v>
      </c>
      <c r="F2434" s="85"/>
      <c r="G2434" s="96"/>
      <c r="I2434" s="91" t="s">
        <v>10345</v>
      </c>
    </row>
    <row r="2435" spans="1:9" ht="12.5" x14ac:dyDescent="0.25">
      <c r="A2435" s="7" t="s">
        <v>5941</v>
      </c>
      <c r="B2435" s="79" t="s">
        <v>5942</v>
      </c>
      <c r="C2435" s="80" t="s">
        <v>5390</v>
      </c>
      <c r="D2435" s="80" t="s">
        <v>65</v>
      </c>
      <c r="E2435" s="103">
        <f t="shared" si="69"/>
        <v>10648</v>
      </c>
      <c r="F2435" s="85">
        <v>8505</v>
      </c>
      <c r="G2435" s="96">
        <v>0.19</v>
      </c>
      <c r="H2435" s="97">
        <v>10121</v>
      </c>
    </row>
    <row r="2436" spans="1:9" ht="12.5" x14ac:dyDescent="0.25">
      <c r="A2436" s="7" t="s">
        <v>5911</v>
      </c>
      <c r="B2436" s="79" t="s">
        <v>5912</v>
      </c>
      <c r="C2436" s="80" t="s">
        <v>5390</v>
      </c>
      <c r="D2436" s="80" t="s">
        <v>70</v>
      </c>
      <c r="E2436" s="103">
        <f t="shared" si="69"/>
        <v>17968</v>
      </c>
      <c r="F2436" s="85">
        <v>14352</v>
      </c>
      <c r="G2436" s="96">
        <v>0.19</v>
      </c>
      <c r="H2436" s="97">
        <v>17079</v>
      </c>
    </row>
    <row r="2437" spans="1:9" ht="12.5" x14ac:dyDescent="0.25">
      <c r="A2437" s="7" t="s">
        <v>5468</v>
      </c>
      <c r="B2437" s="79" t="s">
        <v>5469</v>
      </c>
      <c r="C2437" s="80" t="s">
        <v>5390</v>
      </c>
      <c r="D2437" s="80" t="s">
        <v>70</v>
      </c>
      <c r="E2437" s="103">
        <f t="shared" si="69"/>
        <v>5701</v>
      </c>
      <c r="F2437" s="85">
        <v>4554</v>
      </c>
      <c r="G2437" s="96">
        <v>0.19</v>
      </c>
      <c r="H2437" s="97">
        <v>5419</v>
      </c>
    </row>
    <row r="2438" spans="1:9" ht="12.5" x14ac:dyDescent="0.25">
      <c r="A2438" s="7" t="s">
        <v>8997</v>
      </c>
      <c r="B2438" s="79" t="s">
        <v>8998</v>
      </c>
      <c r="C2438" s="80" t="s">
        <v>5390</v>
      </c>
      <c r="D2438" s="80" t="s">
        <v>70</v>
      </c>
      <c r="E2438" s="103">
        <f t="shared" si="69"/>
        <v>1802</v>
      </c>
      <c r="F2438" s="85">
        <v>1439</v>
      </c>
      <c r="G2438" s="96">
        <v>0.19</v>
      </c>
      <c r="H2438" s="97">
        <v>1712</v>
      </c>
    </row>
    <row r="2439" spans="1:9" ht="25" x14ac:dyDescent="0.25">
      <c r="A2439" s="7" t="s">
        <v>8993</v>
      </c>
      <c r="B2439" s="79" t="s">
        <v>8994</v>
      </c>
      <c r="C2439" s="80" t="s">
        <v>5390</v>
      </c>
      <c r="D2439" s="80" t="s">
        <v>75</v>
      </c>
      <c r="E2439" s="103">
        <f t="shared" si="69"/>
        <v>3787</v>
      </c>
      <c r="F2439" s="85">
        <v>3024</v>
      </c>
      <c r="G2439" s="96">
        <v>0.19</v>
      </c>
      <c r="H2439" s="97">
        <v>3599</v>
      </c>
    </row>
    <row r="2440" spans="1:9" ht="12.5" x14ac:dyDescent="0.25">
      <c r="A2440" s="7" t="s">
        <v>5592</v>
      </c>
      <c r="B2440" s="79" t="s">
        <v>5593</v>
      </c>
      <c r="C2440" s="80" t="s">
        <v>5390</v>
      </c>
      <c r="D2440" s="80" t="s">
        <v>75</v>
      </c>
      <c r="E2440" s="103">
        <f t="shared" si="69"/>
        <v>25086</v>
      </c>
      <c r="F2440" s="85">
        <v>20039</v>
      </c>
      <c r="G2440" s="96">
        <v>0.19</v>
      </c>
      <c r="H2440" s="97">
        <v>23846</v>
      </c>
    </row>
    <row r="2441" spans="1:9" ht="12.5" x14ac:dyDescent="0.25">
      <c r="A2441" s="7" t="s">
        <v>8751</v>
      </c>
      <c r="B2441" s="79" t="s">
        <v>8752</v>
      </c>
      <c r="C2441" s="80" t="s">
        <v>5390</v>
      </c>
      <c r="D2441" s="80" t="s">
        <v>70</v>
      </c>
      <c r="E2441" s="103">
        <f t="shared" si="69"/>
        <v>178419</v>
      </c>
      <c r="F2441" s="85">
        <v>142520</v>
      </c>
      <c r="G2441" s="96">
        <v>0.19</v>
      </c>
      <c r="H2441" s="97">
        <v>169599</v>
      </c>
    </row>
    <row r="2442" spans="1:9" ht="12.5" x14ac:dyDescent="0.25">
      <c r="A2442" s="7" t="s">
        <v>8808</v>
      </c>
      <c r="B2442" s="79" t="s">
        <v>8809</v>
      </c>
      <c r="C2442" s="80" t="s">
        <v>5390</v>
      </c>
      <c r="D2442" s="80" t="s">
        <v>70</v>
      </c>
      <c r="E2442" s="103">
        <f t="shared" si="69"/>
        <v>5046113</v>
      </c>
      <c r="F2442" s="85">
        <v>4030828</v>
      </c>
      <c r="G2442" s="96">
        <v>0.19</v>
      </c>
      <c r="H2442" s="97">
        <v>4796685</v>
      </c>
    </row>
    <row r="2443" spans="1:9" ht="12.5" x14ac:dyDescent="0.25">
      <c r="A2443" s="7" t="s">
        <v>5943</v>
      </c>
      <c r="B2443" s="79" t="s">
        <v>5944</v>
      </c>
      <c r="C2443" s="80" t="s">
        <v>5390</v>
      </c>
      <c r="D2443" s="80" t="s">
        <v>75</v>
      </c>
      <c r="E2443" s="103">
        <f t="shared" si="69"/>
        <v>211</v>
      </c>
      <c r="F2443" s="85">
        <v>168</v>
      </c>
      <c r="G2443" s="96">
        <v>0.19</v>
      </c>
      <c r="H2443" s="97">
        <v>200</v>
      </c>
    </row>
    <row r="2444" spans="1:9" ht="12.5" x14ac:dyDescent="0.25">
      <c r="A2444" s="7" t="s">
        <v>8995</v>
      </c>
      <c r="B2444" s="79" t="s">
        <v>8996</v>
      </c>
      <c r="C2444" s="80" t="s">
        <v>5390</v>
      </c>
      <c r="D2444" s="80" t="s">
        <v>70</v>
      </c>
      <c r="E2444" s="103">
        <f t="shared" si="69"/>
        <v>50460</v>
      </c>
      <c r="F2444" s="85">
        <v>40307</v>
      </c>
      <c r="G2444" s="96">
        <v>0.19</v>
      </c>
      <c r="H2444" s="97">
        <v>47965</v>
      </c>
    </row>
    <row r="2445" spans="1:9" ht="12.5" x14ac:dyDescent="0.25">
      <c r="A2445" s="7" t="s">
        <v>9741</v>
      </c>
      <c r="B2445" s="79" t="s">
        <v>9742</v>
      </c>
      <c r="C2445" s="80" t="s">
        <v>5390</v>
      </c>
      <c r="D2445" s="80" t="s">
        <v>70</v>
      </c>
      <c r="E2445" s="103">
        <f t="shared" si="69"/>
        <v>167602</v>
      </c>
      <c r="F2445" s="85">
        <v>133880</v>
      </c>
      <c r="G2445" s="96">
        <v>0.19</v>
      </c>
      <c r="H2445" s="97">
        <v>159317</v>
      </c>
    </row>
    <row r="2446" spans="1:9" ht="12.5" x14ac:dyDescent="0.25">
      <c r="A2446" s="7" t="s">
        <v>5539</v>
      </c>
      <c r="B2446" s="79" t="s">
        <v>4511</v>
      </c>
      <c r="C2446" s="80" t="s">
        <v>5390</v>
      </c>
      <c r="D2446" s="80" t="s">
        <v>70</v>
      </c>
      <c r="E2446" s="103">
        <f t="shared" si="69"/>
        <v>43904</v>
      </c>
      <c r="F2446" s="85">
        <v>35070</v>
      </c>
      <c r="G2446" s="96">
        <v>0.19</v>
      </c>
      <c r="H2446" s="97">
        <v>41733</v>
      </c>
    </row>
    <row r="2447" spans="1:9" ht="12.5" x14ac:dyDescent="0.25">
      <c r="A2447" s="7" t="s">
        <v>9743</v>
      </c>
      <c r="B2447" s="79" t="s">
        <v>4513</v>
      </c>
      <c r="C2447" s="80" t="s">
        <v>5390</v>
      </c>
      <c r="D2447" s="80" t="s">
        <v>70</v>
      </c>
      <c r="E2447" s="103">
        <f t="shared" si="69"/>
        <v>376295</v>
      </c>
      <c r="F2447" s="85">
        <v>300583</v>
      </c>
      <c r="G2447" s="96">
        <v>0.19</v>
      </c>
      <c r="H2447" s="97">
        <v>357694</v>
      </c>
    </row>
    <row r="2448" spans="1:9" ht="12.5" x14ac:dyDescent="0.25">
      <c r="A2448" s="7" t="s">
        <v>9744</v>
      </c>
      <c r="B2448" s="79" t="s">
        <v>9745</v>
      </c>
      <c r="C2448" s="80" t="s">
        <v>5390</v>
      </c>
      <c r="D2448" s="80" t="s">
        <v>70</v>
      </c>
      <c r="E2448" s="103">
        <f t="shared" si="69"/>
        <v>25086</v>
      </c>
      <c r="F2448" s="85">
        <v>20039</v>
      </c>
      <c r="G2448" s="96">
        <v>0.19</v>
      </c>
      <c r="H2448" s="97">
        <v>23846</v>
      </c>
    </row>
    <row r="2449" spans="1:9" ht="12.5" x14ac:dyDescent="0.25">
      <c r="A2449" s="7" t="s">
        <v>9746</v>
      </c>
      <c r="B2449" s="79" t="s">
        <v>4517</v>
      </c>
      <c r="C2449" s="80" t="s">
        <v>5390</v>
      </c>
      <c r="D2449" s="80" t="s">
        <v>770</v>
      </c>
      <c r="E2449" s="103">
        <f t="shared" si="69"/>
        <v>52265</v>
      </c>
      <c r="F2449" s="85">
        <v>41749</v>
      </c>
      <c r="G2449" s="96">
        <v>0.19</v>
      </c>
      <c r="H2449" s="97">
        <v>49681</v>
      </c>
    </row>
    <row r="2450" spans="1:9" ht="12.5" x14ac:dyDescent="0.25">
      <c r="A2450" s="7" t="s">
        <v>9747</v>
      </c>
      <c r="B2450" s="79" t="s">
        <v>9748</v>
      </c>
      <c r="C2450" s="80" t="s">
        <v>5390</v>
      </c>
      <c r="D2450" s="80" t="s">
        <v>70</v>
      </c>
      <c r="E2450" s="103">
        <f t="shared" si="69"/>
        <v>156791</v>
      </c>
      <c r="F2450" s="85">
        <v>125244</v>
      </c>
      <c r="G2450" s="96">
        <v>0.19</v>
      </c>
      <c r="H2450" s="97">
        <v>149040</v>
      </c>
    </row>
    <row r="2451" spans="1:9" ht="12.5" x14ac:dyDescent="0.25">
      <c r="A2451" s="7" t="s">
        <v>9749</v>
      </c>
      <c r="B2451" s="79" t="s">
        <v>9750</v>
      </c>
      <c r="C2451" s="80" t="s">
        <v>5390</v>
      </c>
      <c r="D2451" s="80" t="s">
        <v>70</v>
      </c>
      <c r="E2451" s="103">
        <f t="shared" si="69"/>
        <v>41812</v>
      </c>
      <c r="F2451" s="85">
        <v>33399</v>
      </c>
      <c r="G2451" s="96">
        <v>0.19</v>
      </c>
      <c r="H2451" s="97">
        <v>39745</v>
      </c>
    </row>
    <row r="2452" spans="1:9" ht="12.5" x14ac:dyDescent="0.25">
      <c r="A2452" s="7" t="s">
        <v>9751</v>
      </c>
      <c r="B2452" s="79" t="s">
        <v>9752</v>
      </c>
      <c r="C2452" s="80" t="s">
        <v>5390</v>
      </c>
      <c r="D2452" s="80" t="s">
        <v>70</v>
      </c>
      <c r="E2452" s="103">
        <f t="shared" si="69"/>
        <v>52265</v>
      </c>
      <c r="F2452" s="85">
        <v>41749</v>
      </c>
      <c r="G2452" s="96">
        <v>0.19</v>
      </c>
      <c r="H2452" s="97">
        <v>49681</v>
      </c>
    </row>
    <row r="2453" spans="1:9" ht="12.5" x14ac:dyDescent="0.25">
      <c r="A2453" s="7" t="s">
        <v>5444</v>
      </c>
      <c r="B2453" s="79" t="s">
        <v>5445</v>
      </c>
      <c r="C2453" s="80" t="s">
        <v>5390</v>
      </c>
      <c r="D2453" s="80" t="s">
        <v>5347</v>
      </c>
      <c r="E2453" s="103">
        <f t="shared" si="69"/>
        <v>332621</v>
      </c>
      <c r="F2453" s="85">
        <v>265697</v>
      </c>
      <c r="G2453" s="96">
        <v>0.19</v>
      </c>
      <c r="H2453" s="97">
        <v>316179</v>
      </c>
    </row>
    <row r="2454" spans="1:9" ht="12.5" x14ac:dyDescent="0.25">
      <c r="A2454" s="7" t="s">
        <v>5446</v>
      </c>
      <c r="B2454" s="79" t="s">
        <v>5447</v>
      </c>
      <c r="C2454" s="80" t="s">
        <v>5390</v>
      </c>
      <c r="D2454" s="80" t="s">
        <v>5347</v>
      </c>
      <c r="E2454" s="103">
        <f t="shared" si="69"/>
        <v>456170</v>
      </c>
      <c r="F2454" s="85">
        <v>364387</v>
      </c>
      <c r="G2454" s="96">
        <v>0.19</v>
      </c>
      <c r="H2454" s="97">
        <v>433621</v>
      </c>
    </row>
    <row r="2455" spans="1:9" ht="12.5" x14ac:dyDescent="0.25">
      <c r="A2455" s="7" t="s">
        <v>9716</v>
      </c>
      <c r="B2455" s="79" t="s">
        <v>9717</v>
      </c>
      <c r="C2455" s="80" t="s">
        <v>5390</v>
      </c>
      <c r="D2455" s="80" t="s">
        <v>4985</v>
      </c>
      <c r="E2455" s="103">
        <f t="shared" si="69"/>
        <v>188011</v>
      </c>
      <c r="F2455" s="85">
        <v>150182</v>
      </c>
      <c r="G2455" s="96">
        <v>0.19</v>
      </c>
      <c r="H2455" s="97">
        <v>178717</v>
      </c>
    </row>
    <row r="2456" spans="1:9" ht="12.5" x14ac:dyDescent="0.25">
      <c r="A2456" s="7" t="s">
        <v>9994</v>
      </c>
      <c r="B2456" s="79" t="s">
        <v>9995</v>
      </c>
      <c r="C2456" s="80" t="s">
        <v>5390</v>
      </c>
      <c r="D2456" s="80" t="s">
        <v>75</v>
      </c>
      <c r="E2456" s="103">
        <f t="shared" si="69"/>
        <v>418698</v>
      </c>
      <c r="F2456" s="85">
        <v>394060</v>
      </c>
      <c r="G2456" s="96">
        <v>0.01</v>
      </c>
      <c r="H2456" s="97">
        <v>398001</v>
      </c>
    </row>
    <row r="2457" spans="1:9" ht="13" x14ac:dyDescent="0.25">
      <c r="A2457" s="86" t="s">
        <v>8852</v>
      </c>
      <c r="B2457" s="98" t="s">
        <v>8853</v>
      </c>
      <c r="C2457" s="100" t="s">
        <v>5390</v>
      </c>
      <c r="D2457" s="100" t="s">
        <v>75</v>
      </c>
      <c r="E2457" s="104">
        <v>1190000</v>
      </c>
      <c r="F2457" s="85"/>
      <c r="G2457" s="96"/>
      <c r="I2457" s="91" t="s">
        <v>10310</v>
      </c>
    </row>
    <row r="2458" spans="1:9" ht="13" x14ac:dyDescent="0.25">
      <c r="A2458" s="86" t="s">
        <v>10372</v>
      </c>
      <c r="B2458" s="98" t="s">
        <v>10373</v>
      </c>
      <c r="C2458" s="100" t="s">
        <v>5390</v>
      </c>
      <c r="D2458" s="100" t="s">
        <v>75</v>
      </c>
      <c r="E2458" s="104">
        <v>2142000</v>
      </c>
      <c r="F2458" s="85"/>
      <c r="G2458" s="96"/>
      <c r="I2458" s="91" t="s">
        <v>10310</v>
      </c>
    </row>
    <row r="2459" spans="1:9" ht="13" x14ac:dyDescent="0.25">
      <c r="A2459" s="86" t="s">
        <v>8770</v>
      </c>
      <c r="B2459" s="98" t="s">
        <v>8771</v>
      </c>
      <c r="C2459" s="100" t="s">
        <v>5390</v>
      </c>
      <c r="D2459" s="100" t="s">
        <v>137</v>
      </c>
      <c r="E2459" s="104">
        <v>2000</v>
      </c>
      <c r="F2459" s="85"/>
      <c r="G2459" s="96"/>
      <c r="I2459" s="91" t="s">
        <v>10310</v>
      </c>
    </row>
    <row r="2460" spans="1:9" ht="13" x14ac:dyDescent="0.25">
      <c r="A2460" s="86" t="s">
        <v>5580</v>
      </c>
      <c r="B2460" s="98" t="s">
        <v>5581</v>
      </c>
      <c r="C2460" s="100" t="s">
        <v>5390</v>
      </c>
      <c r="D2460" s="100" t="s">
        <v>70</v>
      </c>
      <c r="E2460" s="104">
        <f>40000*1.19</f>
        <v>47600</v>
      </c>
      <c r="F2460" s="85"/>
      <c r="G2460" s="96"/>
      <c r="I2460" s="91" t="s">
        <v>10374</v>
      </c>
    </row>
    <row r="2461" spans="1:9" ht="25" x14ac:dyDescent="0.25">
      <c r="A2461" s="86" t="s">
        <v>5947</v>
      </c>
      <c r="B2461" s="98" t="s">
        <v>5948</v>
      </c>
      <c r="C2461" s="80" t="s">
        <v>5390</v>
      </c>
      <c r="D2461" s="100" t="s">
        <v>5683</v>
      </c>
      <c r="E2461" s="104">
        <f>ROUNDUP(25440*1.19,0)</f>
        <v>30274</v>
      </c>
      <c r="F2461" s="85"/>
      <c r="G2461" s="96"/>
      <c r="I2461" s="91" t="s">
        <v>10345</v>
      </c>
    </row>
    <row r="2462" spans="1:9" ht="25" x14ac:dyDescent="0.25">
      <c r="A2462" s="86" t="s">
        <v>9928</v>
      </c>
      <c r="B2462" s="98" t="s">
        <v>9929</v>
      </c>
      <c r="C2462" s="80" t="s">
        <v>5390</v>
      </c>
      <c r="D2462" s="100" t="s">
        <v>5683</v>
      </c>
      <c r="E2462" s="104">
        <f>ROUNDUP(34190*1.19,0)</f>
        <v>40687</v>
      </c>
      <c r="F2462" s="85"/>
      <c r="G2462" s="96"/>
      <c r="I2462" s="91" t="s">
        <v>10345</v>
      </c>
    </row>
    <row r="2463" spans="1:9" ht="13" x14ac:dyDescent="0.25">
      <c r="A2463" s="86" t="s">
        <v>5588</v>
      </c>
      <c r="B2463" s="98" t="s">
        <v>5589</v>
      </c>
      <c r="C2463" s="100" t="s">
        <v>5390</v>
      </c>
      <c r="D2463" s="100" t="s">
        <v>4985</v>
      </c>
      <c r="E2463" s="104">
        <f>58000*1.19</f>
        <v>69020</v>
      </c>
      <c r="F2463" s="85"/>
      <c r="G2463" s="96"/>
      <c r="I2463" s="91" t="s">
        <v>10345</v>
      </c>
    </row>
    <row r="2464" spans="1:9" ht="13" x14ac:dyDescent="0.25">
      <c r="A2464" s="86" t="s">
        <v>10375</v>
      </c>
      <c r="B2464" s="98" t="s">
        <v>10376</v>
      </c>
      <c r="C2464" s="100" t="s">
        <v>5390</v>
      </c>
      <c r="D2464" s="100" t="s">
        <v>4985</v>
      </c>
      <c r="E2464" s="104">
        <f>ROUND(97400*1.19,0)</f>
        <v>115906</v>
      </c>
      <c r="F2464" s="85"/>
      <c r="G2464" s="96"/>
      <c r="I2464" s="91" t="s">
        <v>10345</v>
      </c>
    </row>
    <row r="2465" spans="1:9" ht="13" x14ac:dyDescent="0.25">
      <c r="A2465" s="86" t="s">
        <v>9728</v>
      </c>
      <c r="B2465" s="98" t="s">
        <v>9729</v>
      </c>
      <c r="C2465" s="100" t="s">
        <v>5390</v>
      </c>
      <c r="D2465" s="100" t="s">
        <v>4985</v>
      </c>
      <c r="E2465" s="104">
        <f>ROUND(98000*1.19,0)</f>
        <v>116620</v>
      </c>
      <c r="F2465" s="85"/>
      <c r="G2465" s="96"/>
      <c r="I2465" s="91" t="s">
        <v>10345</v>
      </c>
    </row>
    <row r="2466" spans="1:9" ht="13" x14ac:dyDescent="0.25">
      <c r="A2466" s="86" t="s">
        <v>9730</v>
      </c>
      <c r="B2466" s="98" t="s">
        <v>9731</v>
      </c>
      <c r="C2466" s="100" t="s">
        <v>5390</v>
      </c>
      <c r="D2466" s="100" t="s">
        <v>4985</v>
      </c>
      <c r="E2466" s="104">
        <f>ROUND(144000*1.19,0)</f>
        <v>171360</v>
      </c>
      <c r="F2466" s="85"/>
      <c r="G2466" s="96"/>
      <c r="I2466" s="91" t="s">
        <v>10345</v>
      </c>
    </row>
    <row r="2467" spans="1:9" ht="13" x14ac:dyDescent="0.25">
      <c r="A2467" s="86" t="s">
        <v>5531</v>
      </c>
      <c r="B2467" s="98" t="s">
        <v>5532</v>
      </c>
      <c r="C2467" s="100" t="s">
        <v>5390</v>
      </c>
      <c r="D2467" s="100" t="s">
        <v>75</v>
      </c>
      <c r="E2467" s="104">
        <v>12000</v>
      </c>
      <c r="F2467" s="85"/>
      <c r="G2467" s="96"/>
    </row>
    <row r="2468" spans="1:9" ht="25" x14ac:dyDescent="0.25">
      <c r="A2468" s="86" t="s">
        <v>8864</v>
      </c>
      <c r="B2468" s="98" t="s">
        <v>8865</v>
      </c>
      <c r="C2468" s="100" t="s">
        <v>5390</v>
      </c>
      <c r="D2468" s="100" t="s">
        <v>75</v>
      </c>
      <c r="E2468" s="104">
        <v>162788</v>
      </c>
      <c r="F2468" s="85"/>
      <c r="G2468" s="96"/>
    </row>
    <row r="2469" spans="1:9" ht="13" x14ac:dyDescent="0.25">
      <c r="A2469" s="86" t="s">
        <v>8862</v>
      </c>
      <c r="B2469" s="98" t="s">
        <v>8863</v>
      </c>
      <c r="C2469" s="100" t="s">
        <v>5390</v>
      </c>
      <c r="D2469" s="100" t="s">
        <v>4985</v>
      </c>
      <c r="E2469" s="104">
        <v>7817</v>
      </c>
      <c r="F2469" s="85"/>
      <c r="G2469" s="96"/>
    </row>
    <row r="2470" spans="1:9" ht="13" x14ac:dyDescent="0.25">
      <c r="A2470" s="86" t="s">
        <v>10048</v>
      </c>
      <c r="B2470" s="98" t="s">
        <v>10049</v>
      </c>
      <c r="C2470" s="100" t="s">
        <v>5390</v>
      </c>
      <c r="D2470" s="100" t="s">
        <v>4985</v>
      </c>
      <c r="E2470" s="104">
        <v>410319</v>
      </c>
      <c r="F2470" s="85"/>
      <c r="G2470" s="96"/>
    </row>
    <row r="2471" spans="1:9" ht="13" x14ac:dyDescent="0.25">
      <c r="A2471" s="86" t="s">
        <v>9664</v>
      </c>
      <c r="B2471" s="98" t="s">
        <v>9665</v>
      </c>
      <c r="C2471" s="100" t="s">
        <v>5390</v>
      </c>
      <c r="D2471" s="100" t="s">
        <v>75</v>
      </c>
      <c r="E2471" s="106">
        <v>1800</v>
      </c>
      <c r="F2471" s="85"/>
      <c r="G2471" s="96"/>
      <c r="I2471" s="91" t="s">
        <v>10297</v>
      </c>
    </row>
    <row r="2472" spans="1:9" ht="13" x14ac:dyDescent="0.25">
      <c r="A2472" s="86"/>
      <c r="B2472" s="98"/>
      <c r="C2472" s="100"/>
      <c r="D2472" s="100"/>
      <c r="E2472" s="106"/>
      <c r="F2472" s="85"/>
      <c r="G2472" s="134"/>
    </row>
    <row r="2473" spans="1:9" ht="13" x14ac:dyDescent="0.25">
      <c r="A2473" s="86"/>
      <c r="B2473" s="98"/>
      <c r="C2473" s="100"/>
      <c r="D2473" s="100"/>
      <c r="E2473" s="106"/>
      <c r="F2473" s="85"/>
      <c r="G2473" s="134"/>
    </row>
    <row r="2474" spans="1:9" ht="13" x14ac:dyDescent="0.25">
      <c r="A2474" s="86" t="s">
        <v>10161</v>
      </c>
      <c r="B2474" s="98" t="s">
        <v>10162</v>
      </c>
      <c r="C2474" s="100" t="s">
        <v>5390</v>
      </c>
      <c r="D2474" s="100" t="s">
        <v>4985</v>
      </c>
      <c r="E2474" s="106">
        <f>+F2474*1.19</f>
        <v>8389.5</v>
      </c>
      <c r="F2474" s="85">
        <v>7050</v>
      </c>
      <c r="G2474" s="96"/>
      <c r="H2474" s="91"/>
    </row>
    <row r="2475" spans="1:9" ht="13" x14ac:dyDescent="0.25">
      <c r="A2475" s="86" t="s">
        <v>10221</v>
      </c>
      <c r="B2475" s="98" t="s">
        <v>10222</v>
      </c>
      <c r="C2475" s="100" t="s">
        <v>5390</v>
      </c>
      <c r="D2475" s="100" t="s">
        <v>75</v>
      </c>
      <c r="E2475" s="106">
        <v>147294</v>
      </c>
      <c r="F2475" s="85"/>
      <c r="G2475" s="96"/>
      <c r="H2475" s="91"/>
    </row>
    <row r="2476" spans="1:9" ht="13" x14ac:dyDescent="0.25">
      <c r="A2476" s="86" t="s">
        <v>10223</v>
      </c>
      <c r="B2476" s="98" t="s">
        <v>10224</v>
      </c>
      <c r="C2476" s="100" t="s">
        <v>5390</v>
      </c>
      <c r="D2476" s="100" t="s">
        <v>70</v>
      </c>
      <c r="E2476" s="106">
        <v>247244</v>
      </c>
      <c r="F2476" s="85"/>
      <c r="G2476" s="96"/>
      <c r="H2476" s="91"/>
    </row>
    <row r="2477" spans="1:9" ht="13" x14ac:dyDescent="0.25">
      <c r="A2477" s="86" t="s">
        <v>10285</v>
      </c>
      <c r="B2477" s="98" t="s">
        <v>10286</v>
      </c>
      <c r="C2477" s="100" t="s">
        <v>5390</v>
      </c>
      <c r="D2477" s="100" t="s">
        <v>70</v>
      </c>
      <c r="E2477" s="106">
        <v>349000</v>
      </c>
      <c r="F2477" s="85"/>
      <c r="G2477" s="96"/>
      <c r="H2477" s="91"/>
    </row>
    <row r="2478" spans="1:9" ht="13" x14ac:dyDescent="0.25">
      <c r="A2478" s="86"/>
      <c r="B2478" s="98"/>
      <c r="C2478" s="100"/>
      <c r="D2478" s="100"/>
      <c r="E2478" s="106"/>
      <c r="F2478" s="85"/>
      <c r="G2478" s="96"/>
    </row>
    <row r="2479" spans="1:9" ht="13" x14ac:dyDescent="0.25">
      <c r="A2479" s="86"/>
      <c r="B2479" s="98"/>
      <c r="C2479" s="100"/>
      <c r="D2479" s="100"/>
      <c r="E2479" s="106"/>
      <c r="F2479" s="85"/>
      <c r="G2479" s="96"/>
    </row>
    <row r="2480" spans="1:9" ht="13" x14ac:dyDescent="0.25">
      <c r="A2480" s="86"/>
      <c r="B2480" s="98"/>
      <c r="C2480" s="100"/>
      <c r="D2480" s="100"/>
      <c r="E2480" s="106"/>
      <c r="F2480" s="85"/>
      <c r="G2480" s="96"/>
    </row>
    <row r="2481" spans="1:8" ht="13" x14ac:dyDescent="0.25">
      <c r="A2481" s="86"/>
      <c r="B2481" s="98"/>
      <c r="C2481" s="100"/>
      <c r="D2481" s="100"/>
      <c r="E2481" s="106"/>
      <c r="F2481" s="85"/>
      <c r="G2481" s="96"/>
    </row>
    <row r="2482" spans="1:8" ht="13" x14ac:dyDescent="0.25">
      <c r="A2482" s="114"/>
      <c r="B2482" s="124"/>
      <c r="C2482" s="115"/>
      <c r="D2482" s="115"/>
      <c r="E2482" s="116"/>
      <c r="F2482" s="117"/>
      <c r="G2482" s="118"/>
      <c r="H2482" s="119"/>
    </row>
    <row r="2483" spans="1:8" ht="12.5" x14ac:dyDescent="0.25">
      <c r="A2483" s="7" t="s">
        <v>5371</v>
      </c>
      <c r="B2483" s="79" t="s">
        <v>5372</v>
      </c>
      <c r="C2483" s="80" t="s">
        <v>5373</v>
      </c>
      <c r="D2483" s="80" t="s">
        <v>4985</v>
      </c>
      <c r="E2483" s="103">
        <f>VLOOKUP(A2483,'Analisis Mano de Obra'!$A$63:$F$130,6,FALSE)</f>
        <v>30782</v>
      </c>
      <c r="F2483" s="85"/>
      <c r="G2483" s="96"/>
      <c r="H2483" s="97">
        <v>23915</v>
      </c>
    </row>
    <row r="2484" spans="1:8" ht="12.5" x14ac:dyDescent="0.25">
      <c r="A2484" s="7" t="s">
        <v>5601</v>
      </c>
      <c r="B2484" s="79" t="s">
        <v>5602</v>
      </c>
      <c r="C2484" s="80" t="s">
        <v>5373</v>
      </c>
      <c r="D2484" s="80" t="s">
        <v>4985</v>
      </c>
      <c r="E2484" s="103">
        <f>VLOOKUP(A2484,'Analisis Mano de Obra'!$A$63:$F$130,6,FALSE)</f>
        <v>33862</v>
      </c>
      <c r="F2484" s="85"/>
      <c r="G2484" s="96"/>
      <c r="H2484" s="97">
        <v>26303</v>
      </c>
    </row>
    <row r="2485" spans="1:8" ht="12.5" x14ac:dyDescent="0.25">
      <c r="A2485" s="7" t="s">
        <v>6180</v>
      </c>
      <c r="B2485" s="79" t="s">
        <v>6181</v>
      </c>
      <c r="C2485" s="80" t="s">
        <v>5373</v>
      </c>
      <c r="D2485" s="80" t="s">
        <v>4985</v>
      </c>
      <c r="E2485" s="103">
        <f>VLOOKUP(A2485,'Analisis Mano de Obra'!$A$63:$F$130,6,FALSE)</f>
        <v>33335</v>
      </c>
      <c r="F2485" s="85"/>
      <c r="G2485" s="96"/>
      <c r="H2485" s="97">
        <v>27500</v>
      </c>
    </row>
    <row r="2486" spans="1:8" ht="12.5" x14ac:dyDescent="0.25">
      <c r="A2486" s="7" t="s">
        <v>5734</v>
      </c>
      <c r="B2486" s="79" t="s">
        <v>5735</v>
      </c>
      <c r="C2486" s="80" t="s">
        <v>5373</v>
      </c>
      <c r="D2486" s="80" t="s">
        <v>4985</v>
      </c>
      <c r="E2486" s="103">
        <f>VLOOKUP(A2486,'Analisis Mano de Obra'!$A$63:$F$130,6,FALSE)</f>
        <v>33335</v>
      </c>
      <c r="F2486" s="85"/>
      <c r="G2486" s="96"/>
      <c r="H2486" s="97">
        <v>27500</v>
      </c>
    </row>
    <row r="2487" spans="1:8" ht="12.5" x14ac:dyDescent="0.25">
      <c r="A2487" s="7" t="s">
        <v>6140</v>
      </c>
      <c r="B2487" s="79" t="s">
        <v>6141</v>
      </c>
      <c r="C2487" s="80" t="s">
        <v>5373</v>
      </c>
      <c r="D2487" s="80" t="s">
        <v>4985</v>
      </c>
      <c r="E2487" s="103">
        <f>VLOOKUP(A2487,'Analisis Mano de Obra'!$A$63:$F$130,6,FALSE)</f>
        <v>34476</v>
      </c>
      <c r="F2487" s="85"/>
      <c r="G2487" s="96"/>
      <c r="H2487" s="97">
        <v>26783</v>
      </c>
    </row>
    <row r="2488" spans="1:8" ht="12.5" x14ac:dyDescent="0.25">
      <c r="A2488" s="7" t="s">
        <v>6823</v>
      </c>
      <c r="B2488" s="79" t="s">
        <v>6824</v>
      </c>
      <c r="C2488" s="80" t="s">
        <v>5373</v>
      </c>
      <c r="D2488" s="80" t="s">
        <v>4985</v>
      </c>
      <c r="E2488" s="103">
        <f>VLOOKUP(A2488,'Analisis Mano de Obra'!$A$63:$F$130,6,FALSE)</f>
        <v>43481</v>
      </c>
      <c r="F2488" s="85"/>
      <c r="G2488" s="96"/>
      <c r="H2488" s="97">
        <v>33923</v>
      </c>
    </row>
    <row r="2489" spans="1:8" ht="25" x14ac:dyDescent="0.25">
      <c r="A2489" s="7" t="s">
        <v>10377</v>
      </c>
      <c r="B2489" s="79" t="s">
        <v>10378</v>
      </c>
      <c r="C2489" s="80" t="s">
        <v>5373</v>
      </c>
      <c r="D2489" s="80" t="s">
        <v>4985</v>
      </c>
      <c r="E2489" s="103">
        <f>VLOOKUP(A2489,'Analisis Mano de Obra'!$A$63:$F$130,6,FALSE)</f>
        <v>64305</v>
      </c>
      <c r="F2489" s="85"/>
      <c r="G2489" s="96"/>
      <c r="H2489" s="97">
        <v>51940</v>
      </c>
    </row>
    <row r="2490" spans="1:8" ht="12.5" x14ac:dyDescent="0.25">
      <c r="A2490" s="7" t="s">
        <v>5460</v>
      </c>
      <c r="B2490" s="79" t="s">
        <v>5461</v>
      </c>
      <c r="C2490" s="80" t="s">
        <v>5373</v>
      </c>
      <c r="D2490" s="80" t="s">
        <v>4985</v>
      </c>
      <c r="E2490" s="103">
        <f>VLOOKUP(A2490,'Analisis Mano de Obra'!$A$63:$F$130,6,FALSE)</f>
        <v>42621</v>
      </c>
      <c r="F2490" s="85"/>
      <c r="G2490" s="96"/>
      <c r="H2490" s="97">
        <v>33113</v>
      </c>
    </row>
    <row r="2491" spans="1:8" ht="12.5" x14ac:dyDescent="0.25">
      <c r="A2491" s="7" t="s">
        <v>5619</v>
      </c>
      <c r="B2491" s="79" t="s">
        <v>5620</v>
      </c>
      <c r="C2491" s="80" t="s">
        <v>5373</v>
      </c>
      <c r="D2491" s="80" t="s">
        <v>4985</v>
      </c>
      <c r="E2491" s="103">
        <f>VLOOKUP(A2491,'Analisis Mano de Obra'!$A$63:$F$130,6,FALSE)</f>
        <v>46886</v>
      </c>
      <c r="F2491" s="85"/>
      <c r="G2491" s="96"/>
      <c r="H2491" s="97">
        <v>36419</v>
      </c>
    </row>
    <row r="2492" spans="1:8" ht="12.5" x14ac:dyDescent="0.25">
      <c r="A2492" s="7" t="s">
        <v>6122</v>
      </c>
      <c r="B2492" s="79" t="s">
        <v>6123</v>
      </c>
      <c r="C2492" s="80" t="s">
        <v>5373</v>
      </c>
      <c r="D2492" s="80" t="s">
        <v>4985</v>
      </c>
      <c r="E2492" s="103">
        <f>VLOOKUP(A2492,'Analisis Mano de Obra'!$A$63:$F$130,6,FALSE)</f>
        <v>46950</v>
      </c>
      <c r="F2492" s="85"/>
      <c r="G2492" s="96"/>
      <c r="H2492" s="97">
        <v>38076</v>
      </c>
    </row>
    <row r="2493" spans="1:8" ht="12.5" x14ac:dyDescent="0.25">
      <c r="A2493" s="7" t="s">
        <v>5780</v>
      </c>
      <c r="B2493" s="79" t="s">
        <v>5781</v>
      </c>
      <c r="C2493" s="80" t="s">
        <v>5373</v>
      </c>
      <c r="D2493" s="80" t="s">
        <v>4985</v>
      </c>
      <c r="E2493" s="103">
        <f>VLOOKUP(A2493,'Analisis Mano de Obra'!$A$63:$F$130,6,FALSE)</f>
        <v>46950</v>
      </c>
      <c r="F2493" s="85"/>
      <c r="G2493" s="96"/>
      <c r="H2493" s="97">
        <v>38076</v>
      </c>
    </row>
    <row r="2494" spans="1:8" ht="12.5" x14ac:dyDescent="0.25">
      <c r="A2494" s="7" t="s">
        <v>6087</v>
      </c>
      <c r="B2494" s="79" t="s">
        <v>6088</v>
      </c>
      <c r="C2494" s="80" t="s">
        <v>5373</v>
      </c>
      <c r="D2494" s="80" t="s">
        <v>4985</v>
      </c>
      <c r="E2494" s="103">
        <f>VLOOKUP(A2494,'Analisis Mano de Obra'!$A$63:$F$130,6,FALSE)</f>
        <v>47736</v>
      </c>
      <c r="F2494" s="85"/>
      <c r="G2494" s="96"/>
      <c r="H2494" s="97">
        <v>37084</v>
      </c>
    </row>
    <row r="2495" spans="1:8" ht="12.5" x14ac:dyDescent="0.25">
      <c r="A2495" s="7" t="s">
        <v>6653</v>
      </c>
      <c r="B2495" s="79" t="s">
        <v>6654</v>
      </c>
      <c r="C2495" s="80" t="s">
        <v>5373</v>
      </c>
      <c r="D2495" s="80" t="s">
        <v>4985</v>
      </c>
      <c r="E2495" s="103">
        <f>VLOOKUP(A2495,'Analisis Mano de Obra'!$A$63:$F$130,6,FALSE)</f>
        <v>61241</v>
      </c>
      <c r="F2495" s="85"/>
      <c r="G2495" s="96"/>
      <c r="H2495" s="97">
        <v>47718</v>
      </c>
    </row>
    <row r="2496" spans="1:8" ht="25" x14ac:dyDescent="0.25">
      <c r="A2496" s="7" t="s">
        <v>9554</v>
      </c>
      <c r="B2496" s="79" t="s">
        <v>9555</v>
      </c>
      <c r="C2496" s="80" t="s">
        <v>5373</v>
      </c>
      <c r="D2496" s="80" t="s">
        <v>4985</v>
      </c>
      <c r="E2496" s="103">
        <f>VLOOKUP(A2496,'Analisis Mano de Obra'!$A$63:$F$130,6,FALSE)</f>
        <v>85740</v>
      </c>
      <c r="F2496" s="85"/>
      <c r="G2496" s="96"/>
      <c r="H2496" s="97">
        <v>70333</v>
      </c>
    </row>
    <row r="2497" spans="1:8" ht="12.5" x14ac:dyDescent="0.25">
      <c r="A2497" s="7" t="s">
        <v>5432</v>
      </c>
      <c r="B2497" s="79" t="s">
        <v>5433</v>
      </c>
      <c r="C2497" s="80" t="s">
        <v>5373</v>
      </c>
      <c r="D2497" s="80" t="s">
        <v>4985</v>
      </c>
      <c r="E2497" s="103">
        <f>VLOOKUP(A2497,'Analisis Mano de Obra'!$A$63:$F$130,6,FALSE)</f>
        <v>54460</v>
      </c>
      <c r="F2497" s="85"/>
      <c r="G2497" s="96"/>
      <c r="H2497" s="97">
        <v>42311</v>
      </c>
    </row>
    <row r="2498" spans="1:8" ht="12.5" x14ac:dyDescent="0.25">
      <c r="A2498" s="7" t="s">
        <v>5673</v>
      </c>
      <c r="B2498" s="79" t="s">
        <v>5674</v>
      </c>
      <c r="C2498" s="80" t="s">
        <v>5373</v>
      </c>
      <c r="D2498" s="80" t="s">
        <v>4985</v>
      </c>
      <c r="E2498" s="103">
        <f>VLOOKUP(A2498,'Analisis Mano de Obra'!$A$63:$F$130,6,FALSE)</f>
        <v>59910</v>
      </c>
      <c r="F2498" s="85"/>
      <c r="G2498" s="96"/>
      <c r="H2498" s="97">
        <v>46535</v>
      </c>
    </row>
    <row r="2499" spans="1:8" ht="12.5" x14ac:dyDescent="0.25">
      <c r="A2499" s="7" t="s">
        <v>10379</v>
      </c>
      <c r="B2499" s="79" t="s">
        <v>10380</v>
      </c>
      <c r="C2499" s="80" t="s">
        <v>5373</v>
      </c>
      <c r="D2499" s="80" t="s">
        <v>4985</v>
      </c>
      <c r="E2499" s="103">
        <f>VLOOKUP(A2499,'Analisis Mano de Obra'!$A$63:$F$130,6,FALSE)</f>
        <v>60565</v>
      </c>
      <c r="F2499" s="85"/>
      <c r="G2499" s="96"/>
      <c r="H2499" s="97">
        <v>48652</v>
      </c>
    </row>
    <row r="2500" spans="1:8" ht="12.5" x14ac:dyDescent="0.25">
      <c r="A2500" s="7" t="s">
        <v>5945</v>
      </c>
      <c r="B2500" s="79" t="s">
        <v>5946</v>
      </c>
      <c r="C2500" s="80" t="s">
        <v>5373</v>
      </c>
      <c r="D2500" s="80" t="s">
        <v>4985</v>
      </c>
      <c r="E2500" s="103">
        <f>VLOOKUP(A2500,'Analisis Mano de Obra'!$A$63:$F$130,6,FALSE)</f>
        <v>60565</v>
      </c>
      <c r="F2500" s="85"/>
      <c r="G2500" s="96"/>
      <c r="H2500" s="97">
        <v>48652</v>
      </c>
    </row>
    <row r="2501" spans="1:8" ht="12.5" x14ac:dyDescent="0.25">
      <c r="A2501" s="7" t="s">
        <v>6150</v>
      </c>
      <c r="B2501" s="79" t="s">
        <v>6151</v>
      </c>
      <c r="C2501" s="80" t="s">
        <v>5373</v>
      </c>
      <c r="D2501" s="80" t="s">
        <v>4985</v>
      </c>
      <c r="E2501" s="103">
        <f>VLOOKUP(A2501,'Analisis Mano de Obra'!$A$63:$F$130,6,FALSE)</f>
        <v>60996</v>
      </c>
      <c r="F2501" s="85"/>
      <c r="G2501" s="96"/>
      <c r="H2501" s="97">
        <v>47385</v>
      </c>
    </row>
    <row r="2502" spans="1:8" ht="12.5" x14ac:dyDescent="0.25">
      <c r="A2502" s="7" t="s">
        <v>7394</v>
      </c>
      <c r="B2502" s="79" t="s">
        <v>7395</v>
      </c>
      <c r="C2502" s="80" t="s">
        <v>5373</v>
      </c>
      <c r="D2502" s="80" t="s">
        <v>4985</v>
      </c>
      <c r="E2502" s="103">
        <f>VLOOKUP(A2502,'Analisis Mano de Obra'!$A$63:$F$130,6,FALSE)</f>
        <v>79001</v>
      </c>
      <c r="F2502" s="85"/>
      <c r="G2502" s="96"/>
      <c r="H2502" s="97">
        <v>61513</v>
      </c>
    </row>
    <row r="2503" spans="1:8" ht="25" x14ac:dyDescent="0.25">
      <c r="A2503" s="7" t="s">
        <v>7615</v>
      </c>
      <c r="B2503" s="79" t="s">
        <v>7616</v>
      </c>
      <c r="C2503" s="80" t="s">
        <v>5373</v>
      </c>
      <c r="D2503" s="80" t="s">
        <v>4985</v>
      </c>
      <c r="E2503" s="103">
        <f>VLOOKUP(A2503,'Analisis Mano de Obra'!$A$63:$F$130,6,FALSE)</f>
        <v>107175</v>
      </c>
      <c r="F2503" s="85"/>
      <c r="G2503" s="96"/>
      <c r="H2503" s="97">
        <v>88726</v>
      </c>
    </row>
    <row r="2504" spans="1:8" ht="12.5" x14ac:dyDescent="0.25">
      <c r="A2504" s="7" t="s">
        <v>5412</v>
      </c>
      <c r="B2504" s="79" t="s">
        <v>5413</v>
      </c>
      <c r="C2504" s="80" t="s">
        <v>5373</v>
      </c>
      <c r="D2504" s="80" t="s">
        <v>4985</v>
      </c>
      <c r="E2504" s="103">
        <f>VLOOKUP(A2504,'Analisis Mano de Obra'!$A$63:$F$130,6,FALSE)</f>
        <v>66299</v>
      </c>
      <c r="F2504" s="85"/>
      <c r="G2504" s="96"/>
      <c r="H2504" s="97">
        <v>51509</v>
      </c>
    </row>
    <row r="2505" spans="1:8" ht="12.5" x14ac:dyDescent="0.25">
      <c r="A2505" s="7" t="s">
        <v>5605</v>
      </c>
      <c r="B2505" s="79" t="s">
        <v>5606</v>
      </c>
      <c r="C2505" s="80" t="s">
        <v>5373</v>
      </c>
      <c r="D2505" s="80" t="s">
        <v>4985</v>
      </c>
      <c r="E2505" s="103">
        <f>VLOOKUP(A2505,'Analisis Mano de Obra'!$A$63:$F$130,6,FALSE)</f>
        <v>72934</v>
      </c>
      <c r="F2505" s="85"/>
      <c r="G2505" s="96"/>
      <c r="H2505" s="97">
        <v>56651</v>
      </c>
    </row>
    <row r="2506" spans="1:8" ht="12.5" x14ac:dyDescent="0.25">
      <c r="A2506" s="7" t="s">
        <v>10381</v>
      </c>
      <c r="B2506" s="79" t="s">
        <v>10382</v>
      </c>
      <c r="C2506" s="80" t="s">
        <v>5373</v>
      </c>
      <c r="D2506" s="80" t="s">
        <v>4985</v>
      </c>
      <c r="E2506" s="103">
        <f>VLOOKUP(A2506,'Analisis Mano de Obra'!$A$63:$F$130,6,FALSE)</f>
        <v>74180</v>
      </c>
      <c r="F2506" s="85"/>
      <c r="G2506" s="96"/>
      <c r="H2506" s="97">
        <v>59228</v>
      </c>
    </row>
    <row r="2507" spans="1:8" ht="12.5" x14ac:dyDescent="0.25">
      <c r="A2507" s="7" t="s">
        <v>7827</v>
      </c>
      <c r="B2507" s="79" t="s">
        <v>7828</v>
      </c>
      <c r="C2507" s="80" t="s">
        <v>5373</v>
      </c>
      <c r="D2507" s="80" t="s">
        <v>4985</v>
      </c>
      <c r="E2507" s="103">
        <f>VLOOKUP(A2507,'Analisis Mano de Obra'!$A$63:$F$130,6,FALSE)</f>
        <v>74180</v>
      </c>
      <c r="F2507" s="85"/>
      <c r="G2507" s="96"/>
      <c r="H2507" s="97">
        <v>59228</v>
      </c>
    </row>
    <row r="2508" spans="1:8" ht="12.5" x14ac:dyDescent="0.25">
      <c r="A2508" s="7" t="s">
        <v>10383</v>
      </c>
      <c r="B2508" s="79" t="s">
        <v>10384</v>
      </c>
      <c r="C2508" s="80" t="s">
        <v>5373</v>
      </c>
      <c r="D2508" s="80" t="s">
        <v>4985</v>
      </c>
      <c r="E2508" s="103">
        <f>VLOOKUP(A2508,'Analisis Mano de Obra'!$A$63:$F$130,6,FALSE)</f>
        <v>74256</v>
      </c>
      <c r="F2508" s="85"/>
      <c r="G2508" s="96"/>
      <c r="H2508" s="97">
        <v>57686</v>
      </c>
    </row>
    <row r="2509" spans="1:8" ht="12.5" x14ac:dyDescent="0.25">
      <c r="A2509" s="7" t="s">
        <v>10385</v>
      </c>
      <c r="B2509" s="79" t="s">
        <v>10386</v>
      </c>
      <c r="C2509" s="80" t="s">
        <v>5373</v>
      </c>
      <c r="D2509" s="80" t="s">
        <v>4985</v>
      </c>
      <c r="E2509" s="103">
        <f>VLOOKUP(A2509,'Analisis Mano de Obra'!$A$63:$F$130,6,FALSE)</f>
        <v>96761</v>
      </c>
      <c r="F2509" s="85"/>
      <c r="G2509" s="96"/>
      <c r="H2509" s="97">
        <v>75308</v>
      </c>
    </row>
    <row r="2510" spans="1:8" ht="25" x14ac:dyDescent="0.25">
      <c r="A2510" s="7" t="s">
        <v>10387</v>
      </c>
      <c r="B2510" s="79" t="s">
        <v>10388</v>
      </c>
      <c r="C2510" s="80" t="s">
        <v>5373</v>
      </c>
      <c r="D2510" s="80" t="s">
        <v>4985</v>
      </c>
      <c r="E2510" s="103">
        <f>VLOOKUP(A2510,'Analisis Mano de Obra'!$A$63:$F$130,6,FALSE)</f>
        <v>128610</v>
      </c>
      <c r="F2510" s="85"/>
      <c r="G2510" s="96"/>
      <c r="H2510" s="97">
        <v>107119</v>
      </c>
    </row>
    <row r="2511" spans="1:8" ht="12.5" x14ac:dyDescent="0.25">
      <c r="A2511" s="7" t="s">
        <v>5476</v>
      </c>
      <c r="B2511" s="79" t="s">
        <v>5477</v>
      </c>
      <c r="C2511" s="80" t="s">
        <v>5373</v>
      </c>
      <c r="D2511" s="80" t="s">
        <v>4985</v>
      </c>
      <c r="E2511" s="103">
        <f>VLOOKUP(A2511,'Analisis Mano de Obra'!$A$63:$F$130,6,FALSE)</f>
        <v>78138</v>
      </c>
      <c r="F2511" s="85"/>
      <c r="G2511" s="96"/>
      <c r="H2511" s="97">
        <v>60707</v>
      </c>
    </row>
    <row r="2512" spans="1:8" ht="12.5" x14ac:dyDescent="0.25">
      <c r="A2512" s="7" t="s">
        <v>5730</v>
      </c>
      <c r="B2512" s="79" t="s">
        <v>5731</v>
      </c>
      <c r="C2512" s="80" t="s">
        <v>5373</v>
      </c>
      <c r="D2512" s="80" t="s">
        <v>4985</v>
      </c>
      <c r="E2512" s="103">
        <f>VLOOKUP(A2512,'Analisis Mano de Obra'!$A$63:$F$130,6,FALSE)</f>
        <v>85958</v>
      </c>
      <c r="F2512" s="85"/>
      <c r="G2512" s="96"/>
      <c r="H2512" s="97">
        <v>66767</v>
      </c>
    </row>
    <row r="2513" spans="1:8" ht="12.5" x14ac:dyDescent="0.25">
      <c r="A2513" s="7" t="s">
        <v>10389</v>
      </c>
      <c r="B2513" s="79" t="s">
        <v>10390</v>
      </c>
      <c r="C2513" s="80" t="s">
        <v>5373</v>
      </c>
      <c r="D2513" s="80" t="s">
        <v>4985</v>
      </c>
      <c r="E2513" s="103">
        <f>VLOOKUP(A2513,'Analisis Mano de Obra'!$A$63:$F$130,6,FALSE)</f>
        <v>87795</v>
      </c>
      <c r="F2513" s="85"/>
      <c r="G2513" s="96"/>
      <c r="H2513" s="97">
        <v>69804</v>
      </c>
    </row>
    <row r="2514" spans="1:8" ht="12.5" x14ac:dyDescent="0.25">
      <c r="A2514" s="7" t="s">
        <v>10391</v>
      </c>
      <c r="B2514" s="79" t="s">
        <v>10392</v>
      </c>
      <c r="C2514" s="80" t="s">
        <v>5373</v>
      </c>
      <c r="D2514" s="80" t="s">
        <v>4985</v>
      </c>
      <c r="E2514" s="103">
        <f>VLOOKUP(A2514,'Analisis Mano de Obra'!$A$63:$F$130,6,FALSE)</f>
        <v>87795</v>
      </c>
      <c r="F2514" s="85"/>
      <c r="G2514" s="96"/>
      <c r="H2514" s="97">
        <v>69804</v>
      </c>
    </row>
    <row r="2515" spans="1:8" ht="12.5" x14ac:dyDescent="0.25">
      <c r="A2515" s="7" t="s">
        <v>10393</v>
      </c>
      <c r="B2515" s="79" t="s">
        <v>10394</v>
      </c>
      <c r="C2515" s="80" t="s">
        <v>5373</v>
      </c>
      <c r="D2515" s="80" t="s">
        <v>4985</v>
      </c>
      <c r="E2515" s="103">
        <f>VLOOKUP(A2515,'Analisis Mano de Obra'!$A$63:$F$130,6,FALSE)</f>
        <v>87516</v>
      </c>
      <c r="F2515" s="85"/>
      <c r="G2515" s="96"/>
      <c r="H2515" s="97">
        <v>67987</v>
      </c>
    </row>
    <row r="2516" spans="1:8" ht="12.5" x14ac:dyDescent="0.25">
      <c r="A2516" s="7" t="s">
        <v>9562</v>
      </c>
      <c r="B2516" s="79" t="s">
        <v>9563</v>
      </c>
      <c r="C2516" s="80" t="s">
        <v>5373</v>
      </c>
      <c r="D2516" s="80" t="s">
        <v>4985</v>
      </c>
      <c r="E2516" s="103">
        <f>VLOOKUP(A2516,'Analisis Mano de Obra'!$A$63:$F$130,6,FALSE)</f>
        <v>114521</v>
      </c>
      <c r="F2516" s="85"/>
      <c r="G2516" s="96"/>
      <c r="H2516" s="97">
        <v>89103</v>
      </c>
    </row>
    <row r="2517" spans="1:8" ht="25" x14ac:dyDescent="0.25">
      <c r="A2517" s="7" t="s">
        <v>7665</v>
      </c>
      <c r="B2517" s="79" t="s">
        <v>7666</v>
      </c>
      <c r="C2517" s="80" t="s">
        <v>5373</v>
      </c>
      <c r="D2517" s="80" t="s">
        <v>4985</v>
      </c>
      <c r="E2517" s="103">
        <f>VLOOKUP(A2517,'Analisis Mano de Obra'!$A$63:$F$130,6,FALSE)</f>
        <v>150045</v>
      </c>
      <c r="F2517" s="85"/>
      <c r="G2517" s="96"/>
      <c r="H2517" s="97">
        <v>125512</v>
      </c>
    </row>
    <row r="2518" spans="1:8" ht="12.5" x14ac:dyDescent="0.25">
      <c r="A2518" s="7" t="s">
        <v>5394</v>
      </c>
      <c r="B2518" s="79" t="s">
        <v>5395</v>
      </c>
      <c r="C2518" s="80" t="s">
        <v>5373</v>
      </c>
      <c r="D2518" s="80" t="s">
        <v>4985</v>
      </c>
      <c r="E2518" s="103">
        <f>VLOOKUP(A2518,'Analisis Mano de Obra'!$A$63:$F$130,6,FALSE)</f>
        <v>89977</v>
      </c>
      <c r="F2518" s="85"/>
      <c r="G2518" s="96"/>
      <c r="H2518" s="97">
        <v>69905</v>
      </c>
    </row>
    <row r="2519" spans="1:8" ht="12.5" x14ac:dyDescent="0.25">
      <c r="A2519" s="7" t="s">
        <v>6637</v>
      </c>
      <c r="B2519" s="79" t="s">
        <v>6638</v>
      </c>
      <c r="C2519" s="80" t="s">
        <v>5373</v>
      </c>
      <c r="D2519" s="80" t="s">
        <v>4985</v>
      </c>
      <c r="E2519" s="103">
        <f>VLOOKUP(A2519,'Analisis Mano de Obra'!$A$63:$F$130,6,FALSE)</f>
        <v>98982</v>
      </c>
      <c r="F2519" s="85"/>
      <c r="G2519" s="96"/>
      <c r="H2519" s="97">
        <v>76883</v>
      </c>
    </row>
    <row r="2520" spans="1:8" ht="12.5" x14ac:dyDescent="0.25">
      <c r="A2520" s="7" t="s">
        <v>10395</v>
      </c>
      <c r="B2520" s="79" t="s">
        <v>10396</v>
      </c>
      <c r="C2520" s="80" t="s">
        <v>5373</v>
      </c>
      <c r="D2520" s="80" t="s">
        <v>4985</v>
      </c>
      <c r="E2520" s="103">
        <f>VLOOKUP(A2520,'Analisis Mano de Obra'!$A$63:$F$130,6,FALSE)</f>
        <v>101410</v>
      </c>
      <c r="F2520" s="85"/>
      <c r="G2520" s="96"/>
      <c r="H2520" s="97">
        <v>80380</v>
      </c>
    </row>
    <row r="2521" spans="1:8" ht="12.5" x14ac:dyDescent="0.25">
      <c r="A2521" s="7" t="s">
        <v>10397</v>
      </c>
      <c r="B2521" s="79" t="s">
        <v>10398</v>
      </c>
      <c r="C2521" s="80" t="s">
        <v>5373</v>
      </c>
      <c r="D2521" s="80" t="s">
        <v>4985</v>
      </c>
      <c r="E2521" s="103">
        <f>VLOOKUP(A2521,'Analisis Mano de Obra'!$A$63:$F$130,6,FALSE)</f>
        <v>101410</v>
      </c>
      <c r="F2521" s="85"/>
      <c r="G2521" s="96"/>
      <c r="H2521" s="97">
        <v>80380</v>
      </c>
    </row>
    <row r="2522" spans="1:8" ht="12.5" x14ac:dyDescent="0.25">
      <c r="A2522" s="7" t="s">
        <v>10399</v>
      </c>
      <c r="B2522" s="79" t="s">
        <v>10400</v>
      </c>
      <c r="C2522" s="80" t="s">
        <v>5373</v>
      </c>
      <c r="D2522" s="80" t="s">
        <v>4985</v>
      </c>
      <c r="E2522" s="103">
        <f>VLOOKUP(A2522,'Analisis Mano de Obra'!$A$63:$F$130,6,FALSE)</f>
        <v>100776</v>
      </c>
      <c r="F2522" s="85"/>
      <c r="G2522" s="96"/>
      <c r="H2522" s="97">
        <v>78288</v>
      </c>
    </row>
    <row r="2523" spans="1:8" ht="12.5" x14ac:dyDescent="0.25">
      <c r="A2523" s="7" t="s">
        <v>10401</v>
      </c>
      <c r="B2523" s="79" t="s">
        <v>10402</v>
      </c>
      <c r="C2523" s="80" t="s">
        <v>5373</v>
      </c>
      <c r="D2523" s="80" t="s">
        <v>4985</v>
      </c>
      <c r="E2523" s="103">
        <f>VLOOKUP(A2523,'Analisis Mano de Obra'!$A$63:$F$130,6,FALSE)</f>
        <v>132281</v>
      </c>
      <c r="F2523" s="85"/>
      <c r="G2523" s="96"/>
      <c r="H2523" s="97">
        <v>102898</v>
      </c>
    </row>
    <row r="2524" spans="1:8" ht="25" x14ac:dyDescent="0.25">
      <c r="A2524" s="7" t="s">
        <v>10403</v>
      </c>
      <c r="B2524" s="79" t="s">
        <v>10404</v>
      </c>
      <c r="C2524" s="80" t="s">
        <v>5373</v>
      </c>
      <c r="D2524" s="80" t="s">
        <v>4985</v>
      </c>
      <c r="E2524" s="103">
        <f>VLOOKUP(A2524,'Analisis Mano de Obra'!$A$63:$F$130,6,FALSE)</f>
        <v>171480</v>
      </c>
      <c r="F2524" s="85"/>
      <c r="G2524" s="96"/>
      <c r="H2524" s="97">
        <v>143905</v>
      </c>
    </row>
    <row r="2525" spans="1:8" ht="12.5" x14ac:dyDescent="0.25">
      <c r="A2525" s="7" t="s">
        <v>5523</v>
      </c>
      <c r="B2525" s="79" t="s">
        <v>5524</v>
      </c>
      <c r="C2525" s="80" t="s">
        <v>5373</v>
      </c>
      <c r="D2525" s="80" t="s">
        <v>4985</v>
      </c>
      <c r="E2525" s="103">
        <f>VLOOKUP(A2525,'Analisis Mano de Obra'!$A$63:$F$130,6,FALSE)</f>
        <v>11839</v>
      </c>
      <c r="F2525" s="85"/>
      <c r="G2525" s="96"/>
      <c r="H2525" s="97">
        <v>9198</v>
      </c>
    </row>
    <row r="2526" spans="1:8" ht="12.5" x14ac:dyDescent="0.25">
      <c r="A2526" s="7" t="s">
        <v>5430</v>
      </c>
      <c r="B2526" s="79" t="s">
        <v>5431</v>
      </c>
      <c r="C2526" s="80" t="s">
        <v>5373</v>
      </c>
      <c r="D2526" s="80" t="s">
        <v>4985</v>
      </c>
      <c r="E2526" s="103">
        <f>VLOOKUP(A2526,'Analisis Mano de Obra'!$A$63:$F$130,6,FALSE)</f>
        <v>23678</v>
      </c>
      <c r="F2526" s="85"/>
      <c r="G2526" s="96"/>
      <c r="H2526" s="97">
        <v>18396</v>
      </c>
    </row>
    <row r="2527" spans="1:8" ht="12.5" x14ac:dyDescent="0.25">
      <c r="A2527" s="7" t="s">
        <v>7819</v>
      </c>
      <c r="B2527" s="79" t="s">
        <v>7820</v>
      </c>
      <c r="C2527" s="80" t="s">
        <v>5373</v>
      </c>
      <c r="D2527" s="80" t="s">
        <v>4985</v>
      </c>
      <c r="E2527" s="103">
        <f>VLOOKUP(A2527,'Analisis Mano de Obra'!$A$63:$F$130,6,FALSE)</f>
        <v>39347</v>
      </c>
      <c r="F2527" s="85"/>
      <c r="G2527" s="96"/>
      <c r="H2527" s="97">
        <v>27110</v>
      </c>
    </row>
    <row r="2528" spans="1:8" ht="25" x14ac:dyDescent="0.25">
      <c r="A2528" s="7" t="s">
        <v>10405</v>
      </c>
      <c r="B2528" s="79" t="s">
        <v>10406</v>
      </c>
      <c r="C2528" s="80" t="s">
        <v>5373</v>
      </c>
      <c r="D2528" s="80" t="s">
        <v>75</v>
      </c>
      <c r="E2528" s="103">
        <f>VLOOKUP(A2528,'Analisis Mano de Obra'!$A$63:$F$130,6,FALSE)</f>
        <v>16575.20252266169</v>
      </c>
      <c r="F2528" s="85"/>
      <c r="G2528" s="96"/>
      <c r="H2528" s="97">
        <v>132602</v>
      </c>
    </row>
    <row r="2529" spans="1:8" ht="12.5" x14ac:dyDescent="0.25">
      <c r="A2529" s="7" t="s">
        <v>9992</v>
      </c>
      <c r="B2529" s="79" t="s">
        <v>9993</v>
      </c>
      <c r="C2529" s="80" t="s">
        <v>5373</v>
      </c>
      <c r="D2529" s="80" t="s">
        <v>75</v>
      </c>
      <c r="E2529" s="103">
        <f>VLOOKUP(A2529,'Analisis Mano de Obra'!$A$63:$F$130,6,FALSE)</f>
        <v>12572.695695959115</v>
      </c>
      <c r="F2529" s="85"/>
      <c r="G2529" s="96"/>
      <c r="H2529" s="97">
        <v>100582</v>
      </c>
    </row>
    <row r="2530" spans="1:8" ht="25" x14ac:dyDescent="0.25">
      <c r="A2530" s="7" t="s">
        <v>10030</v>
      </c>
      <c r="B2530" s="79" t="s">
        <v>10031</v>
      </c>
      <c r="C2530" s="80" t="s">
        <v>5373</v>
      </c>
      <c r="D2530" s="80" t="s">
        <v>75</v>
      </c>
      <c r="E2530" s="103">
        <f>VLOOKUP(A2530,'Analisis Mano de Obra'!$A$63:$F$130,6,FALSE)</f>
        <v>4598.4121722072032</v>
      </c>
      <c r="F2530" s="85"/>
      <c r="G2530" s="96"/>
      <c r="H2530" s="97">
        <v>36787</v>
      </c>
    </row>
    <row r="2531" spans="1:8" ht="12.5" x14ac:dyDescent="0.25">
      <c r="A2531" s="86" t="s">
        <v>9737</v>
      </c>
      <c r="B2531" s="79" t="s">
        <v>9738</v>
      </c>
      <c r="C2531" s="100" t="s">
        <v>5373</v>
      </c>
      <c r="D2531" s="100" t="s">
        <v>75</v>
      </c>
      <c r="E2531" s="103">
        <f>+'Analisis Mano de Obra'!$F$128</f>
        <v>47450</v>
      </c>
      <c r="F2531" s="85"/>
      <c r="G2531" s="96"/>
    </row>
    <row r="2532" spans="1:8" ht="12.5" x14ac:dyDescent="0.25">
      <c r="A2532" s="7" t="s">
        <v>10050</v>
      </c>
      <c r="B2532" s="79" t="s">
        <v>10051</v>
      </c>
      <c r="C2532" s="80" t="s">
        <v>6050</v>
      </c>
      <c r="D2532" s="80" t="s">
        <v>4985</v>
      </c>
      <c r="E2532" s="103">
        <f>VLOOKUP(A2532,'Analisis Mano de Obra'!$A$63:$F$130,6,FALSE)</f>
        <v>18943</v>
      </c>
      <c r="F2532" s="85"/>
      <c r="G2532" s="96"/>
    </row>
    <row r="2533" spans="1:8" ht="12.5" x14ac:dyDescent="0.25">
      <c r="A2533" s="7" t="s">
        <v>10407</v>
      </c>
      <c r="B2533" s="79" t="s">
        <v>10408</v>
      </c>
      <c r="C2533" s="80" t="s">
        <v>6050</v>
      </c>
      <c r="D2533" s="80" t="s">
        <v>4985</v>
      </c>
      <c r="E2533" s="103">
        <f>VLOOKUP(A2533,'Analisis Mano de Obra'!$A$63:$F$130,6,FALSE)</f>
        <v>20838</v>
      </c>
      <c r="F2533" s="85"/>
      <c r="G2533" s="96"/>
    </row>
    <row r="2534" spans="1:8" ht="12.5" x14ac:dyDescent="0.25">
      <c r="A2534" s="7" t="s">
        <v>10409</v>
      </c>
      <c r="B2534" s="79" t="s">
        <v>10410</v>
      </c>
      <c r="C2534" s="80" t="s">
        <v>6050</v>
      </c>
      <c r="D2534" s="80" t="s">
        <v>4985</v>
      </c>
      <c r="E2534" s="103">
        <f>VLOOKUP(A2534,'Analisis Mano de Obra'!$A$63:$F$130,6,FALSE)</f>
        <v>19720</v>
      </c>
      <c r="F2534" s="85"/>
      <c r="G2534" s="96"/>
    </row>
    <row r="2535" spans="1:8" ht="12.5" x14ac:dyDescent="0.25">
      <c r="A2535" s="7" t="s">
        <v>10411</v>
      </c>
      <c r="B2535" s="79" t="s">
        <v>10412</v>
      </c>
      <c r="C2535" s="80" t="s">
        <v>6050</v>
      </c>
      <c r="D2535" s="80" t="s">
        <v>4985</v>
      </c>
      <c r="E2535" s="103">
        <f>VLOOKUP(A2535,'Analisis Mano de Obra'!$A$63:$F$130,6,FALSE)</f>
        <v>19720</v>
      </c>
      <c r="F2535" s="85"/>
      <c r="G2535" s="96"/>
    </row>
    <row r="2536" spans="1:8" ht="12.5" x14ac:dyDescent="0.25">
      <c r="A2536" s="7" t="s">
        <v>10413</v>
      </c>
      <c r="B2536" s="79" t="s">
        <v>10414</v>
      </c>
      <c r="C2536" s="80" t="s">
        <v>6050</v>
      </c>
      <c r="D2536" s="80" t="s">
        <v>4985</v>
      </c>
      <c r="E2536" s="103">
        <f>VLOOKUP(A2536,'Analisis Mano de Obra'!$A$63:$F$130,6,FALSE)</f>
        <v>21216</v>
      </c>
      <c r="F2536" s="85"/>
      <c r="G2536" s="96"/>
    </row>
    <row r="2537" spans="1:8" ht="12.5" x14ac:dyDescent="0.25">
      <c r="A2537" s="7" t="s">
        <v>10415</v>
      </c>
      <c r="B2537" s="79" t="s">
        <v>10416</v>
      </c>
      <c r="C2537" s="80" t="s">
        <v>6050</v>
      </c>
      <c r="D2537" s="80" t="s">
        <v>4985</v>
      </c>
      <c r="E2537" s="103">
        <f>VLOOKUP(A2537,'Analisis Mano de Obra'!$A$63:$F$130,6,FALSE)</f>
        <v>25721</v>
      </c>
      <c r="F2537" s="85"/>
      <c r="G2537" s="96"/>
    </row>
    <row r="2538" spans="1:8" ht="12.5" x14ac:dyDescent="0.25">
      <c r="A2538" s="7" t="s">
        <v>10417</v>
      </c>
      <c r="B2538" s="79" t="s">
        <v>10418</v>
      </c>
      <c r="C2538" s="80" t="s">
        <v>6050</v>
      </c>
      <c r="D2538" s="80" t="s">
        <v>4985</v>
      </c>
      <c r="E2538" s="103">
        <f>VLOOKUP(A2538,'Analisis Mano de Obra'!$A$63:$F$130,6,FALSE)</f>
        <v>42870</v>
      </c>
      <c r="F2538" s="85"/>
      <c r="G2538" s="96"/>
    </row>
    <row r="2539" spans="1:8" ht="12.5" x14ac:dyDescent="0.25">
      <c r="A2539" s="7" t="s">
        <v>6049</v>
      </c>
      <c r="B2539" s="79" t="s">
        <v>5524</v>
      </c>
      <c r="C2539" s="80" t="s">
        <v>6050</v>
      </c>
      <c r="D2539" s="80" t="s">
        <v>4985</v>
      </c>
      <c r="E2539" s="103">
        <f>VLOOKUP(A2539,'Analisis Mano de Obra'!$A$63:$F$130,6,FALSE)</f>
        <v>11839</v>
      </c>
      <c r="F2539" s="85"/>
      <c r="G2539" s="96"/>
    </row>
    <row r="2540" spans="1:8" ht="12.5" x14ac:dyDescent="0.25">
      <c r="A2540" s="7" t="s">
        <v>10419</v>
      </c>
      <c r="B2540" s="79" t="s">
        <v>10420</v>
      </c>
      <c r="C2540" s="80" t="s">
        <v>6050</v>
      </c>
      <c r="D2540" s="80" t="s">
        <v>4985</v>
      </c>
      <c r="E2540" s="103">
        <f>VLOOKUP(A2540,'Analisis Mano de Obra'!$A$63:$F$130,6,FALSE)</f>
        <v>13024</v>
      </c>
      <c r="F2540" s="85"/>
      <c r="G2540" s="96"/>
    </row>
    <row r="2541" spans="1:8" ht="12.5" x14ac:dyDescent="0.25">
      <c r="A2541" s="7" t="s">
        <v>10421</v>
      </c>
      <c r="B2541" s="79" t="s">
        <v>10422</v>
      </c>
      <c r="C2541" s="80" t="s">
        <v>6050</v>
      </c>
      <c r="D2541" s="80" t="s">
        <v>4985</v>
      </c>
      <c r="E2541" s="103">
        <f>VLOOKUP(A2541,'Analisis Mano de Obra'!$A$63:$F$130,6,FALSE)</f>
        <v>13615</v>
      </c>
      <c r="F2541" s="85"/>
      <c r="G2541" s="96"/>
    </row>
    <row r="2542" spans="1:8" ht="12.5" x14ac:dyDescent="0.25">
      <c r="A2542" s="7" t="s">
        <v>10423</v>
      </c>
      <c r="B2542" s="79" t="s">
        <v>10424</v>
      </c>
      <c r="C2542" s="80" t="s">
        <v>6050</v>
      </c>
      <c r="D2542" s="80" t="s">
        <v>4985</v>
      </c>
      <c r="E2542" s="103">
        <f>VLOOKUP(A2542,'Analisis Mano de Obra'!$A$63:$F$130,6,FALSE)</f>
        <v>13615</v>
      </c>
      <c r="F2542" s="85"/>
      <c r="G2542" s="96"/>
    </row>
    <row r="2543" spans="1:8" ht="12.5" x14ac:dyDescent="0.25">
      <c r="A2543" s="7" t="s">
        <v>10425</v>
      </c>
      <c r="B2543" s="79" t="s">
        <v>10426</v>
      </c>
      <c r="C2543" s="80" t="s">
        <v>6050</v>
      </c>
      <c r="D2543" s="80" t="s">
        <v>4985</v>
      </c>
      <c r="E2543" s="103">
        <f>VLOOKUP(A2543,'Analisis Mano de Obra'!$A$63:$F$130,6,FALSE)</f>
        <v>13260</v>
      </c>
      <c r="F2543" s="85"/>
      <c r="G2543" s="96"/>
    </row>
    <row r="2544" spans="1:8" ht="12.5" x14ac:dyDescent="0.25">
      <c r="A2544" s="7" t="s">
        <v>10427</v>
      </c>
      <c r="B2544" s="79" t="s">
        <v>10428</v>
      </c>
      <c r="C2544" s="80" t="s">
        <v>6050</v>
      </c>
      <c r="D2544" s="80" t="s">
        <v>4985</v>
      </c>
      <c r="E2544" s="103">
        <f>VLOOKUP(A2544,'Analisis Mano de Obra'!$A$63:$F$130,6,FALSE)</f>
        <v>17760</v>
      </c>
      <c r="F2544" s="85"/>
      <c r="G2544" s="96"/>
    </row>
    <row r="2545" spans="1:8" ht="12.5" x14ac:dyDescent="0.25">
      <c r="A2545" s="7" t="s">
        <v>10429</v>
      </c>
      <c r="B2545" s="79" t="s">
        <v>10430</v>
      </c>
      <c r="C2545" s="80" t="s">
        <v>6050</v>
      </c>
      <c r="D2545" s="80" t="s">
        <v>4985</v>
      </c>
      <c r="E2545" s="103">
        <f>VLOOKUP(A2545,'Analisis Mano de Obra'!$A$63:$F$130,6,FALSE)</f>
        <v>21435</v>
      </c>
      <c r="F2545" s="85"/>
      <c r="G2545" s="96"/>
    </row>
    <row r="2546" spans="1:8" ht="12.5" x14ac:dyDescent="0.25">
      <c r="A2546" s="7" t="s">
        <v>10431</v>
      </c>
      <c r="B2546" s="79" t="s">
        <v>10432</v>
      </c>
      <c r="C2546" s="80" t="s">
        <v>6050</v>
      </c>
      <c r="D2546" s="80" t="s">
        <v>4985</v>
      </c>
      <c r="E2546" s="103">
        <f>+'Analisis Mano de Obra'!$F$71*1.25</f>
        <v>14798.75</v>
      </c>
      <c r="F2546" s="85"/>
      <c r="G2546" s="96"/>
    </row>
    <row r="2547" spans="1:8" ht="12.5" x14ac:dyDescent="0.25">
      <c r="A2547" s="7" t="s">
        <v>10433</v>
      </c>
      <c r="B2547" s="79" t="s">
        <v>10434</v>
      </c>
      <c r="C2547" s="80" t="s">
        <v>6050</v>
      </c>
      <c r="D2547" s="80" t="s">
        <v>4985</v>
      </c>
      <c r="E2547" s="103">
        <f>+'Analisis Mano de Obra'!$E$50</f>
        <v>17912.333405103425</v>
      </c>
      <c r="F2547" s="85"/>
      <c r="G2547" s="96"/>
    </row>
    <row r="2548" spans="1:8" ht="12.5" x14ac:dyDescent="0.25">
      <c r="A2548" s="86" t="s">
        <v>9739</v>
      </c>
      <c r="B2548" s="98" t="s">
        <v>9740</v>
      </c>
      <c r="C2548" s="80" t="s">
        <v>6050</v>
      </c>
      <c r="D2548" s="100" t="s">
        <v>5347</v>
      </c>
      <c r="E2548" s="103">
        <f>VLOOKUP(A2548,'Analisis Mano de Obra'!$A$63:$F$130,6,FALSE)</f>
        <v>2786481.5000000005</v>
      </c>
      <c r="F2548" s="85"/>
      <c r="G2548" s="96"/>
    </row>
    <row r="2549" spans="1:8" ht="25" x14ac:dyDescent="0.25">
      <c r="A2549" s="86" t="s">
        <v>10435</v>
      </c>
      <c r="B2549" s="79" t="s">
        <v>10436</v>
      </c>
      <c r="C2549" s="80" t="s">
        <v>6050</v>
      </c>
      <c r="D2549" s="100" t="s">
        <v>5347</v>
      </c>
      <c r="E2549" s="103">
        <f>VLOOKUP(A2549,'Analisis Mano de Obra'!$A$63:$F$130,6,FALSE)</f>
        <v>5380700.0000000009</v>
      </c>
      <c r="F2549" s="85"/>
      <c r="G2549" s="96"/>
    </row>
    <row r="2550" spans="1:8" ht="12.5" x14ac:dyDescent="0.25">
      <c r="A2550" s="86"/>
      <c r="B2550" s="79"/>
      <c r="C2550" s="80"/>
      <c r="D2550" s="100"/>
      <c r="E2550" s="103"/>
      <c r="F2550" s="85"/>
      <c r="G2550" s="96"/>
    </row>
    <row r="2551" spans="1:8" ht="12.5" x14ac:dyDescent="0.25">
      <c r="A2551" s="86"/>
      <c r="B2551" s="79"/>
      <c r="C2551" s="80"/>
      <c r="D2551" s="100"/>
      <c r="E2551" s="103"/>
      <c r="F2551" s="85"/>
      <c r="G2551" s="96"/>
    </row>
    <row r="2552" spans="1:8" ht="12.5" x14ac:dyDescent="0.25">
      <c r="A2552" s="86"/>
      <c r="B2552" s="79"/>
      <c r="C2552" s="80"/>
      <c r="D2552" s="100"/>
      <c r="E2552" s="103"/>
      <c r="F2552" s="85"/>
      <c r="G2552" s="96"/>
    </row>
    <row r="2553" spans="1:8" ht="12.5" x14ac:dyDescent="0.25">
      <c r="A2553" s="86"/>
      <c r="B2553" s="79"/>
      <c r="C2553" s="80"/>
      <c r="D2553" s="100"/>
      <c r="E2553" s="103"/>
      <c r="F2553" s="85"/>
      <c r="G2553" s="96"/>
    </row>
    <row r="2554" spans="1:8" ht="12.5" x14ac:dyDescent="0.25">
      <c r="A2554" s="86"/>
      <c r="B2554" s="79"/>
      <c r="C2554" s="80"/>
      <c r="D2554" s="100"/>
      <c r="E2554" s="103"/>
      <c r="F2554" s="85"/>
      <c r="G2554" s="96"/>
    </row>
    <row r="2555" spans="1:8" ht="12.5" x14ac:dyDescent="0.25">
      <c r="A2555" s="86"/>
      <c r="B2555" s="79"/>
      <c r="C2555" s="80"/>
      <c r="D2555" s="100"/>
      <c r="E2555" s="103"/>
      <c r="F2555" s="85"/>
      <c r="G2555" s="96"/>
    </row>
    <row r="2556" spans="1:8" ht="12.5" x14ac:dyDescent="0.25">
      <c r="A2556" s="86"/>
      <c r="B2556" s="79"/>
      <c r="C2556" s="80"/>
      <c r="D2556" s="100"/>
      <c r="E2556" s="103"/>
      <c r="F2556" s="85"/>
      <c r="G2556" s="96"/>
    </row>
    <row r="2557" spans="1:8" ht="12.5" x14ac:dyDescent="0.25">
      <c r="A2557" s="86"/>
      <c r="B2557" s="79"/>
      <c r="C2557" s="80"/>
      <c r="D2557" s="100"/>
      <c r="E2557" s="103"/>
      <c r="F2557" s="85"/>
      <c r="G2557" s="96"/>
    </row>
    <row r="2558" spans="1:8" ht="12.5" x14ac:dyDescent="0.25">
      <c r="A2558" s="114"/>
      <c r="B2558" s="125"/>
      <c r="C2558" s="120"/>
      <c r="D2558" s="115"/>
      <c r="E2558" s="121"/>
      <c r="F2558" s="117"/>
      <c r="G2558" s="118"/>
      <c r="H2558" s="119"/>
    </row>
    <row r="2559" spans="1:8" ht="12.5" x14ac:dyDescent="0.25">
      <c r="A2559" s="7" t="s">
        <v>10</v>
      </c>
      <c r="B2559" s="79" t="s">
        <v>11</v>
      </c>
      <c r="C2559" s="80" t="s">
        <v>5365</v>
      </c>
      <c r="D2559" s="80" t="s">
        <v>13</v>
      </c>
      <c r="E2559" s="103">
        <f>Actividades!$E8</f>
        <v>7381</v>
      </c>
      <c r="F2559" s="85"/>
      <c r="G2559" s="96"/>
      <c r="H2559" s="97">
        <v>6993</v>
      </c>
    </row>
    <row r="2560" spans="1:8" ht="12.5" x14ac:dyDescent="0.25">
      <c r="A2560" s="7" t="s">
        <v>14</v>
      </c>
      <c r="B2560" s="98" t="s">
        <v>15</v>
      </c>
      <c r="C2560" s="80" t="s">
        <v>5365</v>
      </c>
      <c r="D2560" s="80" t="s">
        <v>16</v>
      </c>
      <c r="E2560" s="103">
        <f>Actividades!$E9</f>
        <v>422219</v>
      </c>
      <c r="F2560" s="85"/>
      <c r="G2560" s="96"/>
      <c r="H2560" s="97">
        <v>431830</v>
      </c>
    </row>
    <row r="2561" spans="1:8" ht="12.5" x14ac:dyDescent="0.25">
      <c r="A2561" s="7" t="s">
        <v>17</v>
      </c>
      <c r="B2561" s="98" t="s">
        <v>18</v>
      </c>
      <c r="C2561" s="80" t="s">
        <v>5365</v>
      </c>
      <c r="D2561" s="80" t="s">
        <v>16</v>
      </c>
      <c r="E2561" s="103">
        <f>Actividades!$E10</f>
        <v>439058</v>
      </c>
      <c r="F2561" s="85"/>
      <c r="G2561" s="96"/>
      <c r="H2561" s="97">
        <v>445054</v>
      </c>
    </row>
    <row r="2562" spans="1:8" ht="12.5" x14ac:dyDescent="0.25">
      <c r="A2562" s="7" t="s">
        <v>19</v>
      </c>
      <c r="B2562" s="79" t="s">
        <v>20</v>
      </c>
      <c r="C2562" s="80" t="s">
        <v>5365</v>
      </c>
      <c r="D2562" s="80" t="s">
        <v>16</v>
      </c>
      <c r="E2562" s="103">
        <f>Actividades!$E11</f>
        <v>503581</v>
      </c>
      <c r="F2562" s="85"/>
      <c r="G2562" s="96"/>
      <c r="H2562" s="97">
        <v>500691</v>
      </c>
    </row>
    <row r="2563" spans="1:8" ht="12.5" x14ac:dyDescent="0.25">
      <c r="A2563" s="7" t="s">
        <v>21</v>
      </c>
      <c r="B2563" s="79" t="s">
        <v>22</v>
      </c>
      <c r="C2563" s="80" t="s">
        <v>5365</v>
      </c>
      <c r="D2563" s="80" t="s">
        <v>16</v>
      </c>
      <c r="E2563" s="103">
        <f>Actividades!$E12</f>
        <v>561725</v>
      </c>
      <c r="F2563" s="85"/>
      <c r="G2563" s="96"/>
      <c r="H2563" s="97">
        <v>554104</v>
      </c>
    </row>
    <row r="2564" spans="1:8" ht="12.5" x14ac:dyDescent="0.25">
      <c r="A2564" s="7" t="s">
        <v>23</v>
      </c>
      <c r="B2564" s="79" t="s">
        <v>24</v>
      </c>
      <c r="C2564" s="80" t="s">
        <v>5365</v>
      </c>
      <c r="D2564" s="80" t="s">
        <v>16</v>
      </c>
      <c r="E2564" s="103">
        <f>Actividades!$E13</f>
        <v>619549</v>
      </c>
      <c r="F2564" s="85"/>
      <c r="G2564" s="96"/>
      <c r="H2564" s="97">
        <v>603954</v>
      </c>
    </row>
    <row r="2565" spans="1:8" ht="12.5" x14ac:dyDescent="0.25">
      <c r="A2565" s="7" t="s">
        <v>25</v>
      </c>
      <c r="B2565" s="79" t="s">
        <v>26</v>
      </c>
      <c r="C2565" s="80" t="s">
        <v>5365</v>
      </c>
      <c r="D2565" s="80" t="s">
        <v>16</v>
      </c>
      <c r="E2565" s="103">
        <f>Actividades!$E14</f>
        <v>639845</v>
      </c>
      <c r="F2565" s="85"/>
      <c r="G2565" s="96"/>
      <c r="H2565" s="97">
        <v>622440</v>
      </c>
    </row>
    <row r="2566" spans="1:8" ht="12.5" x14ac:dyDescent="0.25">
      <c r="A2566" s="7" t="s">
        <v>27</v>
      </c>
      <c r="B2566" s="79" t="s">
        <v>28</v>
      </c>
      <c r="C2566" s="80" t="s">
        <v>5365</v>
      </c>
      <c r="D2566" s="80" t="s">
        <v>16</v>
      </c>
      <c r="E2566" s="103">
        <f>Actividades!$E15</f>
        <v>438036</v>
      </c>
      <c r="F2566" s="85"/>
      <c r="G2566" s="96"/>
      <c r="H2566" s="97">
        <v>455010</v>
      </c>
    </row>
    <row r="2567" spans="1:8" ht="12.5" x14ac:dyDescent="0.25">
      <c r="A2567" s="7" t="s">
        <v>29</v>
      </c>
      <c r="B2567" s="79" t="s">
        <v>30</v>
      </c>
      <c r="C2567" s="80" t="s">
        <v>5365</v>
      </c>
      <c r="D2567" s="80" t="s">
        <v>16</v>
      </c>
      <c r="E2567" s="103">
        <f>Actividades!$E16</f>
        <v>456381</v>
      </c>
      <c r="F2567" s="85"/>
      <c r="G2567" s="96"/>
      <c r="H2567" s="97">
        <v>468234</v>
      </c>
    </row>
    <row r="2568" spans="1:8" ht="12.5" x14ac:dyDescent="0.25">
      <c r="A2568" s="7" t="s">
        <v>31</v>
      </c>
      <c r="B2568" s="79" t="s">
        <v>32</v>
      </c>
      <c r="C2568" s="80" t="s">
        <v>5365</v>
      </c>
      <c r="D2568" s="80" t="s">
        <v>16</v>
      </c>
      <c r="E2568" s="103">
        <f>Actividades!$E17</f>
        <v>526176</v>
      </c>
      <c r="F2568" s="85"/>
      <c r="G2568" s="96"/>
      <c r="H2568" s="97">
        <v>523872</v>
      </c>
    </row>
    <row r="2569" spans="1:8" ht="12.5" x14ac:dyDescent="0.25">
      <c r="A2569" s="7" t="s">
        <v>33</v>
      </c>
      <c r="B2569" s="79" t="s">
        <v>34</v>
      </c>
      <c r="C2569" s="80" t="s">
        <v>5365</v>
      </c>
      <c r="D2569" s="80" t="s">
        <v>16</v>
      </c>
      <c r="E2569" s="103">
        <f>Actividades!$E18</f>
        <v>588086</v>
      </c>
      <c r="F2569" s="85"/>
      <c r="G2569" s="96"/>
      <c r="H2569" s="97">
        <v>577285</v>
      </c>
    </row>
    <row r="2570" spans="1:8" ht="12.5" x14ac:dyDescent="0.25">
      <c r="A2570" s="7" t="s">
        <v>35</v>
      </c>
      <c r="B2570" s="79" t="s">
        <v>36</v>
      </c>
      <c r="C2570" s="80" t="s">
        <v>5365</v>
      </c>
      <c r="D2570" s="80" t="s">
        <v>16</v>
      </c>
      <c r="E2570" s="103">
        <f>Actividades!$E19</f>
        <v>651182</v>
      </c>
      <c r="F2570" s="85"/>
      <c r="G2570" s="96"/>
      <c r="H2570" s="97">
        <v>627134</v>
      </c>
    </row>
    <row r="2571" spans="1:8" ht="12.5" x14ac:dyDescent="0.25">
      <c r="A2571" s="7" t="s">
        <v>37</v>
      </c>
      <c r="B2571" s="79" t="s">
        <v>38</v>
      </c>
      <c r="C2571" s="80" t="s">
        <v>5365</v>
      </c>
      <c r="D2571" s="80" t="s">
        <v>16</v>
      </c>
      <c r="E2571" s="103">
        <f>Actividades!$E20</f>
        <v>673738</v>
      </c>
      <c r="F2571" s="85"/>
      <c r="G2571" s="96"/>
      <c r="H2571" s="97">
        <v>645620</v>
      </c>
    </row>
    <row r="2572" spans="1:8" ht="12.5" x14ac:dyDescent="0.25">
      <c r="A2572" s="7" t="s">
        <v>39</v>
      </c>
      <c r="B2572" s="98" t="s">
        <v>40</v>
      </c>
      <c r="C2572" s="80" t="s">
        <v>5365</v>
      </c>
      <c r="D2572" s="80" t="s">
        <v>16</v>
      </c>
      <c r="E2572" s="103">
        <f>Actividades!$E21</f>
        <v>564820</v>
      </c>
      <c r="F2572" s="85"/>
      <c r="G2572" s="96"/>
      <c r="H2572" s="97">
        <v>561823</v>
      </c>
    </row>
    <row r="2573" spans="1:8" ht="12.5" x14ac:dyDescent="0.25">
      <c r="A2573" s="7" t="s">
        <v>41</v>
      </c>
      <c r="B2573" s="79" t="s">
        <v>42</v>
      </c>
      <c r="C2573" s="80" t="s">
        <v>5365</v>
      </c>
      <c r="D2573" s="80" t="s">
        <v>16</v>
      </c>
      <c r="E2573" s="103">
        <f>Actividades!$E22</f>
        <v>596851</v>
      </c>
      <c r="F2573" s="85"/>
      <c r="G2573" s="96"/>
      <c r="H2573" s="97">
        <v>571213</v>
      </c>
    </row>
    <row r="2574" spans="1:8" ht="12.5" x14ac:dyDescent="0.25">
      <c r="A2574" s="7" t="s">
        <v>43</v>
      </c>
      <c r="B2574" s="98" t="s">
        <v>44</v>
      </c>
      <c r="C2574" s="80" t="s">
        <v>5365</v>
      </c>
      <c r="D2574" s="80" t="s">
        <v>16</v>
      </c>
      <c r="E2574" s="103">
        <f>Actividades!$E23</f>
        <v>637066</v>
      </c>
      <c r="F2574" s="85"/>
      <c r="G2574" s="96"/>
      <c r="H2574" s="97">
        <v>586045</v>
      </c>
    </row>
    <row r="2575" spans="1:8" ht="12.5" x14ac:dyDescent="0.25">
      <c r="A2575" s="7" t="s">
        <v>45</v>
      </c>
      <c r="B2575" s="79" t="s">
        <v>46</v>
      </c>
      <c r="C2575" s="80" t="s">
        <v>5365</v>
      </c>
      <c r="D2575" s="80" t="s">
        <v>16</v>
      </c>
      <c r="E2575" s="103">
        <f>Actividades!$E24</f>
        <v>788039</v>
      </c>
      <c r="F2575" s="85"/>
      <c r="G2575" s="96"/>
      <c r="H2575" s="97">
        <v>739830</v>
      </c>
    </row>
    <row r="2576" spans="1:8" ht="12.5" x14ac:dyDescent="0.25">
      <c r="A2576" s="7" t="s">
        <v>47</v>
      </c>
      <c r="B2576" s="79" t="s">
        <v>48</v>
      </c>
      <c r="C2576" s="80" t="s">
        <v>5365</v>
      </c>
      <c r="D2576" s="80" t="s">
        <v>16</v>
      </c>
      <c r="E2576" s="103">
        <f>Actividades!$E25</f>
        <v>746614</v>
      </c>
      <c r="F2576" s="85"/>
      <c r="G2576" s="96"/>
      <c r="H2576" s="97">
        <v>716650</v>
      </c>
    </row>
    <row r="2577" spans="1:7" ht="12.5" x14ac:dyDescent="0.25">
      <c r="A2577" s="7" t="s">
        <v>49</v>
      </c>
      <c r="B2577" s="79" t="s">
        <v>50</v>
      </c>
      <c r="C2577" s="80" t="s">
        <v>5365</v>
      </c>
      <c r="D2577" s="80" t="s">
        <v>16</v>
      </c>
      <c r="E2577" s="103">
        <f>Actividades!$E26</f>
        <v>622845</v>
      </c>
      <c r="F2577" s="85"/>
      <c r="G2577" s="96"/>
    </row>
    <row r="2578" spans="1:7" ht="12.5" x14ac:dyDescent="0.25">
      <c r="A2578" s="7" t="s">
        <v>51</v>
      </c>
      <c r="B2578" s="79" t="s">
        <v>52</v>
      </c>
      <c r="C2578" s="80" t="s">
        <v>5365</v>
      </c>
      <c r="D2578" s="80" t="s">
        <v>16</v>
      </c>
      <c r="E2578" s="103">
        <f>Actividades!$E27</f>
        <v>505998</v>
      </c>
      <c r="F2578" s="85"/>
      <c r="G2578" s="96"/>
    </row>
    <row r="2579" spans="1:7" ht="12.5" x14ac:dyDescent="0.25">
      <c r="A2579" s="7" t="s">
        <v>53</v>
      </c>
      <c r="B2579" s="79" t="s">
        <v>54</v>
      </c>
      <c r="C2579" s="80" t="s">
        <v>5365</v>
      </c>
      <c r="D2579" s="80" t="s">
        <v>16</v>
      </c>
      <c r="E2579" s="103">
        <f>Actividades!$E28</f>
        <v>436656</v>
      </c>
      <c r="F2579" s="85"/>
      <c r="G2579" s="96"/>
    </row>
    <row r="2580" spans="1:7" ht="12.5" x14ac:dyDescent="0.25">
      <c r="A2580" s="7" t="s">
        <v>55</v>
      </c>
      <c r="B2580" s="79" t="s">
        <v>56</v>
      </c>
      <c r="C2580" s="80" t="s">
        <v>5365</v>
      </c>
      <c r="D2580" s="80" t="s">
        <v>16</v>
      </c>
      <c r="E2580" s="103">
        <f>Actividades!$E29</f>
        <v>388973</v>
      </c>
      <c r="F2580" s="85"/>
      <c r="G2580" s="96"/>
    </row>
    <row r="2581" spans="1:7" ht="12.5" x14ac:dyDescent="0.25">
      <c r="A2581" s="86" t="s">
        <v>57</v>
      </c>
      <c r="B2581" s="132" t="s">
        <v>58</v>
      </c>
      <c r="C2581" s="80" t="s">
        <v>5365</v>
      </c>
      <c r="D2581" s="80" t="s">
        <v>16</v>
      </c>
      <c r="E2581" s="103">
        <f>Actividades!$E30</f>
        <v>657135</v>
      </c>
      <c r="F2581" s="85"/>
      <c r="G2581" s="96"/>
    </row>
    <row r="2582" spans="1:7" ht="12.5" x14ac:dyDescent="0.25">
      <c r="A2582" s="91" t="s">
        <v>59</v>
      </c>
      <c r="B2582" s="132" t="s">
        <v>60</v>
      </c>
      <c r="C2582" s="80" t="s">
        <v>5365</v>
      </c>
      <c r="D2582" s="80" t="s">
        <v>16</v>
      </c>
      <c r="E2582" s="103">
        <f>Actividades!$E31</f>
        <v>557832</v>
      </c>
      <c r="F2582" s="85"/>
      <c r="G2582" s="96"/>
    </row>
  </sheetData>
  <sheetProtection password="D7B2"/>
  <phoneticPr fontId="15" type="noConversion"/>
  <pageMargins left="0.7" right="0.7" top="0.75" bottom="0.75" header="0.3" footer="0.3"/>
  <pageSetup scale="56" fitToHeight="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349"/>
  <sheetViews>
    <sheetView showGridLines="0" tabSelected="1" topLeftCell="A313" zoomScale="70" zoomScaleNormal="70" zoomScaleSheetLayoutView="80" workbookViewId="0">
      <selection activeCell="H15" sqref="H15:I316"/>
    </sheetView>
  </sheetViews>
  <sheetFormatPr baseColWidth="10" defaultColWidth="11.453125" defaultRowHeight="14" outlineLevelRow="1" x14ac:dyDescent="0.25"/>
  <cols>
    <col min="1" max="2" width="3.453125" style="190" customWidth="1"/>
    <col min="3" max="3" width="7.6328125" style="231" bestFit="1" customWidth="1"/>
    <col min="4" max="4" width="14.36328125" style="232" customWidth="1"/>
    <col min="5" max="5" width="78.453125" style="233" customWidth="1"/>
    <col min="6" max="6" width="9" style="231" bestFit="1" customWidth="1"/>
    <col min="7" max="7" width="17.36328125" style="231" customWidth="1"/>
    <col min="8" max="8" width="24.81640625" style="234" bestFit="1" customWidth="1"/>
    <col min="9" max="9" width="28.08984375" style="425" bestFit="1" customWidth="1"/>
    <col min="10" max="10" width="3.36328125" style="190" customWidth="1"/>
    <col min="11" max="11" width="2.6328125" style="190" customWidth="1"/>
    <col min="12" max="12" width="32.81640625" style="190" customWidth="1"/>
    <col min="13" max="16384" width="11.453125" style="190"/>
  </cols>
  <sheetData>
    <row r="1" spans="1:12" ht="16" thickBot="1" x14ac:dyDescent="0.3">
      <c r="A1" s="185"/>
      <c r="B1" s="185"/>
      <c r="C1" s="186"/>
      <c r="D1" s="187"/>
      <c r="E1" s="188"/>
      <c r="F1" s="186"/>
      <c r="G1" s="186"/>
      <c r="H1" s="189"/>
      <c r="I1" s="419"/>
      <c r="J1" s="185"/>
      <c r="K1" s="185"/>
    </row>
    <row r="2" spans="1:12" ht="16" thickTop="1" x14ac:dyDescent="0.25">
      <c r="A2" s="185"/>
      <c r="B2" s="191"/>
      <c r="C2" s="192"/>
      <c r="D2" s="193"/>
      <c r="E2" s="194"/>
      <c r="F2" s="192"/>
      <c r="G2" s="192"/>
      <c r="H2" s="195"/>
      <c r="I2" s="420"/>
      <c r="J2" s="448"/>
      <c r="K2" s="185"/>
    </row>
    <row r="3" spans="1:12" ht="15.5" x14ac:dyDescent="0.25">
      <c r="A3" s="185"/>
      <c r="B3" s="196"/>
      <c r="C3" s="197" t="s">
        <v>10596</v>
      </c>
      <c r="D3" s="198"/>
      <c r="E3" s="188"/>
      <c r="F3" s="186"/>
      <c r="G3" s="186"/>
      <c r="H3" s="189"/>
      <c r="I3" s="419"/>
      <c r="J3" s="449"/>
      <c r="K3" s="185"/>
    </row>
    <row r="4" spans="1:12" ht="15.5" x14ac:dyDescent="0.25">
      <c r="A4" s="185"/>
      <c r="B4" s="196"/>
      <c r="C4" s="199" t="s">
        <v>10597</v>
      </c>
      <c r="D4" s="200" t="s">
        <v>10598</v>
      </c>
      <c r="E4" s="188"/>
      <c r="F4" s="186"/>
      <c r="G4" s="186"/>
      <c r="H4" s="189"/>
      <c r="I4" s="419"/>
      <c r="J4" s="449"/>
      <c r="K4" s="185"/>
    </row>
    <row r="5" spans="1:12" ht="15.5" x14ac:dyDescent="0.25">
      <c r="A5" s="185"/>
      <c r="B5" s="196"/>
      <c r="C5" s="455" t="s">
        <v>10599</v>
      </c>
      <c r="D5" s="456"/>
      <c r="E5" s="456"/>
      <c r="F5" s="456"/>
      <c r="G5" s="456"/>
      <c r="H5" s="456"/>
      <c r="I5" s="457"/>
      <c r="J5" s="449"/>
      <c r="K5" s="185"/>
    </row>
    <row r="6" spans="1:12" ht="15.5" x14ac:dyDescent="0.25">
      <c r="A6" s="185"/>
      <c r="B6" s="196"/>
      <c r="C6" s="458" t="s">
        <v>10600</v>
      </c>
      <c r="D6" s="459"/>
      <c r="E6" s="459"/>
      <c r="F6" s="459"/>
      <c r="G6" s="459"/>
      <c r="H6" s="459"/>
      <c r="I6" s="460"/>
      <c r="J6" s="449"/>
      <c r="K6" s="185"/>
    </row>
    <row r="7" spans="1:12" ht="15.5" x14ac:dyDescent="0.25">
      <c r="A7" s="201"/>
      <c r="B7" s="202"/>
      <c r="C7" s="461" t="s">
        <v>10601</v>
      </c>
      <c r="D7" s="461"/>
      <c r="E7" s="461"/>
      <c r="F7" s="461"/>
      <c r="G7" s="461"/>
      <c r="H7" s="461"/>
      <c r="I7" s="461"/>
      <c r="J7" s="449"/>
      <c r="K7" s="185"/>
    </row>
    <row r="8" spans="1:12" ht="30" customHeight="1" x14ac:dyDescent="0.25">
      <c r="A8" s="185"/>
      <c r="B8" s="196"/>
      <c r="C8" s="462"/>
      <c r="D8" s="462"/>
      <c r="E8" s="462"/>
      <c r="F8" s="462"/>
      <c r="G8" s="462"/>
      <c r="H8" s="462"/>
      <c r="I8" s="462"/>
      <c r="J8" s="449"/>
      <c r="K8" s="185"/>
    </row>
    <row r="9" spans="1:12" ht="44" customHeight="1" thickBot="1" x14ac:dyDescent="0.3">
      <c r="A9" s="185"/>
      <c r="B9" s="196"/>
      <c r="C9" s="463" t="s">
        <v>10734</v>
      </c>
      <c r="D9" s="464"/>
      <c r="E9" s="464"/>
      <c r="F9" s="464"/>
      <c r="G9" s="464"/>
      <c r="H9" s="464"/>
      <c r="I9" s="465"/>
      <c r="J9" s="449"/>
      <c r="K9" s="185"/>
    </row>
    <row r="10" spans="1:12" ht="33" customHeight="1" thickBot="1" x14ac:dyDescent="0.3">
      <c r="A10" s="185"/>
      <c r="B10" s="196"/>
      <c r="C10" s="466" t="s">
        <v>10951</v>
      </c>
      <c r="D10" s="467"/>
      <c r="E10" s="467"/>
      <c r="F10" s="467"/>
      <c r="G10" s="467"/>
      <c r="H10" s="467"/>
      <c r="I10" s="468"/>
      <c r="J10" s="449"/>
      <c r="K10" s="185"/>
    </row>
    <row r="11" spans="1:12" ht="15.65" customHeight="1" x14ac:dyDescent="0.25">
      <c r="A11" s="185"/>
      <c r="B11" s="196"/>
      <c r="C11" s="471" t="s">
        <v>10602</v>
      </c>
      <c r="D11" s="473" t="s">
        <v>10603</v>
      </c>
      <c r="E11" s="471" t="s">
        <v>2</v>
      </c>
      <c r="F11" s="475" t="s">
        <v>10604</v>
      </c>
      <c r="G11" s="475" t="s">
        <v>10605</v>
      </c>
      <c r="H11" s="453" t="s">
        <v>10606</v>
      </c>
      <c r="I11" s="469" t="s">
        <v>10607</v>
      </c>
      <c r="J11" s="449"/>
      <c r="K11" s="185"/>
    </row>
    <row r="12" spans="1:12" ht="16" thickBot="1" x14ac:dyDescent="0.3">
      <c r="A12" s="185"/>
      <c r="B12" s="196"/>
      <c r="C12" s="472"/>
      <c r="D12" s="474"/>
      <c r="E12" s="472"/>
      <c r="F12" s="476"/>
      <c r="G12" s="476"/>
      <c r="H12" s="454"/>
      <c r="I12" s="470"/>
      <c r="J12" s="449"/>
      <c r="K12" s="185"/>
    </row>
    <row r="13" spans="1:12" ht="31.75" customHeight="1" outlineLevel="1" thickBot="1" x14ac:dyDescent="0.3">
      <c r="A13" s="185"/>
      <c r="B13" s="196"/>
      <c r="C13" s="438" t="s">
        <v>10986</v>
      </c>
      <c r="D13" s="439"/>
      <c r="E13" s="439"/>
      <c r="F13" s="439"/>
      <c r="G13" s="439"/>
      <c r="H13" s="439"/>
      <c r="I13" s="440"/>
      <c r="J13" s="449"/>
      <c r="K13" s="185"/>
      <c r="L13" s="334"/>
    </row>
    <row r="14" spans="1:12" ht="21.65" customHeight="1" outlineLevel="1" thickBot="1" x14ac:dyDescent="0.3">
      <c r="A14" s="185"/>
      <c r="B14" s="196"/>
      <c r="C14" s="243"/>
      <c r="D14" s="244"/>
      <c r="E14" s="332" t="s">
        <v>62</v>
      </c>
      <c r="F14" s="245"/>
      <c r="G14" s="245"/>
      <c r="H14" s="246"/>
      <c r="I14" s="421"/>
      <c r="J14" s="449"/>
      <c r="K14" s="185"/>
    </row>
    <row r="15" spans="1:12" ht="63.65" customHeight="1" outlineLevel="1" x14ac:dyDescent="0.25">
      <c r="A15" s="185"/>
      <c r="B15" s="196"/>
      <c r="C15" s="344"/>
      <c r="D15" s="345" t="s">
        <v>63</v>
      </c>
      <c r="E15" s="346" t="s">
        <v>64</v>
      </c>
      <c r="F15" s="347" t="s">
        <v>65</v>
      </c>
      <c r="G15" s="380">
        <v>400</v>
      </c>
      <c r="H15" s="348"/>
      <c r="I15" s="423"/>
      <c r="J15" s="449"/>
      <c r="K15" s="185"/>
    </row>
    <row r="16" spans="1:12" ht="48.65" customHeight="1" outlineLevel="1" x14ac:dyDescent="0.25">
      <c r="A16" s="185"/>
      <c r="B16" s="196"/>
      <c r="C16" s="203"/>
      <c r="D16" s="204" t="s">
        <v>82</v>
      </c>
      <c r="E16" s="205" t="s">
        <v>10940</v>
      </c>
      <c r="F16" s="333" t="s">
        <v>65</v>
      </c>
      <c r="G16" s="380">
        <v>36</v>
      </c>
      <c r="H16" s="348"/>
      <c r="I16" s="423"/>
      <c r="J16" s="449"/>
      <c r="K16" s="185"/>
    </row>
    <row r="17" spans="1:12" ht="52.75" customHeight="1" outlineLevel="1" x14ac:dyDescent="0.25">
      <c r="A17" s="185"/>
      <c r="B17" s="196"/>
      <c r="C17" s="203"/>
      <c r="D17" s="204" t="s">
        <v>89</v>
      </c>
      <c r="E17" s="205" t="s">
        <v>90</v>
      </c>
      <c r="F17" s="333" t="s">
        <v>91</v>
      </c>
      <c r="G17" s="380">
        <v>71.599999999999994</v>
      </c>
      <c r="H17" s="348"/>
      <c r="I17" s="423"/>
      <c r="J17" s="449"/>
      <c r="K17" s="185"/>
    </row>
    <row r="18" spans="1:12" ht="52.75" customHeight="1" outlineLevel="1" x14ac:dyDescent="0.25">
      <c r="A18" s="185"/>
      <c r="B18" s="196"/>
      <c r="C18" s="344"/>
      <c r="D18" s="345" t="s">
        <v>92</v>
      </c>
      <c r="E18" s="346" t="s">
        <v>93</v>
      </c>
      <c r="F18" s="347" t="s">
        <v>70</v>
      </c>
      <c r="G18" s="380">
        <v>5</v>
      </c>
      <c r="H18" s="348"/>
      <c r="I18" s="423"/>
      <c r="J18" s="449"/>
      <c r="K18" s="185"/>
    </row>
    <row r="19" spans="1:12" ht="52.75" customHeight="1" outlineLevel="1" x14ac:dyDescent="0.25">
      <c r="A19" s="185"/>
      <c r="B19" s="196"/>
      <c r="C19" s="344"/>
      <c r="D19" s="345" t="s">
        <v>94</v>
      </c>
      <c r="E19" s="346" t="s">
        <v>95</v>
      </c>
      <c r="F19" s="347" t="s">
        <v>70</v>
      </c>
      <c r="G19" s="380">
        <v>5</v>
      </c>
      <c r="H19" s="348"/>
      <c r="I19" s="423"/>
      <c r="J19" s="449"/>
      <c r="K19" s="185"/>
    </row>
    <row r="20" spans="1:12" ht="52.75" customHeight="1" outlineLevel="1" x14ac:dyDescent="0.25">
      <c r="A20" s="185"/>
      <c r="B20" s="196"/>
      <c r="C20" s="344"/>
      <c r="D20" s="345" t="s">
        <v>133</v>
      </c>
      <c r="E20" s="346" t="s">
        <v>134</v>
      </c>
      <c r="F20" s="347" t="s">
        <v>70</v>
      </c>
      <c r="G20" s="380">
        <v>20</v>
      </c>
      <c r="H20" s="348"/>
      <c r="I20" s="423"/>
      <c r="J20" s="449"/>
      <c r="K20" s="185"/>
    </row>
    <row r="21" spans="1:12" ht="52.75" customHeight="1" outlineLevel="1" x14ac:dyDescent="0.25">
      <c r="A21" s="185"/>
      <c r="B21" s="196"/>
      <c r="C21" s="344"/>
      <c r="D21" s="345" t="s">
        <v>10987</v>
      </c>
      <c r="E21" s="346" t="s">
        <v>10991</v>
      </c>
      <c r="F21" s="347" t="s">
        <v>10450</v>
      </c>
      <c r="G21" s="437">
        <v>1</v>
      </c>
      <c r="H21" s="348"/>
      <c r="I21" s="423"/>
      <c r="J21" s="449"/>
      <c r="K21" s="185"/>
    </row>
    <row r="22" spans="1:12" ht="18.649999999999999" customHeight="1" outlineLevel="1" thickBot="1" x14ac:dyDescent="0.3">
      <c r="A22" s="185"/>
      <c r="B22" s="196"/>
      <c r="C22" s="444"/>
      <c r="D22" s="445"/>
      <c r="E22" s="445"/>
      <c r="F22" s="445"/>
      <c r="G22" s="446"/>
      <c r="H22" s="343"/>
      <c r="I22" s="422"/>
      <c r="J22" s="449"/>
      <c r="K22" s="185"/>
    </row>
    <row r="23" spans="1:12" ht="21.65" customHeight="1" outlineLevel="1" thickBot="1" x14ac:dyDescent="0.3">
      <c r="A23" s="185"/>
      <c r="B23" s="196"/>
      <c r="C23" s="243"/>
      <c r="D23" s="244"/>
      <c r="E23" s="332" t="s">
        <v>151</v>
      </c>
      <c r="F23" s="245"/>
      <c r="G23" s="245"/>
      <c r="H23" s="246"/>
      <c r="I23" s="421"/>
      <c r="J23" s="449"/>
      <c r="K23" s="185"/>
      <c r="L23" s="435"/>
    </row>
    <row r="24" spans="1:12" ht="18.649999999999999" customHeight="1" outlineLevel="1" x14ac:dyDescent="0.25">
      <c r="A24" s="185"/>
      <c r="B24" s="196"/>
      <c r="C24" s="203"/>
      <c r="D24" s="204" t="s">
        <v>152</v>
      </c>
      <c r="E24" s="205" t="s">
        <v>153</v>
      </c>
      <c r="F24" s="333" t="s">
        <v>16</v>
      </c>
      <c r="G24" s="380">
        <v>179</v>
      </c>
      <c r="H24" s="348"/>
      <c r="I24" s="423"/>
      <c r="J24" s="449"/>
      <c r="K24" s="185"/>
    </row>
    <row r="25" spans="1:12" ht="37.25" customHeight="1" outlineLevel="1" x14ac:dyDescent="0.25">
      <c r="A25" s="185"/>
      <c r="B25" s="196"/>
      <c r="C25" s="203"/>
      <c r="D25" s="204" t="s">
        <v>170</v>
      </c>
      <c r="E25" s="205" t="s">
        <v>171</v>
      </c>
      <c r="F25" s="333" t="s">
        <v>16</v>
      </c>
      <c r="G25" s="380">
        <v>23</v>
      </c>
      <c r="H25" s="348"/>
      <c r="I25" s="423"/>
      <c r="J25" s="449"/>
      <c r="K25" s="185"/>
    </row>
    <row r="26" spans="1:12" ht="37.75" customHeight="1" outlineLevel="1" x14ac:dyDescent="0.25">
      <c r="A26" s="185"/>
      <c r="B26" s="196"/>
      <c r="C26" s="203"/>
      <c r="D26" s="204" t="s">
        <v>182</v>
      </c>
      <c r="E26" s="205" t="s">
        <v>183</v>
      </c>
      <c r="F26" s="333" t="s">
        <v>16</v>
      </c>
      <c r="G26" s="380">
        <v>370</v>
      </c>
      <c r="H26" s="348"/>
      <c r="I26" s="423"/>
      <c r="J26" s="449"/>
      <c r="K26" s="185"/>
    </row>
    <row r="27" spans="1:12" ht="54" customHeight="1" outlineLevel="1" x14ac:dyDescent="0.25">
      <c r="A27" s="185"/>
      <c r="B27" s="196"/>
      <c r="C27" s="203"/>
      <c r="D27" s="204" t="s">
        <v>210</v>
      </c>
      <c r="E27" s="205" t="s">
        <v>211</v>
      </c>
      <c r="F27" s="333" t="s">
        <v>16</v>
      </c>
      <c r="G27" s="380">
        <v>48</v>
      </c>
      <c r="H27" s="348"/>
      <c r="I27" s="423"/>
      <c r="J27" s="449"/>
      <c r="K27" s="185"/>
    </row>
    <row r="28" spans="1:12" ht="54" customHeight="1" outlineLevel="1" x14ac:dyDescent="0.25">
      <c r="A28" s="185"/>
      <c r="B28" s="196"/>
      <c r="C28" s="203"/>
      <c r="D28" s="204" t="s">
        <v>222</v>
      </c>
      <c r="E28" s="205" t="s">
        <v>223</v>
      </c>
      <c r="F28" s="333" t="s">
        <v>16</v>
      </c>
      <c r="G28" s="380">
        <v>500</v>
      </c>
      <c r="H28" s="348"/>
      <c r="I28" s="423"/>
      <c r="J28" s="449"/>
      <c r="K28" s="185"/>
    </row>
    <row r="29" spans="1:12" ht="42.65" customHeight="1" outlineLevel="1" x14ac:dyDescent="0.25">
      <c r="A29" s="185"/>
      <c r="B29" s="196"/>
      <c r="C29" s="203"/>
      <c r="D29" s="204" t="s">
        <v>294</v>
      </c>
      <c r="E29" s="205" t="s">
        <v>295</v>
      </c>
      <c r="F29" s="333" t="s">
        <v>296</v>
      </c>
      <c r="G29" s="380">
        <v>550</v>
      </c>
      <c r="H29" s="348"/>
      <c r="I29" s="423"/>
      <c r="J29" s="449"/>
      <c r="K29" s="185"/>
    </row>
    <row r="30" spans="1:12" ht="18.649999999999999" customHeight="1" outlineLevel="1" thickBot="1" x14ac:dyDescent="0.3">
      <c r="A30" s="185"/>
      <c r="B30" s="196"/>
      <c r="C30" s="444"/>
      <c r="D30" s="445"/>
      <c r="E30" s="445"/>
      <c r="F30" s="445"/>
      <c r="G30" s="446"/>
      <c r="H30" s="343"/>
      <c r="I30" s="422"/>
      <c r="J30" s="449"/>
      <c r="K30" s="185"/>
    </row>
    <row r="31" spans="1:12" ht="21.65" customHeight="1" outlineLevel="1" thickBot="1" x14ac:dyDescent="0.3">
      <c r="A31" s="185"/>
      <c r="B31" s="196"/>
      <c r="C31" s="243"/>
      <c r="D31" s="244"/>
      <c r="E31" s="332" t="s">
        <v>10946</v>
      </c>
      <c r="F31" s="245"/>
      <c r="G31" s="245"/>
      <c r="H31" s="246"/>
      <c r="I31" s="421"/>
      <c r="J31" s="449"/>
      <c r="K31" s="185"/>
    </row>
    <row r="32" spans="1:12" ht="69" customHeight="1" outlineLevel="1" x14ac:dyDescent="0.25">
      <c r="A32" s="185"/>
      <c r="B32" s="196"/>
      <c r="C32" s="203"/>
      <c r="D32" s="204" t="s">
        <v>307</v>
      </c>
      <c r="E32" s="205" t="s">
        <v>308</v>
      </c>
      <c r="F32" s="333" t="s">
        <v>65</v>
      </c>
      <c r="G32" s="380">
        <v>100</v>
      </c>
      <c r="H32" s="348"/>
      <c r="I32" s="423"/>
      <c r="J32" s="449"/>
      <c r="K32" s="185"/>
    </row>
    <row r="33" spans="1:11" ht="69" customHeight="1" outlineLevel="1" x14ac:dyDescent="0.25">
      <c r="A33" s="185"/>
      <c r="B33" s="196"/>
      <c r="C33" s="203"/>
      <c r="D33" s="204" t="s">
        <v>309</v>
      </c>
      <c r="E33" s="205" t="s">
        <v>310</v>
      </c>
      <c r="F33" s="333" t="s">
        <v>16</v>
      </c>
      <c r="G33" s="380">
        <v>15</v>
      </c>
      <c r="H33" s="348"/>
      <c r="I33" s="423"/>
      <c r="J33" s="449"/>
      <c r="K33" s="185"/>
    </row>
    <row r="34" spans="1:11" ht="69" customHeight="1" outlineLevel="1" x14ac:dyDescent="0.25">
      <c r="A34" s="185"/>
      <c r="B34" s="196"/>
      <c r="C34" s="203"/>
      <c r="D34" s="204" t="s">
        <v>311</v>
      </c>
      <c r="E34" s="205" t="s">
        <v>312</v>
      </c>
      <c r="F34" s="333" t="s">
        <v>16</v>
      </c>
      <c r="G34" s="380">
        <v>15.180000000000001</v>
      </c>
      <c r="H34" s="348"/>
      <c r="I34" s="423"/>
      <c r="J34" s="449"/>
      <c r="K34" s="185"/>
    </row>
    <row r="35" spans="1:11" ht="69" customHeight="1" outlineLevel="1" x14ac:dyDescent="0.25">
      <c r="A35" s="185"/>
      <c r="B35" s="196"/>
      <c r="C35" s="203"/>
      <c r="D35" s="204" t="s">
        <v>317</v>
      </c>
      <c r="E35" s="205" t="s">
        <v>318</v>
      </c>
      <c r="F35" s="333" t="s">
        <v>16</v>
      </c>
      <c r="G35" s="380">
        <v>48</v>
      </c>
      <c r="H35" s="348"/>
      <c r="I35" s="423"/>
      <c r="J35" s="449"/>
      <c r="K35" s="185"/>
    </row>
    <row r="36" spans="1:11" ht="69" customHeight="1" outlineLevel="1" x14ac:dyDescent="0.25">
      <c r="A36" s="185"/>
      <c r="B36" s="196"/>
      <c r="C36" s="203"/>
      <c r="D36" s="204" t="s">
        <v>325</v>
      </c>
      <c r="E36" s="205" t="s">
        <v>326</v>
      </c>
      <c r="F36" s="333" t="s">
        <v>16</v>
      </c>
      <c r="G36" s="380">
        <v>180</v>
      </c>
      <c r="H36" s="348"/>
      <c r="I36" s="423"/>
      <c r="J36" s="449"/>
      <c r="K36" s="185"/>
    </row>
    <row r="37" spans="1:11" ht="18.649999999999999" customHeight="1" outlineLevel="1" thickBot="1" x14ac:dyDescent="0.3">
      <c r="A37" s="185"/>
      <c r="B37" s="196"/>
      <c r="C37" s="444"/>
      <c r="D37" s="445"/>
      <c r="E37" s="445"/>
      <c r="F37" s="445"/>
      <c r="G37" s="446"/>
      <c r="H37" s="343"/>
      <c r="I37" s="422"/>
      <c r="J37" s="449"/>
      <c r="K37" s="185"/>
    </row>
    <row r="38" spans="1:11" ht="21.65" customHeight="1" outlineLevel="1" thickBot="1" x14ac:dyDescent="0.3">
      <c r="A38" s="185"/>
      <c r="B38" s="196"/>
      <c r="C38" s="243"/>
      <c r="D38" s="244"/>
      <c r="E38" s="332" t="s">
        <v>346</v>
      </c>
      <c r="F38" s="245"/>
      <c r="G38" s="245"/>
      <c r="H38" s="246"/>
      <c r="I38" s="421"/>
      <c r="J38" s="449"/>
      <c r="K38" s="185"/>
    </row>
    <row r="39" spans="1:11" ht="57" customHeight="1" outlineLevel="1" x14ac:dyDescent="0.25">
      <c r="A39" s="185"/>
      <c r="B39" s="196"/>
      <c r="C39" s="203"/>
      <c r="D39" s="381" t="s">
        <v>371</v>
      </c>
      <c r="E39" s="205" t="s">
        <v>10735</v>
      </c>
      <c r="F39" s="333" t="s">
        <v>70</v>
      </c>
      <c r="G39" s="380">
        <v>14</v>
      </c>
      <c r="H39" s="348"/>
      <c r="I39" s="423"/>
      <c r="J39" s="449"/>
      <c r="K39" s="185"/>
    </row>
    <row r="40" spans="1:11" ht="57" customHeight="1" outlineLevel="1" x14ac:dyDescent="0.25">
      <c r="A40" s="185"/>
      <c r="B40" s="196"/>
      <c r="C40" s="203"/>
      <c r="D40" s="381" t="s">
        <v>375</v>
      </c>
      <c r="E40" s="205" t="s">
        <v>10736</v>
      </c>
      <c r="F40" s="333" t="s">
        <v>70</v>
      </c>
      <c r="G40" s="380">
        <v>12</v>
      </c>
      <c r="H40" s="348"/>
      <c r="I40" s="423"/>
      <c r="J40" s="449"/>
      <c r="K40" s="185"/>
    </row>
    <row r="41" spans="1:11" ht="57" customHeight="1" outlineLevel="1" x14ac:dyDescent="0.25">
      <c r="A41" s="185"/>
      <c r="B41" s="196"/>
      <c r="C41" s="203"/>
      <c r="D41" s="381" t="s">
        <v>377</v>
      </c>
      <c r="E41" s="205" t="s">
        <v>10737</v>
      </c>
      <c r="F41" s="333" t="s">
        <v>70</v>
      </c>
      <c r="G41" s="380">
        <v>20</v>
      </c>
      <c r="H41" s="348"/>
      <c r="I41" s="423"/>
      <c r="J41" s="449"/>
      <c r="K41" s="185"/>
    </row>
    <row r="42" spans="1:11" ht="57" customHeight="1" outlineLevel="1" x14ac:dyDescent="0.25">
      <c r="A42" s="185"/>
      <c r="B42" s="196"/>
      <c r="C42" s="203"/>
      <c r="D42" s="381" t="s">
        <v>393</v>
      </c>
      <c r="E42" s="205" t="s">
        <v>394</v>
      </c>
      <c r="F42" s="333" t="s">
        <v>91</v>
      </c>
      <c r="G42" s="380">
        <v>78</v>
      </c>
      <c r="H42" s="348"/>
      <c r="I42" s="423"/>
      <c r="J42" s="449"/>
      <c r="K42" s="185"/>
    </row>
    <row r="43" spans="1:11" ht="57" customHeight="1" outlineLevel="1" x14ac:dyDescent="0.25">
      <c r="A43" s="185"/>
      <c r="B43" s="196"/>
      <c r="C43" s="203"/>
      <c r="D43" s="381" t="s">
        <v>395</v>
      </c>
      <c r="E43" s="205" t="s">
        <v>396</v>
      </c>
      <c r="F43" s="333" t="s">
        <v>91</v>
      </c>
      <c r="G43" s="380">
        <v>178</v>
      </c>
      <c r="H43" s="348"/>
      <c r="I43" s="423"/>
      <c r="J43" s="449"/>
      <c r="K43" s="185"/>
    </row>
    <row r="44" spans="1:11" ht="57" customHeight="1" outlineLevel="1" x14ac:dyDescent="0.25">
      <c r="A44" s="185"/>
      <c r="B44" s="196"/>
      <c r="C44" s="203"/>
      <c r="D44" s="381" t="s">
        <v>463</v>
      </c>
      <c r="E44" s="205" t="s">
        <v>10738</v>
      </c>
      <c r="F44" s="333" t="s">
        <v>91</v>
      </c>
      <c r="G44" s="380">
        <v>57</v>
      </c>
      <c r="H44" s="348"/>
      <c r="I44" s="423"/>
      <c r="J44" s="449"/>
      <c r="K44" s="185"/>
    </row>
    <row r="45" spans="1:11" ht="93" customHeight="1" outlineLevel="1" x14ac:dyDescent="0.25">
      <c r="A45" s="185"/>
      <c r="B45" s="196"/>
      <c r="C45" s="203"/>
      <c r="D45" s="381" t="s">
        <v>523</v>
      </c>
      <c r="E45" s="205" t="s">
        <v>524</v>
      </c>
      <c r="F45" s="333" t="s">
        <v>70</v>
      </c>
      <c r="G45" s="380">
        <v>10</v>
      </c>
      <c r="H45" s="348"/>
      <c r="I45" s="423"/>
      <c r="J45" s="449"/>
      <c r="K45" s="185"/>
    </row>
    <row r="46" spans="1:11" ht="57" customHeight="1" outlineLevel="1" x14ac:dyDescent="0.25">
      <c r="A46" s="185"/>
      <c r="B46" s="196"/>
      <c r="C46" s="203"/>
      <c r="D46" s="381" t="s">
        <v>10620</v>
      </c>
      <c r="E46" s="205" t="s">
        <v>10739</v>
      </c>
      <c r="F46" s="333" t="s">
        <v>70</v>
      </c>
      <c r="G46" s="380">
        <v>8</v>
      </c>
      <c r="H46" s="348"/>
      <c r="I46" s="423"/>
      <c r="J46" s="449"/>
      <c r="K46" s="185"/>
    </row>
    <row r="47" spans="1:11" ht="18.649999999999999" customHeight="1" outlineLevel="1" thickBot="1" x14ac:dyDescent="0.3">
      <c r="A47" s="185"/>
      <c r="B47" s="196"/>
      <c r="C47" s="444"/>
      <c r="D47" s="445"/>
      <c r="E47" s="445"/>
      <c r="F47" s="445"/>
      <c r="G47" s="446"/>
      <c r="H47" s="343"/>
      <c r="I47" s="422"/>
      <c r="J47" s="449"/>
      <c r="K47" s="185"/>
    </row>
    <row r="48" spans="1:11" ht="21.65" customHeight="1" outlineLevel="1" thickBot="1" x14ac:dyDescent="0.3">
      <c r="A48" s="185"/>
      <c r="B48" s="196"/>
      <c r="C48" s="243"/>
      <c r="D48" s="244"/>
      <c r="E48" s="332" t="s">
        <v>582</v>
      </c>
      <c r="F48" s="245"/>
      <c r="G48" s="245"/>
      <c r="H48" s="246"/>
      <c r="I48" s="421"/>
      <c r="J48" s="449"/>
      <c r="K48" s="185"/>
    </row>
    <row r="49" spans="1:11" ht="57" customHeight="1" outlineLevel="1" x14ac:dyDescent="0.25">
      <c r="A49" s="185"/>
      <c r="B49" s="196"/>
      <c r="C49" s="203"/>
      <c r="D49" s="204" t="s">
        <v>587</v>
      </c>
      <c r="E49" s="205" t="s">
        <v>588</v>
      </c>
      <c r="F49" s="333" t="s">
        <v>16</v>
      </c>
      <c r="G49" s="380">
        <v>120</v>
      </c>
      <c r="H49" s="348"/>
      <c r="I49" s="423"/>
      <c r="J49" s="449"/>
      <c r="K49" s="185"/>
    </row>
    <row r="50" spans="1:11" ht="18.649999999999999" customHeight="1" outlineLevel="1" thickBot="1" x14ac:dyDescent="0.3">
      <c r="A50" s="185"/>
      <c r="B50" s="196"/>
      <c r="C50" s="444"/>
      <c r="D50" s="445"/>
      <c r="E50" s="445"/>
      <c r="F50" s="445"/>
      <c r="G50" s="446"/>
      <c r="H50" s="343"/>
      <c r="I50" s="422"/>
      <c r="J50" s="449"/>
      <c r="K50" s="185"/>
    </row>
    <row r="51" spans="1:11" ht="21.65" customHeight="1" outlineLevel="1" thickBot="1" x14ac:dyDescent="0.3">
      <c r="A51" s="185"/>
      <c r="B51" s="196"/>
      <c r="C51" s="243"/>
      <c r="D51" s="244"/>
      <c r="E51" s="332" t="s">
        <v>10952</v>
      </c>
      <c r="F51" s="245"/>
      <c r="G51" s="245"/>
      <c r="H51" s="246"/>
      <c r="I51" s="421"/>
      <c r="J51" s="449"/>
      <c r="K51" s="185"/>
    </row>
    <row r="52" spans="1:11" ht="74" customHeight="1" outlineLevel="1" x14ac:dyDescent="0.25">
      <c r="A52" s="185"/>
      <c r="B52" s="196"/>
      <c r="C52" s="203"/>
      <c r="D52" s="204" t="s">
        <v>605</v>
      </c>
      <c r="E52" s="205" t="s">
        <v>10740</v>
      </c>
      <c r="F52" s="333" t="s">
        <v>13</v>
      </c>
      <c r="G52" s="380">
        <v>3000</v>
      </c>
      <c r="H52" s="348"/>
      <c r="I52" s="423"/>
      <c r="J52" s="449"/>
      <c r="K52" s="185"/>
    </row>
    <row r="53" spans="1:11" ht="74" customHeight="1" outlineLevel="1" x14ac:dyDescent="0.25">
      <c r="A53" s="185"/>
      <c r="B53" s="196"/>
      <c r="C53" s="203"/>
      <c r="D53" s="204" t="s">
        <v>623</v>
      </c>
      <c r="E53" s="205" t="s">
        <v>10741</v>
      </c>
      <c r="F53" s="333" t="s">
        <v>65</v>
      </c>
      <c r="G53" s="380">
        <v>450</v>
      </c>
      <c r="H53" s="348"/>
      <c r="I53" s="423"/>
      <c r="J53" s="449"/>
      <c r="K53" s="185"/>
    </row>
    <row r="54" spans="1:11" ht="74" customHeight="1" outlineLevel="1" x14ac:dyDescent="0.25">
      <c r="A54" s="185"/>
      <c r="B54" s="196"/>
      <c r="C54" s="203"/>
      <c r="D54" s="204" t="s">
        <v>677</v>
      </c>
      <c r="E54" s="205" t="s">
        <v>10743</v>
      </c>
      <c r="F54" s="333" t="s">
        <v>91</v>
      </c>
      <c r="G54" s="380">
        <v>80</v>
      </c>
      <c r="H54" s="348"/>
      <c r="I54" s="423"/>
      <c r="J54" s="449"/>
      <c r="K54" s="185"/>
    </row>
    <row r="55" spans="1:11" ht="74" customHeight="1" outlineLevel="1" x14ac:dyDescent="0.25">
      <c r="A55" s="185"/>
      <c r="B55" s="196"/>
      <c r="C55" s="203"/>
      <c r="D55" s="204" t="s">
        <v>687</v>
      </c>
      <c r="E55" s="205" t="s">
        <v>688</v>
      </c>
      <c r="F55" s="333" t="s">
        <v>91</v>
      </c>
      <c r="G55" s="380">
        <v>10</v>
      </c>
      <c r="H55" s="348"/>
      <c r="I55" s="423"/>
      <c r="J55" s="449"/>
      <c r="K55" s="185"/>
    </row>
    <row r="56" spans="1:11" ht="74" customHeight="1" outlineLevel="1" x14ac:dyDescent="0.25">
      <c r="A56" s="185"/>
      <c r="B56" s="196"/>
      <c r="C56" s="203"/>
      <c r="D56" s="204" t="s">
        <v>717</v>
      </c>
      <c r="E56" s="205" t="s">
        <v>10744</v>
      </c>
      <c r="F56" s="333" t="s">
        <v>13</v>
      </c>
      <c r="G56" s="380">
        <v>2200</v>
      </c>
      <c r="H56" s="348"/>
      <c r="I56" s="423"/>
      <c r="J56" s="449"/>
      <c r="K56" s="185"/>
    </row>
    <row r="57" spans="1:11" ht="74" customHeight="1" outlineLevel="1" x14ac:dyDescent="0.25">
      <c r="A57" s="185"/>
      <c r="B57" s="196"/>
      <c r="C57" s="203"/>
      <c r="D57" s="204" t="s">
        <v>779</v>
      </c>
      <c r="E57" s="205" t="s">
        <v>780</v>
      </c>
      <c r="F57" s="333" t="s">
        <v>16</v>
      </c>
      <c r="G57" s="380">
        <v>10</v>
      </c>
      <c r="H57" s="348"/>
      <c r="I57" s="423"/>
      <c r="J57" s="449"/>
      <c r="K57" s="185"/>
    </row>
    <row r="58" spans="1:11" ht="74" customHeight="1" outlineLevel="1" x14ac:dyDescent="0.25">
      <c r="A58" s="185"/>
      <c r="B58" s="196"/>
      <c r="C58" s="203"/>
      <c r="D58" s="204" t="s">
        <v>789</v>
      </c>
      <c r="E58" s="205" t="s">
        <v>790</v>
      </c>
      <c r="F58" s="333" t="s">
        <v>91</v>
      </c>
      <c r="G58" s="349">
        <v>120</v>
      </c>
      <c r="H58" s="348"/>
      <c r="I58" s="423"/>
      <c r="J58" s="449"/>
      <c r="K58" s="185"/>
    </row>
    <row r="59" spans="1:11" ht="74" customHeight="1" outlineLevel="1" x14ac:dyDescent="0.25">
      <c r="A59" s="185"/>
      <c r="B59" s="196"/>
      <c r="C59" s="203"/>
      <c r="D59" s="204" t="s">
        <v>793</v>
      </c>
      <c r="E59" s="205" t="s">
        <v>794</v>
      </c>
      <c r="F59" s="333" t="s">
        <v>13</v>
      </c>
      <c r="G59" s="380">
        <v>14000</v>
      </c>
      <c r="H59" s="348"/>
      <c r="I59" s="423"/>
      <c r="J59" s="449"/>
      <c r="K59" s="185"/>
    </row>
    <row r="60" spans="1:11" ht="18.649999999999999" customHeight="1" outlineLevel="1" thickBot="1" x14ac:dyDescent="0.3">
      <c r="A60" s="185"/>
      <c r="B60" s="196"/>
      <c r="C60" s="444"/>
      <c r="D60" s="445"/>
      <c r="E60" s="445"/>
      <c r="F60" s="445"/>
      <c r="G60" s="446"/>
      <c r="H60" s="343"/>
      <c r="I60" s="422"/>
      <c r="J60" s="449"/>
      <c r="K60" s="185"/>
    </row>
    <row r="61" spans="1:11" ht="21.65" customHeight="1" outlineLevel="1" thickBot="1" x14ac:dyDescent="0.3">
      <c r="A61" s="185"/>
      <c r="B61" s="196"/>
      <c r="C61" s="243"/>
      <c r="D61" s="244"/>
      <c r="E61" s="332" t="s">
        <v>10944</v>
      </c>
      <c r="F61" s="245"/>
      <c r="G61" s="245"/>
      <c r="H61" s="246"/>
      <c r="I61" s="421"/>
      <c r="J61" s="449"/>
      <c r="K61" s="185"/>
    </row>
    <row r="62" spans="1:11" ht="85.75" customHeight="1" outlineLevel="1" x14ac:dyDescent="0.25">
      <c r="A62" s="185"/>
      <c r="B62" s="196"/>
      <c r="C62" s="203"/>
      <c r="D62" s="204" t="s">
        <v>883</v>
      </c>
      <c r="E62" s="205" t="s">
        <v>884</v>
      </c>
      <c r="F62" s="333" t="s">
        <v>65</v>
      </c>
      <c r="G62" s="437">
        <v>700</v>
      </c>
      <c r="H62" s="348"/>
      <c r="I62" s="423"/>
      <c r="J62" s="449"/>
      <c r="K62" s="185"/>
    </row>
    <row r="63" spans="1:11" ht="66.650000000000006" customHeight="1" outlineLevel="1" x14ac:dyDescent="0.25">
      <c r="A63" s="185"/>
      <c r="B63" s="196"/>
      <c r="C63" s="203"/>
      <c r="D63" s="204" t="s">
        <v>897</v>
      </c>
      <c r="E63" s="205" t="s">
        <v>898</v>
      </c>
      <c r="F63" s="333" t="s">
        <v>65</v>
      </c>
      <c r="G63" s="380">
        <v>500</v>
      </c>
      <c r="H63" s="348"/>
      <c r="I63" s="423"/>
      <c r="J63" s="449"/>
      <c r="K63" s="185"/>
    </row>
    <row r="64" spans="1:11" ht="77.400000000000006" customHeight="1" outlineLevel="1" x14ac:dyDescent="0.25">
      <c r="A64" s="185"/>
      <c r="B64" s="196"/>
      <c r="C64" s="203"/>
      <c r="D64" s="204" t="s">
        <v>10625</v>
      </c>
      <c r="E64" s="205" t="s">
        <v>10626</v>
      </c>
      <c r="F64" s="333" t="s">
        <v>65</v>
      </c>
      <c r="G64" s="380">
        <v>100</v>
      </c>
      <c r="H64" s="348"/>
      <c r="I64" s="423"/>
      <c r="J64" s="449"/>
      <c r="K64" s="185"/>
    </row>
    <row r="65" spans="1:11" ht="18.649999999999999" customHeight="1" outlineLevel="1" thickBot="1" x14ac:dyDescent="0.3">
      <c r="A65" s="185"/>
      <c r="B65" s="196"/>
      <c r="C65" s="444"/>
      <c r="D65" s="445"/>
      <c r="E65" s="445"/>
      <c r="F65" s="445"/>
      <c r="G65" s="446"/>
      <c r="H65" s="343"/>
      <c r="I65" s="422"/>
      <c r="J65" s="449"/>
      <c r="K65" s="185"/>
    </row>
    <row r="66" spans="1:11" ht="21.65" customHeight="1" outlineLevel="1" thickBot="1" x14ac:dyDescent="0.3">
      <c r="A66" s="185"/>
      <c r="B66" s="196"/>
      <c r="C66" s="243"/>
      <c r="D66" s="244"/>
      <c r="E66" s="332" t="s">
        <v>912</v>
      </c>
      <c r="F66" s="245"/>
      <c r="G66" s="245"/>
      <c r="H66" s="246"/>
      <c r="I66" s="421"/>
      <c r="J66" s="449"/>
      <c r="K66" s="185"/>
    </row>
    <row r="67" spans="1:11" ht="60" customHeight="1" outlineLevel="1" x14ac:dyDescent="0.25">
      <c r="A67" s="185"/>
      <c r="B67" s="196"/>
      <c r="C67" s="203"/>
      <c r="D67" s="381" t="s">
        <v>931</v>
      </c>
      <c r="E67" s="205" t="s">
        <v>10745</v>
      </c>
      <c r="F67" s="333" t="s">
        <v>70</v>
      </c>
      <c r="G67" s="380">
        <v>1</v>
      </c>
      <c r="H67" s="348"/>
      <c r="I67" s="423"/>
      <c r="J67" s="449"/>
      <c r="K67" s="185"/>
    </row>
    <row r="68" spans="1:11" ht="60" customHeight="1" outlineLevel="1" x14ac:dyDescent="0.25">
      <c r="A68" s="185"/>
      <c r="B68" s="196"/>
      <c r="C68" s="203"/>
      <c r="D68" s="381" t="s">
        <v>945</v>
      </c>
      <c r="E68" s="205" t="s">
        <v>10746</v>
      </c>
      <c r="F68" s="333" t="s">
        <v>70</v>
      </c>
      <c r="G68" s="380">
        <v>26</v>
      </c>
      <c r="H68" s="348"/>
      <c r="I68" s="423"/>
      <c r="J68" s="449"/>
      <c r="K68" s="185"/>
    </row>
    <row r="69" spans="1:11" ht="60" customHeight="1" outlineLevel="1" x14ac:dyDescent="0.25">
      <c r="A69" s="185"/>
      <c r="B69" s="196"/>
      <c r="C69" s="203"/>
      <c r="D69" s="381" t="s">
        <v>955</v>
      </c>
      <c r="E69" s="205" t="s">
        <v>10747</v>
      </c>
      <c r="F69" s="333" t="s">
        <v>91</v>
      </c>
      <c r="G69" s="380">
        <v>60</v>
      </c>
      <c r="H69" s="348"/>
      <c r="I69" s="423"/>
      <c r="J69" s="449"/>
      <c r="K69" s="185"/>
    </row>
    <row r="70" spans="1:11" ht="60" customHeight="1" outlineLevel="1" x14ac:dyDescent="0.25">
      <c r="A70" s="185"/>
      <c r="B70" s="196"/>
      <c r="C70" s="203"/>
      <c r="D70" s="381" t="s">
        <v>957</v>
      </c>
      <c r="E70" s="205" t="s">
        <v>10748</v>
      </c>
      <c r="F70" s="333" t="s">
        <v>91</v>
      </c>
      <c r="G70" s="380">
        <v>18</v>
      </c>
      <c r="H70" s="348"/>
      <c r="I70" s="423"/>
      <c r="J70" s="449"/>
      <c r="K70" s="185"/>
    </row>
    <row r="71" spans="1:11" ht="60" customHeight="1" outlineLevel="1" x14ac:dyDescent="0.25">
      <c r="A71" s="185"/>
      <c r="B71" s="196"/>
      <c r="C71" s="203"/>
      <c r="D71" s="381" t="s">
        <v>959</v>
      </c>
      <c r="E71" s="205" t="s">
        <v>10749</v>
      </c>
      <c r="F71" s="333" t="s">
        <v>91</v>
      </c>
      <c r="G71" s="380">
        <v>10</v>
      </c>
      <c r="H71" s="348"/>
      <c r="I71" s="423"/>
      <c r="J71" s="449"/>
      <c r="K71" s="185"/>
    </row>
    <row r="72" spans="1:11" ht="60" customHeight="1" outlineLevel="1" x14ac:dyDescent="0.25">
      <c r="A72" s="185"/>
      <c r="B72" s="196"/>
      <c r="C72" s="203"/>
      <c r="D72" s="381" t="s">
        <v>971</v>
      </c>
      <c r="E72" s="205" t="s">
        <v>10750</v>
      </c>
      <c r="F72" s="333" t="s">
        <v>91</v>
      </c>
      <c r="G72" s="380">
        <v>40</v>
      </c>
      <c r="H72" s="348"/>
      <c r="I72" s="423"/>
      <c r="J72" s="449"/>
      <c r="K72" s="185"/>
    </row>
    <row r="73" spans="1:11" ht="60" customHeight="1" outlineLevel="1" x14ac:dyDescent="0.25">
      <c r="A73" s="185"/>
      <c r="B73" s="196"/>
      <c r="C73" s="203"/>
      <c r="D73" s="381" t="s">
        <v>1061</v>
      </c>
      <c r="E73" s="205" t="s">
        <v>10751</v>
      </c>
      <c r="F73" s="333" t="s">
        <v>70</v>
      </c>
      <c r="G73" s="380">
        <v>1</v>
      </c>
      <c r="H73" s="348"/>
      <c r="I73" s="423"/>
      <c r="J73" s="449"/>
      <c r="K73" s="185"/>
    </row>
    <row r="74" spans="1:11" ht="60" customHeight="1" outlineLevel="1" x14ac:dyDescent="0.25">
      <c r="A74" s="185"/>
      <c r="B74" s="196"/>
      <c r="C74" s="203"/>
      <c r="D74" s="381" t="s">
        <v>1067</v>
      </c>
      <c r="E74" s="205" t="s">
        <v>10752</v>
      </c>
      <c r="F74" s="333" t="s">
        <v>91</v>
      </c>
      <c r="G74" s="380">
        <v>8</v>
      </c>
      <c r="H74" s="348"/>
      <c r="I74" s="423"/>
      <c r="J74" s="449"/>
      <c r="K74" s="185"/>
    </row>
    <row r="75" spans="1:11" ht="60" customHeight="1" outlineLevel="1" x14ac:dyDescent="0.25">
      <c r="A75" s="185"/>
      <c r="B75" s="196"/>
      <c r="C75" s="203"/>
      <c r="D75" s="381" t="s">
        <v>1102</v>
      </c>
      <c r="E75" s="205" t="s">
        <v>1103</v>
      </c>
      <c r="F75" s="333" t="s">
        <v>70</v>
      </c>
      <c r="G75" s="380">
        <v>2</v>
      </c>
      <c r="H75" s="348"/>
      <c r="I75" s="423"/>
      <c r="J75" s="449"/>
      <c r="K75" s="185"/>
    </row>
    <row r="76" spans="1:11" ht="60" customHeight="1" outlineLevel="1" x14ac:dyDescent="0.25">
      <c r="A76" s="185"/>
      <c r="B76" s="196"/>
      <c r="C76" s="203"/>
      <c r="D76" s="381" t="s">
        <v>1112</v>
      </c>
      <c r="E76" s="205" t="s">
        <v>1113</v>
      </c>
      <c r="F76" s="333" t="s">
        <v>70</v>
      </c>
      <c r="G76" s="380">
        <v>4</v>
      </c>
      <c r="H76" s="348"/>
      <c r="I76" s="423"/>
      <c r="J76" s="449"/>
      <c r="K76" s="185"/>
    </row>
    <row r="77" spans="1:11" ht="60" customHeight="1" outlineLevel="1" x14ac:dyDescent="0.25">
      <c r="A77" s="185"/>
      <c r="B77" s="196"/>
      <c r="C77" s="203"/>
      <c r="D77" s="381" t="s">
        <v>1114</v>
      </c>
      <c r="E77" s="205" t="s">
        <v>1115</v>
      </c>
      <c r="F77" s="333" t="s">
        <v>70</v>
      </c>
      <c r="G77" s="380">
        <v>3</v>
      </c>
      <c r="H77" s="348"/>
      <c r="I77" s="423"/>
      <c r="J77" s="449"/>
      <c r="K77" s="185"/>
    </row>
    <row r="78" spans="1:11" ht="60" customHeight="1" outlineLevel="1" x14ac:dyDescent="0.25">
      <c r="A78" s="185"/>
      <c r="B78" s="196"/>
      <c r="C78" s="203"/>
      <c r="D78" s="381" t="s">
        <v>1116</v>
      </c>
      <c r="E78" s="205" t="s">
        <v>1117</v>
      </c>
      <c r="F78" s="333" t="s">
        <v>70</v>
      </c>
      <c r="G78" s="380">
        <v>6</v>
      </c>
      <c r="H78" s="348"/>
      <c r="I78" s="423"/>
      <c r="J78" s="449"/>
      <c r="K78" s="185"/>
    </row>
    <row r="79" spans="1:11" ht="60" customHeight="1" outlineLevel="1" x14ac:dyDescent="0.25">
      <c r="A79" s="185"/>
      <c r="B79" s="196"/>
      <c r="C79" s="203"/>
      <c r="D79" s="381" t="s">
        <v>1166</v>
      </c>
      <c r="E79" s="205" t="s">
        <v>1167</v>
      </c>
      <c r="F79" s="333" t="s">
        <v>70</v>
      </c>
      <c r="G79" s="380">
        <v>1</v>
      </c>
      <c r="H79" s="348"/>
      <c r="I79" s="423"/>
      <c r="J79" s="449"/>
      <c r="K79" s="185"/>
    </row>
    <row r="80" spans="1:11" ht="60" customHeight="1" outlineLevel="1" x14ac:dyDescent="0.25">
      <c r="A80" s="185"/>
      <c r="B80" s="196"/>
      <c r="C80" s="203"/>
      <c r="D80" s="381" t="s">
        <v>1223</v>
      </c>
      <c r="E80" s="205" t="s">
        <v>1224</v>
      </c>
      <c r="F80" s="333" t="s">
        <v>70</v>
      </c>
      <c r="G80" s="380">
        <v>1</v>
      </c>
      <c r="H80" s="348"/>
      <c r="I80" s="423"/>
      <c r="J80" s="449"/>
      <c r="K80" s="185"/>
    </row>
    <row r="81" spans="1:11" ht="73.25" customHeight="1" outlineLevel="1" x14ac:dyDescent="0.25">
      <c r="A81" s="185"/>
      <c r="B81" s="196"/>
      <c r="C81" s="203"/>
      <c r="D81" s="433" t="s">
        <v>10650</v>
      </c>
      <c r="E81" s="205" t="s">
        <v>10925</v>
      </c>
      <c r="F81" s="333" t="s">
        <v>91</v>
      </c>
      <c r="G81" s="380">
        <v>1</v>
      </c>
      <c r="H81" s="348"/>
      <c r="I81" s="423"/>
      <c r="J81" s="449"/>
      <c r="K81" s="185"/>
    </row>
    <row r="82" spans="1:11" ht="60" customHeight="1" outlineLevel="1" x14ac:dyDescent="0.25">
      <c r="A82" s="185"/>
      <c r="B82" s="196"/>
      <c r="C82" s="203"/>
      <c r="D82" s="433" t="s">
        <v>10651</v>
      </c>
      <c r="E82" s="205" t="s">
        <v>10926</v>
      </c>
      <c r="F82" s="333" t="s">
        <v>70</v>
      </c>
      <c r="G82" s="380">
        <v>1</v>
      </c>
      <c r="H82" s="348"/>
      <c r="I82" s="423"/>
      <c r="J82" s="449"/>
      <c r="K82" s="185"/>
    </row>
    <row r="83" spans="1:11" ht="69.650000000000006" customHeight="1" outlineLevel="1" x14ac:dyDescent="0.25">
      <c r="A83" s="185"/>
      <c r="B83" s="196"/>
      <c r="C83" s="203"/>
      <c r="D83" s="433" t="s">
        <v>10654</v>
      </c>
      <c r="E83" s="205" t="s">
        <v>10927</v>
      </c>
      <c r="F83" s="333" t="s">
        <v>70</v>
      </c>
      <c r="G83" s="380">
        <v>1</v>
      </c>
      <c r="H83" s="348"/>
      <c r="I83" s="423"/>
      <c r="J83" s="449"/>
      <c r="K83" s="185"/>
    </row>
    <row r="84" spans="1:11" ht="18.649999999999999" customHeight="1" outlineLevel="1" thickBot="1" x14ac:dyDescent="0.3">
      <c r="A84" s="185"/>
      <c r="B84" s="196"/>
      <c r="C84" s="444"/>
      <c r="D84" s="445"/>
      <c r="E84" s="445"/>
      <c r="F84" s="445"/>
      <c r="G84" s="446"/>
      <c r="H84" s="343"/>
      <c r="I84" s="422"/>
      <c r="J84" s="449"/>
      <c r="K84" s="185"/>
    </row>
    <row r="85" spans="1:11" ht="21.65" customHeight="1" outlineLevel="1" thickBot="1" x14ac:dyDescent="0.3">
      <c r="A85" s="185"/>
      <c r="B85" s="196"/>
      <c r="C85" s="243"/>
      <c r="D85" s="244"/>
      <c r="E85" s="332" t="s">
        <v>10953</v>
      </c>
      <c r="F85" s="245"/>
      <c r="G85" s="245"/>
      <c r="H85" s="246"/>
      <c r="I85" s="421"/>
      <c r="J85" s="449"/>
      <c r="K85" s="185"/>
    </row>
    <row r="86" spans="1:11" ht="70" customHeight="1" outlineLevel="1" x14ac:dyDescent="0.25">
      <c r="A86" s="185"/>
      <c r="B86" s="196"/>
      <c r="C86" s="203"/>
      <c r="D86" s="204" t="s">
        <v>1455</v>
      </c>
      <c r="E86" s="205" t="s">
        <v>1456</v>
      </c>
      <c r="F86" s="333" t="s">
        <v>70</v>
      </c>
      <c r="G86" s="380">
        <v>2</v>
      </c>
      <c r="H86" s="348"/>
      <c r="I86" s="423"/>
      <c r="J86" s="449"/>
      <c r="K86" s="185"/>
    </row>
    <row r="87" spans="1:11" ht="70" customHeight="1" outlineLevel="1" x14ac:dyDescent="0.25">
      <c r="A87" s="185"/>
      <c r="B87" s="196"/>
      <c r="C87" s="203"/>
      <c r="D87" s="204" t="s">
        <v>10635</v>
      </c>
      <c r="E87" s="205" t="s">
        <v>10761</v>
      </c>
      <c r="F87" s="333" t="s">
        <v>70</v>
      </c>
      <c r="G87" s="380">
        <v>15</v>
      </c>
      <c r="H87" s="348"/>
      <c r="I87" s="423"/>
      <c r="J87" s="449"/>
      <c r="K87" s="185"/>
    </row>
    <row r="88" spans="1:11" ht="70" customHeight="1" outlineLevel="1" x14ac:dyDescent="0.25">
      <c r="A88" s="185"/>
      <c r="B88" s="196"/>
      <c r="C88" s="203"/>
      <c r="D88" s="204" t="s">
        <v>1501</v>
      </c>
      <c r="E88" s="205" t="s">
        <v>10758</v>
      </c>
      <c r="F88" s="333" t="s">
        <v>70</v>
      </c>
      <c r="G88" s="380">
        <v>1</v>
      </c>
      <c r="H88" s="348"/>
      <c r="I88" s="423"/>
      <c r="J88" s="449"/>
      <c r="K88" s="185"/>
    </row>
    <row r="89" spans="1:11" ht="70" customHeight="1" outlineLevel="1" x14ac:dyDescent="0.25">
      <c r="A89" s="185"/>
      <c r="B89" s="196"/>
      <c r="C89" s="203"/>
      <c r="D89" s="204" t="s">
        <v>1311</v>
      </c>
      <c r="E89" s="205" t="s">
        <v>10630</v>
      </c>
      <c r="F89" s="333" t="s">
        <v>91</v>
      </c>
      <c r="G89" s="380">
        <v>46</v>
      </c>
      <c r="H89" s="348"/>
      <c r="I89" s="423"/>
      <c r="J89" s="449"/>
      <c r="K89" s="185"/>
    </row>
    <row r="90" spans="1:11" ht="70" customHeight="1" outlineLevel="1" x14ac:dyDescent="0.25">
      <c r="A90" s="185"/>
      <c r="B90" s="196"/>
      <c r="C90" s="203"/>
      <c r="D90" s="204" t="s">
        <v>1289</v>
      </c>
      <c r="E90" s="205" t="s">
        <v>10755</v>
      </c>
      <c r="F90" s="333" t="s">
        <v>91</v>
      </c>
      <c r="G90" s="380">
        <v>55</v>
      </c>
      <c r="H90" s="348"/>
      <c r="I90" s="423"/>
      <c r="J90" s="449"/>
      <c r="K90" s="185"/>
    </row>
    <row r="91" spans="1:11" ht="70" customHeight="1" outlineLevel="1" x14ac:dyDescent="0.25">
      <c r="A91" s="185"/>
      <c r="B91" s="196"/>
      <c r="C91" s="203"/>
      <c r="D91" s="204" t="s">
        <v>1293</v>
      </c>
      <c r="E91" s="205" t="s">
        <v>10756</v>
      </c>
      <c r="F91" s="333" t="s">
        <v>91</v>
      </c>
      <c r="G91" s="380">
        <v>23</v>
      </c>
      <c r="H91" s="348"/>
      <c r="I91" s="423"/>
      <c r="J91" s="449"/>
      <c r="K91" s="185"/>
    </row>
    <row r="92" spans="1:11" ht="70" customHeight="1" outlineLevel="1" x14ac:dyDescent="0.25">
      <c r="A92" s="185"/>
      <c r="B92" s="196"/>
      <c r="C92" s="203"/>
      <c r="D92" s="204" t="s">
        <v>1886</v>
      </c>
      <c r="E92" s="205" t="s">
        <v>1887</v>
      </c>
      <c r="F92" s="333" t="s">
        <v>70</v>
      </c>
      <c r="G92" s="380">
        <v>55</v>
      </c>
      <c r="H92" s="348"/>
      <c r="I92" s="423"/>
      <c r="J92" s="449"/>
      <c r="K92" s="185"/>
    </row>
    <row r="93" spans="1:11" ht="70" customHeight="1" outlineLevel="1" x14ac:dyDescent="0.25">
      <c r="A93" s="185"/>
      <c r="B93" s="196"/>
      <c r="C93" s="203"/>
      <c r="D93" s="204" t="s">
        <v>1726</v>
      </c>
      <c r="E93" s="205" t="s">
        <v>10760</v>
      </c>
      <c r="F93" s="333" t="s">
        <v>70</v>
      </c>
      <c r="G93" s="380">
        <v>18</v>
      </c>
      <c r="H93" s="348"/>
      <c r="I93" s="423"/>
      <c r="J93" s="449"/>
      <c r="K93" s="185"/>
    </row>
    <row r="94" spans="1:11" ht="51" customHeight="1" outlineLevel="1" x14ac:dyDescent="0.25">
      <c r="A94" s="185"/>
      <c r="B94" s="196"/>
      <c r="C94" s="203"/>
      <c r="D94" s="204" t="s">
        <v>1762</v>
      </c>
      <c r="E94" s="205" t="s">
        <v>1763</v>
      </c>
      <c r="F94" s="333" t="s">
        <v>70</v>
      </c>
      <c r="G94" s="380">
        <v>21</v>
      </c>
      <c r="H94" s="348"/>
      <c r="I94" s="423"/>
      <c r="J94" s="449"/>
      <c r="K94" s="185"/>
    </row>
    <row r="95" spans="1:11" ht="107.4" customHeight="1" outlineLevel="1" x14ac:dyDescent="0.25">
      <c r="A95" s="185"/>
      <c r="B95" s="196"/>
      <c r="C95" s="203"/>
      <c r="D95" s="204" t="s">
        <v>10803</v>
      </c>
      <c r="E95" s="205" t="s">
        <v>10804</v>
      </c>
      <c r="F95" s="333" t="s">
        <v>70</v>
      </c>
      <c r="G95" s="380">
        <v>20</v>
      </c>
      <c r="H95" s="348"/>
      <c r="I95" s="423"/>
      <c r="J95" s="449"/>
      <c r="K95" s="185"/>
    </row>
    <row r="96" spans="1:11" ht="55.25" customHeight="1" outlineLevel="1" x14ac:dyDescent="0.25">
      <c r="A96" s="185"/>
      <c r="B96" s="196"/>
      <c r="C96" s="203"/>
      <c r="D96" s="204" t="s">
        <v>1724</v>
      </c>
      <c r="E96" s="205" t="s">
        <v>10759</v>
      </c>
      <c r="F96" s="333" t="s">
        <v>70</v>
      </c>
      <c r="G96" s="380">
        <v>9</v>
      </c>
      <c r="H96" s="348"/>
      <c r="I96" s="423"/>
      <c r="J96" s="449"/>
      <c r="K96" s="185"/>
    </row>
    <row r="97" spans="1:11" ht="55.25" customHeight="1" outlineLevel="1" x14ac:dyDescent="0.25">
      <c r="A97" s="185"/>
      <c r="B97" s="196"/>
      <c r="C97" s="203"/>
      <c r="D97" s="204" t="s">
        <v>1936</v>
      </c>
      <c r="E97" s="205" t="s">
        <v>1937</v>
      </c>
      <c r="F97" s="333" t="s">
        <v>70</v>
      </c>
      <c r="G97" s="380">
        <v>27</v>
      </c>
      <c r="H97" s="348"/>
      <c r="I97" s="423"/>
      <c r="J97" s="449"/>
      <c r="K97" s="185"/>
    </row>
    <row r="98" spans="1:11" ht="55.25" customHeight="1" outlineLevel="1" x14ac:dyDescent="0.25">
      <c r="A98" s="185"/>
      <c r="B98" s="196"/>
      <c r="C98" s="203"/>
      <c r="D98" s="204" t="s">
        <v>1928</v>
      </c>
      <c r="E98" s="205" t="s">
        <v>1929</v>
      </c>
      <c r="F98" s="333" t="s">
        <v>70</v>
      </c>
      <c r="G98" s="380">
        <v>147</v>
      </c>
      <c r="H98" s="348"/>
      <c r="I98" s="423"/>
      <c r="J98" s="449"/>
      <c r="K98" s="185"/>
    </row>
    <row r="99" spans="1:11" ht="77.400000000000006" customHeight="1" outlineLevel="1" x14ac:dyDescent="0.25">
      <c r="A99" s="185"/>
      <c r="B99" s="196"/>
      <c r="C99" s="203"/>
      <c r="D99" s="204" t="s">
        <v>10765</v>
      </c>
      <c r="E99" s="205" t="s">
        <v>10766</v>
      </c>
      <c r="F99" s="333" t="s">
        <v>10609</v>
      </c>
      <c r="G99" s="380">
        <v>9</v>
      </c>
      <c r="H99" s="348"/>
      <c r="I99" s="423"/>
      <c r="J99" s="449"/>
      <c r="K99" s="185"/>
    </row>
    <row r="100" spans="1:11" ht="45.65" customHeight="1" outlineLevel="1" x14ac:dyDescent="0.25">
      <c r="A100" s="185"/>
      <c r="B100" s="196"/>
      <c r="C100" s="203"/>
      <c r="D100" s="204" t="s">
        <v>10771</v>
      </c>
      <c r="E100" s="205" t="s">
        <v>10610</v>
      </c>
      <c r="F100" s="333" t="s">
        <v>10609</v>
      </c>
      <c r="G100" s="380">
        <v>8</v>
      </c>
      <c r="H100" s="348"/>
      <c r="I100" s="423"/>
      <c r="J100" s="449"/>
      <c r="K100" s="185"/>
    </row>
    <row r="101" spans="1:11" ht="84" customHeight="1" outlineLevel="1" x14ac:dyDescent="0.25">
      <c r="A101" s="185"/>
      <c r="B101" s="196"/>
      <c r="C101" s="203"/>
      <c r="D101" s="204" t="s">
        <v>10811</v>
      </c>
      <c r="E101" s="205" t="s">
        <v>10812</v>
      </c>
      <c r="F101" s="333" t="s">
        <v>70</v>
      </c>
      <c r="G101" s="380">
        <v>19</v>
      </c>
      <c r="H101" s="348"/>
      <c r="I101" s="423"/>
      <c r="J101" s="449"/>
      <c r="K101" s="185"/>
    </row>
    <row r="102" spans="1:11" ht="118.75" customHeight="1" outlineLevel="1" x14ac:dyDescent="0.25">
      <c r="A102" s="185"/>
      <c r="B102" s="196"/>
      <c r="C102" s="203"/>
      <c r="D102" s="204" t="s">
        <v>10817</v>
      </c>
      <c r="E102" s="205" t="s">
        <v>10818</v>
      </c>
      <c r="F102" s="333" t="s">
        <v>70</v>
      </c>
      <c r="G102" s="380">
        <v>3</v>
      </c>
      <c r="H102" s="348"/>
      <c r="I102" s="423"/>
      <c r="J102" s="449"/>
      <c r="K102" s="185"/>
    </row>
    <row r="103" spans="1:11" ht="48" customHeight="1" outlineLevel="1" x14ac:dyDescent="0.25">
      <c r="A103" s="185"/>
      <c r="B103" s="196"/>
      <c r="C103" s="203"/>
      <c r="D103" s="204" t="s">
        <v>10772</v>
      </c>
      <c r="E103" s="205" t="s">
        <v>10773</v>
      </c>
      <c r="F103" s="333" t="s">
        <v>91</v>
      </c>
      <c r="G103" s="380">
        <v>742</v>
      </c>
      <c r="H103" s="348"/>
      <c r="I103" s="423"/>
      <c r="J103" s="449"/>
      <c r="K103" s="185"/>
    </row>
    <row r="104" spans="1:11" ht="48" customHeight="1" outlineLevel="1" x14ac:dyDescent="0.25">
      <c r="A104" s="185"/>
      <c r="B104" s="196"/>
      <c r="C104" s="203"/>
      <c r="D104" s="204" t="s">
        <v>10774</v>
      </c>
      <c r="E104" s="205" t="s">
        <v>10775</v>
      </c>
      <c r="F104" s="333" t="s">
        <v>91</v>
      </c>
      <c r="G104" s="380">
        <v>135</v>
      </c>
      <c r="H104" s="348"/>
      <c r="I104" s="423"/>
      <c r="J104" s="449"/>
      <c r="K104" s="185"/>
    </row>
    <row r="105" spans="1:11" ht="48" customHeight="1" outlineLevel="1" x14ac:dyDescent="0.25">
      <c r="A105" s="185"/>
      <c r="B105" s="196"/>
      <c r="C105" s="203"/>
      <c r="D105" s="204" t="s">
        <v>10776</v>
      </c>
      <c r="E105" s="205" t="s">
        <v>10777</v>
      </c>
      <c r="F105" s="333" t="s">
        <v>91</v>
      </c>
      <c r="G105" s="380">
        <v>49</v>
      </c>
      <c r="H105" s="348"/>
      <c r="I105" s="423"/>
      <c r="J105" s="449"/>
      <c r="K105" s="185"/>
    </row>
    <row r="106" spans="1:11" ht="78" customHeight="1" outlineLevel="1" x14ac:dyDescent="0.25">
      <c r="A106" s="185"/>
      <c r="B106" s="196"/>
      <c r="C106" s="203"/>
      <c r="D106" s="204" t="s">
        <v>10797</v>
      </c>
      <c r="E106" s="205" t="s">
        <v>10798</v>
      </c>
      <c r="F106" s="333" t="s">
        <v>91</v>
      </c>
      <c r="G106" s="380">
        <v>828</v>
      </c>
      <c r="H106" s="348"/>
      <c r="I106" s="423"/>
      <c r="J106" s="449"/>
      <c r="K106" s="185"/>
    </row>
    <row r="107" spans="1:11" ht="65.400000000000006" customHeight="1" outlineLevel="1" x14ac:dyDescent="0.25">
      <c r="A107" s="185"/>
      <c r="B107" s="196"/>
      <c r="C107" s="203"/>
      <c r="D107" s="204" t="s">
        <v>1683</v>
      </c>
      <c r="E107" s="205" t="s">
        <v>1684</v>
      </c>
      <c r="F107" s="333" t="s">
        <v>70</v>
      </c>
      <c r="G107" s="380">
        <v>1</v>
      </c>
      <c r="H107" s="348"/>
      <c r="I107" s="423"/>
      <c r="J107" s="449"/>
      <c r="K107" s="185"/>
    </row>
    <row r="108" spans="1:11" ht="84" customHeight="1" outlineLevel="1" x14ac:dyDescent="0.25">
      <c r="A108" s="185"/>
      <c r="B108" s="196"/>
      <c r="C108" s="203"/>
      <c r="D108" s="204" t="s">
        <v>10825</v>
      </c>
      <c r="E108" s="205" t="s">
        <v>10826</v>
      </c>
      <c r="F108" s="333" t="s">
        <v>70</v>
      </c>
      <c r="G108" s="380">
        <v>2</v>
      </c>
      <c r="H108" s="348"/>
      <c r="I108" s="423"/>
      <c r="J108" s="449"/>
      <c r="K108" s="185"/>
    </row>
    <row r="109" spans="1:11" ht="97.25" customHeight="1" outlineLevel="1" x14ac:dyDescent="0.25">
      <c r="A109" s="185"/>
      <c r="B109" s="196"/>
      <c r="C109" s="203"/>
      <c r="D109" s="204" t="s">
        <v>10831</v>
      </c>
      <c r="E109" s="205" t="s">
        <v>10832</v>
      </c>
      <c r="F109" s="333" t="s">
        <v>70</v>
      </c>
      <c r="G109" s="380">
        <v>28</v>
      </c>
      <c r="H109" s="348"/>
      <c r="I109" s="423"/>
      <c r="J109" s="449"/>
      <c r="K109" s="185"/>
    </row>
    <row r="110" spans="1:11" ht="93.65" customHeight="1" outlineLevel="1" x14ac:dyDescent="0.25">
      <c r="A110" s="185"/>
      <c r="B110" s="196"/>
      <c r="C110" s="203"/>
      <c r="D110" s="204" t="s">
        <v>10835</v>
      </c>
      <c r="E110" s="205" t="s">
        <v>10836</v>
      </c>
      <c r="F110" s="333" t="s">
        <v>70</v>
      </c>
      <c r="G110" s="380">
        <v>76</v>
      </c>
      <c r="H110" s="348"/>
      <c r="I110" s="423"/>
      <c r="J110" s="449"/>
      <c r="K110" s="185"/>
    </row>
    <row r="111" spans="1:11" ht="141" customHeight="1" outlineLevel="1" x14ac:dyDescent="0.25">
      <c r="A111" s="185"/>
      <c r="B111" s="196"/>
      <c r="C111" s="203"/>
      <c r="D111" s="204" t="s">
        <v>10848</v>
      </c>
      <c r="E111" s="205" t="s">
        <v>10849</v>
      </c>
      <c r="F111" s="333" t="s">
        <v>70</v>
      </c>
      <c r="G111" s="380">
        <v>1</v>
      </c>
      <c r="H111" s="348"/>
      <c r="I111" s="423"/>
      <c r="J111" s="449"/>
      <c r="K111" s="185"/>
    </row>
    <row r="112" spans="1:11" ht="64.25" customHeight="1" outlineLevel="1" x14ac:dyDescent="0.25">
      <c r="A112" s="185"/>
      <c r="B112" s="196"/>
      <c r="C112" s="203"/>
      <c r="D112" s="204" t="s">
        <v>10845</v>
      </c>
      <c r="E112" s="205" t="s">
        <v>10780</v>
      </c>
      <c r="F112" s="333" t="s">
        <v>91</v>
      </c>
      <c r="G112" s="380">
        <v>578</v>
      </c>
      <c r="H112" s="348"/>
      <c r="I112" s="423"/>
      <c r="J112" s="449"/>
      <c r="K112" s="185"/>
    </row>
    <row r="113" spans="1:11" ht="141.65" customHeight="1" outlineLevel="1" x14ac:dyDescent="0.25">
      <c r="A113" s="185"/>
      <c r="B113" s="196"/>
      <c r="C113" s="203"/>
      <c r="D113" s="204" t="s">
        <v>10848</v>
      </c>
      <c r="E113" s="205" t="s">
        <v>10849</v>
      </c>
      <c r="F113" s="333" t="s">
        <v>70</v>
      </c>
      <c r="G113" s="380">
        <v>1</v>
      </c>
      <c r="H113" s="348"/>
      <c r="I113" s="423"/>
      <c r="J113" s="449"/>
      <c r="K113" s="185"/>
    </row>
    <row r="114" spans="1:11" ht="124.25" customHeight="1" outlineLevel="1" x14ac:dyDescent="0.25">
      <c r="A114" s="185"/>
      <c r="B114" s="196"/>
      <c r="C114" s="203"/>
      <c r="D114" s="204" t="s">
        <v>10860</v>
      </c>
      <c r="E114" s="205" t="s">
        <v>10861</v>
      </c>
      <c r="F114" s="333" t="s">
        <v>70</v>
      </c>
      <c r="G114" s="380">
        <v>1</v>
      </c>
      <c r="H114" s="348"/>
      <c r="I114" s="423"/>
      <c r="J114" s="449"/>
      <c r="K114" s="185"/>
    </row>
    <row r="115" spans="1:11" ht="101.4" customHeight="1" outlineLevel="1" x14ac:dyDescent="0.25">
      <c r="A115" s="185"/>
      <c r="B115" s="196"/>
      <c r="C115" s="203"/>
      <c r="D115" s="204" t="s">
        <v>10868</v>
      </c>
      <c r="E115" s="205" t="s">
        <v>10869</v>
      </c>
      <c r="F115" s="333" t="s">
        <v>70</v>
      </c>
      <c r="G115" s="380">
        <v>30</v>
      </c>
      <c r="H115" s="348"/>
      <c r="I115" s="423"/>
      <c r="J115" s="449"/>
      <c r="K115" s="185"/>
    </row>
    <row r="116" spans="1:11" ht="129.65" customHeight="1" outlineLevel="1" x14ac:dyDescent="0.25">
      <c r="A116" s="185"/>
      <c r="B116" s="196"/>
      <c r="C116" s="203"/>
      <c r="D116" s="204" t="s">
        <v>10821</v>
      </c>
      <c r="E116" s="205" t="s">
        <v>10822</v>
      </c>
      <c r="F116" s="333" t="s">
        <v>91</v>
      </c>
      <c r="G116" s="380">
        <v>101</v>
      </c>
      <c r="H116" s="348"/>
      <c r="I116" s="423"/>
      <c r="J116" s="449"/>
      <c r="K116" s="185"/>
    </row>
    <row r="117" spans="1:11" ht="92.4" customHeight="1" outlineLevel="1" x14ac:dyDescent="0.25">
      <c r="A117" s="185"/>
      <c r="B117" s="196"/>
      <c r="C117" s="203"/>
      <c r="D117" s="204" t="s">
        <v>10872</v>
      </c>
      <c r="E117" s="205" t="s">
        <v>10873</v>
      </c>
      <c r="F117" s="333" t="s">
        <v>70</v>
      </c>
      <c r="G117" s="380">
        <v>1</v>
      </c>
      <c r="H117" s="348"/>
      <c r="I117" s="423"/>
      <c r="J117" s="449"/>
      <c r="K117" s="185"/>
    </row>
    <row r="118" spans="1:11" ht="87.65" customHeight="1" outlineLevel="1" x14ac:dyDescent="0.25">
      <c r="A118" s="185"/>
      <c r="B118" s="196"/>
      <c r="C118" s="203"/>
      <c r="D118" s="204" t="s">
        <v>10884</v>
      </c>
      <c r="E118" s="205" t="s">
        <v>10885</v>
      </c>
      <c r="F118" s="333" t="s">
        <v>70</v>
      </c>
      <c r="G118" s="380">
        <v>1</v>
      </c>
      <c r="H118" s="348"/>
      <c r="I118" s="423"/>
      <c r="J118" s="449"/>
      <c r="K118" s="185"/>
    </row>
    <row r="119" spans="1:11" ht="66.650000000000006" customHeight="1" outlineLevel="1" x14ac:dyDescent="0.25">
      <c r="A119" s="185"/>
      <c r="B119" s="196"/>
      <c r="C119" s="203"/>
      <c r="D119" s="204" t="s">
        <v>10894</v>
      </c>
      <c r="E119" s="205" t="s">
        <v>10895</v>
      </c>
      <c r="F119" s="333" t="s">
        <v>70</v>
      </c>
      <c r="G119" s="380">
        <v>1</v>
      </c>
      <c r="H119" s="348"/>
      <c r="I119" s="423"/>
      <c r="J119" s="449"/>
      <c r="K119" s="185"/>
    </row>
    <row r="120" spans="1:11" ht="86.4" customHeight="1" outlineLevel="1" x14ac:dyDescent="0.25">
      <c r="A120" s="185"/>
      <c r="B120" s="196"/>
      <c r="C120" s="203"/>
      <c r="D120" s="204" t="s">
        <v>1275</v>
      </c>
      <c r="E120" s="205" t="s">
        <v>10754</v>
      </c>
      <c r="F120" s="333" t="s">
        <v>91</v>
      </c>
      <c r="G120" s="380">
        <v>31</v>
      </c>
      <c r="H120" s="348"/>
      <c r="I120" s="423"/>
      <c r="J120" s="449"/>
      <c r="K120" s="185"/>
    </row>
    <row r="121" spans="1:11" ht="91.75" customHeight="1" outlineLevel="1" x14ac:dyDescent="0.25">
      <c r="A121" s="185"/>
      <c r="B121" s="196"/>
      <c r="C121" s="203"/>
      <c r="D121" s="204" t="s">
        <v>10894</v>
      </c>
      <c r="E121" s="205" t="s">
        <v>10895</v>
      </c>
      <c r="F121" s="333" t="s">
        <v>70</v>
      </c>
      <c r="G121" s="380">
        <v>1</v>
      </c>
      <c r="H121" s="348"/>
      <c r="I121" s="423"/>
      <c r="J121" s="449"/>
      <c r="K121" s="185"/>
    </row>
    <row r="122" spans="1:11" ht="18.649999999999999" customHeight="1" outlineLevel="1" thickBot="1" x14ac:dyDescent="0.3">
      <c r="A122" s="185"/>
      <c r="B122" s="196"/>
      <c r="C122" s="444"/>
      <c r="D122" s="445"/>
      <c r="E122" s="445"/>
      <c r="F122" s="445"/>
      <c r="G122" s="446"/>
      <c r="H122" s="343"/>
      <c r="I122" s="422"/>
      <c r="J122" s="449"/>
      <c r="K122" s="185"/>
    </row>
    <row r="123" spans="1:11" ht="21.65" customHeight="1" outlineLevel="1" thickBot="1" x14ac:dyDescent="0.3">
      <c r="A123" s="185"/>
      <c r="B123" s="196"/>
      <c r="C123" s="243"/>
      <c r="D123" s="244"/>
      <c r="E123" s="332" t="s">
        <v>2183</v>
      </c>
      <c r="F123" s="245"/>
      <c r="G123" s="245"/>
      <c r="H123" s="246"/>
      <c r="I123" s="421"/>
      <c r="J123" s="449"/>
      <c r="K123" s="185"/>
    </row>
    <row r="124" spans="1:11" ht="57" customHeight="1" outlineLevel="1" x14ac:dyDescent="0.25">
      <c r="A124" s="185"/>
      <c r="B124" s="196"/>
      <c r="C124" s="203"/>
      <c r="D124" s="204" t="s">
        <v>2184</v>
      </c>
      <c r="E124" s="205" t="s">
        <v>2185</v>
      </c>
      <c r="F124" s="333" t="s">
        <v>65</v>
      </c>
      <c r="G124" s="380">
        <v>1120</v>
      </c>
      <c r="H124" s="348"/>
      <c r="I124" s="423"/>
      <c r="J124" s="449"/>
      <c r="K124" s="185"/>
    </row>
    <row r="125" spans="1:11" ht="18.649999999999999" customHeight="1" outlineLevel="1" thickBot="1" x14ac:dyDescent="0.3">
      <c r="A125" s="185"/>
      <c r="B125" s="196"/>
      <c r="C125" s="444"/>
      <c r="D125" s="445"/>
      <c r="E125" s="445"/>
      <c r="F125" s="445"/>
      <c r="G125" s="446"/>
      <c r="H125" s="343"/>
      <c r="I125" s="422"/>
      <c r="J125" s="449"/>
      <c r="K125" s="185"/>
    </row>
    <row r="126" spans="1:11" ht="21.65" customHeight="1" outlineLevel="1" thickBot="1" x14ac:dyDescent="0.3">
      <c r="A126" s="185"/>
      <c r="B126" s="196"/>
      <c r="C126" s="243"/>
      <c r="D126" s="244"/>
      <c r="E126" s="332" t="s">
        <v>2235</v>
      </c>
      <c r="F126" s="245"/>
      <c r="G126" s="245"/>
      <c r="H126" s="246"/>
      <c r="I126" s="421"/>
      <c r="J126" s="449"/>
      <c r="K126" s="185"/>
    </row>
    <row r="127" spans="1:11" ht="57" customHeight="1" outlineLevel="1" x14ac:dyDescent="0.25">
      <c r="A127" s="185"/>
      <c r="B127" s="196"/>
      <c r="C127" s="203"/>
      <c r="D127" s="204" t="s">
        <v>2260</v>
      </c>
      <c r="E127" s="205" t="s">
        <v>10942</v>
      </c>
      <c r="F127" s="333" t="s">
        <v>91</v>
      </c>
      <c r="G127" s="380">
        <v>150</v>
      </c>
      <c r="H127" s="348"/>
      <c r="I127" s="423"/>
      <c r="J127" s="449"/>
      <c r="K127" s="185"/>
    </row>
    <row r="128" spans="1:11" ht="57" customHeight="1" outlineLevel="1" x14ac:dyDescent="0.25">
      <c r="A128" s="185"/>
      <c r="B128" s="196"/>
      <c r="C128" s="203"/>
      <c r="D128" s="204" t="s">
        <v>10904</v>
      </c>
      <c r="E128" s="205" t="s">
        <v>10905</v>
      </c>
      <c r="F128" s="333" t="s">
        <v>91</v>
      </c>
      <c r="G128" s="380">
        <v>60</v>
      </c>
      <c r="H128" s="348"/>
      <c r="I128" s="423"/>
      <c r="J128" s="449"/>
      <c r="K128" s="185"/>
    </row>
    <row r="129" spans="1:11" ht="90" customHeight="1" outlineLevel="1" x14ac:dyDescent="0.25">
      <c r="A129" s="185"/>
      <c r="B129" s="196"/>
      <c r="C129" s="203"/>
      <c r="D129" s="204" t="s">
        <v>10908</v>
      </c>
      <c r="E129" s="205" t="s">
        <v>10909</v>
      </c>
      <c r="F129" s="333" t="s">
        <v>65</v>
      </c>
      <c r="G129" s="380">
        <v>550</v>
      </c>
      <c r="H129" s="348"/>
      <c r="I129" s="423"/>
      <c r="J129" s="449"/>
      <c r="K129" s="185"/>
    </row>
    <row r="130" spans="1:11" ht="18.649999999999999" customHeight="1" outlineLevel="1" thickBot="1" x14ac:dyDescent="0.3">
      <c r="A130" s="185"/>
      <c r="B130" s="196"/>
      <c r="C130" s="444"/>
      <c r="D130" s="445"/>
      <c r="E130" s="445"/>
      <c r="F130" s="445"/>
      <c r="G130" s="446"/>
      <c r="H130" s="343"/>
      <c r="I130" s="422"/>
      <c r="J130" s="449"/>
      <c r="K130" s="185"/>
    </row>
    <row r="131" spans="1:11" ht="21.65" customHeight="1" outlineLevel="1" thickBot="1" x14ac:dyDescent="0.3">
      <c r="A131" s="185"/>
      <c r="B131" s="196"/>
      <c r="C131" s="243"/>
      <c r="D131" s="244"/>
      <c r="E131" s="332" t="s">
        <v>10947</v>
      </c>
      <c r="F131" s="245"/>
      <c r="G131" s="245"/>
      <c r="H131" s="246"/>
      <c r="I131" s="421"/>
      <c r="J131" s="449"/>
      <c r="K131" s="185"/>
    </row>
    <row r="132" spans="1:11" ht="78.650000000000006" customHeight="1" outlineLevel="1" x14ac:dyDescent="0.25">
      <c r="A132" s="185"/>
      <c r="B132" s="196"/>
      <c r="C132" s="203"/>
      <c r="D132" s="204" t="s">
        <v>2294</v>
      </c>
      <c r="E132" s="205" t="s">
        <v>10913</v>
      </c>
      <c r="F132" s="333" t="s">
        <v>65</v>
      </c>
      <c r="G132" s="380">
        <v>350</v>
      </c>
      <c r="H132" s="348"/>
      <c r="I132" s="423"/>
      <c r="J132" s="449"/>
      <c r="K132" s="185"/>
    </row>
    <row r="133" spans="1:11" ht="18.649999999999999" customHeight="1" outlineLevel="1" thickBot="1" x14ac:dyDescent="0.3">
      <c r="A133" s="185"/>
      <c r="B133" s="196"/>
      <c r="C133" s="444"/>
      <c r="D133" s="445"/>
      <c r="E133" s="445"/>
      <c r="F133" s="445"/>
      <c r="G133" s="446"/>
      <c r="H133" s="343"/>
      <c r="I133" s="422"/>
      <c r="J133" s="449"/>
      <c r="K133" s="185"/>
    </row>
    <row r="134" spans="1:11" ht="21.65" customHeight="1" outlineLevel="1" thickBot="1" x14ac:dyDescent="0.3">
      <c r="A134" s="185"/>
      <c r="B134" s="196"/>
      <c r="C134" s="243"/>
      <c r="D134" s="244"/>
      <c r="E134" s="332" t="s">
        <v>10948</v>
      </c>
      <c r="F134" s="245"/>
      <c r="G134" s="245"/>
      <c r="H134" s="246"/>
      <c r="I134" s="421"/>
      <c r="J134" s="449"/>
      <c r="K134" s="185"/>
    </row>
    <row r="135" spans="1:11" ht="57" customHeight="1" outlineLevel="1" x14ac:dyDescent="0.25">
      <c r="A135" s="185"/>
      <c r="B135" s="196"/>
      <c r="C135" s="203"/>
      <c r="D135" s="204" t="s">
        <v>2322</v>
      </c>
      <c r="E135" s="205" t="s">
        <v>10914</v>
      </c>
      <c r="F135" s="333" t="s">
        <v>65</v>
      </c>
      <c r="G135" s="380">
        <v>200</v>
      </c>
      <c r="H135" s="348"/>
      <c r="I135" s="423"/>
      <c r="J135" s="449"/>
      <c r="K135" s="185"/>
    </row>
    <row r="136" spans="1:11" ht="57" customHeight="1" outlineLevel="1" x14ac:dyDescent="0.25">
      <c r="A136" s="185"/>
      <c r="B136" s="196"/>
      <c r="C136" s="203"/>
      <c r="D136" s="204" t="s">
        <v>2364</v>
      </c>
      <c r="E136" s="205" t="s">
        <v>10917</v>
      </c>
      <c r="F136" s="333" t="s">
        <v>91</v>
      </c>
      <c r="G136" s="380">
        <v>220</v>
      </c>
      <c r="H136" s="348"/>
      <c r="I136" s="423"/>
      <c r="J136" s="449"/>
      <c r="K136" s="185"/>
    </row>
    <row r="137" spans="1:11" ht="57" customHeight="1" outlineLevel="1" x14ac:dyDescent="0.25">
      <c r="A137" s="185"/>
      <c r="B137" s="196"/>
      <c r="C137" s="203"/>
      <c r="D137" s="204" t="s">
        <v>10676</v>
      </c>
      <c r="E137" s="205" t="s">
        <v>10677</v>
      </c>
      <c r="F137" s="333" t="s">
        <v>65</v>
      </c>
      <c r="G137" s="380">
        <v>350</v>
      </c>
      <c r="H137" s="348"/>
      <c r="I137" s="423"/>
      <c r="J137" s="449"/>
      <c r="K137" s="185"/>
    </row>
    <row r="138" spans="1:11" ht="57" customHeight="1" outlineLevel="1" x14ac:dyDescent="0.25">
      <c r="A138" s="185"/>
      <c r="B138" s="196"/>
      <c r="C138" s="203"/>
      <c r="D138" s="204" t="s">
        <v>2360</v>
      </c>
      <c r="E138" s="205" t="s">
        <v>10916</v>
      </c>
      <c r="F138" s="333" t="s">
        <v>65</v>
      </c>
      <c r="G138" s="380">
        <v>10</v>
      </c>
      <c r="H138" s="348"/>
      <c r="I138" s="423"/>
      <c r="J138" s="449"/>
      <c r="K138" s="185"/>
    </row>
    <row r="139" spans="1:11" ht="18.649999999999999" customHeight="1" outlineLevel="1" thickBot="1" x14ac:dyDescent="0.3">
      <c r="A139" s="185"/>
      <c r="B139" s="196"/>
      <c r="C139" s="444"/>
      <c r="D139" s="445"/>
      <c r="E139" s="445"/>
      <c r="F139" s="445"/>
      <c r="G139" s="446"/>
      <c r="H139" s="343"/>
      <c r="I139" s="422"/>
      <c r="J139" s="449"/>
      <c r="K139" s="185"/>
    </row>
    <row r="140" spans="1:11" ht="21.65" customHeight="1" outlineLevel="1" thickBot="1" x14ac:dyDescent="0.3">
      <c r="A140" s="185"/>
      <c r="B140" s="196"/>
      <c r="C140" s="243"/>
      <c r="D140" s="244"/>
      <c r="E140" s="332" t="s">
        <v>2470</v>
      </c>
      <c r="F140" s="245"/>
      <c r="G140" s="245"/>
      <c r="H140" s="246"/>
      <c r="I140" s="421"/>
      <c r="J140" s="449"/>
      <c r="K140" s="185"/>
    </row>
    <row r="141" spans="1:11" ht="57" customHeight="1" outlineLevel="1" x14ac:dyDescent="0.25">
      <c r="A141" s="185"/>
      <c r="B141" s="196"/>
      <c r="C141" s="203"/>
      <c r="D141" s="204" t="s">
        <v>2473</v>
      </c>
      <c r="E141" s="205" t="s">
        <v>10918</v>
      </c>
      <c r="F141" s="333" t="s">
        <v>65</v>
      </c>
      <c r="G141" s="380">
        <v>120</v>
      </c>
      <c r="H141" s="348"/>
      <c r="I141" s="423"/>
      <c r="J141" s="449"/>
      <c r="K141" s="185"/>
    </row>
    <row r="142" spans="1:11" ht="18.649999999999999" customHeight="1" outlineLevel="1" thickBot="1" x14ac:dyDescent="0.3">
      <c r="A142" s="185"/>
      <c r="B142" s="196"/>
      <c r="C142" s="444"/>
      <c r="D142" s="445"/>
      <c r="E142" s="445"/>
      <c r="F142" s="445"/>
      <c r="G142" s="446"/>
      <c r="H142" s="343"/>
      <c r="I142" s="422"/>
      <c r="J142" s="449"/>
      <c r="K142" s="185"/>
    </row>
    <row r="143" spans="1:11" ht="21.65" customHeight="1" outlineLevel="1" thickBot="1" x14ac:dyDescent="0.3">
      <c r="A143" s="185"/>
      <c r="B143" s="196"/>
      <c r="C143" s="243"/>
      <c r="D143" s="244"/>
      <c r="E143" s="332" t="s">
        <v>2596</v>
      </c>
      <c r="F143" s="245"/>
      <c r="G143" s="245"/>
      <c r="H143" s="246"/>
      <c r="I143" s="421"/>
      <c r="J143" s="449"/>
      <c r="K143" s="185"/>
    </row>
    <row r="144" spans="1:11" ht="93" customHeight="1" outlineLevel="1" x14ac:dyDescent="0.25">
      <c r="A144" s="185"/>
      <c r="B144" s="196"/>
      <c r="C144" s="203"/>
      <c r="D144" s="204" t="s">
        <v>2611</v>
      </c>
      <c r="E144" s="205" t="s">
        <v>2612</v>
      </c>
      <c r="F144" s="333" t="s">
        <v>70</v>
      </c>
      <c r="G144" s="380">
        <v>2</v>
      </c>
      <c r="H144" s="348"/>
      <c r="I144" s="423"/>
      <c r="J144" s="449"/>
      <c r="K144" s="185"/>
    </row>
    <row r="145" spans="1:11" ht="18.649999999999999" customHeight="1" outlineLevel="1" thickBot="1" x14ac:dyDescent="0.3">
      <c r="A145" s="185"/>
      <c r="B145" s="196"/>
      <c r="C145" s="444"/>
      <c r="D145" s="445"/>
      <c r="E145" s="445"/>
      <c r="F145" s="445"/>
      <c r="G145" s="446"/>
      <c r="H145" s="343"/>
      <c r="I145" s="422"/>
      <c r="J145" s="449"/>
      <c r="K145" s="185"/>
    </row>
    <row r="146" spans="1:11" ht="21.65" customHeight="1" outlineLevel="1" thickBot="1" x14ac:dyDescent="0.3">
      <c r="A146" s="185"/>
      <c r="B146" s="196"/>
      <c r="C146" s="243"/>
      <c r="D146" s="244"/>
      <c r="E146" s="332" t="s">
        <v>10954</v>
      </c>
      <c r="F146" s="245"/>
      <c r="G146" s="245"/>
      <c r="H146" s="246"/>
      <c r="I146" s="421"/>
      <c r="J146" s="449"/>
      <c r="K146" s="185"/>
    </row>
    <row r="147" spans="1:11" ht="172.75" customHeight="1" outlineLevel="1" x14ac:dyDescent="0.25">
      <c r="A147" s="185"/>
      <c r="B147" s="196"/>
      <c r="C147" s="203"/>
      <c r="D147" s="204" t="s">
        <v>2681</v>
      </c>
      <c r="E147" s="205" t="s">
        <v>2682</v>
      </c>
      <c r="F147" s="333" t="s">
        <v>65</v>
      </c>
      <c r="G147" s="380">
        <v>4</v>
      </c>
      <c r="H147" s="348"/>
      <c r="I147" s="423"/>
      <c r="J147" s="449"/>
      <c r="K147" s="185"/>
    </row>
    <row r="148" spans="1:11" ht="134.4" customHeight="1" outlineLevel="1" x14ac:dyDescent="0.25">
      <c r="A148" s="185"/>
      <c r="B148" s="196"/>
      <c r="C148" s="203"/>
      <c r="D148" s="204" t="s">
        <v>10667</v>
      </c>
      <c r="E148" s="205" t="s">
        <v>10668</v>
      </c>
      <c r="F148" s="333" t="s">
        <v>70</v>
      </c>
      <c r="G148" s="380">
        <v>1</v>
      </c>
      <c r="H148" s="348"/>
      <c r="I148" s="423"/>
      <c r="J148" s="449"/>
      <c r="K148" s="185"/>
    </row>
    <row r="149" spans="1:11" ht="18.649999999999999" customHeight="1" outlineLevel="1" thickBot="1" x14ac:dyDescent="0.3">
      <c r="A149" s="185"/>
      <c r="B149" s="196"/>
      <c r="C149" s="444"/>
      <c r="D149" s="445"/>
      <c r="E149" s="445"/>
      <c r="F149" s="445"/>
      <c r="G149" s="446"/>
      <c r="H149" s="343"/>
      <c r="I149" s="422"/>
      <c r="J149" s="449"/>
      <c r="K149" s="185"/>
    </row>
    <row r="150" spans="1:11" ht="21.65" customHeight="1" outlineLevel="1" thickBot="1" x14ac:dyDescent="0.3">
      <c r="A150" s="185"/>
      <c r="B150" s="196"/>
      <c r="C150" s="243"/>
      <c r="D150" s="244"/>
      <c r="E150" s="332" t="s">
        <v>2704</v>
      </c>
      <c r="F150" s="245"/>
      <c r="G150" s="245"/>
      <c r="H150" s="246"/>
      <c r="I150" s="421"/>
      <c r="J150" s="449"/>
      <c r="K150" s="185"/>
    </row>
    <row r="151" spans="1:11" ht="158.4" customHeight="1" outlineLevel="1" x14ac:dyDescent="0.25">
      <c r="A151" s="185"/>
      <c r="B151" s="196"/>
      <c r="C151" s="203"/>
      <c r="D151" s="204" t="s">
        <v>2755</v>
      </c>
      <c r="E151" s="205" t="s">
        <v>2756</v>
      </c>
      <c r="F151" s="333" t="s">
        <v>65</v>
      </c>
      <c r="G151" s="380">
        <v>4</v>
      </c>
      <c r="H151" s="348"/>
      <c r="I151" s="423"/>
      <c r="J151" s="449"/>
      <c r="K151" s="185"/>
    </row>
    <row r="152" spans="1:11" ht="149.4" customHeight="1" outlineLevel="1" x14ac:dyDescent="0.25">
      <c r="A152" s="185"/>
      <c r="B152" s="196"/>
      <c r="C152" s="203"/>
      <c r="D152" s="204" t="s">
        <v>2757</v>
      </c>
      <c r="E152" s="205" t="s">
        <v>2758</v>
      </c>
      <c r="F152" s="333" t="s">
        <v>65</v>
      </c>
      <c r="G152" s="380">
        <v>40</v>
      </c>
      <c r="H152" s="348"/>
      <c r="I152" s="423"/>
      <c r="J152" s="449"/>
      <c r="K152" s="185"/>
    </row>
    <row r="153" spans="1:11" ht="141" customHeight="1" outlineLevel="1" x14ac:dyDescent="0.25">
      <c r="A153" s="185"/>
      <c r="B153" s="196"/>
      <c r="C153" s="203"/>
      <c r="D153" s="204" t="s">
        <v>2759</v>
      </c>
      <c r="E153" s="205" t="s">
        <v>2760</v>
      </c>
      <c r="F153" s="333" t="s">
        <v>65</v>
      </c>
      <c r="G153" s="380">
        <v>6</v>
      </c>
      <c r="H153" s="348"/>
      <c r="I153" s="423"/>
      <c r="J153" s="449"/>
      <c r="K153" s="185"/>
    </row>
    <row r="154" spans="1:11" ht="120" customHeight="1" outlineLevel="1" x14ac:dyDescent="0.25">
      <c r="A154" s="185"/>
      <c r="B154" s="196"/>
      <c r="C154" s="203"/>
      <c r="D154" s="204" t="s">
        <v>2773</v>
      </c>
      <c r="E154" s="205" t="s">
        <v>2774</v>
      </c>
      <c r="F154" s="333" t="s">
        <v>65</v>
      </c>
      <c r="G154" s="380">
        <v>17</v>
      </c>
      <c r="H154" s="348"/>
      <c r="I154" s="423"/>
      <c r="J154" s="449"/>
      <c r="K154" s="185"/>
    </row>
    <row r="155" spans="1:11" ht="120" customHeight="1" outlineLevel="1" x14ac:dyDescent="0.25">
      <c r="A155" s="185"/>
      <c r="B155" s="196"/>
      <c r="C155" s="203"/>
      <c r="D155" s="204" t="s">
        <v>2777</v>
      </c>
      <c r="E155" s="205" t="s">
        <v>2778</v>
      </c>
      <c r="F155" s="333" t="s">
        <v>65</v>
      </c>
      <c r="G155" s="380">
        <v>3</v>
      </c>
      <c r="H155" s="348"/>
      <c r="I155" s="423"/>
      <c r="J155" s="449"/>
      <c r="K155" s="185"/>
    </row>
    <row r="156" spans="1:11" ht="150.65" customHeight="1" outlineLevel="1" x14ac:dyDescent="0.25">
      <c r="A156" s="185"/>
      <c r="B156" s="196"/>
      <c r="C156" s="203"/>
      <c r="D156" s="204" t="s">
        <v>2825</v>
      </c>
      <c r="E156" s="205" t="s">
        <v>2826</v>
      </c>
      <c r="F156" s="333" t="s">
        <v>70</v>
      </c>
      <c r="G156" s="380">
        <v>2</v>
      </c>
      <c r="H156" s="348"/>
      <c r="I156" s="423"/>
      <c r="J156" s="449"/>
      <c r="K156" s="185"/>
    </row>
    <row r="157" spans="1:11" ht="18.649999999999999" customHeight="1" outlineLevel="1" thickBot="1" x14ac:dyDescent="0.3">
      <c r="A157" s="185"/>
      <c r="B157" s="196"/>
      <c r="C157" s="444"/>
      <c r="D157" s="445"/>
      <c r="E157" s="445"/>
      <c r="F157" s="445"/>
      <c r="G157" s="446"/>
      <c r="H157" s="343"/>
      <c r="I157" s="422"/>
      <c r="J157" s="449"/>
      <c r="K157" s="185"/>
    </row>
    <row r="158" spans="1:11" ht="21.65" customHeight="1" outlineLevel="1" thickBot="1" x14ac:dyDescent="0.3">
      <c r="A158" s="185"/>
      <c r="B158" s="196"/>
      <c r="C158" s="243"/>
      <c r="D158" s="244"/>
      <c r="E158" s="332" t="s">
        <v>2974</v>
      </c>
      <c r="F158" s="245"/>
      <c r="G158" s="245"/>
      <c r="H158" s="246"/>
      <c r="I158" s="421"/>
      <c r="J158" s="449"/>
      <c r="K158" s="185"/>
    </row>
    <row r="159" spans="1:11" ht="96" customHeight="1" outlineLevel="1" x14ac:dyDescent="0.25">
      <c r="A159" s="185"/>
      <c r="B159" s="196"/>
      <c r="C159" s="203"/>
      <c r="D159" s="204" t="s">
        <v>2975</v>
      </c>
      <c r="E159" s="205" t="s">
        <v>2976</v>
      </c>
      <c r="F159" s="333" t="s">
        <v>65</v>
      </c>
      <c r="G159" s="380">
        <v>800</v>
      </c>
      <c r="H159" s="348"/>
      <c r="I159" s="423"/>
      <c r="J159" s="449"/>
      <c r="K159" s="185"/>
    </row>
    <row r="160" spans="1:11" ht="102" customHeight="1" outlineLevel="1" x14ac:dyDescent="0.25">
      <c r="A160" s="185"/>
      <c r="B160" s="196"/>
      <c r="C160" s="203"/>
      <c r="D160" s="204" t="s">
        <v>2998</v>
      </c>
      <c r="E160" s="205" t="s">
        <v>2999</v>
      </c>
      <c r="F160" s="333" t="s">
        <v>65</v>
      </c>
      <c r="G160" s="380">
        <v>400</v>
      </c>
      <c r="H160" s="348"/>
      <c r="I160" s="423"/>
      <c r="J160" s="449"/>
      <c r="K160" s="185"/>
    </row>
    <row r="161" spans="1:11" ht="57" customHeight="1" outlineLevel="1" x14ac:dyDescent="0.25">
      <c r="A161" s="185"/>
      <c r="B161" s="196"/>
      <c r="C161" s="203"/>
      <c r="D161" s="204" t="s">
        <v>3016</v>
      </c>
      <c r="E161" s="205" t="s">
        <v>10643</v>
      </c>
      <c r="F161" s="333" t="s">
        <v>65</v>
      </c>
      <c r="G161" s="380">
        <v>56</v>
      </c>
      <c r="H161" s="348"/>
      <c r="I161" s="423"/>
      <c r="J161" s="449"/>
      <c r="K161" s="185"/>
    </row>
    <row r="162" spans="1:11" ht="18.649999999999999" customHeight="1" outlineLevel="1" thickBot="1" x14ac:dyDescent="0.3">
      <c r="A162" s="185"/>
      <c r="B162" s="196"/>
      <c r="C162" s="444"/>
      <c r="D162" s="445"/>
      <c r="E162" s="445"/>
      <c r="F162" s="445"/>
      <c r="G162" s="446"/>
      <c r="H162" s="343"/>
      <c r="I162" s="422"/>
      <c r="J162" s="449"/>
      <c r="K162" s="185"/>
    </row>
    <row r="163" spans="1:11" ht="21.65" customHeight="1" outlineLevel="1" thickBot="1" x14ac:dyDescent="0.3">
      <c r="A163" s="185"/>
      <c r="B163" s="196"/>
      <c r="C163" s="243"/>
      <c r="D163" s="244"/>
      <c r="E163" s="332" t="s">
        <v>3266</v>
      </c>
      <c r="F163" s="245"/>
      <c r="G163" s="245"/>
      <c r="H163" s="246"/>
      <c r="I163" s="421"/>
      <c r="J163" s="449"/>
      <c r="K163" s="185"/>
    </row>
    <row r="164" spans="1:11" ht="57" customHeight="1" outlineLevel="1" x14ac:dyDescent="0.25">
      <c r="A164" s="185"/>
      <c r="B164" s="196"/>
      <c r="C164" s="203"/>
      <c r="D164" s="204" t="s">
        <v>3275</v>
      </c>
      <c r="E164" s="205" t="s">
        <v>3276</v>
      </c>
      <c r="F164" s="333" t="s">
        <v>16</v>
      </c>
      <c r="G164" s="380">
        <v>200</v>
      </c>
      <c r="H164" s="348"/>
      <c r="I164" s="423"/>
      <c r="J164" s="449"/>
      <c r="K164" s="185"/>
    </row>
    <row r="165" spans="1:11" ht="18.649999999999999" customHeight="1" outlineLevel="1" thickBot="1" x14ac:dyDescent="0.3">
      <c r="A165" s="185"/>
      <c r="B165" s="196"/>
      <c r="C165" s="444"/>
      <c r="D165" s="445"/>
      <c r="E165" s="445"/>
      <c r="F165" s="445"/>
      <c r="G165" s="446"/>
      <c r="H165" s="343"/>
      <c r="I165" s="422"/>
      <c r="J165" s="449"/>
      <c r="K165" s="185"/>
    </row>
    <row r="166" spans="1:11" ht="21.65" customHeight="1" outlineLevel="1" thickBot="1" x14ac:dyDescent="0.3">
      <c r="A166" s="185"/>
      <c r="B166" s="196"/>
      <c r="C166" s="243"/>
      <c r="D166" s="244"/>
      <c r="E166" s="332" t="s">
        <v>4251</v>
      </c>
      <c r="F166" s="245"/>
      <c r="G166" s="245"/>
      <c r="H166" s="246"/>
      <c r="I166" s="421"/>
      <c r="J166" s="449"/>
      <c r="K166" s="185"/>
    </row>
    <row r="167" spans="1:11" ht="33.65" customHeight="1" outlineLevel="1" x14ac:dyDescent="0.25">
      <c r="A167" s="185"/>
      <c r="B167" s="196"/>
      <c r="C167" s="203"/>
      <c r="D167" s="204" t="s">
        <v>5060</v>
      </c>
      <c r="E167" s="205" t="s">
        <v>5061</v>
      </c>
      <c r="F167" s="333" t="s">
        <v>16</v>
      </c>
      <c r="G167" s="380">
        <v>62</v>
      </c>
      <c r="H167" s="348"/>
      <c r="I167" s="423"/>
      <c r="J167" s="449"/>
      <c r="K167" s="185"/>
    </row>
    <row r="168" spans="1:11" ht="40.25" customHeight="1" outlineLevel="1" x14ac:dyDescent="0.25">
      <c r="A168" s="185"/>
      <c r="B168" s="196"/>
      <c r="C168" s="203"/>
      <c r="D168" s="204" t="s">
        <v>307</v>
      </c>
      <c r="E168" s="205" t="s">
        <v>308</v>
      </c>
      <c r="F168" s="333" t="s">
        <v>65</v>
      </c>
      <c r="G168" s="380">
        <v>27</v>
      </c>
      <c r="H168" s="348"/>
      <c r="I168" s="423"/>
      <c r="J168" s="449"/>
      <c r="K168" s="185"/>
    </row>
    <row r="169" spans="1:11" ht="34.25" customHeight="1" outlineLevel="1" x14ac:dyDescent="0.25">
      <c r="A169" s="185"/>
      <c r="B169" s="196"/>
      <c r="C169" s="203"/>
      <c r="D169" s="204" t="s">
        <v>313</v>
      </c>
      <c r="E169" s="205" t="s">
        <v>314</v>
      </c>
      <c r="F169" s="333" t="s">
        <v>16</v>
      </c>
      <c r="G169" s="380">
        <v>45</v>
      </c>
      <c r="H169" s="348"/>
      <c r="I169" s="423"/>
      <c r="J169" s="449"/>
      <c r="K169" s="185"/>
    </row>
    <row r="170" spans="1:11" ht="43.75" customHeight="1" outlineLevel="1" x14ac:dyDescent="0.25">
      <c r="A170" s="185"/>
      <c r="B170" s="196"/>
      <c r="C170" s="203"/>
      <c r="D170" s="204" t="s">
        <v>793</v>
      </c>
      <c r="E170" s="205" t="s">
        <v>794</v>
      </c>
      <c r="F170" s="333" t="s">
        <v>13</v>
      </c>
      <c r="G170" s="380">
        <v>9000</v>
      </c>
      <c r="H170" s="348"/>
      <c r="I170" s="423"/>
      <c r="J170" s="449"/>
      <c r="K170" s="185"/>
    </row>
    <row r="171" spans="1:11" ht="41.4" customHeight="1" outlineLevel="1" x14ac:dyDescent="0.25">
      <c r="A171" s="185"/>
      <c r="B171" s="196"/>
      <c r="C171" s="203"/>
      <c r="D171" s="204" t="s">
        <v>4526</v>
      </c>
      <c r="E171" s="205" t="s">
        <v>4527</v>
      </c>
      <c r="F171" s="333" t="s">
        <v>16</v>
      </c>
      <c r="G171" s="380">
        <v>100</v>
      </c>
      <c r="H171" s="348"/>
      <c r="I171" s="423"/>
      <c r="J171" s="449"/>
      <c r="K171" s="185"/>
    </row>
    <row r="172" spans="1:11" ht="36" customHeight="1" outlineLevel="1" x14ac:dyDescent="0.25">
      <c r="A172" s="185"/>
      <c r="B172" s="196"/>
      <c r="C172" s="203"/>
      <c r="D172" s="204" t="s">
        <v>214</v>
      </c>
      <c r="E172" s="205" t="s">
        <v>215</v>
      </c>
      <c r="F172" s="333" t="s">
        <v>16</v>
      </c>
      <c r="G172" s="380">
        <v>85</v>
      </c>
      <c r="H172" s="348"/>
      <c r="I172" s="423"/>
      <c r="J172" s="449"/>
      <c r="K172" s="185"/>
    </row>
    <row r="173" spans="1:11" ht="51" customHeight="1" outlineLevel="1" x14ac:dyDescent="0.25">
      <c r="A173" s="185"/>
      <c r="B173" s="196"/>
      <c r="C173" s="203"/>
      <c r="D173" s="204" t="s">
        <v>294</v>
      </c>
      <c r="E173" s="205" t="s">
        <v>295</v>
      </c>
      <c r="F173" s="333" t="s">
        <v>296</v>
      </c>
      <c r="G173" s="380">
        <v>85</v>
      </c>
      <c r="H173" s="348"/>
      <c r="I173" s="423"/>
      <c r="J173" s="449"/>
      <c r="K173" s="185"/>
    </row>
    <row r="174" spans="1:11" ht="18.649999999999999" customHeight="1" outlineLevel="1" thickBot="1" x14ac:dyDescent="0.3">
      <c r="A174" s="185"/>
      <c r="B174" s="196"/>
      <c r="C174" s="444"/>
      <c r="D174" s="445"/>
      <c r="E174" s="445"/>
      <c r="F174" s="445"/>
      <c r="G174" s="446"/>
      <c r="H174" s="343"/>
      <c r="I174" s="422"/>
      <c r="J174" s="449"/>
      <c r="K174" s="185"/>
    </row>
    <row r="175" spans="1:11" ht="21.65" customHeight="1" outlineLevel="1" thickBot="1" x14ac:dyDescent="0.3">
      <c r="A175" s="185"/>
      <c r="B175" s="196"/>
      <c r="C175" s="243"/>
      <c r="D175" s="244"/>
      <c r="E175" s="332" t="s">
        <v>4497</v>
      </c>
      <c r="F175" s="245"/>
      <c r="G175" s="245"/>
      <c r="H175" s="246"/>
      <c r="I175" s="421"/>
      <c r="J175" s="449"/>
      <c r="K175" s="185"/>
    </row>
    <row r="176" spans="1:11" ht="57" customHeight="1" outlineLevel="1" x14ac:dyDescent="0.25">
      <c r="A176" s="185"/>
      <c r="B176" s="196"/>
      <c r="C176" s="203"/>
      <c r="D176" s="204" t="s">
        <v>4502</v>
      </c>
      <c r="E176" s="205" t="s">
        <v>4503</v>
      </c>
      <c r="F176" s="333" t="s">
        <v>75</v>
      </c>
      <c r="G176" s="380">
        <v>120</v>
      </c>
      <c r="H176" s="348"/>
      <c r="I176" s="423"/>
      <c r="J176" s="449"/>
      <c r="K176" s="185"/>
    </row>
    <row r="177" spans="1:11" ht="18.649999999999999" customHeight="1" outlineLevel="1" thickBot="1" x14ac:dyDescent="0.3">
      <c r="A177" s="185"/>
      <c r="B177" s="196"/>
      <c r="C177" s="444"/>
      <c r="D177" s="445"/>
      <c r="E177" s="445"/>
      <c r="F177" s="445"/>
      <c r="G177" s="446"/>
      <c r="H177" s="343"/>
      <c r="I177" s="422"/>
      <c r="J177" s="449"/>
      <c r="K177" s="185"/>
    </row>
    <row r="178" spans="1:11" ht="21.65" customHeight="1" outlineLevel="1" thickBot="1" x14ac:dyDescent="0.3">
      <c r="A178" s="185"/>
      <c r="B178" s="196"/>
      <c r="C178" s="243"/>
      <c r="D178" s="244"/>
      <c r="E178" s="332" t="s">
        <v>10945</v>
      </c>
      <c r="F178" s="245"/>
      <c r="G178" s="245"/>
      <c r="H178" s="246"/>
      <c r="I178" s="421"/>
      <c r="J178" s="449"/>
      <c r="K178" s="185"/>
    </row>
    <row r="179" spans="1:11" ht="60" customHeight="1" outlineLevel="1" x14ac:dyDescent="0.25">
      <c r="A179" s="185"/>
      <c r="B179" s="196"/>
      <c r="C179" s="203"/>
      <c r="D179" s="204" t="s">
        <v>4526</v>
      </c>
      <c r="E179" s="205" t="s">
        <v>4527</v>
      </c>
      <c r="F179" s="333" t="s">
        <v>16</v>
      </c>
      <c r="G179" s="380">
        <v>350</v>
      </c>
      <c r="H179" s="348"/>
      <c r="I179" s="423"/>
      <c r="J179" s="449"/>
      <c r="K179" s="185"/>
    </row>
    <row r="180" spans="1:11" ht="60" customHeight="1" outlineLevel="1" x14ac:dyDescent="0.25">
      <c r="A180" s="185"/>
      <c r="B180" s="196"/>
      <c r="C180" s="203"/>
      <c r="D180" s="204" t="s">
        <v>4613</v>
      </c>
      <c r="E180" s="205" t="s">
        <v>4614</v>
      </c>
      <c r="F180" s="333" t="s">
        <v>70</v>
      </c>
      <c r="G180" s="380">
        <v>1</v>
      </c>
      <c r="H180" s="348"/>
      <c r="I180" s="423"/>
      <c r="J180" s="449"/>
      <c r="K180" s="185"/>
    </row>
    <row r="181" spans="1:11" ht="60" customHeight="1" outlineLevel="1" x14ac:dyDescent="0.25">
      <c r="A181" s="185"/>
      <c r="B181" s="196"/>
      <c r="C181" s="203"/>
      <c r="D181" s="204" t="s">
        <v>4619</v>
      </c>
      <c r="E181" s="205" t="s">
        <v>4620</v>
      </c>
      <c r="F181" s="333" t="s">
        <v>70</v>
      </c>
      <c r="G181" s="380">
        <v>1</v>
      </c>
      <c r="H181" s="348"/>
      <c r="I181" s="423"/>
      <c r="J181" s="449"/>
      <c r="K181" s="185"/>
    </row>
    <row r="182" spans="1:11" ht="60" customHeight="1" outlineLevel="1" x14ac:dyDescent="0.25">
      <c r="A182" s="185"/>
      <c r="B182" s="196"/>
      <c r="C182" s="203"/>
      <c r="D182" s="204" t="s">
        <v>4680</v>
      </c>
      <c r="E182" s="205" t="s">
        <v>4681</v>
      </c>
      <c r="F182" s="333" t="s">
        <v>65</v>
      </c>
      <c r="G182" s="380">
        <v>700</v>
      </c>
      <c r="H182" s="348"/>
      <c r="I182" s="423"/>
      <c r="J182" s="449"/>
      <c r="K182" s="185"/>
    </row>
    <row r="183" spans="1:11" ht="60" customHeight="1" outlineLevel="1" x14ac:dyDescent="0.25">
      <c r="A183" s="185"/>
      <c r="B183" s="196"/>
      <c r="C183" s="203"/>
      <c r="D183" s="204" t="s">
        <v>4769</v>
      </c>
      <c r="E183" s="205" t="s">
        <v>4770</v>
      </c>
      <c r="F183" s="333" t="s">
        <v>91</v>
      </c>
      <c r="G183" s="380">
        <v>20</v>
      </c>
      <c r="H183" s="348"/>
      <c r="I183" s="423"/>
      <c r="J183" s="449"/>
      <c r="K183" s="185"/>
    </row>
    <row r="184" spans="1:11" ht="60" customHeight="1" outlineLevel="1" x14ac:dyDescent="0.25">
      <c r="A184" s="185"/>
      <c r="B184" s="196"/>
      <c r="C184" s="203"/>
      <c r="D184" s="204" t="s">
        <v>4781</v>
      </c>
      <c r="E184" s="205" t="s">
        <v>4782</v>
      </c>
      <c r="F184" s="333" t="s">
        <v>91</v>
      </c>
      <c r="G184" s="380">
        <v>4</v>
      </c>
      <c r="H184" s="348"/>
      <c r="I184" s="423"/>
      <c r="J184" s="449"/>
      <c r="K184" s="185"/>
    </row>
    <row r="185" spans="1:11" ht="60" customHeight="1" outlineLevel="1" x14ac:dyDescent="0.25">
      <c r="A185" s="185"/>
      <c r="B185" s="196"/>
      <c r="C185" s="203"/>
      <c r="D185" s="204" t="s">
        <v>4915</v>
      </c>
      <c r="E185" s="205" t="s">
        <v>4916</v>
      </c>
      <c r="F185" s="333" t="s">
        <v>70</v>
      </c>
      <c r="G185" s="380">
        <v>1</v>
      </c>
      <c r="H185" s="348"/>
      <c r="I185" s="423"/>
      <c r="J185" s="449"/>
      <c r="K185" s="185"/>
    </row>
    <row r="186" spans="1:11" ht="18.649999999999999" customHeight="1" outlineLevel="1" thickBot="1" x14ac:dyDescent="0.3">
      <c r="A186" s="185"/>
      <c r="B186" s="196"/>
      <c r="C186" s="444"/>
      <c r="D186" s="445"/>
      <c r="E186" s="445"/>
      <c r="F186" s="445"/>
      <c r="G186" s="446"/>
      <c r="H186" s="343"/>
      <c r="I186" s="422"/>
      <c r="J186" s="449"/>
      <c r="K186" s="185"/>
    </row>
    <row r="187" spans="1:11" ht="21.65" customHeight="1" outlineLevel="1" thickBot="1" x14ac:dyDescent="0.3">
      <c r="A187" s="185"/>
      <c r="B187" s="196"/>
      <c r="C187" s="243"/>
      <c r="D187" s="244"/>
      <c r="E187" s="332" t="s">
        <v>10937</v>
      </c>
      <c r="F187" s="245"/>
      <c r="G187" s="245"/>
      <c r="H187" s="246"/>
      <c r="I187" s="421"/>
      <c r="J187" s="449"/>
      <c r="K187" s="185"/>
    </row>
    <row r="188" spans="1:11" ht="74.400000000000006" customHeight="1" outlineLevel="1" x14ac:dyDescent="0.25">
      <c r="A188" s="185"/>
      <c r="B188" s="196"/>
      <c r="C188" s="203"/>
      <c r="D188" s="204" t="s">
        <v>5122</v>
      </c>
      <c r="E188" s="205" t="s">
        <v>5123</v>
      </c>
      <c r="F188" s="333" t="s">
        <v>16</v>
      </c>
      <c r="G188" s="380">
        <v>25</v>
      </c>
      <c r="H188" s="348"/>
      <c r="I188" s="423"/>
      <c r="J188" s="449"/>
      <c r="K188" s="185"/>
    </row>
    <row r="189" spans="1:11" ht="113.4" customHeight="1" outlineLevel="1" x14ac:dyDescent="0.25">
      <c r="A189" s="185"/>
      <c r="B189" s="196"/>
      <c r="C189" s="203"/>
      <c r="D189" s="204" t="s">
        <v>5130</v>
      </c>
      <c r="E189" s="205" t="s">
        <v>5131</v>
      </c>
      <c r="F189" s="333" t="s">
        <v>65</v>
      </c>
      <c r="G189" s="380">
        <v>40</v>
      </c>
      <c r="H189" s="348"/>
      <c r="I189" s="423"/>
      <c r="J189" s="449"/>
      <c r="K189" s="185"/>
    </row>
    <row r="190" spans="1:11" ht="18.649999999999999" customHeight="1" outlineLevel="1" x14ac:dyDescent="0.25">
      <c r="A190" s="185"/>
      <c r="B190" s="196"/>
      <c r="C190" s="444"/>
      <c r="D190" s="445"/>
      <c r="E190" s="445"/>
      <c r="F190" s="445"/>
      <c r="G190" s="446"/>
      <c r="H190" s="343"/>
      <c r="I190" s="422"/>
      <c r="J190" s="449"/>
      <c r="K190" s="185"/>
    </row>
    <row r="191" spans="1:11" ht="42.65" customHeight="1" outlineLevel="1" x14ac:dyDescent="0.25">
      <c r="A191" s="185"/>
      <c r="B191" s="196"/>
      <c r="C191" s="447"/>
      <c r="D191" s="447"/>
      <c r="E191" s="447"/>
      <c r="F191" s="447"/>
      <c r="G191" s="447"/>
      <c r="H191" s="434"/>
      <c r="I191" s="424"/>
      <c r="J191" s="449"/>
      <c r="K191" s="185"/>
    </row>
    <row r="192" spans="1:11" ht="31.75" customHeight="1" outlineLevel="1" thickBot="1" x14ac:dyDescent="0.3">
      <c r="A192" s="185"/>
      <c r="B192" s="196"/>
      <c r="C192" s="441" t="s">
        <v>10985</v>
      </c>
      <c r="D192" s="442"/>
      <c r="E192" s="442"/>
      <c r="F192" s="442"/>
      <c r="G192" s="442"/>
      <c r="H192" s="442"/>
      <c r="I192" s="443"/>
      <c r="J192" s="449"/>
      <c r="K192" s="185"/>
    </row>
    <row r="193" spans="1:11" ht="21.65" customHeight="1" outlineLevel="1" thickBot="1" x14ac:dyDescent="0.3">
      <c r="A193" s="185"/>
      <c r="B193" s="196"/>
      <c r="C193" s="243"/>
      <c r="D193" s="244"/>
      <c r="E193" s="332" t="s">
        <v>10952</v>
      </c>
      <c r="F193" s="245"/>
      <c r="G193" s="245"/>
      <c r="H193" s="246"/>
      <c r="I193" s="421"/>
      <c r="J193" s="449"/>
      <c r="K193" s="185"/>
    </row>
    <row r="194" spans="1:11" ht="74" customHeight="1" outlineLevel="1" x14ac:dyDescent="0.25">
      <c r="A194" s="185"/>
      <c r="B194" s="196"/>
      <c r="C194" s="203"/>
      <c r="D194" s="204" t="s">
        <v>801</v>
      </c>
      <c r="E194" s="205" t="s">
        <v>802</v>
      </c>
      <c r="F194" s="333" t="s">
        <v>65</v>
      </c>
      <c r="G194" s="380">
        <v>299</v>
      </c>
      <c r="H194" s="348"/>
      <c r="I194" s="423"/>
      <c r="J194" s="449"/>
      <c r="K194" s="185"/>
    </row>
    <row r="195" spans="1:11" ht="74" customHeight="1" outlineLevel="1" x14ac:dyDescent="0.25">
      <c r="A195" s="185"/>
      <c r="B195" s="196"/>
      <c r="C195" s="203"/>
      <c r="D195" s="204" t="s">
        <v>799</v>
      </c>
      <c r="E195" s="205" t="s">
        <v>800</v>
      </c>
      <c r="F195" s="333" t="s">
        <v>16</v>
      </c>
      <c r="G195" s="380">
        <v>30</v>
      </c>
      <c r="H195" s="348"/>
      <c r="I195" s="423"/>
      <c r="J195" s="449"/>
      <c r="K195" s="185"/>
    </row>
    <row r="196" spans="1:11" ht="18.649999999999999" customHeight="1" outlineLevel="1" thickBot="1" x14ac:dyDescent="0.3">
      <c r="A196" s="185"/>
      <c r="B196" s="196"/>
      <c r="C196" s="444"/>
      <c r="D196" s="445"/>
      <c r="E196" s="445"/>
      <c r="F196" s="445"/>
      <c r="G196" s="446"/>
      <c r="H196" s="343"/>
      <c r="I196" s="422"/>
      <c r="J196" s="449"/>
      <c r="K196" s="185"/>
    </row>
    <row r="197" spans="1:11" ht="21.65" customHeight="1" outlineLevel="1" thickBot="1" x14ac:dyDescent="0.3">
      <c r="A197" s="185"/>
      <c r="B197" s="196"/>
      <c r="C197" s="243"/>
      <c r="D197" s="244"/>
      <c r="E197" s="332" t="s">
        <v>10955</v>
      </c>
      <c r="F197" s="245"/>
      <c r="G197" s="245"/>
      <c r="H197" s="246"/>
      <c r="I197" s="421"/>
      <c r="J197" s="449"/>
      <c r="K197" s="185"/>
    </row>
    <row r="198" spans="1:11" ht="96" customHeight="1" outlineLevel="1" x14ac:dyDescent="0.25">
      <c r="A198" s="185"/>
      <c r="B198" s="196"/>
      <c r="C198" s="203"/>
      <c r="D198" s="204" t="s">
        <v>5193</v>
      </c>
      <c r="E198" s="205" t="s">
        <v>10938</v>
      </c>
      <c r="F198" s="333" t="s">
        <v>5178</v>
      </c>
      <c r="G198" s="380">
        <v>1</v>
      </c>
      <c r="H198" s="348"/>
      <c r="I198" s="423"/>
      <c r="J198" s="449"/>
      <c r="K198" s="185"/>
    </row>
    <row r="199" spans="1:11" ht="18.649999999999999" customHeight="1" outlineLevel="1" thickBot="1" x14ac:dyDescent="0.3">
      <c r="A199" s="185"/>
      <c r="B199" s="196"/>
      <c r="C199" s="444"/>
      <c r="D199" s="445"/>
      <c r="E199" s="445"/>
      <c r="F199" s="445"/>
      <c r="G199" s="446"/>
      <c r="H199" s="343"/>
      <c r="I199" s="422"/>
      <c r="J199" s="449"/>
      <c r="K199" s="185"/>
    </row>
    <row r="200" spans="1:11" ht="21.65" customHeight="1" outlineLevel="1" thickBot="1" x14ac:dyDescent="0.3">
      <c r="A200" s="185"/>
      <c r="B200" s="196"/>
      <c r="C200" s="243"/>
      <c r="D200" s="244"/>
      <c r="E200" s="332" t="s">
        <v>10936</v>
      </c>
      <c r="F200" s="245"/>
      <c r="G200" s="245"/>
      <c r="H200" s="246"/>
      <c r="I200" s="421"/>
      <c r="J200" s="449"/>
      <c r="K200" s="185"/>
    </row>
    <row r="201" spans="1:11" ht="60" customHeight="1" outlineLevel="1" x14ac:dyDescent="0.25">
      <c r="A201" s="185"/>
      <c r="B201" s="196"/>
      <c r="C201" s="203"/>
      <c r="D201" s="204" t="s">
        <v>4562</v>
      </c>
      <c r="E201" s="205" t="s">
        <v>3172</v>
      </c>
      <c r="F201" s="333" t="s">
        <v>65</v>
      </c>
      <c r="G201" s="380">
        <v>200</v>
      </c>
      <c r="H201" s="348"/>
      <c r="I201" s="423"/>
      <c r="J201" s="449"/>
      <c r="K201" s="185"/>
    </row>
    <row r="202" spans="1:11" ht="18.649999999999999" customHeight="1" outlineLevel="1" thickBot="1" x14ac:dyDescent="0.3">
      <c r="A202" s="185"/>
      <c r="B202" s="196"/>
      <c r="C202" s="444"/>
      <c r="D202" s="445"/>
      <c r="E202" s="445"/>
      <c r="F202" s="445"/>
      <c r="G202" s="446"/>
      <c r="H202" s="343"/>
      <c r="I202" s="422"/>
      <c r="J202" s="449"/>
      <c r="K202" s="185"/>
    </row>
    <row r="203" spans="1:11" ht="21.65" customHeight="1" outlineLevel="1" thickBot="1" x14ac:dyDescent="0.3">
      <c r="A203" s="185"/>
      <c r="B203" s="196"/>
      <c r="C203" s="243"/>
      <c r="D203" s="244"/>
      <c r="E203" s="332" t="s">
        <v>3090</v>
      </c>
      <c r="F203" s="245"/>
      <c r="G203" s="245"/>
      <c r="H203" s="246"/>
      <c r="I203" s="421"/>
      <c r="J203" s="449"/>
      <c r="K203" s="185"/>
    </row>
    <row r="204" spans="1:11" ht="57" customHeight="1" outlineLevel="1" x14ac:dyDescent="0.25">
      <c r="A204" s="185"/>
      <c r="B204" s="196"/>
      <c r="C204" s="203"/>
      <c r="D204" s="204" t="s">
        <v>3099</v>
      </c>
      <c r="E204" s="205" t="s">
        <v>3100</v>
      </c>
      <c r="F204" s="333" t="s">
        <v>65</v>
      </c>
      <c r="G204" s="380">
        <v>52</v>
      </c>
      <c r="H204" s="348"/>
      <c r="I204" s="423"/>
      <c r="J204" s="449"/>
      <c r="K204" s="185"/>
    </row>
    <row r="205" spans="1:11" ht="57" customHeight="1" outlineLevel="1" x14ac:dyDescent="0.25">
      <c r="A205" s="185"/>
      <c r="B205" s="196"/>
      <c r="C205" s="203"/>
      <c r="D205" s="204" t="s">
        <v>3109</v>
      </c>
      <c r="E205" s="205" t="s">
        <v>3110</v>
      </c>
      <c r="F205" s="333" t="s">
        <v>65</v>
      </c>
      <c r="G205" s="380">
        <v>129</v>
      </c>
      <c r="H205" s="348"/>
      <c r="I205" s="423"/>
      <c r="J205" s="449"/>
      <c r="K205" s="185"/>
    </row>
    <row r="206" spans="1:11" ht="57" customHeight="1" outlineLevel="1" x14ac:dyDescent="0.25">
      <c r="A206" s="185"/>
      <c r="B206" s="196"/>
      <c r="C206" s="203"/>
      <c r="D206" s="204" t="s">
        <v>10672</v>
      </c>
      <c r="E206" s="205" t="s">
        <v>10673</v>
      </c>
      <c r="F206" s="333" t="s">
        <v>91</v>
      </c>
      <c r="G206" s="380">
        <v>134</v>
      </c>
      <c r="H206" s="348"/>
      <c r="I206" s="423"/>
      <c r="J206" s="449"/>
      <c r="K206" s="185"/>
    </row>
    <row r="207" spans="1:11" ht="57" customHeight="1" outlineLevel="1" x14ac:dyDescent="0.25">
      <c r="A207" s="185"/>
      <c r="B207" s="196"/>
      <c r="C207" s="203"/>
      <c r="D207" s="204" t="s">
        <v>3215</v>
      </c>
      <c r="E207" s="205" t="s">
        <v>3216</v>
      </c>
      <c r="F207" s="333" t="s">
        <v>3217</v>
      </c>
      <c r="G207" s="380">
        <v>70</v>
      </c>
      <c r="H207" s="348"/>
      <c r="I207" s="423"/>
      <c r="J207" s="449"/>
      <c r="K207" s="185"/>
    </row>
    <row r="208" spans="1:11" ht="18.649999999999999" customHeight="1" outlineLevel="1" x14ac:dyDescent="0.25">
      <c r="A208" s="185"/>
      <c r="B208" s="196"/>
      <c r="C208" s="444"/>
      <c r="D208" s="445"/>
      <c r="E208" s="445"/>
      <c r="F208" s="445"/>
      <c r="G208" s="446"/>
      <c r="H208" s="343"/>
      <c r="I208" s="422"/>
      <c r="J208" s="449"/>
      <c r="K208" s="185"/>
    </row>
    <row r="209" spans="1:11" ht="40.25" customHeight="1" outlineLevel="1" x14ac:dyDescent="0.25">
      <c r="A209" s="185"/>
      <c r="B209" s="196"/>
      <c r="C209" s="447"/>
      <c r="D209" s="447"/>
      <c r="E209" s="447"/>
      <c r="F209" s="447"/>
      <c r="G209" s="447"/>
      <c r="H209" s="434"/>
      <c r="I209" s="424"/>
      <c r="J209" s="449"/>
      <c r="K209" s="185"/>
    </row>
    <row r="210" spans="1:11" ht="31.75" customHeight="1" outlineLevel="1" thickBot="1" x14ac:dyDescent="0.3">
      <c r="A210" s="185"/>
      <c r="B210" s="196"/>
      <c r="C210" s="441" t="s">
        <v>10956</v>
      </c>
      <c r="D210" s="442"/>
      <c r="E210" s="442"/>
      <c r="F210" s="442"/>
      <c r="G210" s="442"/>
      <c r="H210" s="442"/>
      <c r="I210" s="443"/>
      <c r="J210" s="449"/>
      <c r="K210" s="185"/>
    </row>
    <row r="211" spans="1:11" ht="21.65" customHeight="1" outlineLevel="1" thickBot="1" x14ac:dyDescent="0.3">
      <c r="A211" s="185"/>
      <c r="B211" s="196"/>
      <c r="C211" s="243"/>
      <c r="D211" s="244"/>
      <c r="E211" s="332" t="s">
        <v>4346</v>
      </c>
      <c r="F211" s="245"/>
      <c r="G211" s="245"/>
      <c r="H211" s="246"/>
      <c r="I211" s="421"/>
      <c r="J211" s="449"/>
      <c r="K211" s="185"/>
    </row>
    <row r="212" spans="1:11" ht="21.65" customHeight="1" outlineLevel="1" x14ac:dyDescent="0.25">
      <c r="A212" s="185"/>
      <c r="B212" s="196"/>
      <c r="C212" s="203"/>
      <c r="D212" s="204" t="s">
        <v>4355</v>
      </c>
      <c r="E212" s="205" t="s">
        <v>4356</v>
      </c>
      <c r="F212" s="333" t="s">
        <v>70</v>
      </c>
      <c r="G212" s="380">
        <v>15</v>
      </c>
      <c r="H212" s="348"/>
      <c r="I212" s="423"/>
      <c r="J212" s="449"/>
      <c r="K212" s="185"/>
    </row>
    <row r="213" spans="1:11" ht="21.65" customHeight="1" outlineLevel="1" x14ac:dyDescent="0.25">
      <c r="A213" s="185"/>
      <c r="B213" s="196"/>
      <c r="C213" s="203"/>
      <c r="D213" s="204" t="s">
        <v>4359</v>
      </c>
      <c r="E213" s="205" t="s">
        <v>10928</v>
      </c>
      <c r="F213" s="333" t="s">
        <v>65</v>
      </c>
      <c r="G213" s="380">
        <v>346</v>
      </c>
      <c r="H213" s="348"/>
      <c r="I213" s="423"/>
      <c r="J213" s="449"/>
      <c r="K213" s="185"/>
    </row>
    <row r="214" spans="1:11" ht="21.65" customHeight="1" outlineLevel="1" x14ac:dyDescent="0.25">
      <c r="A214" s="185"/>
      <c r="B214" s="196"/>
      <c r="C214" s="203"/>
      <c r="D214" s="204" t="s">
        <v>4361</v>
      </c>
      <c r="E214" s="205" t="s">
        <v>4362</v>
      </c>
      <c r="F214" s="333" t="s">
        <v>65</v>
      </c>
      <c r="G214" s="380">
        <v>126</v>
      </c>
      <c r="H214" s="348"/>
      <c r="I214" s="423"/>
      <c r="J214" s="449"/>
      <c r="K214" s="185"/>
    </row>
    <row r="215" spans="1:11" ht="21.65" customHeight="1" outlineLevel="1" x14ac:dyDescent="0.25">
      <c r="A215" s="185"/>
      <c r="B215" s="196"/>
      <c r="C215" s="203"/>
      <c r="D215" s="204" t="s">
        <v>4369</v>
      </c>
      <c r="E215" s="205" t="s">
        <v>4370</v>
      </c>
      <c r="F215" s="333" t="s">
        <v>70</v>
      </c>
      <c r="G215" s="380">
        <v>20</v>
      </c>
      <c r="H215" s="348"/>
      <c r="I215" s="423"/>
      <c r="J215" s="449"/>
      <c r="K215" s="185"/>
    </row>
    <row r="216" spans="1:11" ht="21.65" customHeight="1" outlineLevel="1" x14ac:dyDescent="0.25">
      <c r="A216" s="185"/>
      <c r="B216" s="196"/>
      <c r="C216" s="203"/>
      <c r="D216" s="204" t="s">
        <v>4371</v>
      </c>
      <c r="E216" s="205" t="s">
        <v>4372</v>
      </c>
      <c r="F216" s="333" t="s">
        <v>65</v>
      </c>
      <c r="G216" s="380">
        <v>44</v>
      </c>
      <c r="H216" s="348"/>
      <c r="I216" s="423"/>
      <c r="J216" s="449"/>
      <c r="K216" s="185"/>
    </row>
    <row r="217" spans="1:11" ht="21.65" customHeight="1" outlineLevel="1" x14ac:dyDescent="0.25">
      <c r="A217" s="185"/>
      <c r="B217" s="196"/>
      <c r="C217" s="203"/>
      <c r="D217" s="204" t="s">
        <v>4373</v>
      </c>
      <c r="E217" s="205" t="s">
        <v>4374</v>
      </c>
      <c r="F217" s="333" t="s">
        <v>91</v>
      </c>
      <c r="G217" s="380">
        <v>182</v>
      </c>
      <c r="H217" s="348"/>
      <c r="I217" s="423"/>
      <c r="J217" s="449"/>
      <c r="K217" s="185"/>
    </row>
    <row r="218" spans="1:11" ht="21.65" customHeight="1" outlineLevel="1" x14ac:dyDescent="0.25">
      <c r="A218" s="185"/>
      <c r="B218" s="196"/>
      <c r="C218" s="203"/>
      <c r="D218" s="204" t="s">
        <v>10929</v>
      </c>
      <c r="E218" s="205" t="s">
        <v>10930</v>
      </c>
      <c r="F218" s="333" t="s">
        <v>65</v>
      </c>
      <c r="G218" s="380">
        <v>17</v>
      </c>
      <c r="H218" s="348"/>
      <c r="I218" s="423"/>
      <c r="J218" s="449"/>
      <c r="K218" s="185"/>
    </row>
    <row r="219" spans="1:11" ht="66.650000000000006" customHeight="1" outlineLevel="1" x14ac:dyDescent="0.25">
      <c r="A219" s="185"/>
      <c r="B219" s="196"/>
      <c r="C219" s="203"/>
      <c r="D219" s="204" t="s">
        <v>10931</v>
      </c>
      <c r="E219" s="205" t="s">
        <v>10932</v>
      </c>
      <c r="F219" s="333" t="s">
        <v>65</v>
      </c>
      <c r="G219" s="380">
        <v>234</v>
      </c>
      <c r="H219" s="348"/>
      <c r="I219" s="423"/>
      <c r="J219" s="449"/>
      <c r="K219" s="185"/>
    </row>
    <row r="220" spans="1:11" ht="21.65" customHeight="1" outlineLevel="1" x14ac:dyDescent="0.25">
      <c r="A220" s="185"/>
      <c r="B220" s="196"/>
      <c r="C220" s="203"/>
      <c r="D220" s="204" t="s">
        <v>10933</v>
      </c>
      <c r="E220" s="205" t="s">
        <v>10934</v>
      </c>
      <c r="F220" s="333" t="s">
        <v>70</v>
      </c>
      <c r="G220" s="380">
        <v>20</v>
      </c>
      <c r="H220" s="348"/>
      <c r="I220" s="423"/>
      <c r="J220" s="449"/>
      <c r="K220" s="185"/>
    </row>
    <row r="221" spans="1:11" ht="18.649999999999999" customHeight="1" outlineLevel="1" thickBot="1" x14ac:dyDescent="0.3">
      <c r="A221" s="185"/>
      <c r="B221" s="196"/>
      <c r="C221" s="444"/>
      <c r="D221" s="445"/>
      <c r="E221" s="445"/>
      <c r="F221" s="445"/>
      <c r="G221" s="446"/>
      <c r="H221" s="343"/>
      <c r="I221" s="422"/>
      <c r="J221" s="449"/>
      <c r="K221" s="185"/>
    </row>
    <row r="222" spans="1:11" ht="21.65" customHeight="1" outlineLevel="1" thickBot="1" x14ac:dyDescent="0.3">
      <c r="A222" s="185"/>
      <c r="B222" s="196"/>
      <c r="C222" s="243"/>
      <c r="D222" s="244"/>
      <c r="E222" s="332" t="s">
        <v>4431</v>
      </c>
      <c r="F222" s="245"/>
      <c r="G222" s="245"/>
      <c r="H222" s="246"/>
      <c r="I222" s="421"/>
      <c r="J222" s="449"/>
      <c r="K222" s="185"/>
    </row>
    <row r="223" spans="1:11" ht="21.65" customHeight="1" outlineLevel="1" x14ac:dyDescent="0.25">
      <c r="A223" s="185"/>
      <c r="B223" s="196"/>
      <c r="C223" s="203"/>
      <c r="D223" s="204" t="s">
        <v>4436</v>
      </c>
      <c r="E223" s="205" t="s">
        <v>4437</v>
      </c>
      <c r="F223" s="333" t="s">
        <v>65</v>
      </c>
      <c r="G223" s="380">
        <v>700</v>
      </c>
      <c r="H223" s="348"/>
      <c r="I223" s="423"/>
      <c r="J223" s="449"/>
      <c r="K223" s="185"/>
    </row>
    <row r="224" spans="1:11" ht="21.65" customHeight="1" outlineLevel="1" x14ac:dyDescent="0.25">
      <c r="A224" s="185"/>
      <c r="B224" s="196"/>
      <c r="C224" s="203"/>
      <c r="D224" s="204" t="s">
        <v>4438</v>
      </c>
      <c r="E224" s="205" t="s">
        <v>4439</v>
      </c>
      <c r="F224" s="333" t="s">
        <v>65</v>
      </c>
      <c r="G224" s="380">
        <v>40</v>
      </c>
      <c r="H224" s="348"/>
      <c r="I224" s="423"/>
      <c r="J224" s="449"/>
      <c r="K224" s="185"/>
    </row>
    <row r="225" spans="1:11" ht="21.65" customHeight="1" outlineLevel="1" x14ac:dyDescent="0.25">
      <c r="A225" s="185"/>
      <c r="B225" s="196"/>
      <c r="C225" s="203"/>
      <c r="D225" s="204" t="s">
        <v>4446</v>
      </c>
      <c r="E225" s="205" t="s">
        <v>10935</v>
      </c>
      <c r="F225" s="333" t="s">
        <v>65</v>
      </c>
      <c r="G225" s="380">
        <v>50</v>
      </c>
      <c r="H225" s="348"/>
      <c r="I225" s="423"/>
      <c r="J225" s="449"/>
      <c r="K225" s="185"/>
    </row>
    <row r="226" spans="1:11" ht="63" customHeight="1" outlineLevel="1" x14ac:dyDescent="0.25">
      <c r="A226" s="185"/>
      <c r="B226" s="196"/>
      <c r="C226" s="203"/>
      <c r="D226" s="204" t="s">
        <v>4472</v>
      </c>
      <c r="E226" s="205" t="s">
        <v>10655</v>
      </c>
      <c r="F226" s="333" t="s">
        <v>65</v>
      </c>
      <c r="G226" s="380">
        <v>30</v>
      </c>
      <c r="H226" s="348"/>
      <c r="I226" s="423"/>
      <c r="J226" s="449"/>
      <c r="K226" s="185"/>
    </row>
    <row r="227" spans="1:11" ht="18.649999999999999" customHeight="1" outlineLevel="1" thickBot="1" x14ac:dyDescent="0.3">
      <c r="A227" s="185"/>
      <c r="B227" s="196"/>
      <c r="C227" s="444"/>
      <c r="D227" s="445"/>
      <c r="E227" s="445"/>
      <c r="F227" s="445"/>
      <c r="G227" s="446"/>
      <c r="H227" s="343"/>
      <c r="I227" s="422"/>
      <c r="J227" s="449"/>
      <c r="K227" s="185"/>
    </row>
    <row r="228" spans="1:11" ht="21.65" customHeight="1" outlineLevel="1" thickBot="1" x14ac:dyDescent="0.3">
      <c r="A228" s="185"/>
      <c r="B228" s="196"/>
      <c r="C228" s="243"/>
      <c r="D228" s="244"/>
      <c r="E228" s="332" t="s">
        <v>604</v>
      </c>
      <c r="F228" s="245"/>
      <c r="G228" s="245"/>
      <c r="H228" s="246"/>
      <c r="I228" s="421"/>
      <c r="J228" s="449"/>
      <c r="K228" s="185"/>
    </row>
    <row r="229" spans="1:11" ht="57" customHeight="1" outlineLevel="1" x14ac:dyDescent="0.25">
      <c r="A229" s="185"/>
      <c r="B229" s="196"/>
      <c r="C229" s="203"/>
      <c r="D229" s="204" t="s">
        <v>649</v>
      </c>
      <c r="E229" s="205" t="s">
        <v>10742</v>
      </c>
      <c r="F229" s="333" t="s">
        <v>65</v>
      </c>
      <c r="G229" s="380">
        <v>21</v>
      </c>
      <c r="H229" s="348"/>
      <c r="I229" s="423"/>
      <c r="J229" s="449"/>
      <c r="K229" s="185"/>
    </row>
    <row r="230" spans="1:11" ht="57" customHeight="1" outlineLevel="1" x14ac:dyDescent="0.25">
      <c r="A230" s="185"/>
      <c r="B230" s="196"/>
      <c r="C230" s="203"/>
      <c r="D230" s="204" t="s">
        <v>754</v>
      </c>
      <c r="E230" s="205" t="s">
        <v>755</v>
      </c>
      <c r="F230" s="333" t="s">
        <v>13</v>
      </c>
      <c r="G230" s="380">
        <v>300</v>
      </c>
      <c r="H230" s="348"/>
      <c r="I230" s="423"/>
      <c r="J230" s="449"/>
      <c r="K230" s="185"/>
    </row>
    <row r="231" spans="1:11" ht="18.649999999999999" customHeight="1" outlineLevel="1" thickBot="1" x14ac:dyDescent="0.3">
      <c r="A231" s="185"/>
      <c r="B231" s="196"/>
      <c r="C231" s="444"/>
      <c r="D231" s="445"/>
      <c r="E231" s="445"/>
      <c r="F231" s="445"/>
      <c r="G231" s="446"/>
      <c r="H231" s="343"/>
      <c r="I231" s="422"/>
      <c r="J231" s="449"/>
      <c r="K231" s="185"/>
    </row>
    <row r="232" spans="1:11" ht="21.65" customHeight="1" outlineLevel="1" thickBot="1" x14ac:dyDescent="0.3">
      <c r="A232" s="185"/>
      <c r="B232" s="196"/>
      <c r="C232" s="243"/>
      <c r="D232" s="244"/>
      <c r="E232" s="332" t="s">
        <v>10944</v>
      </c>
      <c r="F232" s="245"/>
      <c r="G232" s="245"/>
      <c r="H232" s="246"/>
      <c r="I232" s="421"/>
      <c r="J232" s="449"/>
      <c r="K232" s="185"/>
    </row>
    <row r="233" spans="1:11" ht="85.25" customHeight="1" outlineLevel="1" x14ac:dyDescent="0.25">
      <c r="A233" s="185"/>
      <c r="B233" s="196"/>
      <c r="C233" s="203"/>
      <c r="D233" s="204" t="s">
        <v>883</v>
      </c>
      <c r="E233" s="205" t="s">
        <v>884</v>
      </c>
      <c r="F233" s="333" t="s">
        <v>65</v>
      </c>
      <c r="G233" s="380">
        <v>25</v>
      </c>
      <c r="H233" s="348"/>
      <c r="I233" s="423"/>
      <c r="J233" s="449"/>
      <c r="K233" s="185"/>
    </row>
    <row r="234" spans="1:11" ht="18.649999999999999" customHeight="1" outlineLevel="1" thickBot="1" x14ac:dyDescent="0.3">
      <c r="A234" s="185"/>
      <c r="B234" s="196"/>
      <c r="C234" s="444"/>
      <c r="D234" s="445"/>
      <c r="E234" s="445"/>
      <c r="F234" s="445"/>
      <c r="G234" s="446"/>
      <c r="H234" s="343"/>
      <c r="I234" s="422"/>
      <c r="J234" s="449"/>
      <c r="K234" s="185"/>
    </row>
    <row r="235" spans="1:11" ht="21.65" customHeight="1" outlineLevel="1" thickBot="1" x14ac:dyDescent="0.3">
      <c r="A235" s="185"/>
      <c r="B235" s="196"/>
      <c r="C235" s="243"/>
      <c r="D235" s="244"/>
      <c r="E235" s="332" t="s">
        <v>2183</v>
      </c>
      <c r="F235" s="245"/>
      <c r="G235" s="245"/>
      <c r="H235" s="246"/>
      <c r="I235" s="421"/>
      <c r="J235" s="449"/>
      <c r="K235" s="185"/>
    </row>
    <row r="236" spans="1:11" ht="57" customHeight="1" outlineLevel="1" x14ac:dyDescent="0.25">
      <c r="A236" s="185"/>
      <c r="B236" s="196"/>
      <c r="C236" s="203"/>
      <c r="D236" s="204" t="s">
        <v>2184</v>
      </c>
      <c r="E236" s="205" t="s">
        <v>2185</v>
      </c>
      <c r="F236" s="333" t="s">
        <v>65</v>
      </c>
      <c r="G236" s="380">
        <v>700</v>
      </c>
      <c r="H236" s="348"/>
      <c r="I236" s="423"/>
      <c r="J236" s="449"/>
      <c r="K236" s="185"/>
    </row>
    <row r="237" spans="1:11" ht="57" customHeight="1" outlineLevel="1" x14ac:dyDescent="0.25">
      <c r="A237" s="185"/>
      <c r="B237" s="196"/>
      <c r="C237" s="203"/>
      <c r="D237" s="204" t="s">
        <v>2192</v>
      </c>
      <c r="E237" s="205" t="s">
        <v>2193</v>
      </c>
      <c r="F237" s="333" t="s">
        <v>65</v>
      </c>
      <c r="G237" s="380">
        <v>511</v>
      </c>
      <c r="H237" s="348"/>
      <c r="I237" s="423"/>
      <c r="J237" s="449"/>
      <c r="K237" s="185"/>
    </row>
    <row r="238" spans="1:11" ht="57" customHeight="1" outlineLevel="1" x14ac:dyDescent="0.25">
      <c r="A238" s="185"/>
      <c r="B238" s="196"/>
      <c r="C238" s="203"/>
      <c r="D238" s="204" t="s">
        <v>2232</v>
      </c>
      <c r="E238" s="205" t="s">
        <v>2233</v>
      </c>
      <c r="F238" s="333" t="s">
        <v>65</v>
      </c>
      <c r="G238" s="380">
        <v>200</v>
      </c>
      <c r="H238" s="348"/>
      <c r="I238" s="423"/>
      <c r="J238" s="449"/>
      <c r="K238" s="185"/>
    </row>
    <row r="239" spans="1:11" ht="18.649999999999999" customHeight="1" outlineLevel="1" thickBot="1" x14ac:dyDescent="0.3">
      <c r="A239" s="185"/>
      <c r="B239" s="196"/>
      <c r="C239" s="444"/>
      <c r="D239" s="445"/>
      <c r="E239" s="445"/>
      <c r="F239" s="445"/>
      <c r="G239" s="446"/>
      <c r="H239" s="343"/>
      <c r="I239" s="422"/>
      <c r="J239" s="449"/>
      <c r="K239" s="185"/>
    </row>
    <row r="240" spans="1:11" ht="21.65" customHeight="1" outlineLevel="1" thickBot="1" x14ac:dyDescent="0.3">
      <c r="A240" s="185"/>
      <c r="B240" s="196"/>
      <c r="C240" s="243"/>
      <c r="D240" s="244"/>
      <c r="E240" s="332" t="s">
        <v>912</v>
      </c>
      <c r="F240" s="245"/>
      <c r="G240" s="245"/>
      <c r="H240" s="246"/>
      <c r="I240" s="421"/>
      <c r="J240" s="449"/>
      <c r="K240" s="185"/>
    </row>
    <row r="241" spans="1:11" ht="102.65" customHeight="1" outlineLevel="1" x14ac:dyDescent="0.25">
      <c r="A241" s="185"/>
      <c r="B241" s="196"/>
      <c r="C241" s="203"/>
      <c r="D241" s="204" t="s">
        <v>1116</v>
      </c>
      <c r="E241" s="205" t="s">
        <v>1117</v>
      </c>
      <c r="F241" s="333" t="s">
        <v>70</v>
      </c>
      <c r="G241" s="380">
        <v>8</v>
      </c>
      <c r="H241" s="348"/>
      <c r="I241" s="423"/>
      <c r="J241" s="449"/>
      <c r="K241" s="185"/>
    </row>
    <row r="242" spans="1:11" ht="18.649999999999999" customHeight="1" outlineLevel="1" thickBot="1" x14ac:dyDescent="0.3">
      <c r="A242" s="185"/>
      <c r="B242" s="196"/>
      <c r="C242" s="444"/>
      <c r="D242" s="445"/>
      <c r="E242" s="445"/>
      <c r="F242" s="445"/>
      <c r="G242" s="446"/>
      <c r="H242" s="343"/>
      <c r="I242" s="422"/>
      <c r="J242" s="449"/>
      <c r="K242" s="185"/>
    </row>
    <row r="243" spans="1:11" ht="21.65" customHeight="1" outlineLevel="1" thickBot="1" x14ac:dyDescent="0.3">
      <c r="A243" s="185"/>
      <c r="B243" s="196"/>
      <c r="C243" s="243"/>
      <c r="D243" s="244"/>
      <c r="E243" s="332" t="s">
        <v>346</v>
      </c>
      <c r="F243" s="245"/>
      <c r="G243" s="245"/>
      <c r="H243" s="246"/>
      <c r="I243" s="421"/>
      <c r="J243" s="449"/>
      <c r="K243" s="185"/>
    </row>
    <row r="244" spans="1:11" ht="57" customHeight="1" outlineLevel="1" x14ac:dyDescent="0.25">
      <c r="A244" s="185"/>
      <c r="B244" s="196"/>
      <c r="C244" s="203"/>
      <c r="D244" s="204" t="s">
        <v>393</v>
      </c>
      <c r="E244" s="205" t="s">
        <v>394</v>
      </c>
      <c r="F244" s="333" t="s">
        <v>91</v>
      </c>
      <c r="G244" s="380">
        <v>15</v>
      </c>
      <c r="H244" s="348"/>
      <c r="I244" s="423"/>
      <c r="J244" s="449"/>
      <c r="K244" s="185"/>
    </row>
    <row r="245" spans="1:11" ht="18.649999999999999" customHeight="1" outlineLevel="1" thickBot="1" x14ac:dyDescent="0.3">
      <c r="A245" s="185"/>
      <c r="B245" s="196"/>
      <c r="C245" s="444"/>
      <c r="D245" s="445"/>
      <c r="E245" s="445"/>
      <c r="F245" s="445"/>
      <c r="G245" s="446"/>
      <c r="H245" s="343"/>
      <c r="I245" s="422"/>
      <c r="J245" s="449"/>
      <c r="K245" s="185"/>
    </row>
    <row r="246" spans="1:11" ht="21.65" customHeight="1" outlineLevel="1" thickBot="1" x14ac:dyDescent="0.3">
      <c r="A246" s="185"/>
      <c r="B246" s="196"/>
      <c r="C246" s="243"/>
      <c r="D246" s="244"/>
      <c r="E246" s="332" t="s">
        <v>2596</v>
      </c>
      <c r="F246" s="245"/>
      <c r="G246" s="245"/>
      <c r="H246" s="246"/>
      <c r="I246" s="421"/>
      <c r="J246" s="449"/>
      <c r="K246" s="185"/>
    </row>
    <row r="247" spans="1:11" ht="87.65" customHeight="1" outlineLevel="1" x14ac:dyDescent="0.25">
      <c r="A247" s="185"/>
      <c r="B247" s="196"/>
      <c r="C247" s="203"/>
      <c r="D247" s="204" t="s">
        <v>2597</v>
      </c>
      <c r="E247" s="205" t="s">
        <v>2598</v>
      </c>
      <c r="F247" s="333" t="s">
        <v>70</v>
      </c>
      <c r="G247" s="380">
        <v>4</v>
      </c>
      <c r="H247" s="348"/>
      <c r="I247" s="423"/>
      <c r="J247" s="449"/>
      <c r="K247" s="185"/>
    </row>
    <row r="248" spans="1:11" ht="81" customHeight="1" outlineLevel="1" x14ac:dyDescent="0.25">
      <c r="A248" s="185"/>
      <c r="B248" s="196"/>
      <c r="C248" s="203"/>
      <c r="D248" s="204" t="s">
        <v>4619</v>
      </c>
      <c r="E248" s="205" t="s">
        <v>4620</v>
      </c>
      <c r="F248" s="333" t="s">
        <v>70</v>
      </c>
      <c r="G248" s="380">
        <v>1</v>
      </c>
      <c r="H248" s="348"/>
      <c r="I248" s="423"/>
      <c r="J248" s="449"/>
      <c r="K248" s="185"/>
    </row>
    <row r="249" spans="1:11" ht="81" customHeight="1" outlineLevel="1" x14ac:dyDescent="0.25">
      <c r="A249" s="185"/>
      <c r="B249" s="196"/>
      <c r="C249" s="203"/>
      <c r="D249" s="204" t="s">
        <v>4627</v>
      </c>
      <c r="E249" s="205" t="s">
        <v>4628</v>
      </c>
      <c r="F249" s="333" t="s">
        <v>70</v>
      </c>
      <c r="G249" s="380">
        <v>1</v>
      </c>
      <c r="H249" s="348"/>
      <c r="I249" s="423"/>
      <c r="J249" s="449"/>
      <c r="K249" s="185"/>
    </row>
    <row r="250" spans="1:11" ht="99.65" customHeight="1" outlineLevel="1" x14ac:dyDescent="0.25">
      <c r="A250" s="185"/>
      <c r="B250" s="196"/>
      <c r="C250" s="203"/>
      <c r="D250" s="204" t="s">
        <v>4769</v>
      </c>
      <c r="E250" s="205" t="s">
        <v>4770</v>
      </c>
      <c r="F250" s="333" t="s">
        <v>91</v>
      </c>
      <c r="G250" s="380">
        <v>10</v>
      </c>
      <c r="H250" s="348"/>
      <c r="I250" s="423"/>
      <c r="J250" s="449"/>
      <c r="K250" s="185"/>
    </row>
    <row r="251" spans="1:11" ht="99.65" customHeight="1" outlineLevel="1" x14ac:dyDescent="0.25">
      <c r="A251" s="185"/>
      <c r="B251" s="196"/>
      <c r="C251" s="203"/>
      <c r="D251" s="204" t="s">
        <v>10977</v>
      </c>
      <c r="E251" s="205" t="s">
        <v>10978</v>
      </c>
      <c r="F251" s="333" t="s">
        <v>70</v>
      </c>
      <c r="G251" s="380">
        <v>6</v>
      </c>
      <c r="H251" s="348"/>
      <c r="I251" s="423"/>
      <c r="J251" s="449"/>
      <c r="K251" s="185"/>
    </row>
    <row r="252" spans="1:11" ht="99.65" customHeight="1" outlineLevel="1" x14ac:dyDescent="0.25">
      <c r="A252" s="185"/>
      <c r="B252" s="196"/>
      <c r="C252" s="203"/>
      <c r="D252" s="204" t="s">
        <v>10981</v>
      </c>
      <c r="E252" s="205" t="s">
        <v>10982</v>
      </c>
      <c r="F252" s="333" t="s">
        <v>70</v>
      </c>
      <c r="G252" s="380">
        <v>5</v>
      </c>
      <c r="H252" s="348"/>
      <c r="I252" s="423"/>
      <c r="J252" s="449"/>
      <c r="K252" s="185"/>
    </row>
    <row r="253" spans="1:11" ht="18.649999999999999" customHeight="1" outlineLevel="1" thickBot="1" x14ac:dyDescent="0.3">
      <c r="A253" s="185"/>
      <c r="B253" s="196"/>
      <c r="C253" s="444"/>
      <c r="D253" s="445"/>
      <c r="E253" s="445"/>
      <c r="F253" s="445"/>
      <c r="G253" s="446"/>
      <c r="H253" s="343"/>
      <c r="I253" s="422"/>
      <c r="J253" s="449"/>
      <c r="K253" s="185"/>
    </row>
    <row r="254" spans="1:11" ht="21.65" customHeight="1" outlineLevel="1" thickBot="1" x14ac:dyDescent="0.3">
      <c r="A254" s="185"/>
      <c r="B254" s="196"/>
      <c r="C254" s="243"/>
      <c r="D254" s="244"/>
      <c r="E254" s="332" t="s">
        <v>10957</v>
      </c>
      <c r="F254" s="245"/>
      <c r="G254" s="245"/>
      <c r="H254" s="246"/>
      <c r="I254" s="421"/>
      <c r="J254" s="449"/>
      <c r="K254" s="185"/>
    </row>
    <row r="255" spans="1:11" ht="63" customHeight="1" outlineLevel="1" x14ac:dyDescent="0.25">
      <c r="A255" s="185"/>
      <c r="B255" s="196"/>
      <c r="C255" s="203"/>
      <c r="D255" s="204" t="s">
        <v>1265</v>
      </c>
      <c r="E255" s="205" t="s">
        <v>10753</v>
      </c>
      <c r="F255" s="333" t="s">
        <v>91</v>
      </c>
      <c r="G255" s="380">
        <v>29</v>
      </c>
      <c r="H255" s="348"/>
      <c r="I255" s="423"/>
      <c r="J255" s="449"/>
      <c r="K255" s="185"/>
    </row>
    <row r="256" spans="1:11" ht="63" customHeight="1" outlineLevel="1" x14ac:dyDescent="0.25">
      <c r="A256" s="185"/>
      <c r="B256" s="196"/>
      <c r="C256" s="203"/>
      <c r="D256" s="204" t="s">
        <v>1293</v>
      </c>
      <c r="E256" s="205" t="s">
        <v>10756</v>
      </c>
      <c r="F256" s="333" t="s">
        <v>91</v>
      </c>
      <c r="G256" s="380">
        <v>32</v>
      </c>
      <c r="H256" s="348"/>
      <c r="I256" s="423"/>
      <c r="J256" s="449"/>
      <c r="K256" s="185"/>
    </row>
    <row r="257" spans="1:11" ht="63" customHeight="1" outlineLevel="1" x14ac:dyDescent="0.25">
      <c r="A257" s="185"/>
      <c r="B257" s="196"/>
      <c r="C257" s="203"/>
      <c r="D257" s="204" t="s">
        <v>2095</v>
      </c>
      <c r="E257" s="205" t="s">
        <v>2096</v>
      </c>
      <c r="F257" s="333" t="s">
        <v>70</v>
      </c>
      <c r="G257" s="380">
        <v>1</v>
      </c>
      <c r="H257" s="348"/>
      <c r="I257" s="423"/>
      <c r="J257" s="449"/>
      <c r="K257" s="185"/>
    </row>
    <row r="258" spans="1:11" ht="63" customHeight="1" outlineLevel="1" x14ac:dyDescent="0.25">
      <c r="A258" s="185"/>
      <c r="B258" s="196"/>
      <c r="C258" s="203"/>
      <c r="D258" s="204" t="s">
        <v>1455</v>
      </c>
      <c r="E258" s="205" t="s">
        <v>1456</v>
      </c>
      <c r="F258" s="333" t="s">
        <v>70</v>
      </c>
      <c r="G258" s="380">
        <v>1</v>
      </c>
      <c r="H258" s="348"/>
      <c r="I258" s="423"/>
      <c r="J258" s="449"/>
      <c r="K258" s="185"/>
    </row>
    <row r="259" spans="1:11" ht="63" customHeight="1" outlineLevel="1" x14ac:dyDescent="0.25">
      <c r="A259" s="185"/>
      <c r="B259" s="196"/>
      <c r="C259" s="203"/>
      <c r="D259" s="204" t="s">
        <v>1463</v>
      </c>
      <c r="E259" s="205" t="s">
        <v>10757</v>
      </c>
      <c r="F259" s="333" t="s">
        <v>70</v>
      </c>
      <c r="G259" s="380">
        <v>1</v>
      </c>
      <c r="H259" s="348"/>
      <c r="I259" s="423"/>
      <c r="J259" s="449"/>
      <c r="K259" s="185"/>
    </row>
    <row r="260" spans="1:11" ht="63" customHeight="1" outlineLevel="1" x14ac:dyDescent="0.25">
      <c r="A260" s="185"/>
      <c r="B260" s="196"/>
      <c r="C260" s="203"/>
      <c r="D260" s="204" t="s">
        <v>1784</v>
      </c>
      <c r="E260" s="205" t="s">
        <v>1785</v>
      </c>
      <c r="F260" s="333" t="s">
        <v>70</v>
      </c>
      <c r="G260" s="380">
        <v>30</v>
      </c>
      <c r="H260" s="348"/>
      <c r="I260" s="423"/>
      <c r="J260" s="449"/>
      <c r="K260" s="185"/>
    </row>
    <row r="261" spans="1:11" ht="63" customHeight="1" outlineLevel="1" x14ac:dyDescent="0.25">
      <c r="A261" s="185"/>
      <c r="B261" s="196"/>
      <c r="C261" s="203"/>
      <c r="D261" s="204" t="s">
        <v>10635</v>
      </c>
      <c r="E261" s="205" t="s">
        <v>10761</v>
      </c>
      <c r="F261" s="333" t="s">
        <v>70</v>
      </c>
      <c r="G261" s="380">
        <v>1</v>
      </c>
      <c r="H261" s="348"/>
      <c r="I261" s="423"/>
      <c r="J261" s="449"/>
      <c r="K261" s="185"/>
    </row>
    <row r="262" spans="1:11" ht="63" customHeight="1" outlineLevel="1" x14ac:dyDescent="0.25">
      <c r="A262" s="185"/>
      <c r="B262" s="196"/>
      <c r="C262" s="203"/>
      <c r="D262" s="204" t="s">
        <v>2017</v>
      </c>
      <c r="E262" s="205" t="s">
        <v>2018</v>
      </c>
      <c r="F262" s="333" t="s">
        <v>70</v>
      </c>
      <c r="G262" s="380">
        <v>13</v>
      </c>
      <c r="H262" s="348"/>
      <c r="I262" s="423"/>
      <c r="J262" s="449"/>
      <c r="K262" s="185"/>
    </row>
    <row r="263" spans="1:11" ht="63" customHeight="1" outlineLevel="1" x14ac:dyDescent="0.25">
      <c r="A263" s="185"/>
      <c r="B263" s="196"/>
      <c r="C263" s="203"/>
      <c r="D263" s="204" t="s">
        <v>10801</v>
      </c>
      <c r="E263" s="205" t="s">
        <v>10802</v>
      </c>
      <c r="F263" s="333" t="s">
        <v>70</v>
      </c>
      <c r="G263" s="380">
        <v>175</v>
      </c>
      <c r="H263" s="348"/>
      <c r="I263" s="423"/>
      <c r="J263" s="449"/>
      <c r="K263" s="185"/>
    </row>
    <row r="264" spans="1:11" ht="63" customHeight="1" outlineLevel="1" x14ac:dyDescent="0.25">
      <c r="A264" s="185"/>
      <c r="B264" s="196"/>
      <c r="C264" s="203"/>
      <c r="D264" s="204" t="s">
        <v>1832</v>
      </c>
      <c r="E264" s="205" t="s">
        <v>1833</v>
      </c>
      <c r="F264" s="333" t="s">
        <v>70</v>
      </c>
      <c r="G264" s="380">
        <v>17</v>
      </c>
      <c r="H264" s="348"/>
      <c r="I264" s="423"/>
      <c r="J264" s="449"/>
      <c r="K264" s="185"/>
    </row>
    <row r="265" spans="1:11" ht="63" customHeight="1" outlineLevel="1" x14ac:dyDescent="0.25">
      <c r="A265" s="185"/>
      <c r="B265" s="196"/>
      <c r="C265" s="203"/>
      <c r="D265" s="204" t="s">
        <v>1886</v>
      </c>
      <c r="E265" s="205" t="s">
        <v>1887</v>
      </c>
      <c r="F265" s="333" t="s">
        <v>70</v>
      </c>
      <c r="G265" s="380">
        <v>140</v>
      </c>
      <c r="H265" s="348"/>
      <c r="I265" s="423"/>
      <c r="J265" s="449"/>
      <c r="K265" s="185"/>
    </row>
    <row r="266" spans="1:11" ht="63" customHeight="1" outlineLevel="1" x14ac:dyDescent="0.25">
      <c r="A266" s="185"/>
      <c r="B266" s="196"/>
      <c r="C266" s="203"/>
      <c r="D266" s="204" t="s">
        <v>2035</v>
      </c>
      <c r="E266" s="205" t="s">
        <v>2036</v>
      </c>
      <c r="F266" s="333" t="s">
        <v>70</v>
      </c>
      <c r="G266" s="380">
        <v>20</v>
      </c>
      <c r="H266" s="348"/>
      <c r="I266" s="423"/>
      <c r="J266" s="449"/>
      <c r="K266" s="185"/>
    </row>
    <row r="267" spans="1:11" ht="63" customHeight="1" outlineLevel="1" x14ac:dyDescent="0.25">
      <c r="A267" s="185"/>
      <c r="B267" s="196"/>
      <c r="C267" s="203"/>
      <c r="D267" s="204" t="s">
        <v>10662</v>
      </c>
      <c r="E267" s="205" t="s">
        <v>10663</v>
      </c>
      <c r="F267" s="333" t="s">
        <v>70</v>
      </c>
      <c r="G267" s="380">
        <v>18</v>
      </c>
      <c r="H267" s="348"/>
      <c r="I267" s="423"/>
      <c r="J267" s="449"/>
      <c r="K267" s="185"/>
    </row>
    <row r="268" spans="1:11" ht="63" customHeight="1" outlineLevel="1" x14ac:dyDescent="0.25">
      <c r="A268" s="185"/>
      <c r="B268" s="196"/>
      <c r="C268" s="203"/>
      <c r="D268" s="204" t="s">
        <v>2146</v>
      </c>
      <c r="E268" s="205" t="s">
        <v>2147</v>
      </c>
      <c r="F268" s="333" t="s">
        <v>70</v>
      </c>
      <c r="G268" s="380">
        <v>24</v>
      </c>
      <c r="H268" s="348"/>
      <c r="I268" s="423"/>
      <c r="J268" s="449"/>
      <c r="K268" s="185"/>
    </row>
    <row r="269" spans="1:11" ht="63" customHeight="1" outlineLevel="1" x14ac:dyDescent="0.25">
      <c r="A269" s="185"/>
      <c r="B269" s="196"/>
      <c r="C269" s="203"/>
      <c r="D269" s="204" t="s">
        <v>2005</v>
      </c>
      <c r="E269" s="205" t="s">
        <v>2006</v>
      </c>
      <c r="F269" s="333" t="s">
        <v>70</v>
      </c>
      <c r="G269" s="380">
        <v>41</v>
      </c>
      <c r="H269" s="348"/>
      <c r="I269" s="423"/>
      <c r="J269" s="449"/>
      <c r="K269" s="185"/>
    </row>
    <row r="270" spans="1:11" ht="105.65" customHeight="1" outlineLevel="1" x14ac:dyDescent="0.25">
      <c r="A270" s="185"/>
      <c r="B270" s="196"/>
      <c r="C270" s="203"/>
      <c r="D270" s="204" t="s">
        <v>2142</v>
      </c>
      <c r="E270" s="205" t="s">
        <v>2143</v>
      </c>
      <c r="F270" s="333" t="s">
        <v>70</v>
      </c>
      <c r="G270" s="380">
        <v>6</v>
      </c>
      <c r="H270" s="348"/>
      <c r="I270" s="423"/>
      <c r="J270" s="449"/>
      <c r="K270" s="185"/>
    </row>
    <row r="271" spans="1:11" ht="105.65" customHeight="1" outlineLevel="1" x14ac:dyDescent="0.25">
      <c r="A271" s="185"/>
      <c r="B271" s="196"/>
      <c r="C271" s="203"/>
      <c r="D271" s="204" t="s">
        <v>2007</v>
      </c>
      <c r="E271" s="205" t="s">
        <v>2008</v>
      </c>
      <c r="F271" s="333" t="s">
        <v>70</v>
      </c>
      <c r="G271" s="380">
        <v>67</v>
      </c>
      <c r="H271" s="348"/>
      <c r="I271" s="423"/>
      <c r="J271" s="449"/>
      <c r="K271" s="185"/>
    </row>
    <row r="272" spans="1:11" ht="105.65" customHeight="1" outlineLevel="1" x14ac:dyDescent="0.25">
      <c r="A272" s="185"/>
      <c r="B272" s="196"/>
      <c r="C272" s="203"/>
      <c r="D272" s="204" t="s">
        <v>2011</v>
      </c>
      <c r="E272" s="205" t="s">
        <v>2012</v>
      </c>
      <c r="F272" s="333" t="s">
        <v>70</v>
      </c>
      <c r="G272" s="380">
        <v>7</v>
      </c>
      <c r="H272" s="348"/>
      <c r="I272" s="423"/>
      <c r="J272" s="449"/>
      <c r="K272" s="185"/>
    </row>
    <row r="273" spans="1:11" ht="105.65" customHeight="1" outlineLevel="1" x14ac:dyDescent="0.25">
      <c r="A273" s="185"/>
      <c r="B273" s="196"/>
      <c r="C273" s="203"/>
      <c r="D273" s="204" t="s">
        <v>10638</v>
      </c>
      <c r="E273" s="205" t="s">
        <v>10762</v>
      </c>
      <c r="F273" s="333" t="s">
        <v>65</v>
      </c>
      <c r="G273" s="380">
        <v>230</v>
      </c>
      <c r="H273" s="348"/>
      <c r="I273" s="423"/>
      <c r="J273" s="449"/>
      <c r="K273" s="185"/>
    </row>
    <row r="274" spans="1:11" ht="18.649999999999999" customHeight="1" outlineLevel="1" thickBot="1" x14ac:dyDescent="0.3">
      <c r="A274" s="185"/>
      <c r="B274" s="196"/>
      <c r="C274" s="444"/>
      <c r="D274" s="445"/>
      <c r="E274" s="445"/>
      <c r="F274" s="445"/>
      <c r="G274" s="446"/>
      <c r="H274" s="343"/>
      <c r="I274" s="422"/>
      <c r="J274" s="449"/>
      <c r="K274" s="185"/>
    </row>
    <row r="275" spans="1:11" ht="21.65" customHeight="1" outlineLevel="1" thickBot="1" x14ac:dyDescent="0.3">
      <c r="A275" s="185"/>
      <c r="B275" s="196"/>
      <c r="C275" s="243"/>
      <c r="D275" s="244"/>
      <c r="E275" s="332" t="s">
        <v>10958</v>
      </c>
      <c r="F275" s="245"/>
      <c r="G275" s="245"/>
      <c r="H275" s="246"/>
      <c r="I275" s="421"/>
      <c r="J275" s="449"/>
      <c r="K275" s="185"/>
    </row>
    <row r="276" spans="1:11" ht="83.4" customHeight="1" outlineLevel="1" x14ac:dyDescent="0.25">
      <c r="A276" s="185"/>
      <c r="B276" s="196"/>
      <c r="C276" s="203"/>
      <c r="D276" s="204" t="s">
        <v>2236</v>
      </c>
      <c r="E276" s="205" t="s">
        <v>10902</v>
      </c>
      <c r="F276" s="333" t="s">
        <v>65</v>
      </c>
      <c r="G276" s="380">
        <v>42</v>
      </c>
      <c r="H276" s="348"/>
      <c r="I276" s="423"/>
      <c r="J276" s="449"/>
      <c r="K276" s="185"/>
    </row>
    <row r="277" spans="1:11" ht="83.4" customHeight="1" outlineLevel="1" x14ac:dyDescent="0.25">
      <c r="A277" s="185"/>
      <c r="B277" s="196"/>
      <c r="C277" s="203"/>
      <c r="D277" s="204" t="s">
        <v>2248</v>
      </c>
      <c r="E277" s="205" t="s">
        <v>10903</v>
      </c>
      <c r="F277" s="333" t="s">
        <v>65</v>
      </c>
      <c r="G277" s="380">
        <v>32</v>
      </c>
      <c r="H277" s="348"/>
      <c r="I277" s="423"/>
      <c r="J277" s="449"/>
      <c r="K277" s="185"/>
    </row>
    <row r="278" spans="1:11" ht="50" customHeight="1" outlineLevel="1" x14ac:dyDescent="0.25">
      <c r="A278" s="185"/>
      <c r="B278" s="196"/>
      <c r="C278" s="203"/>
      <c r="D278" s="204" t="s">
        <v>2280</v>
      </c>
      <c r="E278" s="205" t="s">
        <v>2281</v>
      </c>
      <c r="F278" s="333" t="s">
        <v>91</v>
      </c>
      <c r="G278" s="380">
        <v>65</v>
      </c>
      <c r="H278" s="348"/>
      <c r="I278" s="423"/>
      <c r="J278" s="449"/>
      <c r="K278" s="185"/>
    </row>
    <row r="279" spans="1:11" ht="50" customHeight="1" outlineLevel="1" x14ac:dyDescent="0.25">
      <c r="A279" s="185"/>
      <c r="B279" s="196"/>
      <c r="C279" s="203"/>
      <c r="D279" s="204" t="s">
        <v>4579</v>
      </c>
      <c r="E279" s="205" t="s">
        <v>4580</v>
      </c>
      <c r="F279" s="333" t="s">
        <v>91</v>
      </c>
      <c r="G279" s="380">
        <v>65</v>
      </c>
      <c r="H279" s="348"/>
      <c r="I279" s="423"/>
      <c r="J279" s="449"/>
      <c r="K279" s="185"/>
    </row>
    <row r="280" spans="1:11" ht="50" customHeight="1" outlineLevel="1" x14ac:dyDescent="0.25">
      <c r="A280" s="185"/>
      <c r="B280" s="196"/>
      <c r="C280" s="203"/>
      <c r="D280" s="204" t="s">
        <v>4583</v>
      </c>
      <c r="E280" s="205" t="s">
        <v>4584</v>
      </c>
      <c r="F280" s="333" t="s">
        <v>65</v>
      </c>
      <c r="G280" s="380">
        <v>400</v>
      </c>
      <c r="H280" s="348"/>
      <c r="I280" s="423"/>
      <c r="J280" s="449"/>
      <c r="K280" s="185"/>
    </row>
    <row r="281" spans="1:11" ht="18.649999999999999" customHeight="1" outlineLevel="1" thickBot="1" x14ac:dyDescent="0.3">
      <c r="A281" s="185"/>
      <c r="B281" s="196"/>
      <c r="C281" s="444"/>
      <c r="D281" s="445"/>
      <c r="E281" s="445"/>
      <c r="F281" s="445"/>
      <c r="G281" s="446"/>
      <c r="H281" s="343"/>
      <c r="I281" s="422"/>
      <c r="J281" s="449"/>
      <c r="K281" s="185"/>
    </row>
    <row r="282" spans="1:11" ht="21.65" customHeight="1" outlineLevel="1" thickBot="1" x14ac:dyDescent="0.3">
      <c r="A282" s="185"/>
      <c r="B282" s="196"/>
      <c r="C282" s="243"/>
      <c r="D282" s="244"/>
      <c r="E282" s="332" t="s">
        <v>10947</v>
      </c>
      <c r="F282" s="245"/>
      <c r="G282" s="245"/>
      <c r="H282" s="246"/>
      <c r="I282" s="421"/>
      <c r="J282" s="449"/>
      <c r="K282" s="185"/>
    </row>
    <row r="283" spans="1:11" ht="94.25" customHeight="1" outlineLevel="1" x14ac:dyDescent="0.25">
      <c r="A283" s="185"/>
      <c r="B283" s="196"/>
      <c r="C283" s="203"/>
      <c r="D283" s="204" t="s">
        <v>2294</v>
      </c>
      <c r="E283" s="205" t="s">
        <v>10913</v>
      </c>
      <c r="F283" s="333" t="s">
        <v>65</v>
      </c>
      <c r="G283" s="380">
        <v>300</v>
      </c>
      <c r="H283" s="348"/>
      <c r="I283" s="423"/>
      <c r="J283" s="449"/>
      <c r="K283" s="185"/>
    </row>
    <row r="284" spans="1:11" ht="18.649999999999999" customHeight="1" outlineLevel="1" thickBot="1" x14ac:dyDescent="0.3">
      <c r="A284" s="185"/>
      <c r="B284" s="196"/>
      <c r="C284" s="444"/>
      <c r="D284" s="445"/>
      <c r="E284" s="445"/>
      <c r="F284" s="445"/>
      <c r="G284" s="446"/>
      <c r="H284" s="343"/>
      <c r="I284" s="422"/>
      <c r="J284" s="449"/>
      <c r="K284" s="185"/>
    </row>
    <row r="285" spans="1:11" ht="21.65" customHeight="1" outlineLevel="1" thickBot="1" x14ac:dyDescent="0.3">
      <c r="A285" s="185"/>
      <c r="B285" s="196"/>
      <c r="C285" s="243"/>
      <c r="D285" s="244"/>
      <c r="E285" s="332" t="s">
        <v>10948</v>
      </c>
      <c r="F285" s="245"/>
      <c r="G285" s="245"/>
      <c r="H285" s="246"/>
      <c r="I285" s="421"/>
      <c r="J285" s="449"/>
      <c r="K285" s="185"/>
    </row>
    <row r="286" spans="1:11" ht="57" customHeight="1" outlineLevel="1" x14ac:dyDescent="0.25">
      <c r="A286" s="185"/>
      <c r="B286" s="196"/>
      <c r="C286" s="203"/>
      <c r="D286" s="204" t="s">
        <v>3262</v>
      </c>
      <c r="E286" s="205" t="s">
        <v>3263</v>
      </c>
      <c r="F286" s="333" t="s">
        <v>65</v>
      </c>
      <c r="G286" s="380">
        <v>300</v>
      </c>
      <c r="H286" s="348"/>
      <c r="I286" s="423"/>
      <c r="J286" s="449"/>
      <c r="K286" s="185"/>
    </row>
    <row r="287" spans="1:11" ht="57" customHeight="1" outlineLevel="1" x14ac:dyDescent="0.25">
      <c r="A287" s="185"/>
      <c r="B287" s="196"/>
      <c r="C287" s="203"/>
      <c r="D287" s="204" t="s">
        <v>2322</v>
      </c>
      <c r="E287" s="205" t="s">
        <v>10914</v>
      </c>
      <c r="F287" s="333" t="s">
        <v>65</v>
      </c>
      <c r="G287" s="380">
        <v>200</v>
      </c>
      <c r="H287" s="348"/>
      <c r="I287" s="423"/>
      <c r="J287" s="449"/>
      <c r="K287" s="185"/>
    </row>
    <row r="288" spans="1:11" ht="57" customHeight="1" outlineLevel="1" x14ac:dyDescent="0.25">
      <c r="A288" s="185"/>
      <c r="B288" s="196"/>
      <c r="C288" s="203"/>
      <c r="D288" s="204" t="s">
        <v>2364</v>
      </c>
      <c r="E288" s="205" t="s">
        <v>10917</v>
      </c>
      <c r="F288" s="333" t="s">
        <v>91</v>
      </c>
      <c r="G288" s="380">
        <v>300</v>
      </c>
      <c r="H288" s="348"/>
      <c r="I288" s="423"/>
      <c r="J288" s="449"/>
      <c r="K288" s="185"/>
    </row>
    <row r="289" spans="1:11" ht="57" customHeight="1" outlineLevel="1" x14ac:dyDescent="0.25">
      <c r="A289" s="185"/>
      <c r="B289" s="196"/>
      <c r="C289" s="203"/>
      <c r="D289" s="204" t="s">
        <v>10676</v>
      </c>
      <c r="E289" s="205" t="s">
        <v>10677</v>
      </c>
      <c r="F289" s="333" t="s">
        <v>65</v>
      </c>
      <c r="G289" s="380">
        <v>200</v>
      </c>
      <c r="H289" s="348"/>
      <c r="I289" s="423"/>
      <c r="J289" s="449"/>
      <c r="K289" s="185"/>
    </row>
    <row r="290" spans="1:11" ht="18.649999999999999" customHeight="1" outlineLevel="1" thickBot="1" x14ac:dyDescent="0.3">
      <c r="A290" s="185"/>
      <c r="B290" s="196"/>
      <c r="C290" s="444"/>
      <c r="D290" s="445"/>
      <c r="E290" s="445"/>
      <c r="F290" s="445"/>
      <c r="G290" s="446"/>
      <c r="H290" s="343"/>
      <c r="I290" s="422"/>
      <c r="J290" s="449"/>
      <c r="K290" s="185"/>
    </row>
    <row r="291" spans="1:11" ht="21.65" customHeight="1" outlineLevel="1" thickBot="1" x14ac:dyDescent="0.3">
      <c r="A291" s="185"/>
      <c r="B291" s="196"/>
      <c r="C291" s="243"/>
      <c r="D291" s="244"/>
      <c r="E291" s="332" t="s">
        <v>10954</v>
      </c>
      <c r="F291" s="245"/>
      <c r="G291" s="245"/>
      <c r="H291" s="246"/>
      <c r="I291" s="421"/>
      <c r="J291" s="449"/>
      <c r="K291" s="185"/>
    </row>
    <row r="292" spans="1:11" ht="122.4" customHeight="1" outlineLevel="1" x14ac:dyDescent="0.25">
      <c r="A292" s="185"/>
      <c r="B292" s="196"/>
      <c r="C292" s="203"/>
      <c r="D292" s="204" t="s">
        <v>2681</v>
      </c>
      <c r="E292" s="205" t="s">
        <v>2682</v>
      </c>
      <c r="F292" s="333" t="s">
        <v>65</v>
      </c>
      <c r="G292" s="380">
        <v>3.3</v>
      </c>
      <c r="H292" s="348"/>
      <c r="I292" s="423"/>
      <c r="J292" s="449"/>
      <c r="K292" s="185"/>
    </row>
    <row r="293" spans="1:11" ht="103.25" customHeight="1" outlineLevel="1" x14ac:dyDescent="0.25">
      <c r="A293" s="185"/>
      <c r="B293" s="196"/>
      <c r="C293" s="203"/>
      <c r="D293" s="204" t="s">
        <v>10667</v>
      </c>
      <c r="E293" s="205" t="s">
        <v>10668</v>
      </c>
      <c r="F293" s="333" t="s">
        <v>70</v>
      </c>
      <c r="G293" s="380">
        <v>1</v>
      </c>
      <c r="H293" s="348"/>
      <c r="I293" s="423"/>
      <c r="J293" s="449"/>
      <c r="K293" s="185"/>
    </row>
    <row r="294" spans="1:11" ht="18.649999999999999" customHeight="1" outlineLevel="1" thickBot="1" x14ac:dyDescent="0.3">
      <c r="A294" s="185"/>
      <c r="B294" s="196"/>
      <c r="C294" s="444"/>
      <c r="D294" s="445"/>
      <c r="E294" s="445"/>
      <c r="F294" s="445"/>
      <c r="G294" s="446"/>
      <c r="H294" s="343"/>
      <c r="I294" s="422"/>
      <c r="J294" s="449"/>
      <c r="K294" s="185"/>
    </row>
    <row r="295" spans="1:11" ht="21.65" customHeight="1" outlineLevel="1" thickBot="1" x14ac:dyDescent="0.3">
      <c r="A295" s="185"/>
      <c r="B295" s="196"/>
      <c r="C295" s="243"/>
      <c r="D295" s="244"/>
      <c r="E295" s="332" t="s">
        <v>2704</v>
      </c>
      <c r="F295" s="245"/>
      <c r="G295" s="245"/>
      <c r="H295" s="246"/>
      <c r="I295" s="421"/>
      <c r="J295" s="449"/>
      <c r="K295" s="185"/>
    </row>
    <row r="296" spans="1:11" ht="136.75" customHeight="1" outlineLevel="1" x14ac:dyDescent="0.25">
      <c r="A296" s="185"/>
      <c r="B296" s="196"/>
      <c r="C296" s="203"/>
      <c r="D296" s="204" t="s">
        <v>2757</v>
      </c>
      <c r="E296" s="205" t="s">
        <v>2758</v>
      </c>
      <c r="F296" s="333" t="s">
        <v>65</v>
      </c>
      <c r="G296" s="380">
        <v>140</v>
      </c>
      <c r="H296" s="348"/>
      <c r="I296" s="423"/>
      <c r="J296" s="449"/>
      <c r="K296" s="185"/>
    </row>
    <row r="297" spans="1:11" ht="123" customHeight="1" outlineLevel="1" x14ac:dyDescent="0.25">
      <c r="A297" s="185"/>
      <c r="B297" s="196"/>
      <c r="C297" s="203"/>
      <c r="D297" s="204" t="s">
        <v>2787</v>
      </c>
      <c r="E297" s="205" t="s">
        <v>10642</v>
      </c>
      <c r="F297" s="333" t="s">
        <v>70</v>
      </c>
      <c r="G297" s="380">
        <v>10</v>
      </c>
      <c r="H297" s="348"/>
      <c r="I297" s="423"/>
      <c r="J297" s="449"/>
      <c r="K297" s="185"/>
    </row>
    <row r="298" spans="1:11" ht="109.25" customHeight="1" outlineLevel="1" x14ac:dyDescent="0.25">
      <c r="A298" s="185"/>
      <c r="B298" s="196"/>
      <c r="C298" s="203"/>
      <c r="D298" s="204" t="s">
        <v>2909</v>
      </c>
      <c r="E298" s="205" t="s">
        <v>2910</v>
      </c>
      <c r="F298" s="333" t="s">
        <v>70</v>
      </c>
      <c r="G298" s="380">
        <v>22</v>
      </c>
      <c r="H298" s="348"/>
      <c r="I298" s="423"/>
      <c r="J298" s="449"/>
      <c r="K298" s="185"/>
    </row>
    <row r="299" spans="1:11" ht="90" customHeight="1" outlineLevel="1" x14ac:dyDescent="0.25">
      <c r="A299" s="185"/>
      <c r="B299" s="196"/>
      <c r="C299" s="203"/>
      <c r="D299" s="204" t="s">
        <v>10920</v>
      </c>
      <c r="E299" s="205" t="s">
        <v>10921</v>
      </c>
      <c r="F299" s="333" t="s">
        <v>3217</v>
      </c>
      <c r="G299" s="380">
        <v>8</v>
      </c>
      <c r="H299" s="348"/>
      <c r="I299" s="423"/>
      <c r="J299" s="449"/>
      <c r="K299" s="185"/>
    </row>
    <row r="300" spans="1:11" ht="90" customHeight="1" outlineLevel="1" x14ac:dyDescent="0.25">
      <c r="A300" s="185"/>
      <c r="B300" s="196"/>
      <c r="C300" s="203"/>
      <c r="D300" s="204" t="s">
        <v>4919</v>
      </c>
      <c r="E300" s="205" t="s">
        <v>4920</v>
      </c>
      <c r="F300" s="333" t="s">
        <v>70</v>
      </c>
      <c r="G300" s="380">
        <v>16</v>
      </c>
      <c r="H300" s="348"/>
      <c r="I300" s="423"/>
      <c r="J300" s="449"/>
      <c r="K300" s="185"/>
    </row>
    <row r="301" spans="1:11" ht="18.649999999999999" customHeight="1" outlineLevel="1" thickBot="1" x14ac:dyDescent="0.3">
      <c r="A301" s="185"/>
      <c r="B301" s="196"/>
      <c r="C301" s="444"/>
      <c r="D301" s="445"/>
      <c r="E301" s="445"/>
      <c r="F301" s="445"/>
      <c r="G301" s="446"/>
      <c r="H301" s="343"/>
      <c r="I301" s="422"/>
      <c r="J301" s="449"/>
      <c r="K301" s="185"/>
    </row>
    <row r="302" spans="1:11" ht="21.65" customHeight="1" outlineLevel="1" thickBot="1" x14ac:dyDescent="0.3">
      <c r="A302" s="185"/>
      <c r="B302" s="196"/>
      <c r="C302" s="243"/>
      <c r="D302" s="244"/>
      <c r="E302" s="332" t="s">
        <v>10959</v>
      </c>
      <c r="F302" s="245"/>
      <c r="G302" s="245"/>
      <c r="H302" s="246"/>
      <c r="I302" s="421"/>
      <c r="J302" s="449"/>
      <c r="K302" s="185"/>
    </row>
    <row r="303" spans="1:11" ht="94.25" customHeight="1" outlineLevel="1" x14ac:dyDescent="0.25">
      <c r="A303" s="185"/>
      <c r="B303" s="196"/>
      <c r="C303" s="203"/>
      <c r="D303" s="204" t="s">
        <v>2963</v>
      </c>
      <c r="E303" s="205" t="s">
        <v>2964</v>
      </c>
      <c r="F303" s="333" t="s">
        <v>65</v>
      </c>
      <c r="G303" s="380">
        <v>15</v>
      </c>
      <c r="H303" s="348"/>
      <c r="I303" s="423"/>
      <c r="J303" s="449"/>
      <c r="K303" s="185"/>
    </row>
    <row r="304" spans="1:11" ht="18.649999999999999" customHeight="1" outlineLevel="1" thickBot="1" x14ac:dyDescent="0.3">
      <c r="A304" s="185"/>
      <c r="B304" s="196"/>
      <c r="C304" s="444"/>
      <c r="D304" s="445"/>
      <c r="E304" s="445"/>
      <c r="F304" s="445"/>
      <c r="G304" s="446"/>
      <c r="H304" s="343"/>
      <c r="I304" s="422"/>
      <c r="J304" s="449"/>
      <c r="K304" s="185"/>
    </row>
    <row r="305" spans="1:12" ht="21.65" customHeight="1" outlineLevel="1" thickBot="1" x14ac:dyDescent="0.3">
      <c r="A305" s="185"/>
      <c r="B305" s="196"/>
      <c r="C305" s="243"/>
      <c r="D305" s="244"/>
      <c r="E305" s="332" t="s">
        <v>2974</v>
      </c>
      <c r="F305" s="245"/>
      <c r="G305" s="245"/>
      <c r="H305" s="246"/>
      <c r="I305" s="421"/>
      <c r="J305" s="449"/>
      <c r="K305" s="185"/>
    </row>
    <row r="306" spans="1:12" ht="70" customHeight="1" outlineLevel="1" x14ac:dyDescent="0.25">
      <c r="A306" s="185"/>
      <c r="B306" s="196"/>
      <c r="C306" s="203"/>
      <c r="D306" s="204" t="s">
        <v>2975</v>
      </c>
      <c r="E306" s="205" t="s">
        <v>2976</v>
      </c>
      <c r="F306" s="333" t="s">
        <v>65</v>
      </c>
      <c r="G306" s="380">
        <v>1800</v>
      </c>
      <c r="H306" s="348"/>
      <c r="I306" s="423"/>
      <c r="J306" s="449"/>
      <c r="K306" s="185"/>
    </row>
    <row r="307" spans="1:12" ht="70" customHeight="1" outlineLevel="1" x14ac:dyDescent="0.25">
      <c r="A307" s="185"/>
      <c r="B307" s="196"/>
      <c r="C307" s="203"/>
      <c r="D307" s="204" t="s">
        <v>2987</v>
      </c>
      <c r="E307" s="205" t="s">
        <v>2988</v>
      </c>
      <c r="F307" s="333" t="s">
        <v>65</v>
      </c>
      <c r="G307" s="380">
        <v>800</v>
      </c>
      <c r="H307" s="348"/>
      <c r="I307" s="423"/>
      <c r="J307" s="449"/>
      <c r="K307" s="185"/>
    </row>
    <row r="308" spans="1:12" ht="70" customHeight="1" outlineLevel="1" x14ac:dyDescent="0.25">
      <c r="A308" s="185"/>
      <c r="B308" s="196"/>
      <c r="C308" s="203"/>
      <c r="D308" s="204" t="s">
        <v>2998</v>
      </c>
      <c r="E308" s="205" t="s">
        <v>2999</v>
      </c>
      <c r="F308" s="333" t="s">
        <v>65</v>
      </c>
      <c r="G308" s="380">
        <v>1500</v>
      </c>
      <c r="H308" s="348"/>
      <c r="I308" s="423"/>
      <c r="J308" s="449"/>
      <c r="K308" s="185"/>
    </row>
    <row r="309" spans="1:12" ht="70" customHeight="1" outlineLevel="1" x14ac:dyDescent="0.25">
      <c r="A309" s="185"/>
      <c r="B309" s="196"/>
      <c r="C309" s="203"/>
      <c r="D309" s="204" t="s">
        <v>3000</v>
      </c>
      <c r="E309" s="205" t="s">
        <v>3001</v>
      </c>
      <c r="F309" s="333" t="s">
        <v>65</v>
      </c>
      <c r="G309" s="380">
        <v>252</v>
      </c>
      <c r="H309" s="348"/>
      <c r="I309" s="423"/>
      <c r="J309" s="449"/>
      <c r="K309" s="185"/>
    </row>
    <row r="310" spans="1:12" ht="70" customHeight="1" outlineLevel="1" x14ac:dyDescent="0.25">
      <c r="A310" s="185"/>
      <c r="B310" s="196"/>
      <c r="C310" s="203"/>
      <c r="D310" s="204" t="s">
        <v>3016</v>
      </c>
      <c r="E310" s="205" t="s">
        <v>10643</v>
      </c>
      <c r="F310" s="333" t="s">
        <v>65</v>
      </c>
      <c r="G310" s="380">
        <v>45.2</v>
      </c>
      <c r="H310" s="348"/>
      <c r="I310" s="423"/>
      <c r="J310" s="449"/>
      <c r="K310" s="185"/>
    </row>
    <row r="311" spans="1:12" ht="70" customHeight="1" outlineLevel="1" x14ac:dyDescent="0.25">
      <c r="A311" s="185"/>
      <c r="B311" s="196"/>
      <c r="C311" s="203"/>
      <c r="D311" s="204" t="s">
        <v>3036</v>
      </c>
      <c r="E311" s="205" t="s">
        <v>10924</v>
      </c>
      <c r="F311" s="333" t="s">
        <v>65</v>
      </c>
      <c r="G311" s="380">
        <v>100</v>
      </c>
      <c r="H311" s="348"/>
      <c r="I311" s="423"/>
      <c r="J311" s="449"/>
      <c r="K311" s="185"/>
    </row>
    <row r="312" spans="1:12" ht="18.649999999999999" customHeight="1" outlineLevel="1" thickBot="1" x14ac:dyDescent="0.3">
      <c r="A312" s="185"/>
      <c r="B312" s="196"/>
      <c r="C312" s="444"/>
      <c r="D312" s="445"/>
      <c r="E312" s="445"/>
      <c r="F312" s="445"/>
      <c r="G312" s="446"/>
      <c r="H312" s="343"/>
      <c r="I312" s="422"/>
      <c r="J312" s="449"/>
      <c r="K312" s="185"/>
    </row>
    <row r="313" spans="1:12" ht="21.65" customHeight="1" outlineLevel="1" thickBot="1" x14ac:dyDescent="0.3">
      <c r="A313" s="185"/>
      <c r="B313" s="196"/>
      <c r="C313" s="243"/>
      <c r="D313" s="244"/>
      <c r="E313" s="332" t="s">
        <v>3056</v>
      </c>
      <c r="F313" s="245"/>
      <c r="G313" s="245"/>
      <c r="H313" s="246"/>
      <c r="I313" s="421"/>
      <c r="J313" s="449"/>
      <c r="K313" s="185"/>
    </row>
    <row r="314" spans="1:12" ht="57" customHeight="1" outlineLevel="1" x14ac:dyDescent="0.25">
      <c r="A314" s="185"/>
      <c r="B314" s="196"/>
      <c r="C314" s="203"/>
      <c r="D314" s="204" t="s">
        <v>10987</v>
      </c>
      <c r="E314" s="205" t="s">
        <v>10988</v>
      </c>
      <c r="F314" s="333" t="s">
        <v>70</v>
      </c>
      <c r="G314" s="349">
        <v>1</v>
      </c>
      <c r="H314" s="348"/>
      <c r="I314" s="423"/>
      <c r="J314" s="449"/>
      <c r="K314" s="185"/>
    </row>
    <row r="315" spans="1:12" ht="18.649999999999999" customHeight="1" outlineLevel="1" x14ac:dyDescent="0.25">
      <c r="A315" s="185"/>
      <c r="B315" s="196"/>
      <c r="C315" s="477"/>
      <c r="D315" s="478"/>
      <c r="E315" s="478"/>
      <c r="F315" s="478"/>
      <c r="G315" s="479"/>
      <c r="H315" s="343"/>
      <c r="I315" s="422"/>
      <c r="J315" s="449"/>
      <c r="K315" s="185"/>
    </row>
    <row r="316" spans="1:12" ht="49.75" customHeight="1" outlineLevel="1" thickBot="1" x14ac:dyDescent="0.3">
      <c r="A316" s="185"/>
      <c r="B316" s="196"/>
      <c r="C316" s="480"/>
      <c r="D316" s="480"/>
      <c r="E316" s="480"/>
      <c r="F316" s="480"/>
      <c r="G316" s="480"/>
      <c r="H316" s="434"/>
      <c r="I316" s="424"/>
      <c r="J316" s="449"/>
      <c r="K316" s="185"/>
    </row>
    <row r="317" spans="1:12" s="209" customFormat="1" ht="19.75" customHeight="1" thickBot="1" x14ac:dyDescent="0.3">
      <c r="A317" s="207"/>
      <c r="B317" s="208"/>
      <c r="C317" s="481" t="s">
        <v>10611</v>
      </c>
      <c r="D317" s="482"/>
      <c r="E317" s="482"/>
      <c r="F317" s="482"/>
      <c r="G317" s="482"/>
      <c r="H317" s="483"/>
      <c r="I317" s="426">
        <f>I316+I209+I191</f>
        <v>0</v>
      </c>
      <c r="J317" s="450"/>
      <c r="K317" s="207"/>
      <c r="L317" s="207"/>
    </row>
    <row r="318" spans="1:12" s="209" customFormat="1" ht="16" thickBot="1" x14ac:dyDescent="0.3">
      <c r="A318" s="207"/>
      <c r="B318" s="208"/>
      <c r="C318" s="210"/>
      <c r="D318" s="211"/>
      <c r="E318" s="212"/>
      <c r="F318" s="210"/>
      <c r="G318" s="210"/>
      <c r="H318" s="213"/>
      <c r="I318" s="427"/>
      <c r="J318" s="450"/>
      <c r="K318" s="207"/>
      <c r="L318" s="207"/>
    </row>
    <row r="319" spans="1:12" s="209" customFormat="1" ht="20.5" thickBot="1" x14ac:dyDescent="0.3">
      <c r="A319" s="207"/>
      <c r="B319" s="208"/>
      <c r="C319" s="214"/>
      <c r="D319" s="206"/>
      <c r="E319" s="215" t="s">
        <v>10989</v>
      </c>
      <c r="F319" s="216"/>
      <c r="G319" s="350"/>
      <c r="H319" s="217"/>
      <c r="I319" s="428">
        <f>+I317</f>
        <v>0</v>
      </c>
      <c r="J319" s="450"/>
      <c r="K319" s="207"/>
    </row>
    <row r="320" spans="1:12" s="209" customFormat="1" ht="31.75" customHeight="1" x14ac:dyDescent="0.25">
      <c r="A320" s="207"/>
      <c r="B320" s="208"/>
      <c r="C320" s="214"/>
      <c r="D320" s="206"/>
      <c r="E320" s="489" t="s">
        <v>10990</v>
      </c>
      <c r="F320" s="490"/>
      <c r="G320" s="490"/>
      <c r="H320" s="491"/>
      <c r="I320" s="428">
        <v>8271836</v>
      </c>
      <c r="J320" s="450"/>
      <c r="K320" s="207"/>
    </row>
    <row r="321" spans="1:11" s="209" customFormat="1" ht="20.5" thickBot="1" x14ac:dyDescent="0.3">
      <c r="A321" s="207"/>
      <c r="B321" s="208"/>
      <c r="C321" s="214"/>
      <c r="D321" s="218"/>
      <c r="E321" s="219" t="s">
        <v>10444</v>
      </c>
      <c r="F321" s="220"/>
      <c r="G321" s="351"/>
      <c r="H321" s="221"/>
      <c r="I321" s="429">
        <f>+I319+I320</f>
        <v>8271836</v>
      </c>
      <c r="J321" s="450"/>
      <c r="K321" s="207"/>
    </row>
    <row r="322" spans="1:11" s="209" customFormat="1" ht="15.5" x14ac:dyDescent="0.25">
      <c r="A322" s="207"/>
      <c r="B322" s="208"/>
      <c r="C322" s="214"/>
      <c r="D322" s="218"/>
      <c r="E322" s="222"/>
      <c r="F322" s="214"/>
      <c r="G322" s="352"/>
      <c r="H322" s="223"/>
      <c r="I322" s="430"/>
      <c r="J322" s="450"/>
      <c r="K322" s="207"/>
    </row>
    <row r="323" spans="1:11" s="209" customFormat="1" ht="43.25" customHeight="1" x14ac:dyDescent="0.25">
      <c r="A323" s="207"/>
      <c r="B323" s="208"/>
      <c r="C323" s="484" t="s">
        <v>10660</v>
      </c>
      <c r="D323" s="485"/>
      <c r="E323" s="486"/>
      <c r="F323" s="492" t="s">
        <v>2</v>
      </c>
      <c r="G323" s="494"/>
      <c r="H323" s="493"/>
      <c r="I323" s="431" t="s">
        <v>10446</v>
      </c>
      <c r="J323" s="451"/>
      <c r="K323" s="207"/>
    </row>
    <row r="324" spans="1:11" s="209" customFormat="1" ht="43.25" customHeight="1" x14ac:dyDescent="0.25">
      <c r="A324" s="207"/>
      <c r="B324" s="208"/>
      <c r="C324" s="484" t="s">
        <v>10612</v>
      </c>
      <c r="D324" s="485"/>
      <c r="E324" s="486"/>
      <c r="F324" s="487" t="s">
        <v>10613</v>
      </c>
      <c r="G324" s="488"/>
      <c r="H324" s="224" t="s">
        <v>10614</v>
      </c>
      <c r="I324" s="436">
        <f>'Analisis AU'!J44</f>
        <v>0.30430000000000001</v>
      </c>
      <c r="J324" s="451"/>
      <c r="K324" s="207"/>
    </row>
    <row r="325" spans="1:11" s="225" customFormat="1" ht="43.25" customHeight="1" x14ac:dyDescent="0.25">
      <c r="A325" s="207"/>
      <c r="B325" s="208"/>
      <c r="C325" s="484" t="s">
        <v>10682</v>
      </c>
      <c r="D325" s="485"/>
      <c r="E325" s="486"/>
      <c r="F325" s="492" t="s">
        <v>10615</v>
      </c>
      <c r="G325" s="493"/>
      <c r="H325" s="224" t="s">
        <v>10616</v>
      </c>
      <c r="I325" s="436">
        <f>'Analisis AU'!J45</f>
        <v>0.06</v>
      </c>
      <c r="J325" s="450"/>
      <c r="K325" s="207"/>
    </row>
    <row r="326" spans="1:11" ht="43.25" customHeight="1" x14ac:dyDescent="0.25">
      <c r="A326" s="185"/>
      <c r="B326" s="196"/>
      <c r="C326" s="484" t="s">
        <v>10994</v>
      </c>
      <c r="D326" s="485"/>
      <c r="E326" s="486"/>
      <c r="F326" s="487" t="s">
        <v>10733</v>
      </c>
      <c r="G326" s="488"/>
      <c r="H326" s="224" t="s">
        <v>10661</v>
      </c>
      <c r="I326" s="436">
        <f>SUM(I324:I325)</f>
        <v>0.36430000000000001</v>
      </c>
      <c r="J326" s="449"/>
      <c r="K326" s="185"/>
    </row>
    <row r="327" spans="1:11" ht="16" thickBot="1" x14ac:dyDescent="0.3">
      <c r="A327" s="185"/>
      <c r="B327" s="226"/>
      <c r="C327" s="227"/>
      <c r="D327" s="228"/>
      <c r="E327" s="229"/>
      <c r="F327" s="227"/>
      <c r="G327" s="227"/>
      <c r="H327" s="230"/>
      <c r="I327" s="432"/>
      <c r="J327" s="452"/>
      <c r="K327" s="185"/>
    </row>
    <row r="328" spans="1:11" ht="16" thickTop="1" x14ac:dyDescent="0.25">
      <c r="A328" s="185"/>
      <c r="B328" s="185"/>
      <c r="C328" s="186"/>
      <c r="D328" s="187"/>
      <c r="E328" s="188"/>
      <c r="F328" s="186"/>
      <c r="G328" s="186"/>
      <c r="H328" s="189"/>
      <c r="I328" s="419"/>
      <c r="J328" s="185"/>
      <c r="K328" s="185"/>
    </row>
    <row r="329" spans="1:11" x14ac:dyDescent="0.25">
      <c r="C329" s="190"/>
      <c r="D329" s="190"/>
      <c r="E329" s="190"/>
      <c r="F329" s="190"/>
      <c r="G329" s="190"/>
      <c r="H329" s="190"/>
      <c r="I329" s="190"/>
    </row>
    <row r="330" spans="1:11" ht="57" customHeight="1" outlineLevel="1" x14ac:dyDescent="0.25">
      <c r="C330" s="190"/>
      <c r="D330" s="190"/>
      <c r="E330" s="190"/>
      <c r="F330" s="190"/>
      <c r="G330" s="190"/>
      <c r="H330" s="190"/>
      <c r="I330" s="190"/>
    </row>
    <row r="331" spans="1:11" ht="57" customHeight="1" outlineLevel="1" x14ac:dyDescent="0.25">
      <c r="C331" s="190"/>
      <c r="D331" s="190"/>
      <c r="E331" s="190"/>
      <c r="F331" s="190"/>
      <c r="G331" s="190"/>
      <c r="H331" s="190"/>
      <c r="I331" s="190"/>
    </row>
    <row r="332" spans="1:11" ht="57" customHeight="1" outlineLevel="1" x14ac:dyDescent="0.25">
      <c r="C332" s="190"/>
      <c r="D332" s="190"/>
      <c r="E332" s="190"/>
      <c r="F332" s="190"/>
      <c r="G332" s="190"/>
      <c r="H332" s="190"/>
      <c r="I332" s="190"/>
    </row>
    <row r="333" spans="1:11" x14ac:dyDescent="0.25">
      <c r="C333" s="190"/>
      <c r="D333" s="190"/>
      <c r="E333" s="190"/>
      <c r="F333" s="190"/>
      <c r="G333" s="190"/>
      <c r="H333" s="190"/>
      <c r="I333" s="190"/>
    </row>
    <row r="334" spans="1:11" x14ac:dyDescent="0.25">
      <c r="C334" s="190"/>
      <c r="D334" s="190"/>
      <c r="E334" s="190"/>
      <c r="F334" s="190"/>
      <c r="G334" s="190"/>
      <c r="H334" s="190"/>
      <c r="I334" s="190"/>
    </row>
    <row r="335" spans="1:11" x14ac:dyDescent="0.25">
      <c r="C335" s="190"/>
      <c r="D335" s="190"/>
      <c r="E335" s="190"/>
      <c r="F335" s="190"/>
      <c r="G335" s="190"/>
      <c r="H335" s="190"/>
      <c r="I335" s="190"/>
    </row>
    <row r="336" spans="1:11" x14ac:dyDescent="0.25">
      <c r="C336" s="190"/>
      <c r="D336" s="190"/>
      <c r="E336" s="190"/>
      <c r="F336" s="190"/>
      <c r="G336" s="190"/>
      <c r="H336" s="190"/>
      <c r="I336" s="190"/>
    </row>
    <row r="337" s="190" customFormat="1" x14ac:dyDescent="0.25"/>
    <row r="338" s="190" customFormat="1" x14ac:dyDescent="0.25"/>
    <row r="339" s="190" customFormat="1" x14ac:dyDescent="0.25"/>
    <row r="340" s="190" customFormat="1" x14ac:dyDescent="0.25"/>
    <row r="341" s="190" customFormat="1" x14ac:dyDescent="0.25"/>
    <row r="342" s="190" customFormat="1" x14ac:dyDescent="0.25"/>
    <row r="343" s="190" customFormat="1" x14ac:dyDescent="0.25"/>
    <row r="344" s="190" customFormat="1" x14ac:dyDescent="0.25"/>
    <row r="345" s="190" customFormat="1" x14ac:dyDescent="0.25"/>
    <row r="346" s="190" customFormat="1" x14ac:dyDescent="0.25"/>
    <row r="347" s="190" customFormat="1" x14ac:dyDescent="0.25"/>
    <row r="348" s="190" customFormat="1" x14ac:dyDescent="0.25"/>
    <row r="349" s="190" customFormat="1" x14ac:dyDescent="0.25"/>
  </sheetData>
  <mergeCells count="24">
    <mergeCell ref="C315:G315"/>
    <mergeCell ref="C316:G316"/>
    <mergeCell ref="C317:H317"/>
    <mergeCell ref="C326:E326"/>
    <mergeCell ref="F326:G326"/>
    <mergeCell ref="E320:H320"/>
    <mergeCell ref="C324:E324"/>
    <mergeCell ref="F324:G324"/>
    <mergeCell ref="C325:E325"/>
    <mergeCell ref="F325:G325"/>
    <mergeCell ref="C323:E323"/>
    <mergeCell ref="F323:H323"/>
    <mergeCell ref="H11:H12"/>
    <mergeCell ref="C5:I5"/>
    <mergeCell ref="C6:I6"/>
    <mergeCell ref="C7:I8"/>
    <mergeCell ref="C9:I9"/>
    <mergeCell ref="C10:I10"/>
    <mergeCell ref="I11:I12"/>
    <mergeCell ref="C11:C12"/>
    <mergeCell ref="D11:D12"/>
    <mergeCell ref="E11:E12"/>
    <mergeCell ref="F11:F12"/>
    <mergeCell ref="G11:G12"/>
  </mergeCells>
  <pageMargins left="0.51181102362204722" right="0.51181102362204722" top="0.74803149606299213" bottom="0.55118110236220474" header="0.31496062992125984" footer="0.31496062992125984"/>
  <pageSetup scale="58" fitToHeight="0"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57"/>
  <sheetViews>
    <sheetView topLeftCell="A22" zoomScale="70" zoomScaleNormal="70" workbookViewId="0">
      <selection activeCell="N15" sqref="N15"/>
    </sheetView>
  </sheetViews>
  <sheetFormatPr baseColWidth="10" defaultColWidth="11.453125" defaultRowHeight="12.5" x14ac:dyDescent="0.25"/>
  <cols>
    <col min="1" max="1" width="11.36328125" style="248" customWidth="1"/>
    <col min="2" max="2" width="57.90625" style="247" customWidth="1"/>
    <col min="3" max="3" width="5.36328125" style="249" customWidth="1"/>
    <col min="4" max="4" width="12.36328125" style="250" bestFit="1" customWidth="1"/>
    <col min="5" max="5" width="23" style="250" customWidth="1"/>
    <col min="6" max="6" width="16.90625" style="251" bestFit="1" customWidth="1"/>
    <col min="7" max="7" width="18.453125" style="247" bestFit="1" customWidth="1"/>
    <col min="8" max="8" width="14.36328125" style="252" bestFit="1" customWidth="1"/>
    <col min="9" max="9" width="14.54296875" style="252" customWidth="1"/>
    <col min="10" max="10" width="19.90625" style="253" bestFit="1" customWidth="1"/>
    <col min="11" max="11" width="2.90625" style="382" customWidth="1"/>
    <col min="12" max="16384" width="11.453125" style="247"/>
  </cols>
  <sheetData>
    <row r="1" spans="1:11" ht="28.25" customHeight="1" x14ac:dyDescent="0.25">
      <c r="A1" s="495" t="s">
        <v>10960</v>
      </c>
      <c r="B1" s="495"/>
      <c r="C1" s="495"/>
      <c r="D1" s="495"/>
      <c r="E1" s="495"/>
      <c r="F1" s="495"/>
      <c r="G1" s="495"/>
      <c r="H1" s="495"/>
      <c r="I1" s="495"/>
      <c r="J1" s="495"/>
    </row>
    <row r="2" spans="1:11" ht="13" thickBot="1" x14ac:dyDescent="0.3">
      <c r="J2" s="383"/>
    </row>
    <row r="3" spans="1:11" ht="21.65" customHeight="1" x14ac:dyDescent="0.25">
      <c r="A3" s="384" t="s">
        <v>10961</v>
      </c>
      <c r="B3" s="385"/>
      <c r="C3" s="386"/>
      <c r="D3" s="387" t="s">
        <v>10437</v>
      </c>
      <c r="E3" s="388">
        <v>2681156779</v>
      </c>
      <c r="F3" s="389"/>
      <c r="G3" s="253"/>
    </row>
    <row r="4" spans="1:11" ht="21.65" customHeight="1" thickBot="1" x14ac:dyDescent="0.3">
      <c r="A4" s="390" t="s">
        <v>10962</v>
      </c>
      <c r="B4" s="391"/>
      <c r="C4" s="392"/>
      <c r="D4" s="393" t="s">
        <v>10438</v>
      </c>
      <c r="E4" s="394">
        <v>8</v>
      </c>
    </row>
    <row r="5" spans="1:11" ht="13" thickBot="1" x14ac:dyDescent="0.3"/>
    <row r="6" spans="1:11" s="396" customFormat="1" ht="66.650000000000006" customHeight="1" thickBot="1" x14ac:dyDescent="0.3">
      <c r="A6" s="354" t="s">
        <v>10439</v>
      </c>
      <c r="B6" s="355" t="s">
        <v>10440</v>
      </c>
      <c r="C6" s="355" t="s">
        <v>3217</v>
      </c>
      <c r="D6" s="354" t="s">
        <v>10441</v>
      </c>
      <c r="E6" s="354" t="s">
        <v>10442</v>
      </c>
      <c r="F6" s="356" t="s">
        <v>10443</v>
      </c>
      <c r="G6" s="355" t="s">
        <v>10963</v>
      </c>
      <c r="H6" s="357" t="s">
        <v>10444</v>
      </c>
      <c r="I6" s="357" t="s">
        <v>10445</v>
      </c>
      <c r="J6" s="358" t="s">
        <v>10446</v>
      </c>
      <c r="K6" s="395"/>
    </row>
    <row r="7" spans="1:11" ht="13" x14ac:dyDescent="0.25">
      <c r="A7" s="254">
        <v>1</v>
      </c>
      <c r="B7" s="255" t="s">
        <v>10447</v>
      </c>
      <c r="C7" s="256"/>
      <c r="D7" s="257"/>
      <c r="E7" s="257"/>
      <c r="F7" s="258"/>
      <c r="G7" s="259"/>
      <c r="H7" s="260"/>
      <c r="I7" s="260"/>
      <c r="J7" s="261">
        <f>+J8</f>
        <v>9.5378204662607699E-2</v>
      </c>
    </row>
    <row r="8" spans="1:11" ht="13" x14ac:dyDescent="0.25">
      <c r="A8" s="397">
        <v>1.1000000000000001</v>
      </c>
      <c r="B8" s="360" t="s">
        <v>10448</v>
      </c>
      <c r="C8" s="361"/>
      <c r="D8" s="362"/>
      <c r="E8" s="362"/>
      <c r="F8" s="363"/>
      <c r="G8" s="364"/>
      <c r="H8" s="365"/>
      <c r="I8" s="366">
        <f>SUM(H9:H20)</f>
        <v>255723920.00000003</v>
      </c>
      <c r="J8" s="398">
        <f>+I8/$E$3</f>
        <v>9.5378204662607699E-2</v>
      </c>
      <c r="K8" s="399"/>
    </row>
    <row r="9" spans="1:11" ht="13" x14ac:dyDescent="0.25">
      <c r="A9" s="397"/>
      <c r="B9" s="364" t="s">
        <v>10950</v>
      </c>
      <c r="C9" s="361" t="s">
        <v>10449</v>
      </c>
      <c r="D9" s="362">
        <v>1</v>
      </c>
      <c r="E9" s="369">
        <v>0.5</v>
      </c>
      <c r="F9" s="365">
        <v>6700000</v>
      </c>
      <c r="G9" s="368">
        <v>0.65560000000000007</v>
      </c>
      <c r="H9" s="365">
        <f>+D9*E9*$E$4*F9*(1+G9)</f>
        <v>44370080.000000007</v>
      </c>
      <c r="I9" s="365"/>
      <c r="J9" s="400">
        <f>+H9/$E$3</f>
        <v>1.6548856951419628E-2</v>
      </c>
    </row>
    <row r="10" spans="1:11" ht="13" x14ac:dyDescent="0.25">
      <c r="A10" s="397"/>
      <c r="B10" s="364" t="s">
        <v>10964</v>
      </c>
      <c r="C10" s="361" t="s">
        <v>10449</v>
      </c>
      <c r="D10" s="362">
        <v>1</v>
      </c>
      <c r="E10" s="369">
        <v>1</v>
      </c>
      <c r="F10" s="365">
        <v>4500000</v>
      </c>
      <c r="G10" s="368">
        <v>0.65560000000000007</v>
      </c>
      <c r="H10" s="365">
        <f t="shared" ref="H10:H19" si="0">+D10*E10*$E$4*F10*(1+G10)</f>
        <v>59601600.000000007</v>
      </c>
      <c r="I10" s="365"/>
      <c r="J10" s="400">
        <f>+H10/$E$3</f>
        <v>2.2229807845190543E-2</v>
      </c>
    </row>
    <row r="11" spans="1:11" ht="13" x14ac:dyDescent="0.25">
      <c r="A11" s="397"/>
      <c r="B11" s="364" t="s">
        <v>10965</v>
      </c>
      <c r="C11" s="361" t="s">
        <v>10449</v>
      </c>
      <c r="D11" s="362">
        <v>1</v>
      </c>
      <c r="E11" s="369">
        <v>1</v>
      </c>
      <c r="F11" s="365">
        <v>3600000</v>
      </c>
      <c r="G11" s="368">
        <v>0.65560000000000007</v>
      </c>
      <c r="H11" s="365">
        <f>+D11*E11*$E$4*F11*(1+G11)</f>
        <v>47681280.000000007</v>
      </c>
      <c r="I11" s="365"/>
      <c r="J11" s="400">
        <f>+H11/$E$3</f>
        <v>1.7783846276152437E-2</v>
      </c>
    </row>
    <row r="12" spans="1:11" ht="13" x14ac:dyDescent="0.25">
      <c r="A12" s="397"/>
      <c r="B12" s="364" t="s">
        <v>10966</v>
      </c>
      <c r="C12" s="361" t="s">
        <v>10449</v>
      </c>
      <c r="D12" s="362">
        <v>1</v>
      </c>
      <c r="E12" s="369">
        <v>1</v>
      </c>
      <c r="F12" s="365">
        <v>3600000</v>
      </c>
      <c r="G12" s="368">
        <v>0.65560000000000007</v>
      </c>
      <c r="H12" s="365">
        <f t="shared" ref="H12:H14" si="1">+D12*E12*$E$4*F12*(1+G12)</f>
        <v>47681280.000000007</v>
      </c>
      <c r="I12" s="365"/>
      <c r="J12" s="400">
        <f t="shared" ref="J12:J14" si="2">+H12/$E$3</f>
        <v>1.7783846276152437E-2</v>
      </c>
    </row>
    <row r="13" spans="1:11" ht="13" x14ac:dyDescent="0.25">
      <c r="A13" s="397"/>
      <c r="B13" s="364" t="s">
        <v>10967</v>
      </c>
      <c r="C13" s="361" t="s">
        <v>10449</v>
      </c>
      <c r="D13" s="362">
        <v>0</v>
      </c>
      <c r="E13" s="369">
        <v>0.2</v>
      </c>
      <c r="F13" s="365">
        <v>3600000</v>
      </c>
      <c r="G13" s="368">
        <v>0.65560000000000007</v>
      </c>
      <c r="H13" s="365">
        <f t="shared" si="1"/>
        <v>0</v>
      </c>
      <c r="I13" s="365"/>
      <c r="J13" s="400">
        <f t="shared" si="2"/>
        <v>0</v>
      </c>
    </row>
    <row r="14" spans="1:11" s="353" customFormat="1" ht="13" x14ac:dyDescent="0.3">
      <c r="A14" s="359"/>
      <c r="B14" s="364" t="s">
        <v>10949</v>
      </c>
      <c r="C14" s="361" t="s">
        <v>10449</v>
      </c>
      <c r="D14" s="362">
        <v>1</v>
      </c>
      <c r="E14" s="369">
        <v>0.5</v>
      </c>
      <c r="F14" s="365">
        <v>4450000</v>
      </c>
      <c r="G14" s="368">
        <v>0.65560000000000007</v>
      </c>
      <c r="H14" s="365">
        <f t="shared" si="1"/>
        <v>29469680.000000004</v>
      </c>
      <c r="I14" s="365"/>
      <c r="J14" s="400">
        <f t="shared" si="2"/>
        <v>1.0991404990121991E-2</v>
      </c>
    </row>
    <row r="15" spans="1:11" ht="25" x14ac:dyDescent="0.25">
      <c r="A15" s="397"/>
      <c r="B15" s="378" t="s">
        <v>10968</v>
      </c>
      <c r="C15" s="361" t="s">
        <v>10969</v>
      </c>
      <c r="D15" s="362">
        <v>1</v>
      </c>
      <c r="E15" s="369">
        <v>1</v>
      </c>
      <c r="F15" s="365">
        <v>300000</v>
      </c>
      <c r="G15" s="368"/>
      <c r="H15" s="365">
        <f t="shared" si="0"/>
        <v>2400000</v>
      </c>
      <c r="I15" s="365"/>
      <c r="J15" s="400">
        <f t="shared" ref="J15:J20" si="3">+H15/$E$3</f>
        <v>8.9513601696023762E-4</v>
      </c>
      <c r="K15" s="399"/>
    </row>
    <row r="16" spans="1:11" ht="13.75" customHeight="1" x14ac:dyDescent="0.25">
      <c r="A16" s="397"/>
      <c r="B16" s="364" t="s">
        <v>10970</v>
      </c>
      <c r="C16" s="361" t="s">
        <v>10969</v>
      </c>
      <c r="D16" s="362">
        <v>1</v>
      </c>
      <c r="E16" s="369">
        <v>0</v>
      </c>
      <c r="F16" s="377">
        <v>400000</v>
      </c>
      <c r="G16" s="368"/>
      <c r="H16" s="365">
        <f t="shared" si="0"/>
        <v>0</v>
      </c>
      <c r="I16" s="365"/>
      <c r="J16" s="400">
        <f t="shared" si="3"/>
        <v>0</v>
      </c>
      <c r="K16" s="399"/>
    </row>
    <row r="17" spans="1:11" ht="13" x14ac:dyDescent="0.25">
      <c r="A17" s="397"/>
      <c r="B17" s="364" t="s">
        <v>10971</v>
      </c>
      <c r="C17" s="361" t="s">
        <v>10969</v>
      </c>
      <c r="D17" s="362">
        <v>1</v>
      </c>
      <c r="E17" s="369">
        <v>0</v>
      </c>
      <c r="F17" s="377">
        <v>300000</v>
      </c>
      <c r="G17" s="368"/>
      <c r="H17" s="365">
        <f t="shared" si="0"/>
        <v>0</v>
      </c>
      <c r="I17" s="365"/>
      <c r="J17" s="400">
        <f t="shared" si="3"/>
        <v>0</v>
      </c>
      <c r="K17" s="399"/>
    </row>
    <row r="18" spans="1:11" ht="27.75" customHeight="1" x14ac:dyDescent="0.25">
      <c r="A18" s="397"/>
      <c r="B18" s="378" t="s">
        <v>10972</v>
      </c>
      <c r="C18" s="361" t="s">
        <v>10969</v>
      </c>
      <c r="D18" s="362">
        <v>1</v>
      </c>
      <c r="E18" s="369">
        <v>1</v>
      </c>
      <c r="F18" s="377">
        <v>3000000</v>
      </c>
      <c r="G18" s="368"/>
      <c r="H18" s="365">
        <f t="shared" si="0"/>
        <v>24000000</v>
      </c>
      <c r="I18" s="365"/>
      <c r="J18" s="400">
        <f t="shared" si="3"/>
        <v>8.9513601696023758E-3</v>
      </c>
      <c r="K18" s="399"/>
    </row>
    <row r="19" spans="1:11" ht="13" x14ac:dyDescent="0.25">
      <c r="A19" s="397"/>
      <c r="B19" s="364" t="s">
        <v>10973</v>
      </c>
      <c r="C19" s="361" t="s">
        <v>10969</v>
      </c>
      <c r="D19" s="362">
        <v>1</v>
      </c>
      <c r="E19" s="367">
        <v>1</v>
      </c>
      <c r="F19" s="365">
        <v>65000</v>
      </c>
      <c r="G19" s="368"/>
      <c r="H19" s="365">
        <f t="shared" si="0"/>
        <v>520000</v>
      </c>
      <c r="I19" s="365"/>
      <c r="J19" s="400">
        <f t="shared" si="3"/>
        <v>1.9394613700805149E-4</v>
      </c>
      <c r="K19" s="399"/>
    </row>
    <row r="20" spans="1:11" ht="13" x14ac:dyDescent="0.25">
      <c r="A20" s="397"/>
      <c r="B20" s="364"/>
      <c r="C20" s="361"/>
      <c r="D20" s="362"/>
      <c r="E20" s="367"/>
      <c r="F20" s="365"/>
      <c r="G20" s="368"/>
      <c r="H20" s="365">
        <f>F20</f>
        <v>0</v>
      </c>
      <c r="I20" s="365"/>
      <c r="J20" s="400">
        <f t="shared" si="3"/>
        <v>0</v>
      </c>
      <c r="K20" s="399"/>
    </row>
    <row r="21" spans="1:11" ht="13" x14ac:dyDescent="0.25">
      <c r="A21" s="397">
        <v>2</v>
      </c>
      <c r="B21" s="370" t="s">
        <v>10451</v>
      </c>
      <c r="C21" s="361"/>
      <c r="D21" s="362"/>
      <c r="E21" s="362"/>
      <c r="F21" s="365"/>
      <c r="G21" s="364"/>
      <c r="H21" s="365"/>
      <c r="I21" s="365"/>
      <c r="J21" s="401">
        <f>+J22+J24+J35+J31</f>
        <v>0.20889407755390083</v>
      </c>
    </row>
    <row r="22" spans="1:11" ht="13" x14ac:dyDescent="0.25">
      <c r="A22" s="397">
        <v>2.1</v>
      </c>
      <c r="B22" s="360" t="s">
        <v>10452</v>
      </c>
      <c r="C22" s="361"/>
      <c r="D22" s="362"/>
      <c r="E22" s="362"/>
      <c r="F22" s="365"/>
      <c r="G22" s="364"/>
      <c r="H22" s="365"/>
      <c r="I22" s="366">
        <f>SUM(H23:H23)</f>
        <v>0</v>
      </c>
      <c r="J22" s="398">
        <f>+I22/$E$3</f>
        <v>0</v>
      </c>
      <c r="K22" s="399"/>
    </row>
    <row r="23" spans="1:11" ht="13" x14ac:dyDescent="0.25">
      <c r="A23" s="397"/>
      <c r="B23" s="364" t="s">
        <v>10974</v>
      </c>
      <c r="C23" s="361"/>
      <c r="D23" s="368"/>
      <c r="E23" s="362"/>
      <c r="F23" s="365"/>
      <c r="G23" s="371">
        <v>1.3643000000000001</v>
      </c>
      <c r="H23" s="365">
        <f>+F23*D23*G23</f>
        <v>0</v>
      </c>
      <c r="I23" s="365"/>
      <c r="J23" s="400"/>
    </row>
    <row r="24" spans="1:11" ht="13" x14ac:dyDescent="0.25">
      <c r="A24" s="397">
        <v>2.2000000000000002</v>
      </c>
      <c r="B24" s="360" t="s">
        <v>10453</v>
      </c>
      <c r="C24" s="361"/>
      <c r="D24" s="362"/>
      <c r="E24" s="362"/>
      <c r="F24" s="365"/>
      <c r="G24" s="372"/>
      <c r="H24" s="365"/>
      <c r="I24" s="366">
        <f>SUM(H25:H29)</f>
        <v>37795129.10134282</v>
      </c>
      <c r="J24" s="398">
        <f>+I24/$E$3</f>
        <v>1.4096575551780822E-2</v>
      </c>
    </row>
    <row r="25" spans="1:11" ht="13" x14ac:dyDescent="0.25">
      <c r="A25" s="397"/>
      <c r="B25" s="364" t="s">
        <v>10454</v>
      </c>
      <c r="C25" s="361" t="s">
        <v>10455</v>
      </c>
      <c r="D25" s="368">
        <v>5.9999999999999995E-4</v>
      </c>
      <c r="E25" s="369">
        <v>0.2</v>
      </c>
      <c r="F25" s="365">
        <f>+$E$3*E25</f>
        <v>536231355.80000001</v>
      </c>
      <c r="G25" s="372">
        <f t="shared" ref="G25" si="4">+$G$23</f>
        <v>1.3643000000000001</v>
      </c>
      <c r="H25" s="402">
        <f>+(((F25*G25*D25)/365)*($E$4*30+120))*1.19</f>
        <v>515192.97525495692</v>
      </c>
      <c r="I25" s="365"/>
      <c r="J25" s="400">
        <f t="shared" ref="J25:J29" si="5">+H25/$E$3</f>
        <v>1.9215324493150683E-4</v>
      </c>
      <c r="K25" s="399"/>
    </row>
    <row r="26" spans="1:11" ht="13" x14ac:dyDescent="0.25">
      <c r="A26" s="397"/>
      <c r="B26" s="364" t="s">
        <v>10456</v>
      </c>
      <c r="C26" s="361" t="s">
        <v>10455</v>
      </c>
      <c r="D26" s="373">
        <v>5.9999999999999995E-4</v>
      </c>
      <c r="E26" s="374"/>
      <c r="F26" s="365">
        <f t="shared" ref="F26:F28" si="6">+$E$3</f>
        <v>2681156779</v>
      </c>
      <c r="G26" s="375">
        <f>+$G$23</f>
        <v>1.3643000000000001</v>
      </c>
      <c r="H26" s="402">
        <f>+(((F26*G26*D26)/365)*($E$4*30+120))*1.19</f>
        <v>2575964.876274785</v>
      </c>
      <c r="I26" s="365"/>
      <c r="J26" s="400">
        <f t="shared" si="5"/>
        <v>9.6076622465753427E-4</v>
      </c>
    </row>
    <row r="27" spans="1:11" ht="13" x14ac:dyDescent="0.25">
      <c r="A27" s="397"/>
      <c r="B27" s="364" t="s">
        <v>10457</v>
      </c>
      <c r="C27" s="361" t="s">
        <v>10455</v>
      </c>
      <c r="D27" s="373">
        <v>8.9999999999999998E-4</v>
      </c>
      <c r="E27" s="374"/>
      <c r="F27" s="365">
        <f t="shared" si="6"/>
        <v>2681156779</v>
      </c>
      <c r="G27" s="375">
        <f t="shared" ref="G27:G29" si="7">+$G$23</f>
        <v>1.3643000000000001</v>
      </c>
      <c r="H27" s="402">
        <f>+(((F27*G27*D27)/365)*(1825))*1.19</f>
        <v>19588066.246672843</v>
      </c>
      <c r="I27" s="365"/>
      <c r="J27" s="400">
        <f t="shared" si="5"/>
        <v>7.3058264999999994E-3</v>
      </c>
    </row>
    <row r="28" spans="1:11" ht="13" x14ac:dyDescent="0.25">
      <c r="A28" s="397"/>
      <c r="B28" s="364" t="s">
        <v>10458</v>
      </c>
      <c r="C28" s="361" t="s">
        <v>10455</v>
      </c>
      <c r="D28" s="373">
        <v>5.0000000000000001E-4</v>
      </c>
      <c r="E28" s="374"/>
      <c r="F28" s="365">
        <f t="shared" si="6"/>
        <v>2681156779</v>
      </c>
      <c r="G28" s="375">
        <f t="shared" si="7"/>
        <v>1.3643000000000001</v>
      </c>
      <c r="H28" s="402">
        <f>+(((F28*G28*D28)/365)*($E$4*30+1095))*1.19</f>
        <v>7960447.0134880524</v>
      </c>
      <c r="I28" s="365"/>
      <c r="J28" s="400">
        <f t="shared" si="5"/>
        <v>2.9690345136986307E-3</v>
      </c>
    </row>
    <row r="29" spans="1:11" ht="13" x14ac:dyDescent="0.25">
      <c r="A29" s="397"/>
      <c r="B29" s="364" t="s">
        <v>10459</v>
      </c>
      <c r="C29" s="361" t="s">
        <v>10455</v>
      </c>
      <c r="D29" s="373">
        <v>2.5000000000000001E-3</v>
      </c>
      <c r="E29" s="374"/>
      <c r="F29" s="365">
        <f>+$E$3</f>
        <v>2681156779</v>
      </c>
      <c r="G29" s="375">
        <f t="shared" si="7"/>
        <v>1.3643000000000001</v>
      </c>
      <c r="H29" s="402">
        <f>+(((F29*G29*D29)/365)*($E$4*30+0))*1.19</f>
        <v>7155457.9896521801</v>
      </c>
      <c r="I29" s="365"/>
      <c r="J29" s="400">
        <f t="shared" si="5"/>
        <v>2.6687950684931507E-3</v>
      </c>
    </row>
    <row r="30" spans="1:11" ht="13" x14ac:dyDescent="0.25">
      <c r="A30" s="397"/>
      <c r="B30" s="364"/>
      <c r="C30" s="361"/>
      <c r="D30" s="368"/>
      <c r="E30" s="362"/>
      <c r="F30" s="365"/>
      <c r="G30" s="372"/>
      <c r="H30" s="365"/>
      <c r="I30" s="365"/>
      <c r="J30" s="400"/>
    </row>
    <row r="31" spans="1:11" ht="13" x14ac:dyDescent="0.25">
      <c r="A31" s="397">
        <v>2.2999999999999998</v>
      </c>
      <c r="B31" s="360" t="s">
        <v>10460</v>
      </c>
      <c r="C31" s="361"/>
      <c r="D31" s="368"/>
      <c r="E31" s="362"/>
      <c r="F31" s="365"/>
      <c r="G31" s="372"/>
      <c r="H31" s="365"/>
      <c r="I31" s="366">
        <f>SUM(H32:H34)</f>
        <v>300000</v>
      </c>
      <c r="J31" s="398">
        <f>+I31/$E$3</f>
        <v>1.118920021200297E-4</v>
      </c>
    </row>
    <row r="32" spans="1:11" ht="13" x14ac:dyDescent="0.25">
      <c r="A32" s="397"/>
      <c r="B32" s="364" t="s">
        <v>10975</v>
      </c>
      <c r="C32" s="361" t="s">
        <v>65</v>
      </c>
      <c r="D32" s="403">
        <v>2</v>
      </c>
      <c r="E32" s="377">
        <v>150000</v>
      </c>
      <c r="F32" s="365">
        <f>E32*D32</f>
        <v>300000</v>
      </c>
      <c r="G32" s="372"/>
      <c r="H32" s="365">
        <f>+F32</f>
        <v>300000</v>
      </c>
      <c r="I32" s="365"/>
      <c r="J32" s="400">
        <f t="shared" ref="J32:J33" si="8">+H32/$E$3</f>
        <v>1.118920021200297E-4</v>
      </c>
    </row>
    <row r="33" spans="1:11" ht="13" x14ac:dyDescent="0.25">
      <c r="A33" s="397"/>
      <c r="B33" s="364"/>
      <c r="C33" s="361"/>
      <c r="D33" s="376"/>
      <c r="E33" s="362"/>
      <c r="F33" s="365"/>
      <c r="G33" s="372"/>
      <c r="H33" s="365">
        <f>+F33*D33</f>
        <v>0</v>
      </c>
      <c r="I33" s="365"/>
      <c r="J33" s="400">
        <f t="shared" si="8"/>
        <v>0</v>
      </c>
    </row>
    <row r="34" spans="1:11" ht="13" x14ac:dyDescent="0.25">
      <c r="A34" s="397"/>
      <c r="B34" s="364"/>
      <c r="C34" s="361"/>
      <c r="D34" s="368"/>
      <c r="E34" s="362"/>
      <c r="F34" s="365"/>
      <c r="G34" s="372"/>
      <c r="H34" s="365"/>
      <c r="I34" s="365"/>
      <c r="J34" s="400"/>
    </row>
    <row r="35" spans="1:11" ht="12" customHeight="1" x14ac:dyDescent="0.25">
      <c r="A35" s="397">
        <v>2.4</v>
      </c>
      <c r="B35" s="360" t="s">
        <v>10461</v>
      </c>
      <c r="C35" s="361"/>
      <c r="D35" s="362"/>
      <c r="E35" s="362"/>
      <c r="F35" s="365"/>
      <c r="G35" s="372"/>
      <c r="H35" s="365"/>
      <c r="I35" s="366">
        <f>SUM(H36:H43)</f>
        <v>521982643.02525014</v>
      </c>
      <c r="J35" s="398">
        <f>+I35/$E$3</f>
        <v>0.19468560999999998</v>
      </c>
      <c r="K35" s="399"/>
    </row>
    <row r="36" spans="1:11" ht="13" x14ac:dyDescent="0.25">
      <c r="A36" s="397"/>
      <c r="B36" s="364" t="s">
        <v>10462</v>
      </c>
      <c r="C36" s="361" t="s">
        <v>10455</v>
      </c>
      <c r="D36" s="368">
        <v>0.05</v>
      </c>
      <c r="E36" s="362"/>
      <c r="F36" s="365">
        <f t="shared" ref="F36:F43" si="9">+$E$3</f>
        <v>2681156779</v>
      </c>
      <c r="G36" s="372">
        <f t="shared" ref="G36:G43" si="10">+$G$23</f>
        <v>1.3643000000000001</v>
      </c>
      <c r="H36" s="365">
        <f t="shared" ref="H36:H43" si="11">+F36*D36*G36</f>
        <v>182895109.67948502</v>
      </c>
      <c r="I36" s="365"/>
      <c r="J36" s="400">
        <f t="shared" ref="J36:J42" si="12">+H36/$E$3</f>
        <v>6.8215000000000012E-2</v>
      </c>
    </row>
    <row r="37" spans="1:11" ht="13" x14ac:dyDescent="0.25">
      <c r="A37" s="397"/>
      <c r="B37" s="364" t="s">
        <v>10463</v>
      </c>
      <c r="C37" s="361" t="s">
        <v>10455</v>
      </c>
      <c r="D37" s="368">
        <v>0.02</v>
      </c>
      <c r="E37" s="362"/>
      <c r="F37" s="365">
        <f t="shared" si="9"/>
        <v>2681156779</v>
      </c>
      <c r="G37" s="372">
        <f t="shared" si="10"/>
        <v>1.3643000000000001</v>
      </c>
      <c r="H37" s="365">
        <f t="shared" si="11"/>
        <v>73158043.871794</v>
      </c>
      <c r="I37" s="365"/>
      <c r="J37" s="400">
        <f>+H37/$E$3</f>
        <v>2.7286000000000001E-2</v>
      </c>
    </row>
    <row r="38" spans="1:11" ht="13" x14ac:dyDescent="0.25">
      <c r="A38" s="397"/>
      <c r="B38" s="364" t="s">
        <v>10464</v>
      </c>
      <c r="C38" s="361" t="s">
        <v>10455</v>
      </c>
      <c r="D38" s="368">
        <v>0.02</v>
      </c>
      <c r="E38" s="362"/>
      <c r="F38" s="365">
        <f t="shared" si="9"/>
        <v>2681156779</v>
      </c>
      <c r="G38" s="372">
        <f t="shared" si="10"/>
        <v>1.3643000000000001</v>
      </c>
      <c r="H38" s="365">
        <f t="shared" si="11"/>
        <v>73158043.871794</v>
      </c>
      <c r="I38" s="365"/>
      <c r="J38" s="400">
        <f t="shared" si="12"/>
        <v>2.7286000000000001E-2</v>
      </c>
    </row>
    <row r="39" spans="1:11" ht="13" x14ac:dyDescent="0.25">
      <c r="A39" s="397"/>
      <c r="B39" s="364" t="s">
        <v>10465</v>
      </c>
      <c r="C39" s="361" t="s">
        <v>10455</v>
      </c>
      <c r="D39" s="368">
        <v>0.02</v>
      </c>
      <c r="E39" s="362"/>
      <c r="F39" s="365">
        <f t="shared" si="9"/>
        <v>2681156779</v>
      </c>
      <c r="G39" s="372">
        <f t="shared" si="10"/>
        <v>1.3643000000000001</v>
      </c>
      <c r="H39" s="365">
        <f t="shared" si="11"/>
        <v>73158043.871794</v>
      </c>
      <c r="I39" s="365"/>
      <c r="J39" s="400">
        <f t="shared" si="12"/>
        <v>2.7286000000000001E-2</v>
      </c>
    </row>
    <row r="40" spans="1:11" ht="13" x14ac:dyDescent="0.25">
      <c r="A40" s="397"/>
      <c r="B40" s="364" t="s">
        <v>10466</v>
      </c>
      <c r="C40" s="361" t="s">
        <v>10455</v>
      </c>
      <c r="D40" s="368">
        <v>0.02</v>
      </c>
      <c r="E40" s="362"/>
      <c r="F40" s="365">
        <f t="shared" si="9"/>
        <v>2681156779</v>
      </c>
      <c r="G40" s="372">
        <f t="shared" si="10"/>
        <v>1.3643000000000001</v>
      </c>
      <c r="H40" s="365">
        <f t="shared" si="11"/>
        <v>73158043.871794</v>
      </c>
      <c r="I40" s="365"/>
      <c r="J40" s="400">
        <f t="shared" si="12"/>
        <v>2.7286000000000001E-2</v>
      </c>
    </row>
    <row r="41" spans="1:11" ht="13" x14ac:dyDescent="0.25">
      <c r="A41" s="397"/>
      <c r="B41" s="364" t="s">
        <v>10467</v>
      </c>
      <c r="C41" s="361" t="s">
        <v>10455</v>
      </c>
      <c r="D41" s="368">
        <v>4.0000000000000001E-3</v>
      </c>
      <c r="E41" s="362"/>
      <c r="F41" s="365">
        <f t="shared" si="9"/>
        <v>2681156779</v>
      </c>
      <c r="G41" s="372">
        <f t="shared" si="10"/>
        <v>1.3643000000000001</v>
      </c>
      <c r="H41" s="365">
        <f t="shared" si="11"/>
        <v>14631608.774358802</v>
      </c>
      <c r="I41" s="365"/>
      <c r="J41" s="400">
        <f t="shared" si="12"/>
        <v>5.4572000000000006E-3</v>
      </c>
    </row>
    <row r="42" spans="1:11" ht="13" x14ac:dyDescent="0.25">
      <c r="A42" s="397"/>
      <c r="B42" s="364" t="s">
        <v>10468</v>
      </c>
      <c r="C42" s="361" t="s">
        <v>10455</v>
      </c>
      <c r="D42" s="368">
        <v>3.7000000000000002E-3</v>
      </c>
      <c r="E42" s="362"/>
      <c r="F42" s="365">
        <f t="shared" si="9"/>
        <v>2681156779</v>
      </c>
      <c r="G42" s="372">
        <f t="shared" si="10"/>
        <v>1.3643000000000001</v>
      </c>
      <c r="H42" s="365">
        <f t="shared" si="11"/>
        <v>13534238.116281891</v>
      </c>
      <c r="I42" s="365"/>
      <c r="J42" s="400">
        <f t="shared" si="12"/>
        <v>5.0479100000000001E-3</v>
      </c>
    </row>
    <row r="43" spans="1:11" ht="13.5" thickBot="1" x14ac:dyDescent="0.3">
      <c r="A43" s="397"/>
      <c r="B43" s="364" t="s">
        <v>10469</v>
      </c>
      <c r="C43" s="361" t="s">
        <v>10455</v>
      </c>
      <c r="D43" s="368">
        <v>5.0000000000000001E-3</v>
      </c>
      <c r="E43" s="362"/>
      <c r="F43" s="365">
        <f t="shared" si="9"/>
        <v>2681156779</v>
      </c>
      <c r="G43" s="372">
        <f t="shared" si="10"/>
        <v>1.3643000000000001</v>
      </c>
      <c r="H43" s="365">
        <f t="shared" si="11"/>
        <v>18289510.9679485</v>
      </c>
      <c r="I43" s="365"/>
      <c r="J43" s="400">
        <f>+H43/$E$3</f>
        <v>6.8215000000000003E-3</v>
      </c>
    </row>
    <row r="44" spans="1:11" ht="13.5" thickBot="1" x14ac:dyDescent="0.3">
      <c r="A44" s="262"/>
      <c r="B44" s="263" t="s">
        <v>10470</v>
      </c>
      <c r="C44" s="264"/>
      <c r="D44" s="265"/>
      <c r="E44" s="265"/>
      <c r="F44" s="266"/>
      <c r="G44" s="267"/>
      <c r="H44" s="268"/>
      <c r="I44" s="269">
        <f>SUM(I8:I43)</f>
        <v>815801692.12659299</v>
      </c>
      <c r="J44" s="270">
        <f>ROUND(SUM(J7:J43)/3,4)</f>
        <v>0.30430000000000001</v>
      </c>
      <c r="K44" s="399"/>
    </row>
    <row r="45" spans="1:11" ht="21.65" customHeight="1" thickBot="1" x14ac:dyDescent="0.3">
      <c r="A45" s="404"/>
      <c r="B45" s="379" t="s">
        <v>10471</v>
      </c>
      <c r="C45" s="361"/>
      <c r="D45" s="362"/>
      <c r="E45" s="362"/>
      <c r="F45" s="363"/>
      <c r="G45" s="364"/>
      <c r="H45" s="365"/>
      <c r="I45" s="365"/>
      <c r="J45" s="400">
        <v>0.06</v>
      </c>
    </row>
    <row r="46" spans="1:11" ht="24" customHeight="1" thickBot="1" x14ac:dyDescent="0.3">
      <c r="A46" s="405"/>
      <c r="B46" s="406" t="s">
        <v>10675</v>
      </c>
      <c r="C46" s="407"/>
      <c r="D46" s="408"/>
      <c r="E46" s="408"/>
      <c r="F46" s="409"/>
      <c r="G46" s="410"/>
      <c r="H46" s="411"/>
      <c r="I46" s="412"/>
      <c r="J46" s="413">
        <f>SUM(J44:J45)</f>
        <v>0.36430000000000001</v>
      </c>
      <c r="K46" s="399"/>
    </row>
    <row r="48" spans="1:11" ht="13" x14ac:dyDescent="0.25">
      <c r="A48" s="414"/>
      <c r="B48" s="414"/>
      <c r="C48" s="414"/>
      <c r="I48" s="271" t="s">
        <v>10976</v>
      </c>
      <c r="J48" s="271">
        <f>1+J46</f>
        <v>1.3643000000000001</v>
      </c>
    </row>
    <row r="50" spans="1:11" s="396" customFormat="1" ht="13" x14ac:dyDescent="0.25">
      <c r="A50" s="415"/>
      <c r="H50" s="416"/>
      <c r="I50" s="417"/>
      <c r="J50" s="418"/>
      <c r="K50" s="395"/>
    </row>
    <row r="51" spans="1:11" x14ac:dyDescent="0.25">
      <c r="C51" s="247"/>
      <c r="D51" s="247"/>
      <c r="E51" s="247"/>
      <c r="F51" s="247"/>
    </row>
    <row r="52" spans="1:11" x14ac:dyDescent="0.25">
      <c r="C52" s="247"/>
      <c r="D52" s="247"/>
      <c r="E52" s="247"/>
      <c r="F52" s="247"/>
    </row>
    <row r="53" spans="1:11" x14ac:dyDescent="0.25">
      <c r="C53" s="247"/>
      <c r="D53" s="247"/>
      <c r="E53" s="247"/>
      <c r="F53" s="247"/>
    </row>
    <row r="54" spans="1:11" x14ac:dyDescent="0.25">
      <c r="C54" s="247"/>
      <c r="D54" s="247"/>
      <c r="E54" s="247"/>
      <c r="F54" s="247"/>
    </row>
    <row r="55" spans="1:11" x14ac:dyDescent="0.25">
      <c r="C55" s="247"/>
      <c r="D55" s="247"/>
      <c r="E55" s="247"/>
      <c r="F55" s="247"/>
    </row>
    <row r="56" spans="1:11" x14ac:dyDescent="0.25">
      <c r="C56" s="247"/>
      <c r="D56" s="247"/>
      <c r="E56" s="247"/>
      <c r="F56" s="247"/>
    </row>
    <row r="57" spans="1:11" x14ac:dyDescent="0.25">
      <c r="C57" s="247"/>
      <c r="D57" s="247"/>
      <c r="E57" s="247"/>
      <c r="F57" s="247"/>
    </row>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I1967"/>
  <sheetViews>
    <sheetView workbookViewId="0">
      <selection activeCell="C5" sqref="C5"/>
    </sheetView>
  </sheetViews>
  <sheetFormatPr baseColWidth="10" defaultRowHeight="12.5" x14ac:dyDescent="0.25"/>
  <cols>
    <col min="3" max="3" width="88.453125" customWidth="1"/>
  </cols>
  <sheetData>
    <row r="2" spans="1:9" ht="26" x14ac:dyDescent="0.25">
      <c r="A2" s="341" t="s">
        <v>82</v>
      </c>
      <c r="B2" s="342" t="s">
        <v>5364</v>
      </c>
      <c r="C2" s="335" t="s">
        <v>10940</v>
      </c>
      <c r="D2" s="336" t="s">
        <v>12</v>
      </c>
      <c r="E2" s="336" t="s">
        <v>65</v>
      </c>
      <c r="F2" s="337"/>
      <c r="G2" s="338"/>
      <c r="H2" s="338"/>
      <c r="I2" s="338">
        <v>241972</v>
      </c>
    </row>
    <row r="3" spans="1:9" x14ac:dyDescent="0.25">
      <c r="A3" s="87" t="s">
        <v>82</v>
      </c>
      <c r="B3" s="7" t="s">
        <v>19</v>
      </c>
      <c r="C3" s="126" t="s">
        <v>20</v>
      </c>
      <c r="D3" s="80" t="s">
        <v>5365</v>
      </c>
      <c r="E3" s="80" t="s">
        <v>16</v>
      </c>
      <c r="F3" s="339">
        <v>0.08</v>
      </c>
      <c r="G3" s="85">
        <v>535318</v>
      </c>
      <c r="H3" s="85">
        <v>42825</v>
      </c>
      <c r="I3" s="85"/>
    </row>
    <row r="4" spans="1:9" x14ac:dyDescent="0.25">
      <c r="A4" s="87" t="s">
        <v>82</v>
      </c>
      <c r="B4" s="7" t="s">
        <v>5432</v>
      </c>
      <c r="C4" s="126" t="s">
        <v>5433</v>
      </c>
      <c r="D4" s="80" t="s">
        <v>5373</v>
      </c>
      <c r="E4" s="80" t="s">
        <v>4985</v>
      </c>
      <c r="F4" s="339">
        <v>0.85</v>
      </c>
      <c r="G4" s="85">
        <v>66987</v>
      </c>
      <c r="H4" s="85">
        <v>56939</v>
      </c>
      <c r="I4" s="85"/>
    </row>
    <row r="5" spans="1:9" ht="25" x14ac:dyDescent="0.25">
      <c r="A5" s="87" t="s">
        <v>82</v>
      </c>
      <c r="B5" s="86" t="s">
        <v>10674</v>
      </c>
      <c r="C5" s="126" t="s">
        <v>10623</v>
      </c>
      <c r="D5" s="80" t="s">
        <v>5365</v>
      </c>
      <c r="E5" s="80" t="s">
        <v>13</v>
      </c>
      <c r="F5" s="339">
        <v>2.5</v>
      </c>
      <c r="G5" s="85">
        <v>8886</v>
      </c>
      <c r="H5" s="85">
        <v>22215</v>
      </c>
      <c r="I5" s="85"/>
    </row>
    <row r="6" spans="1:9" x14ac:dyDescent="0.25">
      <c r="A6" s="87" t="s">
        <v>82</v>
      </c>
      <c r="B6" s="7" t="s">
        <v>5434</v>
      </c>
      <c r="C6" s="126" t="s">
        <v>5435</v>
      </c>
      <c r="D6" s="80" t="s">
        <v>5376</v>
      </c>
      <c r="E6" s="80" t="s">
        <v>70</v>
      </c>
      <c r="F6" s="339">
        <v>0.85</v>
      </c>
      <c r="G6" s="85">
        <v>3623</v>
      </c>
      <c r="H6" s="85">
        <v>3080</v>
      </c>
      <c r="I6" s="85"/>
    </row>
    <row r="7" spans="1:9" x14ac:dyDescent="0.25">
      <c r="A7" s="87" t="s">
        <v>82</v>
      </c>
      <c r="B7" s="7" t="s">
        <v>5436</v>
      </c>
      <c r="C7" s="126" t="s">
        <v>5437</v>
      </c>
      <c r="D7" s="80" t="s">
        <v>5368</v>
      </c>
      <c r="E7" s="80" t="s">
        <v>65</v>
      </c>
      <c r="F7" s="339">
        <v>0.51500000000000001</v>
      </c>
      <c r="G7" s="85">
        <v>4626</v>
      </c>
      <c r="H7" s="85">
        <v>2382</v>
      </c>
      <c r="I7" s="85"/>
    </row>
    <row r="8" spans="1:9" x14ac:dyDescent="0.25">
      <c r="A8" s="87" t="s">
        <v>82</v>
      </c>
      <c r="B8" s="7" t="s">
        <v>5438</v>
      </c>
      <c r="C8" s="126" t="s">
        <v>5439</v>
      </c>
      <c r="D8" s="80" t="s">
        <v>5368</v>
      </c>
      <c r="E8" s="80" t="s">
        <v>70</v>
      </c>
      <c r="F8" s="339">
        <v>1.03</v>
      </c>
      <c r="G8" s="85">
        <v>23749</v>
      </c>
      <c r="H8" s="85">
        <v>24461</v>
      </c>
      <c r="I8" s="85"/>
    </row>
    <row r="9" spans="1:9" x14ac:dyDescent="0.25">
      <c r="A9" s="87" t="s">
        <v>82</v>
      </c>
      <c r="B9" s="7" t="s">
        <v>5440</v>
      </c>
      <c r="C9" s="126" t="s">
        <v>5441</v>
      </c>
      <c r="D9" s="80" t="s">
        <v>5368</v>
      </c>
      <c r="E9" s="80" t="s">
        <v>65</v>
      </c>
      <c r="F9" s="339">
        <v>0.51500000000000001</v>
      </c>
      <c r="G9" s="85">
        <v>145647</v>
      </c>
      <c r="H9" s="85">
        <v>75008</v>
      </c>
      <c r="I9" s="85"/>
    </row>
    <row r="10" spans="1:9" x14ac:dyDescent="0.25">
      <c r="A10" s="87" t="s">
        <v>82</v>
      </c>
      <c r="B10" s="7" t="s">
        <v>5442</v>
      </c>
      <c r="C10" s="126" t="s">
        <v>5443</v>
      </c>
      <c r="D10" s="80" t="s">
        <v>5368</v>
      </c>
      <c r="E10" s="80" t="s">
        <v>70</v>
      </c>
      <c r="F10" s="339">
        <v>0.35</v>
      </c>
      <c r="G10" s="85">
        <v>43033</v>
      </c>
      <c r="H10" s="85">
        <v>15062</v>
      </c>
      <c r="I10" s="85"/>
    </row>
    <row r="11" spans="1:9" ht="13" x14ac:dyDescent="0.25">
      <c r="A11" s="341" t="s">
        <v>89</v>
      </c>
      <c r="B11" s="342" t="s">
        <v>5364</v>
      </c>
      <c r="C11" s="335" t="s">
        <v>90</v>
      </c>
      <c r="D11" s="336" t="s">
        <v>12</v>
      </c>
      <c r="E11" s="336" t="s">
        <v>91</v>
      </c>
      <c r="F11" s="337"/>
      <c r="G11" s="338"/>
      <c r="H11" s="338"/>
      <c r="I11" s="338">
        <v>15699</v>
      </c>
    </row>
    <row r="12" spans="1:9" x14ac:dyDescent="0.25">
      <c r="A12" s="87" t="s">
        <v>89</v>
      </c>
      <c r="B12" s="7" t="s">
        <v>5371</v>
      </c>
      <c r="C12" s="126" t="s">
        <v>5372</v>
      </c>
      <c r="D12" s="80" t="s">
        <v>5373</v>
      </c>
      <c r="E12" s="80" t="s">
        <v>4985</v>
      </c>
      <c r="F12" s="339">
        <v>0.16</v>
      </c>
      <c r="G12" s="85">
        <v>37863</v>
      </c>
      <c r="H12" s="85">
        <v>6058</v>
      </c>
      <c r="I12" s="85"/>
    </row>
    <row r="13" spans="1:9" x14ac:dyDescent="0.25">
      <c r="A13" s="87" t="s">
        <v>89</v>
      </c>
      <c r="B13" s="7" t="s">
        <v>5374</v>
      </c>
      <c r="C13" s="126" t="s">
        <v>5375</v>
      </c>
      <c r="D13" s="80" t="s">
        <v>5376</v>
      </c>
      <c r="E13" s="80" t="s">
        <v>70</v>
      </c>
      <c r="F13" s="339">
        <v>0.16</v>
      </c>
      <c r="G13" s="85">
        <v>3623</v>
      </c>
      <c r="H13" s="85">
        <v>580</v>
      </c>
      <c r="I13" s="85"/>
    </row>
    <row r="14" spans="1:9" x14ac:dyDescent="0.25">
      <c r="A14" s="87" t="s">
        <v>89</v>
      </c>
      <c r="B14" s="7" t="s">
        <v>5402</v>
      </c>
      <c r="C14" s="126" t="s">
        <v>5403</v>
      </c>
      <c r="D14" s="80" t="s">
        <v>5368</v>
      </c>
      <c r="E14" s="80" t="s">
        <v>5404</v>
      </c>
      <c r="F14" s="339">
        <v>0.2</v>
      </c>
      <c r="G14" s="85">
        <v>5304</v>
      </c>
      <c r="H14" s="85">
        <v>1061</v>
      </c>
      <c r="I14" s="85"/>
    </row>
    <row r="15" spans="1:9" x14ac:dyDescent="0.25">
      <c r="A15" s="87" t="s">
        <v>89</v>
      </c>
      <c r="B15" s="7" t="s">
        <v>5452</v>
      </c>
      <c r="C15" s="126" t="s">
        <v>5453</v>
      </c>
      <c r="D15" s="80" t="s">
        <v>5368</v>
      </c>
      <c r="E15" s="80" t="s">
        <v>770</v>
      </c>
      <c r="F15" s="339">
        <v>1</v>
      </c>
      <c r="G15" s="85">
        <v>4505</v>
      </c>
      <c r="H15" s="85">
        <v>4505</v>
      </c>
      <c r="I15" s="85"/>
    </row>
    <row r="16" spans="1:9" x14ac:dyDescent="0.25">
      <c r="A16" s="87" t="s">
        <v>89</v>
      </c>
      <c r="B16" s="7" t="s">
        <v>5454</v>
      </c>
      <c r="C16" s="126" t="s">
        <v>5455</v>
      </c>
      <c r="D16" s="80" t="s">
        <v>5368</v>
      </c>
      <c r="E16" s="80" t="s">
        <v>70</v>
      </c>
      <c r="F16" s="339">
        <v>0.35</v>
      </c>
      <c r="G16" s="85">
        <v>9987</v>
      </c>
      <c r="H16" s="85">
        <v>3495</v>
      </c>
      <c r="I16" s="85"/>
    </row>
    <row r="17" spans="1:9" ht="13" x14ac:dyDescent="0.25">
      <c r="A17" s="341" t="s">
        <v>92</v>
      </c>
      <c r="B17" s="342" t="s">
        <v>5364</v>
      </c>
      <c r="C17" s="335" t="s">
        <v>93</v>
      </c>
      <c r="D17" s="336" t="s">
        <v>12</v>
      </c>
      <c r="E17" s="336" t="s">
        <v>70</v>
      </c>
      <c r="F17" s="337"/>
      <c r="G17" s="338"/>
      <c r="H17" s="338"/>
      <c r="I17" s="338">
        <v>89885</v>
      </c>
    </row>
    <row r="18" spans="1:9" x14ac:dyDescent="0.25">
      <c r="A18" s="87" t="s">
        <v>92</v>
      </c>
      <c r="B18" s="7" t="s">
        <v>5456</v>
      </c>
      <c r="C18" s="126" t="s">
        <v>5457</v>
      </c>
      <c r="D18" s="80" t="s">
        <v>5368</v>
      </c>
      <c r="E18" s="80" t="s">
        <v>5347</v>
      </c>
      <c r="F18" s="339">
        <v>1</v>
      </c>
      <c r="G18" s="85">
        <v>89885</v>
      </c>
      <c r="H18" s="85">
        <v>89885</v>
      </c>
      <c r="I18" s="85"/>
    </row>
    <row r="19" spans="1:9" ht="13" x14ac:dyDescent="0.25">
      <c r="A19" s="341" t="s">
        <v>94</v>
      </c>
      <c r="B19" s="342" t="s">
        <v>5364</v>
      </c>
      <c r="C19" s="335" t="s">
        <v>95</v>
      </c>
      <c r="D19" s="336" t="s">
        <v>12</v>
      </c>
      <c r="E19" s="336" t="s">
        <v>70</v>
      </c>
      <c r="F19" s="337"/>
      <c r="G19" s="338"/>
      <c r="H19" s="338"/>
      <c r="I19" s="338">
        <v>79895</v>
      </c>
    </row>
    <row r="20" spans="1:9" x14ac:dyDescent="0.25">
      <c r="A20" s="87" t="s">
        <v>94</v>
      </c>
      <c r="B20" s="7" t="s">
        <v>5458</v>
      </c>
      <c r="C20" s="126" t="s">
        <v>5459</v>
      </c>
      <c r="D20" s="80" t="s">
        <v>5368</v>
      </c>
      <c r="E20" s="80" t="s">
        <v>5347</v>
      </c>
      <c r="F20" s="339">
        <v>1</v>
      </c>
      <c r="G20" s="85">
        <v>79895</v>
      </c>
      <c r="H20" s="85">
        <v>79895</v>
      </c>
      <c r="I20" s="85"/>
    </row>
    <row r="21" spans="1:9" ht="13" x14ac:dyDescent="0.25">
      <c r="A21" s="341" t="s">
        <v>133</v>
      </c>
      <c r="B21" s="342" t="s">
        <v>5364</v>
      </c>
      <c r="C21" s="335" t="s">
        <v>134</v>
      </c>
      <c r="D21" s="336" t="s">
        <v>12</v>
      </c>
      <c r="E21" s="336" t="s">
        <v>70</v>
      </c>
      <c r="F21" s="337"/>
      <c r="G21" s="338"/>
      <c r="H21" s="338"/>
      <c r="I21" s="338">
        <v>257265</v>
      </c>
    </row>
    <row r="22" spans="1:9" x14ac:dyDescent="0.25">
      <c r="A22" s="87" t="s">
        <v>133</v>
      </c>
      <c r="B22" s="7" t="s">
        <v>19</v>
      </c>
      <c r="C22" s="126" t="s">
        <v>20</v>
      </c>
      <c r="D22" s="80" t="s">
        <v>5365</v>
      </c>
      <c r="E22" s="80" t="s">
        <v>16</v>
      </c>
      <c r="F22" s="339">
        <v>0.01</v>
      </c>
      <c r="G22" s="85">
        <v>535318</v>
      </c>
      <c r="H22" s="85">
        <v>5353</v>
      </c>
      <c r="I22" s="85"/>
    </row>
    <row r="23" spans="1:9" x14ac:dyDescent="0.25">
      <c r="A23" s="87" t="s">
        <v>133</v>
      </c>
      <c r="B23" s="7" t="s">
        <v>5371</v>
      </c>
      <c r="C23" s="126" t="s">
        <v>5372</v>
      </c>
      <c r="D23" s="80" t="s">
        <v>5373</v>
      </c>
      <c r="E23" s="80" t="s">
        <v>4985</v>
      </c>
      <c r="F23" s="339">
        <v>2</v>
      </c>
      <c r="G23" s="85">
        <v>37863</v>
      </c>
      <c r="H23" s="85">
        <v>75726</v>
      </c>
      <c r="I23" s="85"/>
    </row>
    <row r="24" spans="1:9" x14ac:dyDescent="0.25">
      <c r="A24" s="87" t="s">
        <v>133</v>
      </c>
      <c r="B24" s="7" t="s">
        <v>5468</v>
      </c>
      <c r="C24" s="126" t="s">
        <v>5469</v>
      </c>
      <c r="D24" s="80" t="s">
        <v>5390</v>
      </c>
      <c r="E24" s="80" t="s">
        <v>70</v>
      </c>
      <c r="F24" s="339">
        <v>0.5</v>
      </c>
      <c r="G24" s="85">
        <v>5929</v>
      </c>
      <c r="H24" s="85">
        <v>2965</v>
      </c>
      <c r="I24" s="85"/>
    </row>
    <row r="25" spans="1:9" x14ac:dyDescent="0.25">
      <c r="A25" s="87" t="s">
        <v>133</v>
      </c>
      <c r="B25" s="7" t="s">
        <v>5414</v>
      </c>
      <c r="C25" s="126" t="s">
        <v>5415</v>
      </c>
      <c r="D25" s="80" t="s">
        <v>5390</v>
      </c>
      <c r="E25" s="80" t="s">
        <v>75</v>
      </c>
      <c r="F25" s="339">
        <v>0.22800000000000001</v>
      </c>
      <c r="G25" s="85">
        <v>187426</v>
      </c>
      <c r="H25" s="85">
        <v>42733</v>
      </c>
      <c r="I25" s="85"/>
    </row>
    <row r="26" spans="1:9" x14ac:dyDescent="0.25">
      <c r="A26" s="87" t="s">
        <v>133</v>
      </c>
      <c r="B26" s="7" t="s">
        <v>5374</v>
      </c>
      <c r="C26" s="126" t="s">
        <v>5375</v>
      </c>
      <c r="D26" s="80" t="s">
        <v>5376</v>
      </c>
      <c r="E26" s="80" t="s">
        <v>70</v>
      </c>
      <c r="F26" s="339">
        <v>2</v>
      </c>
      <c r="G26" s="85">
        <v>3623</v>
      </c>
      <c r="H26" s="85">
        <v>7246</v>
      </c>
      <c r="I26" s="85"/>
    </row>
    <row r="27" spans="1:9" x14ac:dyDescent="0.25">
      <c r="A27" s="87" t="s">
        <v>133</v>
      </c>
      <c r="B27" s="7" t="s">
        <v>5377</v>
      </c>
      <c r="C27" s="126" t="s">
        <v>5378</v>
      </c>
      <c r="D27" s="80" t="s">
        <v>5368</v>
      </c>
      <c r="E27" s="80" t="s">
        <v>70</v>
      </c>
      <c r="F27" s="339">
        <v>0.158</v>
      </c>
      <c r="G27" s="85">
        <v>1897</v>
      </c>
      <c r="H27" s="85">
        <v>300</v>
      </c>
      <c r="I27" s="85"/>
    </row>
    <row r="28" spans="1:9" x14ac:dyDescent="0.25">
      <c r="A28" s="87" t="s">
        <v>133</v>
      </c>
      <c r="B28" s="7" t="s">
        <v>5470</v>
      </c>
      <c r="C28" s="126" t="s">
        <v>5471</v>
      </c>
      <c r="D28" s="80" t="s">
        <v>5368</v>
      </c>
      <c r="E28" s="80" t="s">
        <v>70</v>
      </c>
      <c r="F28" s="339">
        <v>0.6</v>
      </c>
      <c r="G28" s="85">
        <v>204903</v>
      </c>
      <c r="H28" s="85">
        <v>122942</v>
      </c>
      <c r="I28" s="85"/>
    </row>
    <row r="29" spans="1:9" ht="13" x14ac:dyDescent="0.25">
      <c r="A29" s="341" t="s">
        <v>152</v>
      </c>
      <c r="B29" s="342" t="s">
        <v>5364</v>
      </c>
      <c r="C29" s="335" t="s">
        <v>153</v>
      </c>
      <c r="D29" s="336" t="s">
        <v>12</v>
      </c>
      <c r="E29" s="336" t="s">
        <v>16</v>
      </c>
      <c r="F29" s="337"/>
      <c r="G29" s="338"/>
      <c r="H29" s="338"/>
      <c r="I29" s="338">
        <v>44781</v>
      </c>
    </row>
    <row r="30" spans="1:9" x14ac:dyDescent="0.25">
      <c r="A30" s="87" t="s">
        <v>152</v>
      </c>
      <c r="B30" s="86" t="s">
        <v>5371</v>
      </c>
      <c r="C30" s="126" t="s">
        <v>5372</v>
      </c>
      <c r="D30" s="80" t="s">
        <v>5373</v>
      </c>
      <c r="E30" s="80" t="s">
        <v>4985</v>
      </c>
      <c r="F30" s="339">
        <v>1.1000000000000001</v>
      </c>
      <c r="G30" s="85">
        <v>37863</v>
      </c>
      <c r="H30" s="85">
        <v>41649</v>
      </c>
      <c r="I30" s="85"/>
    </row>
    <row r="31" spans="1:9" x14ac:dyDescent="0.25">
      <c r="A31" s="87" t="s">
        <v>152</v>
      </c>
      <c r="B31" s="86" t="s">
        <v>5488</v>
      </c>
      <c r="C31" s="126" t="s">
        <v>5489</v>
      </c>
      <c r="D31" s="80" t="s">
        <v>5368</v>
      </c>
      <c r="E31" s="80" t="s">
        <v>16</v>
      </c>
      <c r="F31" s="339">
        <v>0.01</v>
      </c>
      <c r="G31" s="85">
        <v>202837</v>
      </c>
      <c r="H31" s="85">
        <v>2028</v>
      </c>
      <c r="I31" s="85"/>
    </row>
    <row r="32" spans="1:9" x14ac:dyDescent="0.25">
      <c r="A32" s="87" t="s">
        <v>152</v>
      </c>
      <c r="B32" s="7" t="s">
        <v>5374</v>
      </c>
      <c r="C32" s="126" t="s">
        <v>5375</v>
      </c>
      <c r="D32" s="80" t="s">
        <v>5376</v>
      </c>
      <c r="E32" s="80" t="s">
        <v>70</v>
      </c>
      <c r="F32" s="339">
        <v>0.2</v>
      </c>
      <c r="G32" s="85">
        <v>3623</v>
      </c>
      <c r="H32" s="85">
        <v>725</v>
      </c>
      <c r="I32" s="85"/>
    </row>
    <row r="33" spans="1:9" x14ac:dyDescent="0.25">
      <c r="A33" s="87" t="s">
        <v>152</v>
      </c>
      <c r="B33" s="86" t="s">
        <v>5377</v>
      </c>
      <c r="C33" s="126" t="s">
        <v>5378</v>
      </c>
      <c r="D33" s="80" t="s">
        <v>5368</v>
      </c>
      <c r="E33" s="80" t="s">
        <v>70</v>
      </c>
      <c r="F33" s="339">
        <v>0.2</v>
      </c>
      <c r="G33" s="85">
        <v>1897</v>
      </c>
      <c r="H33" s="85">
        <v>379</v>
      </c>
      <c r="I33" s="85"/>
    </row>
    <row r="34" spans="1:9" ht="13" x14ac:dyDescent="0.25">
      <c r="A34" s="341" t="s">
        <v>170</v>
      </c>
      <c r="B34" s="342" t="s">
        <v>5364</v>
      </c>
      <c r="C34" s="335" t="s">
        <v>171</v>
      </c>
      <c r="D34" s="336" t="s">
        <v>12</v>
      </c>
      <c r="E34" s="336" t="s">
        <v>16</v>
      </c>
      <c r="F34" s="337"/>
      <c r="G34" s="338"/>
      <c r="H34" s="338"/>
      <c r="I34" s="338">
        <v>62544</v>
      </c>
    </row>
    <row r="35" spans="1:9" x14ac:dyDescent="0.25">
      <c r="A35" s="87" t="s">
        <v>170</v>
      </c>
      <c r="B35" s="86" t="s">
        <v>5371</v>
      </c>
      <c r="C35" s="126" t="s">
        <v>5372</v>
      </c>
      <c r="D35" s="80" t="s">
        <v>5373</v>
      </c>
      <c r="E35" s="80" t="s">
        <v>4985</v>
      </c>
      <c r="F35" s="339">
        <v>1.55</v>
      </c>
      <c r="G35" s="85">
        <v>37863</v>
      </c>
      <c r="H35" s="85">
        <v>58688</v>
      </c>
      <c r="I35" s="85"/>
    </row>
    <row r="36" spans="1:9" x14ac:dyDescent="0.25">
      <c r="A36" s="87" t="s">
        <v>170</v>
      </c>
      <c r="B36" s="86" t="s">
        <v>5488</v>
      </c>
      <c r="C36" s="126" t="s">
        <v>5489</v>
      </c>
      <c r="D36" s="80" t="s">
        <v>5368</v>
      </c>
      <c r="E36" s="80" t="s">
        <v>16</v>
      </c>
      <c r="F36" s="339">
        <v>0.01</v>
      </c>
      <c r="G36" s="85">
        <v>202837</v>
      </c>
      <c r="H36" s="85">
        <v>2028</v>
      </c>
      <c r="I36" s="85"/>
    </row>
    <row r="37" spans="1:9" x14ac:dyDescent="0.25">
      <c r="A37" s="87" t="s">
        <v>170</v>
      </c>
      <c r="B37" s="7" t="s">
        <v>5374</v>
      </c>
      <c r="C37" s="126" t="s">
        <v>5375</v>
      </c>
      <c r="D37" s="80" t="s">
        <v>5376</v>
      </c>
      <c r="E37" s="80" t="s">
        <v>70</v>
      </c>
      <c r="F37" s="339">
        <v>0.4</v>
      </c>
      <c r="G37" s="85">
        <v>3623</v>
      </c>
      <c r="H37" s="85">
        <v>1449</v>
      </c>
      <c r="I37" s="85"/>
    </row>
    <row r="38" spans="1:9" x14ac:dyDescent="0.25">
      <c r="A38" s="87" t="s">
        <v>170</v>
      </c>
      <c r="B38" s="7" t="s">
        <v>5377</v>
      </c>
      <c r="C38" s="126" t="s">
        <v>5378</v>
      </c>
      <c r="D38" s="80" t="s">
        <v>5368</v>
      </c>
      <c r="E38" s="80" t="s">
        <v>70</v>
      </c>
      <c r="F38" s="339">
        <v>0.2</v>
      </c>
      <c r="G38" s="85">
        <v>1897</v>
      </c>
      <c r="H38" s="85">
        <v>379</v>
      </c>
      <c r="I38" s="85"/>
    </row>
    <row r="39" spans="1:9" ht="13" x14ac:dyDescent="0.25">
      <c r="A39" s="341" t="s">
        <v>182</v>
      </c>
      <c r="B39" s="342" t="s">
        <v>5364</v>
      </c>
      <c r="C39" s="335" t="s">
        <v>183</v>
      </c>
      <c r="D39" s="336" t="s">
        <v>12</v>
      </c>
      <c r="E39" s="336" t="s">
        <v>16</v>
      </c>
      <c r="F39" s="337"/>
      <c r="G39" s="338"/>
      <c r="H39" s="338"/>
      <c r="I39" s="338">
        <v>48534</v>
      </c>
    </row>
    <row r="40" spans="1:9" x14ac:dyDescent="0.25">
      <c r="A40" s="87" t="s">
        <v>182</v>
      </c>
      <c r="B40" s="86" t="s">
        <v>5371</v>
      </c>
      <c r="C40" s="126" t="s">
        <v>5372</v>
      </c>
      <c r="D40" s="80" t="s">
        <v>5373</v>
      </c>
      <c r="E40" s="80" t="s">
        <v>4985</v>
      </c>
      <c r="F40" s="339">
        <v>1.18</v>
      </c>
      <c r="G40" s="85">
        <v>37863</v>
      </c>
      <c r="H40" s="85">
        <v>44678</v>
      </c>
      <c r="I40" s="85"/>
    </row>
    <row r="41" spans="1:9" x14ac:dyDescent="0.25">
      <c r="A41" s="87" t="s">
        <v>182</v>
      </c>
      <c r="B41" s="86" t="s">
        <v>5488</v>
      </c>
      <c r="C41" s="126" t="s">
        <v>5489</v>
      </c>
      <c r="D41" s="80" t="s">
        <v>5368</v>
      </c>
      <c r="E41" s="80" t="s">
        <v>16</v>
      </c>
      <c r="F41" s="339">
        <v>0.01</v>
      </c>
      <c r="G41" s="85">
        <v>202837</v>
      </c>
      <c r="H41" s="85">
        <v>2028</v>
      </c>
      <c r="I41" s="85"/>
    </row>
    <row r="42" spans="1:9" x14ac:dyDescent="0.25">
      <c r="A42" s="87" t="s">
        <v>182</v>
      </c>
      <c r="B42" s="7" t="s">
        <v>5374</v>
      </c>
      <c r="C42" s="126" t="s">
        <v>5375</v>
      </c>
      <c r="D42" s="80" t="s">
        <v>5376</v>
      </c>
      <c r="E42" s="80" t="s">
        <v>70</v>
      </c>
      <c r="F42" s="339">
        <v>0.4</v>
      </c>
      <c r="G42" s="85">
        <v>3623</v>
      </c>
      <c r="H42" s="85">
        <v>1449</v>
      </c>
      <c r="I42" s="85"/>
    </row>
    <row r="43" spans="1:9" x14ac:dyDescent="0.25">
      <c r="A43" s="87" t="s">
        <v>182</v>
      </c>
      <c r="B43" s="86" t="s">
        <v>5377</v>
      </c>
      <c r="C43" s="126" t="s">
        <v>5378</v>
      </c>
      <c r="D43" s="80" t="s">
        <v>5368</v>
      </c>
      <c r="E43" s="80" t="s">
        <v>70</v>
      </c>
      <c r="F43" s="339">
        <v>0.2</v>
      </c>
      <c r="G43" s="85">
        <v>1897</v>
      </c>
      <c r="H43" s="85">
        <v>379</v>
      </c>
      <c r="I43" s="85"/>
    </row>
    <row r="44" spans="1:9" ht="13" x14ac:dyDescent="0.25">
      <c r="A44" s="341" t="s">
        <v>210</v>
      </c>
      <c r="B44" s="342" t="s">
        <v>5364</v>
      </c>
      <c r="C44" s="335" t="s">
        <v>211</v>
      </c>
      <c r="D44" s="336" t="s">
        <v>12</v>
      </c>
      <c r="E44" s="336" t="s">
        <v>16</v>
      </c>
      <c r="F44" s="337"/>
      <c r="G44" s="338"/>
      <c r="H44" s="338"/>
      <c r="I44" s="338">
        <v>43199</v>
      </c>
    </row>
    <row r="45" spans="1:9" x14ac:dyDescent="0.25">
      <c r="A45" s="87" t="s">
        <v>210</v>
      </c>
      <c r="B45" s="7" t="s">
        <v>5412</v>
      </c>
      <c r="C45" s="126" t="s">
        <v>5413</v>
      </c>
      <c r="D45" s="80" t="s">
        <v>5373</v>
      </c>
      <c r="E45" s="80" t="s">
        <v>4985</v>
      </c>
      <c r="F45" s="339">
        <v>6.7000000000000004E-2</v>
      </c>
      <c r="G45" s="85">
        <v>81549</v>
      </c>
      <c r="H45" s="85">
        <v>5464</v>
      </c>
      <c r="I45" s="85"/>
    </row>
    <row r="46" spans="1:9" x14ac:dyDescent="0.25">
      <c r="A46" s="87" t="s">
        <v>210</v>
      </c>
      <c r="B46" s="7" t="s">
        <v>5539</v>
      </c>
      <c r="C46" s="126" t="s">
        <v>4511</v>
      </c>
      <c r="D46" s="80" t="s">
        <v>5390</v>
      </c>
      <c r="E46" s="80" t="s">
        <v>70</v>
      </c>
      <c r="F46" s="339">
        <v>2.5000000000000001E-2</v>
      </c>
      <c r="G46" s="85">
        <v>45660</v>
      </c>
      <c r="H46" s="85">
        <v>1142</v>
      </c>
      <c r="I46" s="85"/>
    </row>
    <row r="47" spans="1:9" x14ac:dyDescent="0.25">
      <c r="A47" s="87" t="s">
        <v>210</v>
      </c>
      <c r="B47" s="7" t="s">
        <v>5540</v>
      </c>
      <c r="C47" s="126" t="s">
        <v>5541</v>
      </c>
      <c r="D47" s="80" t="s">
        <v>5390</v>
      </c>
      <c r="E47" s="80" t="s">
        <v>75</v>
      </c>
      <c r="F47" s="339">
        <v>7.6999999999999999E-2</v>
      </c>
      <c r="G47" s="85">
        <v>76236</v>
      </c>
      <c r="H47" s="85">
        <v>5870</v>
      </c>
      <c r="I47" s="85"/>
    </row>
    <row r="48" spans="1:9" x14ac:dyDescent="0.25">
      <c r="A48" s="87" t="s">
        <v>210</v>
      </c>
      <c r="B48" s="7" t="s">
        <v>5374</v>
      </c>
      <c r="C48" s="126" t="s">
        <v>5375</v>
      </c>
      <c r="D48" s="80" t="s">
        <v>5376</v>
      </c>
      <c r="E48" s="80" t="s">
        <v>70</v>
      </c>
      <c r="F48" s="339">
        <v>0.1</v>
      </c>
      <c r="G48" s="85">
        <v>3623</v>
      </c>
      <c r="H48" s="85">
        <v>362</v>
      </c>
      <c r="I48" s="85"/>
    </row>
    <row r="49" spans="1:9" x14ac:dyDescent="0.25">
      <c r="A49" s="87" t="s">
        <v>210</v>
      </c>
      <c r="B49" s="7" t="s">
        <v>5377</v>
      </c>
      <c r="C49" s="126" t="s">
        <v>5378</v>
      </c>
      <c r="D49" s="80" t="s">
        <v>5368</v>
      </c>
      <c r="E49" s="80" t="s">
        <v>70</v>
      </c>
      <c r="F49" s="339">
        <v>10</v>
      </c>
      <c r="G49" s="85">
        <v>1897</v>
      </c>
      <c r="H49" s="85">
        <v>18970</v>
      </c>
      <c r="I49" s="85"/>
    </row>
    <row r="50" spans="1:9" x14ac:dyDescent="0.25">
      <c r="A50" s="87" t="s">
        <v>210</v>
      </c>
      <c r="B50" s="7" t="s">
        <v>5542</v>
      </c>
      <c r="C50" s="126" t="s">
        <v>5543</v>
      </c>
      <c r="D50" s="80" t="s">
        <v>5368</v>
      </c>
      <c r="E50" s="80" t="s">
        <v>65</v>
      </c>
      <c r="F50" s="339">
        <v>1.2</v>
      </c>
      <c r="G50" s="85">
        <v>4815</v>
      </c>
      <c r="H50" s="85">
        <v>5778</v>
      </c>
      <c r="I50" s="85"/>
    </row>
    <row r="51" spans="1:9" x14ac:dyDescent="0.25">
      <c r="A51" s="87" t="s">
        <v>210</v>
      </c>
      <c r="B51" s="7" t="s">
        <v>5544</v>
      </c>
      <c r="C51" s="126" t="s">
        <v>5545</v>
      </c>
      <c r="D51" s="80" t="s">
        <v>5368</v>
      </c>
      <c r="E51" s="80" t="s">
        <v>770</v>
      </c>
      <c r="F51" s="339">
        <v>0.3</v>
      </c>
      <c r="G51" s="85">
        <v>18710</v>
      </c>
      <c r="H51" s="85">
        <v>5613</v>
      </c>
      <c r="I51" s="85"/>
    </row>
    <row r="52" spans="1:9" ht="13" x14ac:dyDescent="0.25">
      <c r="A52" s="341" t="s">
        <v>214</v>
      </c>
      <c r="B52" s="342" t="s">
        <v>5364</v>
      </c>
      <c r="C52" s="335" t="s">
        <v>215</v>
      </c>
      <c r="D52" s="336" t="s">
        <v>12</v>
      </c>
      <c r="E52" s="336" t="s">
        <v>16</v>
      </c>
      <c r="F52" s="337"/>
      <c r="G52" s="338"/>
      <c r="H52" s="338"/>
      <c r="I52" s="338">
        <v>66635</v>
      </c>
    </row>
    <row r="53" spans="1:9" x14ac:dyDescent="0.25">
      <c r="A53" s="87" t="s">
        <v>214</v>
      </c>
      <c r="B53" s="7" t="s">
        <v>5371</v>
      </c>
      <c r="C53" s="126" t="s">
        <v>5372</v>
      </c>
      <c r="D53" s="80" t="s">
        <v>5373</v>
      </c>
      <c r="E53" s="80" t="s">
        <v>4985</v>
      </c>
      <c r="F53" s="339">
        <v>0.56000000000000005</v>
      </c>
      <c r="G53" s="85">
        <v>37863</v>
      </c>
      <c r="H53" s="85">
        <v>21203</v>
      </c>
      <c r="I53" s="85"/>
    </row>
    <row r="54" spans="1:9" x14ac:dyDescent="0.25">
      <c r="A54" s="87" t="s">
        <v>214</v>
      </c>
      <c r="B54" s="7" t="s">
        <v>5414</v>
      </c>
      <c r="C54" s="126" t="s">
        <v>5415</v>
      </c>
      <c r="D54" s="80" t="s">
        <v>5390</v>
      </c>
      <c r="E54" s="80" t="s">
        <v>75</v>
      </c>
      <c r="F54" s="339">
        <v>0.08</v>
      </c>
      <c r="G54" s="85">
        <v>187426</v>
      </c>
      <c r="H54" s="85">
        <v>14994</v>
      </c>
      <c r="I54" s="85"/>
    </row>
    <row r="55" spans="1:9" x14ac:dyDescent="0.25">
      <c r="A55" s="87" t="s">
        <v>214</v>
      </c>
      <c r="B55" s="7" t="s">
        <v>5525</v>
      </c>
      <c r="C55" s="126" t="s">
        <v>5526</v>
      </c>
      <c r="D55" s="80" t="s">
        <v>5390</v>
      </c>
      <c r="E55" s="80" t="s">
        <v>4985</v>
      </c>
      <c r="F55" s="339">
        <v>0.1</v>
      </c>
      <c r="G55" s="85">
        <v>304381</v>
      </c>
      <c r="H55" s="85">
        <v>30438</v>
      </c>
      <c r="I55" s="85"/>
    </row>
    <row r="56" spans="1:9" ht="13" x14ac:dyDescent="0.25">
      <c r="A56" s="341" t="s">
        <v>222</v>
      </c>
      <c r="B56" s="342" t="s">
        <v>5364</v>
      </c>
      <c r="C56" s="335" t="s">
        <v>223</v>
      </c>
      <c r="D56" s="336" t="s">
        <v>12</v>
      </c>
      <c r="E56" s="336" t="s">
        <v>16</v>
      </c>
      <c r="F56" s="337"/>
      <c r="G56" s="338"/>
      <c r="H56" s="338"/>
      <c r="I56" s="338">
        <v>43021</v>
      </c>
    </row>
    <row r="57" spans="1:9" x14ac:dyDescent="0.25">
      <c r="A57" s="87" t="s">
        <v>222</v>
      </c>
      <c r="B57" s="7" t="s">
        <v>5371</v>
      </c>
      <c r="C57" s="126" t="s">
        <v>5372</v>
      </c>
      <c r="D57" s="80" t="s">
        <v>5373</v>
      </c>
      <c r="E57" s="80" t="s">
        <v>4985</v>
      </c>
      <c r="F57" s="339">
        <v>0.86</v>
      </c>
      <c r="G57" s="85">
        <v>37863</v>
      </c>
      <c r="H57" s="85">
        <v>32562</v>
      </c>
      <c r="I57" s="85"/>
    </row>
    <row r="58" spans="1:9" x14ac:dyDescent="0.25">
      <c r="A58" s="87" t="s">
        <v>222</v>
      </c>
      <c r="B58" s="7" t="s">
        <v>5540</v>
      </c>
      <c r="C58" s="126" t="s">
        <v>5541</v>
      </c>
      <c r="D58" s="80" t="s">
        <v>5390</v>
      </c>
      <c r="E58" s="80" t="s">
        <v>75</v>
      </c>
      <c r="F58" s="339">
        <v>0.12</v>
      </c>
      <c r="G58" s="85">
        <v>76236</v>
      </c>
      <c r="H58" s="85">
        <v>9148</v>
      </c>
      <c r="I58" s="85"/>
    </row>
    <row r="59" spans="1:9" x14ac:dyDescent="0.25">
      <c r="A59" s="87" t="s">
        <v>222</v>
      </c>
      <c r="B59" s="7" t="s">
        <v>5374</v>
      </c>
      <c r="C59" s="126" t="s">
        <v>5375</v>
      </c>
      <c r="D59" s="80" t="s">
        <v>5376</v>
      </c>
      <c r="E59" s="80" t="s">
        <v>70</v>
      </c>
      <c r="F59" s="339">
        <v>0.1</v>
      </c>
      <c r="G59" s="85">
        <v>3623</v>
      </c>
      <c r="H59" s="85">
        <v>362</v>
      </c>
      <c r="I59" s="85"/>
    </row>
    <row r="60" spans="1:9" x14ac:dyDescent="0.25">
      <c r="A60" s="87" t="s">
        <v>222</v>
      </c>
      <c r="B60" s="7" t="s">
        <v>5377</v>
      </c>
      <c r="C60" s="126" t="s">
        <v>5378</v>
      </c>
      <c r="D60" s="80" t="s">
        <v>5368</v>
      </c>
      <c r="E60" s="80" t="s">
        <v>70</v>
      </c>
      <c r="F60" s="339">
        <v>0.5</v>
      </c>
      <c r="G60" s="85">
        <v>1897</v>
      </c>
      <c r="H60" s="85">
        <v>949</v>
      </c>
      <c r="I60" s="85"/>
    </row>
    <row r="61" spans="1:9" ht="26" x14ac:dyDescent="0.25">
      <c r="A61" s="341" t="s">
        <v>294</v>
      </c>
      <c r="B61" s="342" t="s">
        <v>5364</v>
      </c>
      <c r="C61" s="335" t="s">
        <v>295</v>
      </c>
      <c r="D61" s="336" t="s">
        <v>12</v>
      </c>
      <c r="E61" s="336" t="s">
        <v>296</v>
      </c>
      <c r="F61" s="337"/>
      <c r="G61" s="338"/>
      <c r="H61" s="338"/>
      <c r="I61" s="338">
        <v>34631</v>
      </c>
    </row>
    <row r="62" spans="1:9" x14ac:dyDescent="0.25">
      <c r="A62" s="87" t="s">
        <v>294</v>
      </c>
      <c r="B62" s="86" t="s">
        <v>5578</v>
      </c>
      <c r="C62" s="126" t="s">
        <v>5579</v>
      </c>
      <c r="D62" s="80" t="s">
        <v>5368</v>
      </c>
      <c r="E62" s="80" t="s">
        <v>16</v>
      </c>
      <c r="F62" s="339">
        <v>1</v>
      </c>
      <c r="G62" s="85">
        <v>9064</v>
      </c>
      <c r="H62" s="85">
        <v>9064</v>
      </c>
      <c r="I62" s="85"/>
    </row>
    <row r="63" spans="1:9" x14ac:dyDescent="0.25">
      <c r="A63" s="87" t="s">
        <v>294</v>
      </c>
      <c r="B63" s="86" t="s">
        <v>5414</v>
      </c>
      <c r="C63" s="126" t="s">
        <v>5415</v>
      </c>
      <c r="D63" s="80" t="s">
        <v>5390</v>
      </c>
      <c r="E63" s="80" t="s">
        <v>75</v>
      </c>
      <c r="F63" s="339">
        <v>5.0000000000000001E-3</v>
      </c>
      <c r="G63" s="85">
        <v>187426</v>
      </c>
      <c r="H63" s="85">
        <v>937</v>
      </c>
      <c r="I63" s="85"/>
    </row>
    <row r="64" spans="1:9" x14ac:dyDescent="0.25">
      <c r="A64" s="87" t="s">
        <v>294</v>
      </c>
      <c r="B64" s="86" t="s">
        <v>5407</v>
      </c>
      <c r="C64" s="126" t="s">
        <v>10617</v>
      </c>
      <c r="D64" s="80" t="s">
        <v>5390</v>
      </c>
      <c r="E64" s="80" t="s">
        <v>4985</v>
      </c>
      <c r="F64" s="339">
        <v>2.5000000000000001E-2</v>
      </c>
      <c r="G64" s="85">
        <v>158413</v>
      </c>
      <c r="H64" s="85">
        <v>3960</v>
      </c>
      <c r="I64" s="85"/>
    </row>
    <row r="65" spans="1:9" x14ac:dyDescent="0.25">
      <c r="A65" s="87" t="s">
        <v>294</v>
      </c>
      <c r="B65" s="7" t="s">
        <v>5510</v>
      </c>
      <c r="C65" s="126" t="s">
        <v>5511</v>
      </c>
      <c r="D65" s="80" t="s">
        <v>5390</v>
      </c>
      <c r="E65" s="80" t="s">
        <v>5411</v>
      </c>
      <c r="F65" s="339">
        <v>0.125</v>
      </c>
      <c r="G65" s="85">
        <v>165360</v>
      </c>
      <c r="H65" s="85">
        <v>20670</v>
      </c>
      <c r="I65" s="85"/>
    </row>
    <row r="66" spans="1:9" ht="13" x14ac:dyDescent="0.25">
      <c r="A66" s="341" t="s">
        <v>307</v>
      </c>
      <c r="B66" s="342" t="s">
        <v>5364</v>
      </c>
      <c r="C66" s="335" t="s">
        <v>308</v>
      </c>
      <c r="D66" s="336" t="s">
        <v>12</v>
      </c>
      <c r="E66" s="336" t="s">
        <v>65</v>
      </c>
      <c r="F66" s="337"/>
      <c r="G66" s="338"/>
      <c r="H66" s="338"/>
      <c r="I66" s="338">
        <v>32490</v>
      </c>
    </row>
    <row r="67" spans="1:9" x14ac:dyDescent="0.25">
      <c r="A67" s="87" t="s">
        <v>307</v>
      </c>
      <c r="B67" s="7" t="s">
        <v>17</v>
      </c>
      <c r="C67" s="126" t="s">
        <v>18</v>
      </c>
      <c r="D67" s="80" t="s">
        <v>5365</v>
      </c>
      <c r="E67" s="80" t="s">
        <v>16</v>
      </c>
      <c r="F67" s="339">
        <v>5.0999999999999997E-2</v>
      </c>
      <c r="G67" s="85">
        <v>465478</v>
      </c>
      <c r="H67" s="85">
        <v>23739</v>
      </c>
      <c r="I67" s="85"/>
    </row>
    <row r="68" spans="1:9" x14ac:dyDescent="0.25">
      <c r="A68" s="87" t="s">
        <v>307</v>
      </c>
      <c r="B68" s="7" t="s">
        <v>5432</v>
      </c>
      <c r="C68" s="126" t="s">
        <v>5433</v>
      </c>
      <c r="D68" s="80" t="s">
        <v>5373</v>
      </c>
      <c r="E68" s="80" t="s">
        <v>4985</v>
      </c>
      <c r="F68" s="339">
        <v>0.13</v>
      </c>
      <c r="G68" s="85">
        <v>66987</v>
      </c>
      <c r="H68" s="85">
        <v>8708</v>
      </c>
      <c r="I68" s="85"/>
    </row>
    <row r="69" spans="1:9" x14ac:dyDescent="0.25">
      <c r="A69" s="87" t="s">
        <v>307</v>
      </c>
      <c r="B69" s="7" t="s">
        <v>5374</v>
      </c>
      <c r="C69" s="126" t="s">
        <v>5375</v>
      </c>
      <c r="D69" s="80" t="s">
        <v>5376</v>
      </c>
      <c r="E69" s="80" t="s">
        <v>70</v>
      </c>
      <c r="F69" s="339">
        <v>1.2E-2</v>
      </c>
      <c r="G69" s="85">
        <v>3623</v>
      </c>
      <c r="H69" s="85">
        <v>43</v>
      </c>
      <c r="I69" s="85"/>
    </row>
    <row r="70" spans="1:9" ht="13" x14ac:dyDescent="0.25">
      <c r="A70" s="341" t="s">
        <v>309</v>
      </c>
      <c r="B70" s="342" t="s">
        <v>5364</v>
      </c>
      <c r="C70" s="335" t="s">
        <v>310</v>
      </c>
      <c r="D70" s="336" t="s">
        <v>12</v>
      </c>
      <c r="E70" s="336" t="s">
        <v>16</v>
      </c>
      <c r="F70" s="337"/>
      <c r="G70" s="338"/>
      <c r="H70" s="338"/>
      <c r="I70" s="338">
        <v>869642</v>
      </c>
    </row>
    <row r="71" spans="1:9" x14ac:dyDescent="0.25">
      <c r="A71" s="87" t="s">
        <v>309</v>
      </c>
      <c r="B71" s="7" t="s">
        <v>21</v>
      </c>
      <c r="C71" s="126" t="s">
        <v>22</v>
      </c>
      <c r="D71" s="80" t="s">
        <v>5365</v>
      </c>
      <c r="E71" s="80" t="s">
        <v>16</v>
      </c>
      <c r="F71" s="339">
        <v>1.05</v>
      </c>
      <c r="G71" s="85">
        <v>597780</v>
      </c>
      <c r="H71" s="85">
        <v>627669</v>
      </c>
      <c r="I71" s="85"/>
    </row>
    <row r="72" spans="1:9" x14ac:dyDescent="0.25">
      <c r="A72" s="87" t="s">
        <v>309</v>
      </c>
      <c r="B72" s="7" t="s">
        <v>5412</v>
      </c>
      <c r="C72" s="126" t="s">
        <v>5413</v>
      </c>
      <c r="D72" s="80" t="s">
        <v>5373</v>
      </c>
      <c r="E72" s="80" t="s">
        <v>4985</v>
      </c>
      <c r="F72" s="339">
        <v>2.2000000000000002</v>
      </c>
      <c r="G72" s="85">
        <v>81549</v>
      </c>
      <c r="H72" s="85">
        <v>179408</v>
      </c>
      <c r="I72" s="85"/>
    </row>
    <row r="73" spans="1:9" x14ac:dyDescent="0.25">
      <c r="A73" s="87" t="s">
        <v>309</v>
      </c>
      <c r="B73" s="7" t="s">
        <v>5414</v>
      </c>
      <c r="C73" s="126" t="s">
        <v>5415</v>
      </c>
      <c r="D73" s="80" t="s">
        <v>5390</v>
      </c>
      <c r="E73" s="80" t="s">
        <v>75</v>
      </c>
      <c r="F73" s="339">
        <v>0.1</v>
      </c>
      <c r="G73" s="85">
        <v>187426</v>
      </c>
      <c r="H73" s="85">
        <v>18743</v>
      </c>
      <c r="I73" s="85"/>
    </row>
    <row r="74" spans="1:9" x14ac:dyDescent="0.25">
      <c r="A74" s="87" t="s">
        <v>309</v>
      </c>
      <c r="B74" s="7" t="s">
        <v>5582</v>
      </c>
      <c r="C74" s="126" t="s">
        <v>5583</v>
      </c>
      <c r="D74" s="80" t="s">
        <v>5390</v>
      </c>
      <c r="E74" s="80" t="s">
        <v>75</v>
      </c>
      <c r="F74" s="339">
        <v>0.15</v>
      </c>
      <c r="G74" s="85">
        <v>66212</v>
      </c>
      <c r="H74" s="85">
        <v>9932</v>
      </c>
      <c r="I74" s="85"/>
    </row>
    <row r="75" spans="1:9" x14ac:dyDescent="0.25">
      <c r="A75" s="87" t="s">
        <v>309</v>
      </c>
      <c r="B75" s="7" t="s">
        <v>5434</v>
      </c>
      <c r="C75" s="126" t="s">
        <v>5435</v>
      </c>
      <c r="D75" s="80" t="s">
        <v>5376</v>
      </c>
      <c r="E75" s="80" t="s">
        <v>70</v>
      </c>
      <c r="F75" s="339">
        <v>1.5</v>
      </c>
      <c r="G75" s="85">
        <v>3623</v>
      </c>
      <c r="H75" s="85">
        <v>5435</v>
      </c>
      <c r="I75" s="85"/>
    </row>
    <row r="76" spans="1:9" x14ac:dyDescent="0.25">
      <c r="A76" s="87" t="s">
        <v>309</v>
      </c>
      <c r="B76" s="7" t="s">
        <v>5377</v>
      </c>
      <c r="C76" s="126" t="s">
        <v>5378</v>
      </c>
      <c r="D76" s="80" t="s">
        <v>5368</v>
      </c>
      <c r="E76" s="80" t="s">
        <v>70</v>
      </c>
      <c r="F76" s="339">
        <v>15</v>
      </c>
      <c r="G76" s="85">
        <v>1897</v>
      </c>
      <c r="H76" s="85">
        <v>28455</v>
      </c>
      <c r="I76" s="85"/>
    </row>
    <row r="77" spans="1:9" ht="13" x14ac:dyDescent="0.25">
      <c r="A77" s="341" t="s">
        <v>311</v>
      </c>
      <c r="B77" s="342" t="s">
        <v>5364</v>
      </c>
      <c r="C77" s="335" t="s">
        <v>312</v>
      </c>
      <c r="D77" s="336" t="s">
        <v>12</v>
      </c>
      <c r="E77" s="336" t="s">
        <v>16</v>
      </c>
      <c r="F77" s="337"/>
      <c r="G77" s="338"/>
      <c r="H77" s="338"/>
      <c r="I77" s="338">
        <v>981477</v>
      </c>
    </row>
    <row r="78" spans="1:9" x14ac:dyDescent="0.25">
      <c r="A78" s="87" t="s">
        <v>311</v>
      </c>
      <c r="B78" s="7" t="s">
        <v>21</v>
      </c>
      <c r="C78" s="126" t="s">
        <v>22</v>
      </c>
      <c r="D78" s="80" t="s">
        <v>5365</v>
      </c>
      <c r="E78" s="80" t="s">
        <v>16</v>
      </c>
      <c r="F78" s="339">
        <v>1.05</v>
      </c>
      <c r="G78" s="85">
        <v>597780</v>
      </c>
      <c r="H78" s="85">
        <v>627669</v>
      </c>
      <c r="I78" s="85"/>
    </row>
    <row r="79" spans="1:9" x14ac:dyDescent="0.25">
      <c r="A79" s="87" t="s">
        <v>311</v>
      </c>
      <c r="B79" s="7" t="s">
        <v>5476</v>
      </c>
      <c r="C79" s="126" t="s">
        <v>5477</v>
      </c>
      <c r="D79" s="80" t="s">
        <v>5373</v>
      </c>
      <c r="E79" s="80" t="s">
        <v>4985</v>
      </c>
      <c r="F79" s="339">
        <v>3</v>
      </c>
      <c r="G79" s="85">
        <v>96111</v>
      </c>
      <c r="H79" s="85">
        <v>288333</v>
      </c>
      <c r="I79" s="85"/>
    </row>
    <row r="80" spans="1:9" x14ac:dyDescent="0.25">
      <c r="A80" s="87" t="s">
        <v>311</v>
      </c>
      <c r="B80" s="7" t="s">
        <v>5468</v>
      </c>
      <c r="C80" s="126" t="s">
        <v>5469</v>
      </c>
      <c r="D80" s="80" t="s">
        <v>5390</v>
      </c>
      <c r="E80" s="80" t="s">
        <v>70</v>
      </c>
      <c r="F80" s="339">
        <v>3</v>
      </c>
      <c r="G80" s="85">
        <v>5929</v>
      </c>
      <c r="H80" s="85">
        <v>17787</v>
      </c>
      <c r="I80" s="85"/>
    </row>
    <row r="81" spans="1:9" x14ac:dyDescent="0.25">
      <c r="A81" s="87" t="s">
        <v>311</v>
      </c>
      <c r="B81" s="7" t="s">
        <v>5414</v>
      </c>
      <c r="C81" s="126" t="s">
        <v>5415</v>
      </c>
      <c r="D81" s="80" t="s">
        <v>5390</v>
      </c>
      <c r="E81" s="80" t="s">
        <v>75</v>
      </c>
      <c r="F81" s="339">
        <v>0.1</v>
      </c>
      <c r="G81" s="85">
        <v>187426</v>
      </c>
      <c r="H81" s="85">
        <v>18743</v>
      </c>
      <c r="I81" s="85"/>
    </row>
    <row r="82" spans="1:9" x14ac:dyDescent="0.25">
      <c r="A82" s="87" t="s">
        <v>311</v>
      </c>
      <c r="B82" s="7" t="s">
        <v>5582</v>
      </c>
      <c r="C82" s="126" t="s">
        <v>5583</v>
      </c>
      <c r="D82" s="80" t="s">
        <v>5390</v>
      </c>
      <c r="E82" s="80" t="s">
        <v>75</v>
      </c>
      <c r="F82" s="339">
        <v>0.18</v>
      </c>
      <c r="G82" s="85">
        <v>66212</v>
      </c>
      <c r="H82" s="85">
        <v>11918</v>
      </c>
      <c r="I82" s="85"/>
    </row>
    <row r="83" spans="1:9" x14ac:dyDescent="0.25">
      <c r="A83" s="87" t="s">
        <v>311</v>
      </c>
      <c r="B83" s="7" t="s">
        <v>5434</v>
      </c>
      <c r="C83" s="126" t="s">
        <v>5435</v>
      </c>
      <c r="D83" s="80" t="s">
        <v>5376</v>
      </c>
      <c r="E83" s="80" t="s">
        <v>70</v>
      </c>
      <c r="F83" s="339">
        <v>1.5</v>
      </c>
      <c r="G83" s="85">
        <v>3623</v>
      </c>
      <c r="H83" s="85">
        <v>5435</v>
      </c>
      <c r="I83" s="85"/>
    </row>
    <row r="84" spans="1:9" x14ac:dyDescent="0.25">
      <c r="A84" s="87" t="s">
        <v>311</v>
      </c>
      <c r="B84" s="7" t="s">
        <v>5374</v>
      </c>
      <c r="C84" s="126" t="s">
        <v>5375</v>
      </c>
      <c r="D84" s="80" t="s">
        <v>5376</v>
      </c>
      <c r="E84" s="80" t="s">
        <v>70</v>
      </c>
      <c r="F84" s="339">
        <v>2.1</v>
      </c>
      <c r="G84" s="85">
        <v>3623</v>
      </c>
      <c r="H84" s="85">
        <v>7608</v>
      </c>
      <c r="I84" s="85"/>
    </row>
    <row r="85" spans="1:9" x14ac:dyDescent="0.25">
      <c r="A85" s="87" t="s">
        <v>311</v>
      </c>
      <c r="B85" s="7" t="s">
        <v>5377</v>
      </c>
      <c r="C85" s="126" t="s">
        <v>5378</v>
      </c>
      <c r="D85" s="80" t="s">
        <v>5368</v>
      </c>
      <c r="E85" s="80" t="s">
        <v>70</v>
      </c>
      <c r="F85" s="339">
        <v>2.1</v>
      </c>
      <c r="G85" s="85">
        <v>1897</v>
      </c>
      <c r="H85" s="85">
        <v>3984</v>
      </c>
      <c r="I85" s="85"/>
    </row>
    <row r="86" spans="1:9" ht="13" x14ac:dyDescent="0.25">
      <c r="A86" s="341" t="s">
        <v>313</v>
      </c>
      <c r="B86" s="342" t="s">
        <v>5364</v>
      </c>
      <c r="C86" s="335" t="s">
        <v>314</v>
      </c>
      <c r="D86" s="336" t="s">
        <v>12</v>
      </c>
      <c r="E86" s="336" t="s">
        <v>16</v>
      </c>
      <c r="F86" s="337"/>
      <c r="G86" s="338"/>
      <c r="H86" s="338"/>
      <c r="I86" s="338">
        <v>959064</v>
      </c>
    </row>
    <row r="87" spans="1:9" x14ac:dyDescent="0.25">
      <c r="A87" s="87" t="s">
        <v>313</v>
      </c>
      <c r="B87" s="86" t="s">
        <v>25</v>
      </c>
      <c r="C87" s="126" t="s">
        <v>26</v>
      </c>
      <c r="D87" s="80" t="s">
        <v>5365</v>
      </c>
      <c r="E87" s="80" t="s">
        <v>16</v>
      </c>
      <c r="F87" s="339">
        <v>1.05</v>
      </c>
      <c r="G87" s="85">
        <v>682944</v>
      </c>
      <c r="H87" s="85">
        <v>717091</v>
      </c>
      <c r="I87" s="85"/>
    </row>
    <row r="88" spans="1:9" x14ac:dyDescent="0.25">
      <c r="A88" s="87" t="s">
        <v>313</v>
      </c>
      <c r="B88" s="7" t="s">
        <v>5412</v>
      </c>
      <c r="C88" s="126" t="s">
        <v>5413</v>
      </c>
      <c r="D88" s="80" t="s">
        <v>5373</v>
      </c>
      <c r="E88" s="80" t="s">
        <v>4985</v>
      </c>
      <c r="F88" s="339">
        <v>2.2000000000000002</v>
      </c>
      <c r="G88" s="85">
        <v>81549</v>
      </c>
      <c r="H88" s="85">
        <v>179408</v>
      </c>
      <c r="I88" s="85"/>
    </row>
    <row r="89" spans="1:9" x14ac:dyDescent="0.25">
      <c r="A89" s="87" t="s">
        <v>313</v>
      </c>
      <c r="B89" s="7" t="s">
        <v>5414</v>
      </c>
      <c r="C89" s="126" t="s">
        <v>5415</v>
      </c>
      <c r="D89" s="80" t="s">
        <v>5390</v>
      </c>
      <c r="E89" s="80" t="s">
        <v>75</v>
      </c>
      <c r="F89" s="339">
        <v>0.1</v>
      </c>
      <c r="G89" s="85">
        <v>187426</v>
      </c>
      <c r="H89" s="85">
        <v>18743</v>
      </c>
      <c r="I89" s="85"/>
    </row>
    <row r="90" spans="1:9" x14ac:dyDescent="0.25">
      <c r="A90" s="87" t="s">
        <v>313</v>
      </c>
      <c r="B90" s="7" t="s">
        <v>5582</v>
      </c>
      <c r="C90" s="126" t="s">
        <v>5583</v>
      </c>
      <c r="D90" s="80" t="s">
        <v>5390</v>
      </c>
      <c r="E90" s="80" t="s">
        <v>75</v>
      </c>
      <c r="F90" s="339">
        <v>0.15</v>
      </c>
      <c r="G90" s="85">
        <v>66212</v>
      </c>
      <c r="H90" s="85">
        <v>9932</v>
      </c>
      <c r="I90" s="85"/>
    </row>
    <row r="91" spans="1:9" x14ac:dyDescent="0.25">
      <c r="A91" s="87" t="s">
        <v>313</v>
      </c>
      <c r="B91" s="7" t="s">
        <v>5434</v>
      </c>
      <c r="C91" s="126" t="s">
        <v>5435</v>
      </c>
      <c r="D91" s="80" t="s">
        <v>5376</v>
      </c>
      <c r="E91" s="80" t="s">
        <v>70</v>
      </c>
      <c r="F91" s="339">
        <v>1.5</v>
      </c>
      <c r="G91" s="85">
        <v>3623</v>
      </c>
      <c r="H91" s="85">
        <v>5435</v>
      </c>
      <c r="I91" s="85"/>
    </row>
    <row r="92" spans="1:9" x14ac:dyDescent="0.25">
      <c r="A92" s="87" t="s">
        <v>313</v>
      </c>
      <c r="B92" s="7" t="s">
        <v>5377</v>
      </c>
      <c r="C92" s="126" t="s">
        <v>5378</v>
      </c>
      <c r="D92" s="80" t="s">
        <v>5368</v>
      </c>
      <c r="E92" s="80" t="s">
        <v>70</v>
      </c>
      <c r="F92" s="339">
        <v>15</v>
      </c>
      <c r="G92" s="85">
        <v>1897</v>
      </c>
      <c r="H92" s="85">
        <v>28455</v>
      </c>
      <c r="I92" s="85"/>
    </row>
    <row r="93" spans="1:9" ht="26" x14ac:dyDescent="0.25">
      <c r="A93" s="341" t="s">
        <v>317</v>
      </c>
      <c r="B93" s="342" t="s">
        <v>5364</v>
      </c>
      <c r="C93" s="335" t="s">
        <v>318</v>
      </c>
      <c r="D93" s="336" t="s">
        <v>12</v>
      </c>
      <c r="E93" s="336" t="s">
        <v>16</v>
      </c>
      <c r="F93" s="337"/>
      <c r="G93" s="338"/>
      <c r="H93" s="338"/>
      <c r="I93" s="338">
        <v>832424</v>
      </c>
    </row>
    <row r="94" spans="1:9" x14ac:dyDescent="0.25">
      <c r="A94" s="87" t="s">
        <v>317</v>
      </c>
      <c r="B94" s="7" t="s">
        <v>21</v>
      </c>
      <c r="C94" s="126" t="s">
        <v>22</v>
      </c>
      <c r="D94" s="80" t="s">
        <v>5365</v>
      </c>
      <c r="E94" s="80" t="s">
        <v>16</v>
      </c>
      <c r="F94" s="339">
        <v>1.03</v>
      </c>
      <c r="G94" s="85">
        <v>597780</v>
      </c>
      <c r="H94" s="85">
        <v>615713</v>
      </c>
      <c r="I94" s="85"/>
    </row>
    <row r="95" spans="1:9" x14ac:dyDescent="0.25">
      <c r="A95" s="87" t="s">
        <v>317</v>
      </c>
      <c r="B95" s="7" t="s">
        <v>5412</v>
      </c>
      <c r="C95" s="126" t="s">
        <v>5413</v>
      </c>
      <c r="D95" s="80" t="s">
        <v>5373</v>
      </c>
      <c r="E95" s="80" t="s">
        <v>4985</v>
      </c>
      <c r="F95" s="339">
        <v>2.2000000000000002</v>
      </c>
      <c r="G95" s="85">
        <v>81549</v>
      </c>
      <c r="H95" s="85">
        <v>179408</v>
      </c>
      <c r="I95" s="85"/>
    </row>
    <row r="96" spans="1:9" x14ac:dyDescent="0.25">
      <c r="A96" s="87" t="s">
        <v>317</v>
      </c>
      <c r="B96" s="7" t="s">
        <v>5414</v>
      </c>
      <c r="C96" s="126" t="s">
        <v>5415</v>
      </c>
      <c r="D96" s="80" t="s">
        <v>5390</v>
      </c>
      <c r="E96" s="80" t="s">
        <v>75</v>
      </c>
      <c r="F96" s="339">
        <v>6.8000000000000005E-2</v>
      </c>
      <c r="G96" s="85">
        <v>187426</v>
      </c>
      <c r="H96" s="85">
        <v>12745</v>
      </c>
      <c r="I96" s="85"/>
    </row>
    <row r="97" spans="1:9" x14ac:dyDescent="0.25">
      <c r="A97" s="87" t="s">
        <v>317</v>
      </c>
      <c r="B97" s="7" t="s">
        <v>5582</v>
      </c>
      <c r="C97" s="126" t="s">
        <v>5583</v>
      </c>
      <c r="D97" s="80" t="s">
        <v>5390</v>
      </c>
      <c r="E97" s="80" t="s">
        <v>75</v>
      </c>
      <c r="F97" s="339">
        <v>0.1</v>
      </c>
      <c r="G97" s="85">
        <v>66212</v>
      </c>
      <c r="H97" s="85">
        <v>6621</v>
      </c>
      <c r="I97" s="85"/>
    </row>
    <row r="98" spans="1:9" x14ac:dyDescent="0.25">
      <c r="A98" s="87" t="s">
        <v>317</v>
      </c>
      <c r="B98" s="7" t="s">
        <v>5374</v>
      </c>
      <c r="C98" s="126" t="s">
        <v>5375</v>
      </c>
      <c r="D98" s="80" t="s">
        <v>5376</v>
      </c>
      <c r="E98" s="80" t="s">
        <v>70</v>
      </c>
      <c r="F98" s="339">
        <v>0.5</v>
      </c>
      <c r="G98" s="85">
        <v>3623</v>
      </c>
      <c r="H98" s="85">
        <v>1812</v>
      </c>
      <c r="I98" s="85"/>
    </row>
    <row r="99" spans="1:9" x14ac:dyDescent="0.25">
      <c r="A99" s="87" t="s">
        <v>317</v>
      </c>
      <c r="B99" s="7" t="s">
        <v>5377</v>
      </c>
      <c r="C99" s="126" t="s">
        <v>5378</v>
      </c>
      <c r="D99" s="80" t="s">
        <v>5368</v>
      </c>
      <c r="E99" s="80" t="s">
        <v>70</v>
      </c>
      <c r="F99" s="339">
        <v>8.5</v>
      </c>
      <c r="G99" s="85">
        <v>1897</v>
      </c>
      <c r="H99" s="85">
        <v>16125</v>
      </c>
      <c r="I99" s="85"/>
    </row>
    <row r="100" spans="1:9" ht="13" x14ac:dyDescent="0.25">
      <c r="A100" s="341" t="s">
        <v>325</v>
      </c>
      <c r="B100" s="342" t="s">
        <v>5364</v>
      </c>
      <c r="C100" s="335" t="s">
        <v>326</v>
      </c>
      <c r="D100" s="336" t="s">
        <v>12</v>
      </c>
      <c r="E100" s="336" t="s">
        <v>16</v>
      </c>
      <c r="F100" s="337"/>
      <c r="G100" s="338"/>
      <c r="H100" s="338"/>
      <c r="I100" s="338">
        <v>149621</v>
      </c>
    </row>
    <row r="101" spans="1:9" x14ac:dyDescent="0.25">
      <c r="A101" s="87" t="s">
        <v>325</v>
      </c>
      <c r="B101" s="7" t="s">
        <v>5432</v>
      </c>
      <c r="C101" s="126" t="s">
        <v>5433</v>
      </c>
      <c r="D101" s="80" t="s">
        <v>5373</v>
      </c>
      <c r="E101" s="80" t="s">
        <v>4985</v>
      </c>
      <c r="F101" s="339">
        <v>0.48866666666666669</v>
      </c>
      <c r="G101" s="85">
        <v>66987</v>
      </c>
      <c r="H101" s="85">
        <v>32734</v>
      </c>
      <c r="I101" s="85"/>
    </row>
    <row r="102" spans="1:9" x14ac:dyDescent="0.25">
      <c r="A102" s="87" t="s">
        <v>325</v>
      </c>
      <c r="B102" s="86" t="s">
        <v>5588</v>
      </c>
      <c r="C102" s="126" t="s">
        <v>5589</v>
      </c>
      <c r="D102" s="80" t="s">
        <v>5390</v>
      </c>
      <c r="E102" s="80" t="s">
        <v>4985</v>
      </c>
      <c r="F102" s="339">
        <v>0.48866666666666669</v>
      </c>
      <c r="G102" s="85">
        <v>71781</v>
      </c>
      <c r="H102" s="85">
        <v>35077</v>
      </c>
      <c r="I102" s="85"/>
    </row>
    <row r="103" spans="1:9" x14ac:dyDescent="0.25">
      <c r="A103" s="87" t="s">
        <v>325</v>
      </c>
      <c r="B103" s="7" t="s">
        <v>5374</v>
      </c>
      <c r="C103" s="126" t="s">
        <v>5375</v>
      </c>
      <c r="D103" s="80" t="s">
        <v>5376</v>
      </c>
      <c r="E103" s="80" t="s">
        <v>70</v>
      </c>
      <c r="F103" s="339">
        <v>0.02</v>
      </c>
      <c r="G103" s="85">
        <v>3623</v>
      </c>
      <c r="H103" s="85">
        <v>72</v>
      </c>
      <c r="I103" s="85"/>
    </row>
    <row r="104" spans="1:9" x14ac:dyDescent="0.25">
      <c r="A104" s="87" t="s">
        <v>325</v>
      </c>
      <c r="B104" s="7" t="s">
        <v>5377</v>
      </c>
      <c r="C104" s="126" t="s">
        <v>5378</v>
      </c>
      <c r="D104" s="80" t="s">
        <v>5368</v>
      </c>
      <c r="E104" s="80" t="s">
        <v>70</v>
      </c>
      <c r="F104" s="339">
        <v>0.6</v>
      </c>
      <c r="G104" s="85">
        <v>1897</v>
      </c>
      <c r="H104" s="85">
        <v>1138</v>
      </c>
      <c r="I104" s="85"/>
    </row>
    <row r="105" spans="1:9" x14ac:dyDescent="0.25">
      <c r="A105" s="87" t="s">
        <v>325</v>
      </c>
      <c r="B105" s="7" t="s">
        <v>5590</v>
      </c>
      <c r="C105" s="126" t="s">
        <v>5591</v>
      </c>
      <c r="D105" s="80" t="s">
        <v>5368</v>
      </c>
      <c r="E105" s="80" t="s">
        <v>16</v>
      </c>
      <c r="F105" s="339">
        <v>1.3</v>
      </c>
      <c r="G105" s="85">
        <v>62000</v>
      </c>
      <c r="H105" s="85">
        <v>80600</v>
      </c>
      <c r="I105" s="85"/>
    </row>
    <row r="106" spans="1:9" ht="26" x14ac:dyDescent="0.25">
      <c r="A106" s="341" t="s">
        <v>371</v>
      </c>
      <c r="B106" s="342" t="s">
        <v>5364</v>
      </c>
      <c r="C106" s="335" t="s">
        <v>10735</v>
      </c>
      <c r="D106" s="336" t="s">
        <v>12</v>
      </c>
      <c r="E106" s="336" t="s">
        <v>70</v>
      </c>
      <c r="F106" s="337"/>
      <c r="G106" s="338"/>
      <c r="H106" s="338"/>
      <c r="I106" s="338">
        <v>94378</v>
      </c>
    </row>
    <row r="107" spans="1:9" x14ac:dyDescent="0.25">
      <c r="A107" s="87" t="s">
        <v>371</v>
      </c>
      <c r="B107" s="7" t="s">
        <v>5619</v>
      </c>
      <c r="C107" s="126" t="s">
        <v>5620</v>
      </c>
      <c r="D107" s="80" t="s">
        <v>5373</v>
      </c>
      <c r="E107" s="80" t="s">
        <v>4985</v>
      </c>
      <c r="F107" s="339">
        <v>0.9</v>
      </c>
      <c r="G107" s="85">
        <v>57672</v>
      </c>
      <c r="H107" s="85">
        <v>51905</v>
      </c>
      <c r="I107" s="85"/>
    </row>
    <row r="108" spans="1:9" x14ac:dyDescent="0.25">
      <c r="A108" s="87" t="s">
        <v>371</v>
      </c>
      <c r="B108" s="7" t="s">
        <v>5414</v>
      </c>
      <c r="C108" s="126" t="s">
        <v>5415</v>
      </c>
      <c r="D108" s="80" t="s">
        <v>5390</v>
      </c>
      <c r="E108" s="80" t="s">
        <v>75</v>
      </c>
      <c r="F108" s="339">
        <v>5.0000000000000001E-3</v>
      </c>
      <c r="G108" s="85">
        <v>187426</v>
      </c>
      <c r="H108" s="85">
        <v>937</v>
      </c>
      <c r="I108" s="85"/>
    </row>
    <row r="109" spans="1:9" x14ac:dyDescent="0.25">
      <c r="A109" s="87" t="s">
        <v>371</v>
      </c>
      <c r="B109" s="7" t="s">
        <v>5374</v>
      </c>
      <c r="C109" s="126" t="s">
        <v>5375</v>
      </c>
      <c r="D109" s="80" t="s">
        <v>5376</v>
      </c>
      <c r="E109" s="80" t="s">
        <v>70</v>
      </c>
      <c r="F109" s="339">
        <v>0.2</v>
      </c>
      <c r="G109" s="85">
        <v>3623</v>
      </c>
      <c r="H109" s="85">
        <v>725</v>
      </c>
      <c r="I109" s="85"/>
    </row>
    <row r="110" spans="1:9" x14ac:dyDescent="0.25">
      <c r="A110" s="87" t="s">
        <v>371</v>
      </c>
      <c r="B110" s="7" t="s">
        <v>5377</v>
      </c>
      <c r="C110" s="126" t="s">
        <v>5378</v>
      </c>
      <c r="D110" s="80" t="s">
        <v>5368</v>
      </c>
      <c r="E110" s="80" t="s">
        <v>70</v>
      </c>
      <c r="F110" s="339">
        <v>1</v>
      </c>
      <c r="G110" s="85">
        <v>1897</v>
      </c>
      <c r="H110" s="85">
        <v>1897</v>
      </c>
      <c r="I110" s="85"/>
    </row>
    <row r="111" spans="1:9" x14ac:dyDescent="0.25">
      <c r="A111" s="87" t="s">
        <v>371</v>
      </c>
      <c r="B111" s="7" t="s">
        <v>5649</v>
      </c>
      <c r="C111" s="126" t="s">
        <v>5650</v>
      </c>
      <c r="D111" s="80" t="s">
        <v>5368</v>
      </c>
      <c r="E111" s="80" t="s">
        <v>70</v>
      </c>
      <c r="F111" s="339">
        <v>1</v>
      </c>
      <c r="G111" s="85">
        <v>5072</v>
      </c>
      <c r="H111" s="85">
        <v>5072</v>
      </c>
      <c r="I111" s="85"/>
    </row>
    <row r="112" spans="1:9" x14ac:dyDescent="0.25">
      <c r="A112" s="87" t="s">
        <v>371</v>
      </c>
      <c r="B112" s="7" t="s">
        <v>5625</v>
      </c>
      <c r="C112" s="126" t="s">
        <v>5626</v>
      </c>
      <c r="D112" s="80" t="s">
        <v>5368</v>
      </c>
      <c r="E112" s="80" t="s">
        <v>70</v>
      </c>
      <c r="F112" s="339">
        <v>0.05</v>
      </c>
      <c r="G112" s="85">
        <v>64889</v>
      </c>
      <c r="H112" s="85">
        <v>3244</v>
      </c>
      <c r="I112" s="85"/>
    </row>
    <row r="113" spans="1:9" x14ac:dyDescent="0.25">
      <c r="A113" s="87" t="s">
        <v>371</v>
      </c>
      <c r="B113" s="7" t="s">
        <v>5627</v>
      </c>
      <c r="C113" s="126" t="s">
        <v>5628</v>
      </c>
      <c r="D113" s="80" t="s">
        <v>5368</v>
      </c>
      <c r="E113" s="80" t="s">
        <v>70</v>
      </c>
      <c r="F113" s="339">
        <v>0.05</v>
      </c>
      <c r="G113" s="85">
        <v>134508</v>
      </c>
      <c r="H113" s="85">
        <v>6725</v>
      </c>
      <c r="I113" s="85"/>
    </row>
    <row r="114" spans="1:9" x14ac:dyDescent="0.25">
      <c r="A114" s="87" t="s">
        <v>371</v>
      </c>
      <c r="B114" s="7" t="s">
        <v>5651</v>
      </c>
      <c r="C114" s="126" t="s">
        <v>5652</v>
      </c>
      <c r="D114" s="80" t="s">
        <v>5368</v>
      </c>
      <c r="E114" s="80" t="s">
        <v>770</v>
      </c>
      <c r="F114" s="339">
        <v>1.55</v>
      </c>
      <c r="G114" s="85">
        <v>8823</v>
      </c>
      <c r="H114" s="85">
        <v>13676</v>
      </c>
      <c r="I114" s="85"/>
    </row>
    <row r="115" spans="1:9" x14ac:dyDescent="0.25">
      <c r="A115" s="87" t="s">
        <v>371</v>
      </c>
      <c r="B115" s="7" t="s">
        <v>5653</v>
      </c>
      <c r="C115" s="126" t="s">
        <v>5654</v>
      </c>
      <c r="D115" s="80" t="s">
        <v>5368</v>
      </c>
      <c r="E115" s="80" t="s">
        <v>70</v>
      </c>
      <c r="F115" s="339">
        <v>1</v>
      </c>
      <c r="G115" s="85">
        <v>10197</v>
      </c>
      <c r="H115" s="85">
        <v>10197</v>
      </c>
      <c r="I115" s="85"/>
    </row>
    <row r="116" spans="1:9" ht="26" x14ac:dyDescent="0.25">
      <c r="A116" s="341" t="s">
        <v>375</v>
      </c>
      <c r="B116" s="342" t="s">
        <v>5364</v>
      </c>
      <c r="C116" s="335" t="s">
        <v>10736</v>
      </c>
      <c r="D116" s="336" t="s">
        <v>12</v>
      </c>
      <c r="E116" s="336" t="s">
        <v>70</v>
      </c>
      <c r="F116" s="337"/>
      <c r="G116" s="338"/>
      <c r="H116" s="338"/>
      <c r="I116" s="338">
        <v>152709</v>
      </c>
    </row>
    <row r="117" spans="1:9" x14ac:dyDescent="0.25">
      <c r="A117" s="87" t="s">
        <v>375</v>
      </c>
      <c r="B117" s="7" t="s">
        <v>5619</v>
      </c>
      <c r="C117" s="126" t="s">
        <v>5620</v>
      </c>
      <c r="D117" s="80" t="s">
        <v>5373</v>
      </c>
      <c r="E117" s="80" t="s">
        <v>4985</v>
      </c>
      <c r="F117" s="339">
        <v>0.9</v>
      </c>
      <c r="G117" s="85">
        <v>57672</v>
      </c>
      <c r="H117" s="85">
        <v>51905</v>
      </c>
      <c r="I117" s="85"/>
    </row>
    <row r="118" spans="1:9" x14ac:dyDescent="0.25">
      <c r="A118" s="87" t="s">
        <v>375</v>
      </c>
      <c r="B118" s="7" t="s">
        <v>5414</v>
      </c>
      <c r="C118" s="126" t="s">
        <v>5415</v>
      </c>
      <c r="D118" s="80" t="s">
        <v>5390</v>
      </c>
      <c r="E118" s="80" t="s">
        <v>75</v>
      </c>
      <c r="F118" s="339">
        <v>1.2999999999999999E-2</v>
      </c>
      <c r="G118" s="85">
        <v>187426</v>
      </c>
      <c r="H118" s="85">
        <v>2437</v>
      </c>
      <c r="I118" s="85"/>
    </row>
    <row r="119" spans="1:9" x14ac:dyDescent="0.25">
      <c r="A119" s="87" t="s">
        <v>375</v>
      </c>
      <c r="B119" s="7" t="s">
        <v>5374</v>
      </c>
      <c r="C119" s="126" t="s">
        <v>5375</v>
      </c>
      <c r="D119" s="80" t="s">
        <v>5376</v>
      </c>
      <c r="E119" s="80" t="s">
        <v>70</v>
      </c>
      <c r="F119" s="339">
        <v>0.2</v>
      </c>
      <c r="G119" s="85">
        <v>3623</v>
      </c>
      <c r="H119" s="85">
        <v>725</v>
      </c>
      <c r="I119" s="85"/>
    </row>
    <row r="120" spans="1:9" x14ac:dyDescent="0.25">
      <c r="A120" s="87" t="s">
        <v>375</v>
      </c>
      <c r="B120" s="7" t="s">
        <v>5377</v>
      </c>
      <c r="C120" s="126" t="s">
        <v>5378</v>
      </c>
      <c r="D120" s="80" t="s">
        <v>5368</v>
      </c>
      <c r="E120" s="80" t="s">
        <v>70</v>
      </c>
      <c r="F120" s="339">
        <v>0.2</v>
      </c>
      <c r="G120" s="85">
        <v>1897</v>
      </c>
      <c r="H120" s="85">
        <v>379</v>
      </c>
      <c r="I120" s="85"/>
    </row>
    <row r="121" spans="1:9" x14ac:dyDescent="0.25">
      <c r="A121" s="87" t="s">
        <v>375</v>
      </c>
      <c r="B121" s="7" t="s">
        <v>5633</v>
      </c>
      <c r="C121" s="126" t="s">
        <v>5634</v>
      </c>
      <c r="D121" s="80" t="s">
        <v>5368</v>
      </c>
      <c r="E121" s="80" t="s">
        <v>70</v>
      </c>
      <c r="F121" s="339">
        <v>1</v>
      </c>
      <c r="G121" s="85">
        <v>20431</v>
      </c>
      <c r="H121" s="85">
        <v>20431</v>
      </c>
      <c r="I121" s="85"/>
    </row>
    <row r="122" spans="1:9" x14ac:dyDescent="0.25">
      <c r="A122" s="87" t="s">
        <v>375</v>
      </c>
      <c r="B122" s="7" t="s">
        <v>5625</v>
      </c>
      <c r="C122" s="126" t="s">
        <v>5626</v>
      </c>
      <c r="D122" s="80" t="s">
        <v>5368</v>
      </c>
      <c r="E122" s="80" t="s">
        <v>70</v>
      </c>
      <c r="F122" s="339">
        <v>0.08</v>
      </c>
      <c r="G122" s="85">
        <v>64889</v>
      </c>
      <c r="H122" s="85">
        <v>5191</v>
      </c>
      <c r="I122" s="85"/>
    </row>
    <row r="123" spans="1:9" x14ac:dyDescent="0.25">
      <c r="A123" s="87" t="s">
        <v>375</v>
      </c>
      <c r="B123" s="7" t="s">
        <v>5627</v>
      </c>
      <c r="C123" s="126" t="s">
        <v>5628</v>
      </c>
      <c r="D123" s="80" t="s">
        <v>5368</v>
      </c>
      <c r="E123" s="80" t="s">
        <v>70</v>
      </c>
      <c r="F123" s="339">
        <v>0.08</v>
      </c>
      <c r="G123" s="85">
        <v>134508</v>
      </c>
      <c r="H123" s="85">
        <v>10761</v>
      </c>
      <c r="I123" s="85"/>
    </row>
    <row r="124" spans="1:9" x14ac:dyDescent="0.25">
      <c r="A124" s="87" t="s">
        <v>375</v>
      </c>
      <c r="B124" s="7" t="s">
        <v>5635</v>
      </c>
      <c r="C124" s="126" t="s">
        <v>5636</v>
      </c>
      <c r="D124" s="80" t="s">
        <v>5368</v>
      </c>
      <c r="E124" s="80" t="s">
        <v>770</v>
      </c>
      <c r="F124" s="339">
        <v>1.55</v>
      </c>
      <c r="G124" s="85">
        <v>15982</v>
      </c>
      <c r="H124" s="85">
        <v>24772</v>
      </c>
      <c r="I124" s="85"/>
    </row>
    <row r="125" spans="1:9" x14ac:dyDescent="0.25">
      <c r="A125" s="87" t="s">
        <v>375</v>
      </c>
      <c r="B125" s="7" t="s">
        <v>5657</v>
      </c>
      <c r="C125" s="126" t="s">
        <v>5658</v>
      </c>
      <c r="D125" s="80" t="s">
        <v>5368</v>
      </c>
      <c r="E125" s="80" t="s">
        <v>70</v>
      </c>
      <c r="F125" s="339">
        <v>1</v>
      </c>
      <c r="G125" s="85">
        <v>36108</v>
      </c>
      <c r="H125" s="85">
        <v>36108</v>
      </c>
      <c r="I125" s="85"/>
    </row>
    <row r="126" spans="1:9" ht="26" x14ac:dyDescent="0.25">
      <c r="A126" s="341" t="s">
        <v>377</v>
      </c>
      <c r="B126" s="342" t="s">
        <v>5364</v>
      </c>
      <c r="C126" s="335" t="s">
        <v>10737</v>
      </c>
      <c r="D126" s="336" t="s">
        <v>12</v>
      </c>
      <c r="E126" s="336" t="s">
        <v>70</v>
      </c>
      <c r="F126" s="337"/>
      <c r="G126" s="338"/>
      <c r="H126" s="338"/>
      <c r="I126" s="338">
        <v>121009</v>
      </c>
    </row>
    <row r="127" spans="1:9" x14ac:dyDescent="0.25">
      <c r="A127" s="87" t="s">
        <v>377</v>
      </c>
      <c r="B127" s="7" t="s">
        <v>5619</v>
      </c>
      <c r="C127" s="126" t="s">
        <v>5620</v>
      </c>
      <c r="D127" s="80" t="s">
        <v>5373</v>
      </c>
      <c r="E127" s="80" t="s">
        <v>4985</v>
      </c>
      <c r="F127" s="339">
        <v>0.9</v>
      </c>
      <c r="G127" s="85">
        <v>57672</v>
      </c>
      <c r="H127" s="85">
        <v>51905</v>
      </c>
      <c r="I127" s="85"/>
    </row>
    <row r="128" spans="1:9" x14ac:dyDescent="0.25">
      <c r="A128" s="87" t="s">
        <v>377</v>
      </c>
      <c r="B128" s="7" t="s">
        <v>5414</v>
      </c>
      <c r="C128" s="126" t="s">
        <v>5415</v>
      </c>
      <c r="D128" s="80" t="s">
        <v>5390</v>
      </c>
      <c r="E128" s="80" t="s">
        <v>75</v>
      </c>
      <c r="F128" s="339">
        <v>7.0000000000000001E-3</v>
      </c>
      <c r="G128" s="85">
        <v>187426</v>
      </c>
      <c r="H128" s="85">
        <v>1312</v>
      </c>
      <c r="I128" s="85"/>
    </row>
    <row r="129" spans="1:9" x14ac:dyDescent="0.25">
      <c r="A129" s="87" t="s">
        <v>377</v>
      </c>
      <c r="B129" s="7" t="s">
        <v>5374</v>
      </c>
      <c r="C129" s="126" t="s">
        <v>5375</v>
      </c>
      <c r="D129" s="80" t="s">
        <v>5376</v>
      </c>
      <c r="E129" s="80" t="s">
        <v>70</v>
      </c>
      <c r="F129" s="339">
        <v>0.2</v>
      </c>
      <c r="G129" s="85">
        <v>3623</v>
      </c>
      <c r="H129" s="85">
        <v>725</v>
      </c>
      <c r="I129" s="85"/>
    </row>
    <row r="130" spans="1:9" x14ac:dyDescent="0.25">
      <c r="A130" s="87" t="s">
        <v>377</v>
      </c>
      <c r="B130" s="7" t="s">
        <v>5377</v>
      </c>
      <c r="C130" s="126" t="s">
        <v>5378</v>
      </c>
      <c r="D130" s="80" t="s">
        <v>5368</v>
      </c>
      <c r="E130" s="80" t="s">
        <v>70</v>
      </c>
      <c r="F130" s="339">
        <v>2.4</v>
      </c>
      <c r="G130" s="85">
        <v>1897</v>
      </c>
      <c r="H130" s="85">
        <v>4553</v>
      </c>
      <c r="I130" s="85"/>
    </row>
    <row r="131" spans="1:9" x14ac:dyDescent="0.25">
      <c r="A131" s="87" t="s">
        <v>377</v>
      </c>
      <c r="B131" s="7" t="s">
        <v>5623</v>
      </c>
      <c r="C131" s="126" t="s">
        <v>5624</v>
      </c>
      <c r="D131" s="80" t="s">
        <v>5368</v>
      </c>
      <c r="E131" s="80" t="s">
        <v>70</v>
      </c>
      <c r="F131" s="339">
        <v>1</v>
      </c>
      <c r="G131" s="85">
        <v>11749</v>
      </c>
      <c r="H131" s="85">
        <v>11749</v>
      </c>
      <c r="I131" s="85"/>
    </row>
    <row r="132" spans="1:9" x14ac:dyDescent="0.25">
      <c r="A132" s="87" t="s">
        <v>377</v>
      </c>
      <c r="B132" s="7" t="s">
        <v>5625</v>
      </c>
      <c r="C132" s="126" t="s">
        <v>5626</v>
      </c>
      <c r="D132" s="80" t="s">
        <v>5368</v>
      </c>
      <c r="E132" s="80" t="s">
        <v>70</v>
      </c>
      <c r="F132" s="339">
        <v>0.05</v>
      </c>
      <c r="G132" s="85">
        <v>64889</v>
      </c>
      <c r="H132" s="85">
        <v>3244</v>
      </c>
      <c r="I132" s="85"/>
    </row>
    <row r="133" spans="1:9" x14ac:dyDescent="0.25">
      <c r="A133" s="87" t="s">
        <v>377</v>
      </c>
      <c r="B133" s="7" t="s">
        <v>5627</v>
      </c>
      <c r="C133" s="126" t="s">
        <v>5628</v>
      </c>
      <c r="D133" s="80" t="s">
        <v>5368</v>
      </c>
      <c r="E133" s="80" t="s">
        <v>70</v>
      </c>
      <c r="F133" s="339">
        <v>0.05</v>
      </c>
      <c r="G133" s="85">
        <v>134508</v>
      </c>
      <c r="H133" s="85">
        <v>6725</v>
      </c>
      <c r="I133" s="85"/>
    </row>
    <row r="134" spans="1:9" x14ac:dyDescent="0.25">
      <c r="A134" s="87" t="s">
        <v>377</v>
      </c>
      <c r="B134" s="7" t="s">
        <v>5645</v>
      </c>
      <c r="C134" s="126" t="s">
        <v>5646</v>
      </c>
      <c r="D134" s="80" t="s">
        <v>5368</v>
      </c>
      <c r="E134" s="80" t="s">
        <v>770</v>
      </c>
      <c r="F134" s="339">
        <v>1.55</v>
      </c>
      <c r="G134" s="85">
        <v>12810</v>
      </c>
      <c r="H134" s="85">
        <v>19856</v>
      </c>
      <c r="I134" s="85"/>
    </row>
    <row r="135" spans="1:9" x14ac:dyDescent="0.25">
      <c r="A135" s="87" t="s">
        <v>377</v>
      </c>
      <c r="B135" s="7" t="s">
        <v>5655</v>
      </c>
      <c r="C135" s="126" t="s">
        <v>5656</v>
      </c>
      <c r="D135" s="80" t="s">
        <v>5368</v>
      </c>
      <c r="E135" s="80" t="s">
        <v>70</v>
      </c>
      <c r="F135" s="339">
        <v>1</v>
      </c>
      <c r="G135" s="85">
        <v>20940</v>
      </c>
      <c r="H135" s="85">
        <v>20940</v>
      </c>
      <c r="I135" s="85"/>
    </row>
    <row r="136" spans="1:9" ht="26" x14ac:dyDescent="0.25">
      <c r="A136" s="341" t="s">
        <v>393</v>
      </c>
      <c r="B136" s="342" t="s">
        <v>5364</v>
      </c>
      <c r="C136" s="335" t="s">
        <v>394</v>
      </c>
      <c r="D136" s="336" t="s">
        <v>12</v>
      </c>
      <c r="E136" s="336" t="s">
        <v>91</v>
      </c>
      <c r="F136" s="337"/>
      <c r="G136" s="338"/>
      <c r="H136" s="338"/>
      <c r="I136" s="338">
        <v>33410</v>
      </c>
    </row>
    <row r="137" spans="1:9" x14ac:dyDescent="0.25">
      <c r="A137" s="87" t="s">
        <v>393</v>
      </c>
      <c r="B137" s="7" t="s">
        <v>5673</v>
      </c>
      <c r="C137" s="126" t="s">
        <v>5674</v>
      </c>
      <c r="D137" s="80" t="s">
        <v>5373</v>
      </c>
      <c r="E137" s="80" t="s">
        <v>4985</v>
      </c>
      <c r="F137" s="339">
        <v>0.161</v>
      </c>
      <c r="G137" s="85">
        <v>73692</v>
      </c>
      <c r="H137" s="85">
        <v>11864</v>
      </c>
      <c r="I137" s="85"/>
    </row>
    <row r="138" spans="1:9" x14ac:dyDescent="0.25">
      <c r="A138" s="87" t="s">
        <v>393</v>
      </c>
      <c r="B138" s="7" t="s">
        <v>5414</v>
      </c>
      <c r="C138" s="126" t="s">
        <v>5415</v>
      </c>
      <c r="D138" s="80" t="s">
        <v>5390</v>
      </c>
      <c r="E138" s="80" t="s">
        <v>75</v>
      </c>
      <c r="F138" s="339">
        <v>4.0000000000000001E-3</v>
      </c>
      <c r="G138" s="85">
        <v>187426</v>
      </c>
      <c r="H138" s="85">
        <v>750</v>
      </c>
      <c r="I138" s="85"/>
    </row>
    <row r="139" spans="1:9" x14ac:dyDescent="0.25">
      <c r="A139" s="87" t="s">
        <v>393</v>
      </c>
      <c r="B139" s="7" t="s">
        <v>5374</v>
      </c>
      <c r="C139" s="126" t="s">
        <v>5375</v>
      </c>
      <c r="D139" s="80" t="s">
        <v>5376</v>
      </c>
      <c r="E139" s="80" t="s">
        <v>70</v>
      </c>
      <c r="F139" s="339">
        <v>0.1</v>
      </c>
      <c r="G139" s="85">
        <v>3623</v>
      </c>
      <c r="H139" s="85">
        <v>362</v>
      </c>
      <c r="I139" s="85"/>
    </row>
    <row r="140" spans="1:9" x14ac:dyDescent="0.25">
      <c r="A140" s="87" t="s">
        <v>393</v>
      </c>
      <c r="B140" s="7" t="s">
        <v>5377</v>
      </c>
      <c r="C140" s="126" t="s">
        <v>5378</v>
      </c>
      <c r="D140" s="80" t="s">
        <v>5368</v>
      </c>
      <c r="E140" s="80" t="s">
        <v>70</v>
      </c>
      <c r="F140" s="339">
        <v>0.3</v>
      </c>
      <c r="G140" s="85">
        <v>1897</v>
      </c>
      <c r="H140" s="85">
        <v>569</v>
      </c>
      <c r="I140" s="85"/>
    </row>
    <row r="141" spans="1:9" x14ac:dyDescent="0.25">
      <c r="A141" s="87" t="s">
        <v>393</v>
      </c>
      <c r="B141" s="7" t="s">
        <v>5621</v>
      </c>
      <c r="C141" s="126" t="s">
        <v>5622</v>
      </c>
      <c r="D141" s="80" t="s">
        <v>5368</v>
      </c>
      <c r="E141" s="80" t="s">
        <v>70</v>
      </c>
      <c r="F141" s="339">
        <v>0.25</v>
      </c>
      <c r="G141" s="85">
        <v>2963</v>
      </c>
      <c r="H141" s="85">
        <v>741</v>
      </c>
      <c r="I141" s="85"/>
    </row>
    <row r="142" spans="1:9" x14ac:dyDescent="0.25">
      <c r="A142" s="87" t="s">
        <v>393</v>
      </c>
      <c r="B142" s="7" t="s">
        <v>5625</v>
      </c>
      <c r="C142" s="126" t="s">
        <v>5626</v>
      </c>
      <c r="D142" s="80" t="s">
        <v>5368</v>
      </c>
      <c r="E142" s="80" t="s">
        <v>70</v>
      </c>
      <c r="F142" s="339">
        <v>2.5000000000000001E-2</v>
      </c>
      <c r="G142" s="85">
        <v>64889</v>
      </c>
      <c r="H142" s="85">
        <v>1622</v>
      </c>
      <c r="I142" s="85"/>
    </row>
    <row r="143" spans="1:9" x14ac:dyDescent="0.25">
      <c r="A143" s="87" t="s">
        <v>393</v>
      </c>
      <c r="B143" s="7" t="s">
        <v>5627</v>
      </c>
      <c r="C143" s="126" t="s">
        <v>5628</v>
      </c>
      <c r="D143" s="80" t="s">
        <v>5368</v>
      </c>
      <c r="E143" s="80" t="s">
        <v>70</v>
      </c>
      <c r="F143" s="339">
        <v>2.5000000000000001E-2</v>
      </c>
      <c r="G143" s="85">
        <v>134508</v>
      </c>
      <c r="H143" s="85">
        <v>3363</v>
      </c>
      <c r="I143" s="85"/>
    </row>
    <row r="144" spans="1:9" x14ac:dyDescent="0.25">
      <c r="A144" s="87" t="s">
        <v>393</v>
      </c>
      <c r="B144" s="7" t="s">
        <v>5645</v>
      </c>
      <c r="C144" s="126" t="s">
        <v>5646</v>
      </c>
      <c r="D144" s="80" t="s">
        <v>5368</v>
      </c>
      <c r="E144" s="80" t="s">
        <v>770</v>
      </c>
      <c r="F144" s="339">
        <v>1.03</v>
      </c>
      <c r="G144" s="85">
        <v>12810</v>
      </c>
      <c r="H144" s="85">
        <v>13194</v>
      </c>
      <c r="I144" s="85"/>
    </row>
    <row r="145" spans="1:9" x14ac:dyDescent="0.25">
      <c r="A145" s="87" t="s">
        <v>393</v>
      </c>
      <c r="B145" s="7" t="s">
        <v>5631</v>
      </c>
      <c r="C145" s="126" t="s">
        <v>5632</v>
      </c>
      <c r="D145" s="80" t="s">
        <v>5368</v>
      </c>
      <c r="E145" s="80" t="s">
        <v>70</v>
      </c>
      <c r="F145" s="339">
        <v>0.16</v>
      </c>
      <c r="G145" s="85">
        <v>5906</v>
      </c>
      <c r="H145" s="85">
        <v>945</v>
      </c>
      <c r="I145" s="85"/>
    </row>
    <row r="146" spans="1:9" ht="26" x14ac:dyDescent="0.25">
      <c r="A146" s="341" t="s">
        <v>395</v>
      </c>
      <c r="B146" s="342" t="s">
        <v>5364</v>
      </c>
      <c r="C146" s="335" t="s">
        <v>396</v>
      </c>
      <c r="D146" s="336" t="s">
        <v>12</v>
      </c>
      <c r="E146" s="336" t="s">
        <v>91</v>
      </c>
      <c r="F146" s="337"/>
      <c r="G146" s="338"/>
      <c r="H146" s="338"/>
      <c r="I146" s="338">
        <v>44692</v>
      </c>
    </row>
    <row r="147" spans="1:9" x14ac:dyDescent="0.25">
      <c r="A147" s="87" t="s">
        <v>395</v>
      </c>
      <c r="B147" s="7" t="s">
        <v>5673</v>
      </c>
      <c r="C147" s="126" t="s">
        <v>5674</v>
      </c>
      <c r="D147" s="80" t="s">
        <v>5373</v>
      </c>
      <c r="E147" s="80" t="s">
        <v>4985</v>
      </c>
      <c r="F147" s="339">
        <v>0.191</v>
      </c>
      <c r="G147" s="85">
        <v>73692</v>
      </c>
      <c r="H147" s="85">
        <v>14075</v>
      </c>
      <c r="I147" s="85"/>
    </row>
    <row r="148" spans="1:9" x14ac:dyDescent="0.25">
      <c r="A148" s="87" t="s">
        <v>395</v>
      </c>
      <c r="B148" s="7" t="s">
        <v>5414</v>
      </c>
      <c r="C148" s="126" t="s">
        <v>5415</v>
      </c>
      <c r="D148" s="80" t="s">
        <v>5390</v>
      </c>
      <c r="E148" s="80" t="s">
        <v>75</v>
      </c>
      <c r="F148" s="339">
        <v>5.0000000000000001E-3</v>
      </c>
      <c r="G148" s="85">
        <v>187426</v>
      </c>
      <c r="H148" s="85">
        <v>937</v>
      </c>
      <c r="I148" s="85"/>
    </row>
    <row r="149" spans="1:9" x14ac:dyDescent="0.25">
      <c r="A149" s="87" t="s">
        <v>395</v>
      </c>
      <c r="B149" s="7" t="s">
        <v>5374</v>
      </c>
      <c r="C149" s="126" t="s">
        <v>5375</v>
      </c>
      <c r="D149" s="80" t="s">
        <v>5376</v>
      </c>
      <c r="E149" s="80" t="s">
        <v>70</v>
      </c>
      <c r="F149" s="339">
        <v>0.1</v>
      </c>
      <c r="G149" s="85">
        <v>3623</v>
      </c>
      <c r="H149" s="85">
        <v>362</v>
      </c>
      <c r="I149" s="85"/>
    </row>
    <row r="150" spans="1:9" x14ac:dyDescent="0.25">
      <c r="A150" s="87" t="s">
        <v>395</v>
      </c>
      <c r="B150" s="7" t="s">
        <v>5377</v>
      </c>
      <c r="C150" s="126" t="s">
        <v>5378</v>
      </c>
      <c r="D150" s="80" t="s">
        <v>5368</v>
      </c>
      <c r="E150" s="80" t="s">
        <v>70</v>
      </c>
      <c r="F150" s="339">
        <v>0.4</v>
      </c>
      <c r="G150" s="85">
        <v>1897</v>
      </c>
      <c r="H150" s="85">
        <v>759</v>
      </c>
      <c r="I150" s="85"/>
    </row>
    <row r="151" spans="1:9" x14ac:dyDescent="0.25">
      <c r="A151" s="87" t="s">
        <v>395</v>
      </c>
      <c r="B151" s="7" t="s">
        <v>5621</v>
      </c>
      <c r="C151" s="126" t="s">
        <v>5622</v>
      </c>
      <c r="D151" s="80" t="s">
        <v>5368</v>
      </c>
      <c r="E151" s="80" t="s">
        <v>70</v>
      </c>
      <c r="F151" s="339">
        <v>0.5</v>
      </c>
      <c r="G151" s="85">
        <v>2963</v>
      </c>
      <c r="H151" s="85">
        <v>1482</v>
      </c>
      <c r="I151" s="85"/>
    </row>
    <row r="152" spans="1:9" x14ac:dyDescent="0.25">
      <c r="A152" s="87" t="s">
        <v>395</v>
      </c>
      <c r="B152" s="7" t="s">
        <v>5625</v>
      </c>
      <c r="C152" s="126" t="s">
        <v>5626</v>
      </c>
      <c r="D152" s="80" t="s">
        <v>5368</v>
      </c>
      <c r="E152" s="80" t="s">
        <v>70</v>
      </c>
      <c r="F152" s="339">
        <v>3.5000000000000003E-2</v>
      </c>
      <c r="G152" s="85">
        <v>64889</v>
      </c>
      <c r="H152" s="85">
        <v>2271</v>
      </c>
      <c r="I152" s="85"/>
    </row>
    <row r="153" spans="1:9" x14ac:dyDescent="0.25">
      <c r="A153" s="87" t="s">
        <v>395</v>
      </c>
      <c r="B153" s="7" t="s">
        <v>5627</v>
      </c>
      <c r="C153" s="126" t="s">
        <v>5628</v>
      </c>
      <c r="D153" s="80" t="s">
        <v>5368</v>
      </c>
      <c r="E153" s="80" t="s">
        <v>70</v>
      </c>
      <c r="F153" s="339">
        <v>3.5000000000000003E-2</v>
      </c>
      <c r="G153" s="85">
        <v>134508</v>
      </c>
      <c r="H153" s="85">
        <v>4708</v>
      </c>
      <c r="I153" s="85"/>
    </row>
    <row r="154" spans="1:9" x14ac:dyDescent="0.25">
      <c r="A154" s="87" t="s">
        <v>395</v>
      </c>
      <c r="B154" s="7" t="s">
        <v>5647</v>
      </c>
      <c r="C154" s="126" t="s">
        <v>5648</v>
      </c>
      <c r="D154" s="80" t="s">
        <v>5368</v>
      </c>
      <c r="E154" s="80" t="s">
        <v>770</v>
      </c>
      <c r="F154" s="339">
        <v>1.03</v>
      </c>
      <c r="G154" s="85">
        <v>17663</v>
      </c>
      <c r="H154" s="85">
        <v>18193</v>
      </c>
      <c r="I154" s="85"/>
    </row>
    <row r="155" spans="1:9" x14ac:dyDescent="0.25">
      <c r="A155" s="87" t="s">
        <v>395</v>
      </c>
      <c r="B155" s="7" t="s">
        <v>5637</v>
      </c>
      <c r="C155" s="126" t="s">
        <v>5638</v>
      </c>
      <c r="D155" s="80" t="s">
        <v>5368</v>
      </c>
      <c r="E155" s="80" t="s">
        <v>70</v>
      </c>
      <c r="F155" s="339">
        <v>0.16</v>
      </c>
      <c r="G155" s="85">
        <v>11904</v>
      </c>
      <c r="H155" s="85">
        <v>1905</v>
      </c>
      <c r="I155" s="85"/>
    </row>
    <row r="156" spans="1:9" ht="26" x14ac:dyDescent="0.25">
      <c r="A156" s="341" t="s">
        <v>463</v>
      </c>
      <c r="B156" s="342" t="s">
        <v>5364</v>
      </c>
      <c r="C156" s="335" t="s">
        <v>10738</v>
      </c>
      <c r="D156" s="336" t="s">
        <v>12</v>
      </c>
      <c r="E156" s="336" t="s">
        <v>91</v>
      </c>
      <c r="F156" s="337"/>
      <c r="G156" s="338"/>
      <c r="H156" s="338"/>
      <c r="I156" s="338">
        <v>106600</v>
      </c>
    </row>
    <row r="157" spans="1:9" x14ac:dyDescent="0.25">
      <c r="A157" s="87" t="s">
        <v>463</v>
      </c>
      <c r="B157" s="7" t="s">
        <v>21</v>
      </c>
      <c r="C157" s="126" t="s">
        <v>22</v>
      </c>
      <c r="D157" s="80" t="s">
        <v>5365</v>
      </c>
      <c r="E157" s="80" t="s">
        <v>16</v>
      </c>
      <c r="F157" s="339">
        <v>2.4E-2</v>
      </c>
      <c r="G157" s="85">
        <v>597780</v>
      </c>
      <c r="H157" s="85">
        <v>14347</v>
      </c>
      <c r="I157" s="85"/>
    </row>
    <row r="158" spans="1:9" x14ac:dyDescent="0.25">
      <c r="A158" s="87" t="s">
        <v>463</v>
      </c>
      <c r="B158" s="7" t="s">
        <v>5730</v>
      </c>
      <c r="C158" s="126" t="s">
        <v>5731</v>
      </c>
      <c r="D158" s="80" t="s">
        <v>5373</v>
      </c>
      <c r="E158" s="80" t="s">
        <v>4985</v>
      </c>
      <c r="F158" s="339">
        <v>0.15</v>
      </c>
      <c r="G158" s="85">
        <v>105732</v>
      </c>
      <c r="H158" s="85">
        <v>15860</v>
      </c>
      <c r="I158" s="85"/>
    </row>
    <row r="159" spans="1:9" x14ac:dyDescent="0.25">
      <c r="A159" s="87" t="s">
        <v>463</v>
      </c>
      <c r="B159" s="7" t="s">
        <v>5414</v>
      </c>
      <c r="C159" s="126" t="s">
        <v>5415</v>
      </c>
      <c r="D159" s="80" t="s">
        <v>5390</v>
      </c>
      <c r="E159" s="80" t="s">
        <v>75</v>
      </c>
      <c r="F159" s="339">
        <v>8.9999999999999993E-3</v>
      </c>
      <c r="G159" s="85">
        <v>187426</v>
      </c>
      <c r="H159" s="85">
        <v>1687</v>
      </c>
      <c r="I159" s="85"/>
    </row>
    <row r="160" spans="1:9" x14ac:dyDescent="0.25">
      <c r="A160" s="87" t="s">
        <v>463</v>
      </c>
      <c r="B160" s="7" t="s">
        <v>5374</v>
      </c>
      <c r="C160" s="126" t="s">
        <v>5375</v>
      </c>
      <c r="D160" s="80" t="s">
        <v>5376</v>
      </c>
      <c r="E160" s="80" t="s">
        <v>70</v>
      </c>
      <c r="F160" s="339">
        <v>0.36</v>
      </c>
      <c r="G160" s="85">
        <v>3623</v>
      </c>
      <c r="H160" s="85">
        <v>1304</v>
      </c>
      <c r="I160" s="85"/>
    </row>
    <row r="161" spans="1:9" ht="25" x14ac:dyDescent="0.25">
      <c r="A161" s="87" t="s">
        <v>463</v>
      </c>
      <c r="B161" s="7" t="s">
        <v>5732</v>
      </c>
      <c r="C161" s="126" t="s">
        <v>5733</v>
      </c>
      <c r="D161" s="80" t="s">
        <v>5368</v>
      </c>
      <c r="E161" s="80" t="s">
        <v>70</v>
      </c>
      <c r="F161" s="339">
        <v>2.5</v>
      </c>
      <c r="G161" s="85">
        <v>26841</v>
      </c>
      <c r="H161" s="85">
        <v>67103</v>
      </c>
      <c r="I161" s="85"/>
    </row>
    <row r="162" spans="1:9" x14ac:dyDescent="0.25">
      <c r="A162" s="87" t="s">
        <v>463</v>
      </c>
      <c r="B162" s="7" t="s">
        <v>5377</v>
      </c>
      <c r="C162" s="126" t="s">
        <v>5378</v>
      </c>
      <c r="D162" s="80" t="s">
        <v>5368</v>
      </c>
      <c r="E162" s="80" t="s">
        <v>70</v>
      </c>
      <c r="F162" s="339">
        <v>0.4</v>
      </c>
      <c r="G162" s="85">
        <v>1897</v>
      </c>
      <c r="H162" s="85">
        <v>759</v>
      </c>
      <c r="I162" s="85"/>
    </row>
    <row r="163" spans="1:9" x14ac:dyDescent="0.25">
      <c r="A163" s="87" t="s">
        <v>463</v>
      </c>
      <c r="B163" s="7" t="s">
        <v>5398</v>
      </c>
      <c r="C163" s="126" t="s">
        <v>5399</v>
      </c>
      <c r="D163" s="80" t="s">
        <v>5368</v>
      </c>
      <c r="E163" s="80" t="s">
        <v>13</v>
      </c>
      <c r="F163" s="339">
        <v>0.32</v>
      </c>
      <c r="G163" s="85">
        <v>17311</v>
      </c>
      <c r="H163" s="85">
        <v>5540</v>
      </c>
      <c r="I163" s="85"/>
    </row>
    <row r="164" spans="1:9" ht="52" x14ac:dyDescent="0.25">
      <c r="A164" s="341" t="s">
        <v>523</v>
      </c>
      <c r="B164" s="342" t="s">
        <v>5364</v>
      </c>
      <c r="C164" s="335" t="s">
        <v>524</v>
      </c>
      <c r="D164" s="336" t="s">
        <v>12</v>
      </c>
      <c r="E164" s="336" t="s">
        <v>70</v>
      </c>
      <c r="F164" s="337"/>
      <c r="G164" s="338"/>
      <c r="H164" s="338"/>
      <c r="I164" s="338">
        <v>1694997</v>
      </c>
    </row>
    <row r="165" spans="1:9" x14ac:dyDescent="0.25">
      <c r="A165" s="87" t="s">
        <v>523</v>
      </c>
      <c r="B165" s="7" t="s">
        <v>5601</v>
      </c>
      <c r="C165" s="126" t="s">
        <v>5602</v>
      </c>
      <c r="D165" s="80" t="s">
        <v>5373</v>
      </c>
      <c r="E165" s="80" t="s">
        <v>4985</v>
      </c>
      <c r="F165" s="339">
        <v>5</v>
      </c>
      <c r="G165" s="85">
        <v>41652</v>
      </c>
      <c r="H165" s="85">
        <v>208260</v>
      </c>
      <c r="I165" s="85"/>
    </row>
    <row r="166" spans="1:9" x14ac:dyDescent="0.25">
      <c r="A166" s="87" t="s">
        <v>523</v>
      </c>
      <c r="B166" s="7" t="s">
        <v>5414</v>
      </c>
      <c r="C166" s="126" t="s">
        <v>5415</v>
      </c>
      <c r="D166" s="80" t="s">
        <v>5390</v>
      </c>
      <c r="E166" s="80" t="s">
        <v>75</v>
      </c>
      <c r="F166" s="339">
        <v>6.3899999999999998E-2</v>
      </c>
      <c r="G166" s="85">
        <v>187426</v>
      </c>
      <c r="H166" s="85">
        <v>11977</v>
      </c>
      <c r="I166" s="85"/>
    </row>
    <row r="167" spans="1:9" x14ac:dyDescent="0.25">
      <c r="A167" s="87" t="s">
        <v>523</v>
      </c>
      <c r="B167" s="7" t="s">
        <v>5374</v>
      </c>
      <c r="C167" s="126" t="s">
        <v>5375</v>
      </c>
      <c r="D167" s="80" t="s">
        <v>5376</v>
      </c>
      <c r="E167" s="80" t="s">
        <v>70</v>
      </c>
      <c r="F167" s="339">
        <v>0.1</v>
      </c>
      <c r="G167" s="85">
        <v>3623</v>
      </c>
      <c r="H167" s="85">
        <v>362</v>
      </c>
      <c r="I167" s="85"/>
    </row>
    <row r="168" spans="1:9" x14ac:dyDescent="0.25">
      <c r="A168" s="87" t="s">
        <v>523</v>
      </c>
      <c r="B168" s="7" t="s">
        <v>5377</v>
      </c>
      <c r="C168" s="126" t="s">
        <v>5378</v>
      </c>
      <c r="D168" s="80" t="s">
        <v>5368</v>
      </c>
      <c r="E168" s="80" t="s">
        <v>70</v>
      </c>
      <c r="F168" s="339">
        <v>4.5999999999999996</v>
      </c>
      <c r="G168" s="85">
        <v>1897</v>
      </c>
      <c r="H168" s="85">
        <v>8726</v>
      </c>
      <c r="I168" s="85"/>
    </row>
    <row r="169" spans="1:9" ht="25" x14ac:dyDescent="0.25">
      <c r="A169" s="87" t="s">
        <v>523</v>
      </c>
      <c r="B169" s="7" t="s">
        <v>5804</v>
      </c>
      <c r="C169" s="126" t="s">
        <v>10619</v>
      </c>
      <c r="D169" s="80" t="s">
        <v>5368</v>
      </c>
      <c r="E169" s="80" t="s">
        <v>70</v>
      </c>
      <c r="F169" s="339">
        <v>1</v>
      </c>
      <c r="G169" s="85">
        <v>1465672</v>
      </c>
      <c r="H169" s="85">
        <v>1465672</v>
      </c>
      <c r="I169" s="85"/>
    </row>
    <row r="170" spans="1:9" ht="13" x14ac:dyDescent="0.25">
      <c r="A170" s="341" t="s">
        <v>10620</v>
      </c>
      <c r="B170" s="342" t="s">
        <v>5364</v>
      </c>
      <c r="C170" s="335" t="s">
        <v>10739</v>
      </c>
      <c r="D170" s="336" t="s">
        <v>12</v>
      </c>
      <c r="E170" s="336" t="s">
        <v>70</v>
      </c>
      <c r="F170" s="337"/>
      <c r="G170" s="338"/>
      <c r="H170" s="338"/>
      <c r="I170" s="338">
        <v>51511</v>
      </c>
    </row>
    <row r="171" spans="1:9" x14ac:dyDescent="0.25">
      <c r="A171" s="87" t="s">
        <v>10620</v>
      </c>
      <c r="B171" s="7" t="s">
        <v>5601</v>
      </c>
      <c r="C171" s="126" t="s">
        <v>5602</v>
      </c>
      <c r="D171" s="80" t="s">
        <v>5373</v>
      </c>
      <c r="E171" s="80" t="s">
        <v>4985</v>
      </c>
      <c r="F171" s="339">
        <v>0.46</v>
      </c>
      <c r="G171" s="85">
        <v>41652</v>
      </c>
      <c r="H171" s="85">
        <v>19160</v>
      </c>
      <c r="I171" s="85"/>
    </row>
    <row r="172" spans="1:9" x14ac:dyDescent="0.25">
      <c r="A172" s="87" t="s">
        <v>10620</v>
      </c>
      <c r="B172" s="7" t="s">
        <v>5414</v>
      </c>
      <c r="C172" s="126" t="s">
        <v>5415</v>
      </c>
      <c r="D172" s="80" t="s">
        <v>5390</v>
      </c>
      <c r="E172" s="80" t="s">
        <v>75</v>
      </c>
      <c r="F172" s="339">
        <v>3.0000000000000001E-3</v>
      </c>
      <c r="G172" s="85">
        <v>187426</v>
      </c>
      <c r="H172" s="85">
        <v>562</v>
      </c>
      <c r="I172" s="85"/>
    </row>
    <row r="173" spans="1:9" x14ac:dyDescent="0.25">
      <c r="A173" s="87" t="s">
        <v>10620</v>
      </c>
      <c r="B173" s="7" t="s">
        <v>5374</v>
      </c>
      <c r="C173" s="126" t="s">
        <v>5375</v>
      </c>
      <c r="D173" s="80" t="s">
        <v>5376</v>
      </c>
      <c r="E173" s="80" t="s">
        <v>70</v>
      </c>
      <c r="F173" s="339">
        <v>1</v>
      </c>
      <c r="G173" s="85">
        <v>3623</v>
      </c>
      <c r="H173" s="85">
        <v>3623</v>
      </c>
      <c r="I173" s="85"/>
    </row>
    <row r="174" spans="1:9" x14ac:dyDescent="0.25">
      <c r="A174" s="87" t="s">
        <v>10620</v>
      </c>
      <c r="B174" s="7" t="s">
        <v>5377</v>
      </c>
      <c r="C174" s="126" t="s">
        <v>5378</v>
      </c>
      <c r="D174" s="80" t="s">
        <v>5368</v>
      </c>
      <c r="E174" s="80" t="s">
        <v>70</v>
      </c>
      <c r="F174" s="339">
        <v>0.1</v>
      </c>
      <c r="G174" s="85">
        <v>1897</v>
      </c>
      <c r="H174" s="85">
        <v>190</v>
      </c>
      <c r="I174" s="85"/>
    </row>
    <row r="175" spans="1:9" x14ac:dyDescent="0.25">
      <c r="A175" s="87" t="s">
        <v>10620</v>
      </c>
      <c r="B175" s="86" t="s">
        <v>10621</v>
      </c>
      <c r="C175" s="126" t="s">
        <v>10622</v>
      </c>
      <c r="D175" s="80" t="s">
        <v>5368</v>
      </c>
      <c r="E175" s="80" t="s">
        <v>3217</v>
      </c>
      <c r="F175" s="339">
        <v>1</v>
      </c>
      <c r="G175" s="85">
        <v>27976</v>
      </c>
      <c r="H175" s="85">
        <v>27976</v>
      </c>
      <c r="I175" s="85"/>
    </row>
    <row r="176" spans="1:9" ht="13" x14ac:dyDescent="0.25">
      <c r="A176" s="341" t="s">
        <v>587</v>
      </c>
      <c r="B176" s="342" t="s">
        <v>5364</v>
      </c>
      <c r="C176" s="335" t="s">
        <v>588</v>
      </c>
      <c r="D176" s="336" t="s">
        <v>12</v>
      </c>
      <c r="E176" s="336" t="s">
        <v>16</v>
      </c>
      <c r="F176" s="337"/>
      <c r="G176" s="338"/>
      <c r="H176" s="338"/>
      <c r="I176" s="338">
        <v>210823</v>
      </c>
    </row>
    <row r="177" spans="1:9" x14ac:dyDescent="0.25">
      <c r="A177" s="87" t="s">
        <v>587</v>
      </c>
      <c r="B177" s="7" t="s">
        <v>5432</v>
      </c>
      <c r="C177" s="126" t="s">
        <v>5433</v>
      </c>
      <c r="D177" s="80" t="s">
        <v>5373</v>
      </c>
      <c r="E177" s="80" t="s">
        <v>4985</v>
      </c>
      <c r="F177" s="339">
        <v>0.61083333333333334</v>
      </c>
      <c r="G177" s="85">
        <v>66987</v>
      </c>
      <c r="H177" s="85">
        <v>40918</v>
      </c>
      <c r="I177" s="85"/>
    </row>
    <row r="178" spans="1:9" x14ac:dyDescent="0.25">
      <c r="A178" s="87" t="s">
        <v>587</v>
      </c>
      <c r="B178" s="7" t="s">
        <v>5414</v>
      </c>
      <c r="C178" s="126" t="s">
        <v>5415</v>
      </c>
      <c r="D178" s="80" t="s">
        <v>5390</v>
      </c>
      <c r="E178" s="80" t="s">
        <v>75</v>
      </c>
      <c r="F178" s="339">
        <v>1.8800000000000001E-2</v>
      </c>
      <c r="G178" s="85">
        <v>187426</v>
      </c>
      <c r="H178" s="85">
        <v>3524</v>
      </c>
      <c r="I178" s="85"/>
    </row>
    <row r="179" spans="1:9" x14ac:dyDescent="0.25">
      <c r="A179" s="87" t="s">
        <v>587</v>
      </c>
      <c r="B179" s="7" t="s">
        <v>5556</v>
      </c>
      <c r="C179" s="126" t="s">
        <v>5557</v>
      </c>
      <c r="D179" s="80" t="s">
        <v>5390</v>
      </c>
      <c r="E179" s="80" t="s">
        <v>75</v>
      </c>
      <c r="F179" s="339">
        <v>8.3000000000000004E-2</v>
      </c>
      <c r="G179" s="85">
        <v>47771</v>
      </c>
      <c r="H179" s="85">
        <v>3965</v>
      </c>
      <c r="I179" s="85"/>
    </row>
    <row r="180" spans="1:9" x14ac:dyDescent="0.25">
      <c r="A180" s="87" t="s">
        <v>587</v>
      </c>
      <c r="B180" s="7" t="s">
        <v>5374</v>
      </c>
      <c r="C180" s="126" t="s">
        <v>5375</v>
      </c>
      <c r="D180" s="80" t="s">
        <v>5376</v>
      </c>
      <c r="E180" s="80" t="s">
        <v>70</v>
      </c>
      <c r="F180" s="339">
        <v>4.2999999999999997E-2</v>
      </c>
      <c r="G180" s="85">
        <v>3623</v>
      </c>
      <c r="H180" s="85">
        <v>156</v>
      </c>
      <c r="I180" s="85"/>
    </row>
    <row r="181" spans="1:9" x14ac:dyDescent="0.25">
      <c r="A181" s="87" t="s">
        <v>587</v>
      </c>
      <c r="B181" s="7" t="s">
        <v>5377</v>
      </c>
      <c r="C181" s="126" t="s">
        <v>5378</v>
      </c>
      <c r="D181" s="80" t="s">
        <v>5368</v>
      </c>
      <c r="E181" s="80" t="s">
        <v>70</v>
      </c>
      <c r="F181" s="339">
        <v>0.85</v>
      </c>
      <c r="G181" s="85">
        <v>1897</v>
      </c>
      <c r="H181" s="85">
        <v>1612</v>
      </c>
      <c r="I181" s="85"/>
    </row>
    <row r="182" spans="1:9" x14ac:dyDescent="0.25">
      <c r="A182" s="87" t="s">
        <v>587</v>
      </c>
      <c r="B182" s="86" t="s">
        <v>5869</v>
      </c>
      <c r="C182" s="126" t="s">
        <v>5870</v>
      </c>
      <c r="D182" s="80" t="s">
        <v>5368</v>
      </c>
      <c r="E182" s="80" t="s">
        <v>16</v>
      </c>
      <c r="F182" s="339">
        <v>1.3</v>
      </c>
      <c r="G182" s="85">
        <v>123000</v>
      </c>
      <c r="H182" s="85">
        <v>159900</v>
      </c>
      <c r="I182" s="85"/>
    </row>
    <row r="183" spans="1:9" x14ac:dyDescent="0.25">
      <c r="A183" s="87" t="s">
        <v>587</v>
      </c>
      <c r="B183" s="7" t="s">
        <v>5385</v>
      </c>
      <c r="C183" s="126" t="s">
        <v>5386</v>
      </c>
      <c r="D183" s="80" t="s">
        <v>5368</v>
      </c>
      <c r="E183" s="80" t="s">
        <v>5387</v>
      </c>
      <c r="F183" s="339">
        <v>22</v>
      </c>
      <c r="G183" s="85">
        <v>34</v>
      </c>
      <c r="H183" s="85">
        <v>748</v>
      </c>
      <c r="I183" s="85"/>
    </row>
    <row r="184" spans="1:9" ht="26" x14ac:dyDescent="0.25">
      <c r="A184" s="341" t="s">
        <v>605</v>
      </c>
      <c r="B184" s="342" t="s">
        <v>5364</v>
      </c>
      <c r="C184" s="335" t="s">
        <v>10740</v>
      </c>
      <c r="D184" s="336" t="s">
        <v>12</v>
      </c>
      <c r="E184" s="336" t="s">
        <v>13</v>
      </c>
      <c r="F184" s="337"/>
      <c r="G184" s="338"/>
      <c r="H184" s="338"/>
      <c r="I184" s="338">
        <v>8886</v>
      </c>
    </row>
    <row r="185" spans="1:9" x14ac:dyDescent="0.25">
      <c r="A185" s="87" t="s">
        <v>605</v>
      </c>
      <c r="B185" s="7" t="s">
        <v>5460</v>
      </c>
      <c r="C185" s="126" t="s">
        <v>5461</v>
      </c>
      <c r="D185" s="80" t="s">
        <v>5373</v>
      </c>
      <c r="E185" s="80" t="s">
        <v>4985</v>
      </c>
      <c r="F185" s="339">
        <v>3.5000000000000003E-2</v>
      </c>
      <c r="G185" s="85">
        <v>52425</v>
      </c>
      <c r="H185" s="85">
        <v>1835</v>
      </c>
      <c r="I185" s="85"/>
    </row>
    <row r="186" spans="1:9" x14ac:dyDescent="0.25">
      <c r="A186" s="87" t="s">
        <v>605</v>
      </c>
      <c r="B186" s="86" t="s">
        <v>5374</v>
      </c>
      <c r="C186" s="126" t="s">
        <v>5375</v>
      </c>
      <c r="D186" s="80" t="s">
        <v>5376</v>
      </c>
      <c r="E186" s="80" t="s">
        <v>70</v>
      </c>
      <c r="F186" s="339">
        <v>0.06</v>
      </c>
      <c r="G186" s="85">
        <v>3623</v>
      </c>
      <c r="H186" s="85">
        <v>217</v>
      </c>
      <c r="I186" s="85"/>
    </row>
    <row r="187" spans="1:9" x14ac:dyDescent="0.25">
      <c r="A187" s="87" t="s">
        <v>605</v>
      </c>
      <c r="B187" s="7" t="s">
        <v>5377</v>
      </c>
      <c r="C187" s="126" t="s">
        <v>5378</v>
      </c>
      <c r="D187" s="80" t="s">
        <v>5368</v>
      </c>
      <c r="E187" s="80" t="s">
        <v>70</v>
      </c>
      <c r="F187" s="339">
        <v>0.2</v>
      </c>
      <c r="G187" s="85">
        <v>1897</v>
      </c>
      <c r="H187" s="85">
        <v>379</v>
      </c>
      <c r="I187" s="85"/>
    </row>
    <row r="188" spans="1:9" x14ac:dyDescent="0.25">
      <c r="A188" s="87" t="s">
        <v>605</v>
      </c>
      <c r="B188" s="7" t="s">
        <v>5369</v>
      </c>
      <c r="C188" s="126" t="s">
        <v>5370</v>
      </c>
      <c r="D188" s="80" t="s">
        <v>5368</v>
      </c>
      <c r="E188" s="80" t="s">
        <v>13</v>
      </c>
      <c r="F188" s="339">
        <v>0.06</v>
      </c>
      <c r="G188" s="85">
        <v>6176</v>
      </c>
      <c r="H188" s="85">
        <v>371</v>
      </c>
      <c r="I188" s="85"/>
    </row>
    <row r="189" spans="1:9" x14ac:dyDescent="0.25">
      <c r="A189" s="87" t="s">
        <v>605</v>
      </c>
      <c r="B189" s="7" t="s">
        <v>5879</v>
      </c>
      <c r="C189" s="126" t="s">
        <v>5880</v>
      </c>
      <c r="D189" s="80" t="s">
        <v>5368</v>
      </c>
      <c r="E189" s="80" t="s">
        <v>13</v>
      </c>
      <c r="F189" s="339">
        <v>1.17</v>
      </c>
      <c r="G189" s="85">
        <v>5200</v>
      </c>
      <c r="H189" s="85">
        <v>6084</v>
      </c>
      <c r="I189" s="85"/>
    </row>
    <row r="190" spans="1:9" ht="13" x14ac:dyDescent="0.25">
      <c r="A190" s="341" t="s">
        <v>623</v>
      </c>
      <c r="B190" s="342" t="s">
        <v>5364</v>
      </c>
      <c r="C190" s="335" t="s">
        <v>10741</v>
      </c>
      <c r="D190" s="336" t="s">
        <v>12</v>
      </c>
      <c r="E190" s="336" t="s">
        <v>65</v>
      </c>
      <c r="F190" s="337"/>
      <c r="G190" s="338"/>
      <c r="H190" s="338"/>
      <c r="I190" s="338">
        <v>121157</v>
      </c>
    </row>
    <row r="191" spans="1:9" x14ac:dyDescent="0.25">
      <c r="A191" s="87" t="s">
        <v>623</v>
      </c>
      <c r="B191" s="7" t="s">
        <v>21</v>
      </c>
      <c r="C191" s="126" t="s">
        <v>22</v>
      </c>
      <c r="D191" s="80" t="s">
        <v>5365</v>
      </c>
      <c r="E191" s="80" t="s">
        <v>16</v>
      </c>
      <c r="F191" s="339">
        <v>0.10299999999999999</v>
      </c>
      <c r="G191" s="85">
        <v>597780</v>
      </c>
      <c r="H191" s="85">
        <v>61571</v>
      </c>
      <c r="I191" s="85"/>
    </row>
    <row r="192" spans="1:9" x14ac:dyDescent="0.25">
      <c r="A192" s="87" t="s">
        <v>623</v>
      </c>
      <c r="B192" s="7" t="s">
        <v>5394</v>
      </c>
      <c r="C192" s="126" t="s">
        <v>5395</v>
      </c>
      <c r="D192" s="80" t="s">
        <v>5373</v>
      </c>
      <c r="E192" s="80" t="s">
        <v>4985</v>
      </c>
      <c r="F192" s="339">
        <v>0.4</v>
      </c>
      <c r="G192" s="85">
        <v>110673</v>
      </c>
      <c r="H192" s="85">
        <v>44269</v>
      </c>
      <c r="I192" s="85"/>
    </row>
    <row r="193" spans="1:9" x14ac:dyDescent="0.25">
      <c r="A193" s="87" t="s">
        <v>623</v>
      </c>
      <c r="B193" s="7" t="s">
        <v>5414</v>
      </c>
      <c r="C193" s="126" t="s">
        <v>5415</v>
      </c>
      <c r="D193" s="80" t="s">
        <v>5390</v>
      </c>
      <c r="E193" s="80" t="s">
        <v>75</v>
      </c>
      <c r="F193" s="339">
        <v>7.4999999999999997E-3</v>
      </c>
      <c r="G193" s="85">
        <v>187426</v>
      </c>
      <c r="H193" s="85">
        <v>1406</v>
      </c>
      <c r="I193" s="85"/>
    </row>
    <row r="194" spans="1:9" x14ac:dyDescent="0.25">
      <c r="A194" s="87" t="s">
        <v>623</v>
      </c>
      <c r="B194" s="7" t="s">
        <v>5582</v>
      </c>
      <c r="C194" s="126" t="s">
        <v>5583</v>
      </c>
      <c r="D194" s="80" t="s">
        <v>5390</v>
      </c>
      <c r="E194" s="80" t="s">
        <v>75</v>
      </c>
      <c r="F194" s="339">
        <v>7.0000000000000001E-3</v>
      </c>
      <c r="G194" s="85">
        <v>66212</v>
      </c>
      <c r="H194" s="85">
        <v>463</v>
      </c>
      <c r="I194" s="85"/>
    </row>
    <row r="195" spans="1:9" x14ac:dyDescent="0.25">
      <c r="A195" s="87" t="s">
        <v>623</v>
      </c>
      <c r="B195" s="7" t="s">
        <v>5374</v>
      </c>
      <c r="C195" s="126" t="s">
        <v>5375</v>
      </c>
      <c r="D195" s="80" t="s">
        <v>5376</v>
      </c>
      <c r="E195" s="80" t="s">
        <v>70</v>
      </c>
      <c r="F195" s="339">
        <v>0.03</v>
      </c>
      <c r="G195" s="85">
        <v>3623</v>
      </c>
      <c r="H195" s="85">
        <v>109</v>
      </c>
      <c r="I195" s="85"/>
    </row>
    <row r="196" spans="1:9" x14ac:dyDescent="0.25">
      <c r="A196" s="87" t="s">
        <v>623</v>
      </c>
      <c r="B196" s="7" t="s">
        <v>5377</v>
      </c>
      <c r="C196" s="126" t="s">
        <v>5378</v>
      </c>
      <c r="D196" s="80" t="s">
        <v>5368</v>
      </c>
      <c r="E196" s="80" t="s">
        <v>70</v>
      </c>
      <c r="F196" s="339">
        <v>1.1000000000000001</v>
      </c>
      <c r="G196" s="85">
        <v>1897</v>
      </c>
      <c r="H196" s="85">
        <v>2087</v>
      </c>
      <c r="I196" s="85"/>
    </row>
    <row r="197" spans="1:9" x14ac:dyDescent="0.25">
      <c r="A197" s="87" t="s">
        <v>623</v>
      </c>
      <c r="B197" s="7" t="s">
        <v>5402</v>
      </c>
      <c r="C197" s="126" t="s">
        <v>5403</v>
      </c>
      <c r="D197" s="80" t="s">
        <v>5368</v>
      </c>
      <c r="E197" s="80" t="s">
        <v>5404</v>
      </c>
      <c r="F197" s="339">
        <v>0.03</v>
      </c>
      <c r="G197" s="85">
        <v>5304</v>
      </c>
      <c r="H197" s="85">
        <v>159</v>
      </c>
      <c r="I197" s="85"/>
    </row>
    <row r="198" spans="1:9" x14ac:dyDescent="0.25">
      <c r="A198" s="87" t="s">
        <v>623</v>
      </c>
      <c r="B198" s="7" t="s">
        <v>5424</v>
      </c>
      <c r="C198" s="126" t="s">
        <v>5425</v>
      </c>
      <c r="D198" s="80" t="s">
        <v>5368</v>
      </c>
      <c r="E198" s="80" t="s">
        <v>770</v>
      </c>
      <c r="F198" s="339">
        <v>1</v>
      </c>
      <c r="G198" s="85">
        <v>4634</v>
      </c>
      <c r="H198" s="85">
        <v>4634</v>
      </c>
      <c r="I198" s="85"/>
    </row>
    <row r="199" spans="1:9" x14ac:dyDescent="0.25">
      <c r="A199" s="87" t="s">
        <v>623</v>
      </c>
      <c r="B199" s="7" t="s">
        <v>5893</v>
      </c>
      <c r="C199" s="126" t="s">
        <v>5894</v>
      </c>
      <c r="D199" s="80" t="s">
        <v>5368</v>
      </c>
      <c r="E199" s="80" t="s">
        <v>70</v>
      </c>
      <c r="F199" s="339">
        <v>0.33</v>
      </c>
      <c r="G199" s="85">
        <v>19574</v>
      </c>
      <c r="H199" s="85">
        <v>6459</v>
      </c>
      <c r="I199" s="85"/>
    </row>
    <row r="200" spans="1:9" ht="26" x14ac:dyDescent="0.25">
      <c r="A200" s="341" t="s">
        <v>649</v>
      </c>
      <c r="B200" s="342" t="s">
        <v>5364</v>
      </c>
      <c r="C200" s="335" t="s">
        <v>10742</v>
      </c>
      <c r="D200" s="336" t="s">
        <v>12</v>
      </c>
      <c r="E200" s="336" t="s">
        <v>65</v>
      </c>
      <c r="F200" s="337"/>
      <c r="G200" s="338"/>
      <c r="H200" s="338"/>
      <c r="I200" s="338">
        <v>258717</v>
      </c>
    </row>
    <row r="201" spans="1:9" x14ac:dyDescent="0.25">
      <c r="A201" s="87" t="s">
        <v>649</v>
      </c>
      <c r="B201" s="7" t="s">
        <v>25</v>
      </c>
      <c r="C201" s="126" t="s">
        <v>26</v>
      </c>
      <c r="D201" s="80" t="s">
        <v>5365</v>
      </c>
      <c r="E201" s="80" t="s">
        <v>16</v>
      </c>
      <c r="F201" s="339">
        <v>0.125</v>
      </c>
      <c r="G201" s="85">
        <v>682944</v>
      </c>
      <c r="H201" s="85">
        <v>85368</v>
      </c>
      <c r="I201" s="85"/>
    </row>
    <row r="202" spans="1:9" x14ac:dyDescent="0.25">
      <c r="A202" s="87" t="s">
        <v>649</v>
      </c>
      <c r="B202" s="7" t="s">
        <v>5432</v>
      </c>
      <c r="C202" s="126" t="s">
        <v>5433</v>
      </c>
      <c r="D202" s="80" t="s">
        <v>5373</v>
      </c>
      <c r="E202" s="80" t="s">
        <v>4985</v>
      </c>
      <c r="F202" s="339">
        <v>1.2</v>
      </c>
      <c r="G202" s="85">
        <v>66987</v>
      </c>
      <c r="H202" s="85">
        <v>80384</v>
      </c>
      <c r="I202" s="85"/>
    </row>
    <row r="203" spans="1:9" x14ac:dyDescent="0.25">
      <c r="A203" s="87" t="s">
        <v>649</v>
      </c>
      <c r="B203" s="7" t="s">
        <v>5897</v>
      </c>
      <c r="C203" s="126" t="s">
        <v>5898</v>
      </c>
      <c r="D203" s="80" t="s">
        <v>5390</v>
      </c>
      <c r="E203" s="80" t="s">
        <v>75</v>
      </c>
      <c r="F203" s="339">
        <v>9</v>
      </c>
      <c r="G203" s="85">
        <v>437</v>
      </c>
      <c r="H203" s="85">
        <v>3933</v>
      </c>
      <c r="I203" s="85"/>
    </row>
    <row r="204" spans="1:9" x14ac:dyDescent="0.25">
      <c r="A204" s="87" t="s">
        <v>649</v>
      </c>
      <c r="B204" s="7" t="s">
        <v>5414</v>
      </c>
      <c r="C204" s="126" t="s">
        <v>5415</v>
      </c>
      <c r="D204" s="80" t="s">
        <v>5390</v>
      </c>
      <c r="E204" s="80" t="s">
        <v>75</v>
      </c>
      <c r="F204" s="339">
        <v>1.6199999999999999E-2</v>
      </c>
      <c r="G204" s="85">
        <v>187426</v>
      </c>
      <c r="H204" s="85">
        <v>3036</v>
      </c>
      <c r="I204" s="85"/>
    </row>
    <row r="205" spans="1:9" x14ac:dyDescent="0.25">
      <c r="A205" s="87" t="s">
        <v>649</v>
      </c>
      <c r="B205" s="7" t="s">
        <v>5923</v>
      </c>
      <c r="C205" s="126" t="s">
        <v>5924</v>
      </c>
      <c r="D205" s="80" t="s">
        <v>5390</v>
      </c>
      <c r="E205" s="80" t="s">
        <v>4985</v>
      </c>
      <c r="F205" s="339">
        <v>0.4</v>
      </c>
      <c r="G205" s="85">
        <v>46854</v>
      </c>
      <c r="H205" s="85">
        <v>18742</v>
      </c>
      <c r="I205" s="85"/>
    </row>
    <row r="206" spans="1:9" x14ac:dyDescent="0.25">
      <c r="A206" s="87" t="s">
        <v>649</v>
      </c>
      <c r="B206" s="7" t="s">
        <v>5586</v>
      </c>
      <c r="C206" s="126" t="s">
        <v>5587</v>
      </c>
      <c r="D206" s="80" t="s">
        <v>5390</v>
      </c>
      <c r="E206" s="80" t="s">
        <v>75</v>
      </c>
      <c r="F206" s="339">
        <v>0.125</v>
      </c>
      <c r="G206" s="85">
        <v>90480</v>
      </c>
      <c r="H206" s="85">
        <v>11310</v>
      </c>
      <c r="I206" s="85"/>
    </row>
    <row r="207" spans="1:9" x14ac:dyDescent="0.25">
      <c r="A207" s="87" t="s">
        <v>649</v>
      </c>
      <c r="B207" s="7" t="s">
        <v>5915</v>
      </c>
      <c r="C207" s="126" t="s">
        <v>5916</v>
      </c>
      <c r="D207" s="80" t="s">
        <v>5390</v>
      </c>
      <c r="E207" s="80" t="s">
        <v>75</v>
      </c>
      <c r="F207" s="339">
        <v>9</v>
      </c>
      <c r="G207" s="85">
        <v>239</v>
      </c>
      <c r="H207" s="85">
        <v>2151</v>
      </c>
      <c r="I207" s="85"/>
    </row>
    <row r="208" spans="1:9" x14ac:dyDescent="0.25">
      <c r="A208" s="87" t="s">
        <v>649</v>
      </c>
      <c r="B208" s="7" t="s">
        <v>5374</v>
      </c>
      <c r="C208" s="126" t="s">
        <v>5375</v>
      </c>
      <c r="D208" s="80" t="s">
        <v>5376</v>
      </c>
      <c r="E208" s="80" t="s">
        <v>70</v>
      </c>
      <c r="F208" s="339">
        <v>1.2</v>
      </c>
      <c r="G208" s="85">
        <v>3623</v>
      </c>
      <c r="H208" s="85">
        <v>4348</v>
      </c>
      <c r="I208" s="85"/>
    </row>
    <row r="209" spans="1:9" x14ac:dyDescent="0.25">
      <c r="A209" s="87" t="s">
        <v>649</v>
      </c>
      <c r="B209" s="7" t="s">
        <v>5377</v>
      </c>
      <c r="C209" s="126" t="s">
        <v>5378</v>
      </c>
      <c r="D209" s="80" t="s">
        <v>5368</v>
      </c>
      <c r="E209" s="80" t="s">
        <v>70</v>
      </c>
      <c r="F209" s="339">
        <v>1.7</v>
      </c>
      <c r="G209" s="85">
        <v>1897</v>
      </c>
      <c r="H209" s="85">
        <v>3225</v>
      </c>
      <c r="I209" s="85"/>
    </row>
    <row r="210" spans="1:9" x14ac:dyDescent="0.25">
      <c r="A210" s="87" t="s">
        <v>649</v>
      </c>
      <c r="B210" s="7" t="s">
        <v>5925</v>
      </c>
      <c r="C210" s="126" t="s">
        <v>5926</v>
      </c>
      <c r="D210" s="80" t="s">
        <v>5368</v>
      </c>
      <c r="E210" s="80" t="s">
        <v>65</v>
      </c>
      <c r="F210" s="339">
        <v>1.03</v>
      </c>
      <c r="G210" s="85">
        <v>42097</v>
      </c>
      <c r="H210" s="85">
        <v>43360</v>
      </c>
      <c r="I210" s="85"/>
    </row>
    <row r="211" spans="1:9" x14ac:dyDescent="0.25">
      <c r="A211" s="87" t="s">
        <v>649</v>
      </c>
      <c r="B211" s="7" t="s">
        <v>5927</v>
      </c>
      <c r="C211" s="126" t="s">
        <v>5928</v>
      </c>
      <c r="D211" s="80" t="s">
        <v>5368</v>
      </c>
      <c r="E211" s="80" t="s">
        <v>13</v>
      </c>
      <c r="F211" s="339">
        <v>0.1</v>
      </c>
      <c r="G211" s="85">
        <v>28600</v>
      </c>
      <c r="H211" s="85">
        <v>2860</v>
      </c>
      <c r="I211" s="85"/>
    </row>
    <row r="212" spans="1:9" ht="13" x14ac:dyDescent="0.25">
      <c r="A212" s="341" t="s">
        <v>677</v>
      </c>
      <c r="B212" s="342" t="s">
        <v>5364</v>
      </c>
      <c r="C212" s="335" t="s">
        <v>10743</v>
      </c>
      <c r="D212" s="336" t="s">
        <v>12</v>
      </c>
      <c r="E212" s="336" t="s">
        <v>91</v>
      </c>
      <c r="F212" s="337"/>
      <c r="G212" s="338"/>
      <c r="H212" s="338"/>
      <c r="I212" s="338">
        <v>87251</v>
      </c>
    </row>
    <row r="213" spans="1:9" x14ac:dyDescent="0.25">
      <c r="A213" s="87" t="s">
        <v>677</v>
      </c>
      <c r="B213" s="7" t="s">
        <v>21</v>
      </c>
      <c r="C213" s="126" t="s">
        <v>22</v>
      </c>
      <c r="D213" s="80" t="s">
        <v>5365</v>
      </c>
      <c r="E213" s="80" t="s">
        <v>16</v>
      </c>
      <c r="F213" s="339">
        <v>1.9E-2</v>
      </c>
      <c r="G213" s="85">
        <v>597780</v>
      </c>
      <c r="H213" s="85">
        <v>11358</v>
      </c>
      <c r="I213" s="85"/>
    </row>
    <row r="214" spans="1:9" x14ac:dyDescent="0.25">
      <c r="A214" s="87" t="s">
        <v>677</v>
      </c>
      <c r="B214" s="7" t="s">
        <v>5432</v>
      </c>
      <c r="C214" s="126" t="s">
        <v>5433</v>
      </c>
      <c r="D214" s="80" t="s">
        <v>5373</v>
      </c>
      <c r="E214" s="80" t="s">
        <v>4985</v>
      </c>
      <c r="F214" s="339">
        <v>0.8</v>
      </c>
      <c r="G214" s="85">
        <v>66987</v>
      </c>
      <c r="H214" s="85">
        <v>53590</v>
      </c>
      <c r="I214" s="85"/>
    </row>
    <row r="215" spans="1:9" x14ac:dyDescent="0.25">
      <c r="A215" s="87" t="s">
        <v>677</v>
      </c>
      <c r="B215" s="7" t="s">
        <v>5414</v>
      </c>
      <c r="C215" s="126" t="s">
        <v>5415</v>
      </c>
      <c r="D215" s="80" t="s">
        <v>5390</v>
      </c>
      <c r="E215" s="80" t="s">
        <v>75</v>
      </c>
      <c r="F215" s="339">
        <v>1.6999999999999999E-3</v>
      </c>
      <c r="G215" s="85">
        <v>187426</v>
      </c>
      <c r="H215" s="85">
        <v>319</v>
      </c>
      <c r="I215" s="85"/>
    </row>
    <row r="216" spans="1:9" x14ac:dyDescent="0.25">
      <c r="A216" s="87" t="s">
        <v>677</v>
      </c>
      <c r="B216" s="7" t="s">
        <v>5374</v>
      </c>
      <c r="C216" s="126" t="s">
        <v>5375</v>
      </c>
      <c r="D216" s="80" t="s">
        <v>5376</v>
      </c>
      <c r="E216" s="80" t="s">
        <v>70</v>
      </c>
      <c r="F216" s="339">
        <v>0.01</v>
      </c>
      <c r="G216" s="85">
        <v>3623</v>
      </c>
      <c r="H216" s="85">
        <v>36</v>
      </c>
      <c r="I216" s="85"/>
    </row>
    <row r="217" spans="1:9" x14ac:dyDescent="0.25">
      <c r="A217" s="87" t="s">
        <v>677</v>
      </c>
      <c r="B217" s="7" t="s">
        <v>5377</v>
      </c>
      <c r="C217" s="126" t="s">
        <v>5378</v>
      </c>
      <c r="D217" s="80" t="s">
        <v>5368</v>
      </c>
      <c r="E217" s="80" t="s">
        <v>70</v>
      </c>
      <c r="F217" s="339">
        <v>0.9</v>
      </c>
      <c r="G217" s="85">
        <v>1897</v>
      </c>
      <c r="H217" s="85">
        <v>1707</v>
      </c>
      <c r="I217" s="85"/>
    </row>
    <row r="218" spans="1:9" x14ac:dyDescent="0.25">
      <c r="A218" s="87" t="s">
        <v>677</v>
      </c>
      <c r="B218" s="86" t="s">
        <v>5424</v>
      </c>
      <c r="C218" s="126" t="s">
        <v>5425</v>
      </c>
      <c r="D218" s="80" t="s">
        <v>5368</v>
      </c>
      <c r="E218" s="80" t="s">
        <v>770</v>
      </c>
      <c r="F218" s="339">
        <v>0.6</v>
      </c>
      <c r="G218" s="85">
        <v>4634</v>
      </c>
      <c r="H218" s="85">
        <v>2780</v>
      </c>
      <c r="I218" s="85"/>
    </row>
    <row r="219" spans="1:9" x14ac:dyDescent="0.25">
      <c r="A219" s="87" t="s">
        <v>677</v>
      </c>
      <c r="B219" s="86" t="s">
        <v>5899</v>
      </c>
      <c r="C219" s="126" t="s">
        <v>5900</v>
      </c>
      <c r="D219" s="80" t="s">
        <v>5368</v>
      </c>
      <c r="E219" s="80" t="s">
        <v>13</v>
      </c>
      <c r="F219" s="339">
        <v>0.1</v>
      </c>
      <c r="G219" s="85">
        <v>12480</v>
      </c>
      <c r="H219" s="85">
        <v>1248</v>
      </c>
      <c r="I219" s="85"/>
    </row>
    <row r="220" spans="1:9" x14ac:dyDescent="0.25">
      <c r="A220" s="87" t="s">
        <v>677</v>
      </c>
      <c r="B220" s="7" t="s">
        <v>5402</v>
      </c>
      <c r="C220" s="126" t="s">
        <v>5403</v>
      </c>
      <c r="D220" s="80" t="s">
        <v>5368</v>
      </c>
      <c r="E220" s="80" t="s">
        <v>5404</v>
      </c>
      <c r="F220" s="339">
        <v>0.2</v>
      </c>
      <c r="G220" s="85">
        <v>5304</v>
      </c>
      <c r="H220" s="85">
        <v>1061</v>
      </c>
      <c r="I220" s="85"/>
    </row>
    <row r="221" spans="1:9" x14ac:dyDescent="0.25">
      <c r="A221" s="87" t="s">
        <v>677</v>
      </c>
      <c r="B221" s="86" t="s">
        <v>5784</v>
      </c>
      <c r="C221" s="126" t="s">
        <v>5785</v>
      </c>
      <c r="D221" s="80" t="s">
        <v>5368</v>
      </c>
      <c r="E221" s="80" t="s">
        <v>70</v>
      </c>
      <c r="F221" s="339">
        <v>1</v>
      </c>
      <c r="G221" s="85">
        <v>15152</v>
      </c>
      <c r="H221" s="85">
        <v>15152</v>
      </c>
      <c r="I221" s="85"/>
    </row>
    <row r="222" spans="1:9" ht="39" x14ac:dyDescent="0.25">
      <c r="A222" s="341" t="s">
        <v>687</v>
      </c>
      <c r="B222" s="342" t="s">
        <v>5364</v>
      </c>
      <c r="C222" s="335" t="s">
        <v>688</v>
      </c>
      <c r="D222" s="336" t="s">
        <v>12</v>
      </c>
      <c r="E222" s="336" t="s">
        <v>91</v>
      </c>
      <c r="F222" s="337"/>
      <c r="G222" s="338"/>
      <c r="H222" s="338"/>
      <c r="I222" s="338">
        <v>236694</v>
      </c>
    </row>
    <row r="223" spans="1:9" x14ac:dyDescent="0.25">
      <c r="A223" s="87" t="s">
        <v>687</v>
      </c>
      <c r="B223" s="7" t="s">
        <v>51</v>
      </c>
      <c r="C223" s="126" t="s">
        <v>52</v>
      </c>
      <c r="D223" s="80" t="s">
        <v>5365</v>
      </c>
      <c r="E223" s="80" t="s">
        <v>16</v>
      </c>
      <c r="F223" s="339">
        <v>9.6000000000000002E-2</v>
      </c>
      <c r="G223" s="85">
        <v>531559</v>
      </c>
      <c r="H223" s="85">
        <v>51030</v>
      </c>
      <c r="I223" s="85"/>
    </row>
    <row r="224" spans="1:9" x14ac:dyDescent="0.25">
      <c r="A224" s="87" t="s">
        <v>687</v>
      </c>
      <c r="B224" s="7" t="s">
        <v>21</v>
      </c>
      <c r="C224" s="126" t="s">
        <v>22</v>
      </c>
      <c r="D224" s="80" t="s">
        <v>5365</v>
      </c>
      <c r="E224" s="80" t="s">
        <v>16</v>
      </c>
      <c r="F224" s="339">
        <v>7.0000000000000007E-2</v>
      </c>
      <c r="G224" s="85">
        <v>597780</v>
      </c>
      <c r="H224" s="85">
        <v>41845</v>
      </c>
      <c r="I224" s="85"/>
    </row>
    <row r="225" spans="1:9" x14ac:dyDescent="0.25">
      <c r="A225" s="87" t="s">
        <v>687</v>
      </c>
      <c r="B225" s="7" t="s">
        <v>5460</v>
      </c>
      <c r="C225" s="126" t="s">
        <v>5461</v>
      </c>
      <c r="D225" s="80" t="s">
        <v>5373</v>
      </c>
      <c r="E225" s="80" t="s">
        <v>4985</v>
      </c>
      <c r="F225" s="339">
        <v>1.1000000000000001</v>
      </c>
      <c r="G225" s="85">
        <v>52425</v>
      </c>
      <c r="H225" s="85">
        <v>57668</v>
      </c>
      <c r="I225" s="85"/>
    </row>
    <row r="226" spans="1:9" x14ac:dyDescent="0.25">
      <c r="A226" s="87" t="s">
        <v>687</v>
      </c>
      <c r="B226" s="7" t="s">
        <v>5414</v>
      </c>
      <c r="C226" s="126" t="s">
        <v>5415</v>
      </c>
      <c r="D226" s="80" t="s">
        <v>5390</v>
      </c>
      <c r="E226" s="80" t="s">
        <v>75</v>
      </c>
      <c r="F226" s="339">
        <v>0.01</v>
      </c>
      <c r="G226" s="85">
        <v>187426</v>
      </c>
      <c r="H226" s="85">
        <v>1874</v>
      </c>
      <c r="I226" s="85"/>
    </row>
    <row r="227" spans="1:9" x14ac:dyDescent="0.25">
      <c r="A227" s="87" t="s">
        <v>687</v>
      </c>
      <c r="B227" s="7" t="s">
        <v>5582</v>
      </c>
      <c r="C227" s="126" t="s">
        <v>5583</v>
      </c>
      <c r="D227" s="80" t="s">
        <v>5390</v>
      </c>
      <c r="E227" s="80" t="s">
        <v>75</v>
      </c>
      <c r="F227" s="339">
        <v>7.0000000000000001E-3</v>
      </c>
      <c r="G227" s="85">
        <v>66212</v>
      </c>
      <c r="H227" s="85">
        <v>463</v>
      </c>
      <c r="I227" s="85"/>
    </row>
    <row r="228" spans="1:9" x14ac:dyDescent="0.25">
      <c r="A228" s="87" t="s">
        <v>687</v>
      </c>
      <c r="B228" s="7" t="s">
        <v>5374</v>
      </c>
      <c r="C228" s="126" t="s">
        <v>5375</v>
      </c>
      <c r="D228" s="80" t="s">
        <v>5376</v>
      </c>
      <c r="E228" s="80" t="s">
        <v>70</v>
      </c>
      <c r="F228" s="339">
        <v>0.5</v>
      </c>
      <c r="G228" s="85">
        <v>3623</v>
      </c>
      <c r="H228" s="85">
        <v>1812</v>
      </c>
      <c r="I228" s="85"/>
    </row>
    <row r="229" spans="1:9" x14ac:dyDescent="0.25">
      <c r="A229" s="87" t="s">
        <v>687</v>
      </c>
      <c r="B229" s="7" t="s">
        <v>5377</v>
      </c>
      <c r="C229" s="126" t="s">
        <v>5378</v>
      </c>
      <c r="D229" s="80" t="s">
        <v>5368</v>
      </c>
      <c r="E229" s="80" t="s">
        <v>70</v>
      </c>
      <c r="F229" s="339">
        <v>1.4</v>
      </c>
      <c r="G229" s="85">
        <v>1897</v>
      </c>
      <c r="H229" s="85">
        <v>2656</v>
      </c>
      <c r="I229" s="85"/>
    </row>
    <row r="230" spans="1:9" x14ac:dyDescent="0.25">
      <c r="A230" s="87" t="s">
        <v>687</v>
      </c>
      <c r="B230" s="7" t="s">
        <v>5490</v>
      </c>
      <c r="C230" s="126" t="s">
        <v>5491</v>
      </c>
      <c r="D230" s="80" t="s">
        <v>5368</v>
      </c>
      <c r="E230" s="80" t="s">
        <v>70</v>
      </c>
      <c r="F230" s="339">
        <v>19.2</v>
      </c>
      <c r="G230" s="85">
        <v>1456</v>
      </c>
      <c r="H230" s="85">
        <v>27955</v>
      </c>
      <c r="I230" s="85"/>
    </row>
    <row r="231" spans="1:9" x14ac:dyDescent="0.25">
      <c r="A231" s="87" t="s">
        <v>687</v>
      </c>
      <c r="B231" s="7" t="s">
        <v>5366</v>
      </c>
      <c r="C231" s="126" t="s">
        <v>5367</v>
      </c>
      <c r="D231" s="80" t="s">
        <v>5368</v>
      </c>
      <c r="E231" s="80" t="s">
        <v>13</v>
      </c>
      <c r="F231" s="339">
        <v>5.7</v>
      </c>
      <c r="G231" s="85">
        <v>4423</v>
      </c>
      <c r="H231" s="85">
        <v>25211</v>
      </c>
      <c r="I231" s="85"/>
    </row>
    <row r="232" spans="1:9" x14ac:dyDescent="0.25">
      <c r="A232" s="87" t="s">
        <v>687</v>
      </c>
      <c r="B232" s="7" t="s">
        <v>5369</v>
      </c>
      <c r="C232" s="126" t="s">
        <v>5370</v>
      </c>
      <c r="D232" s="80" t="s">
        <v>5368</v>
      </c>
      <c r="E232" s="80" t="s">
        <v>13</v>
      </c>
      <c r="F232" s="339">
        <v>0.2</v>
      </c>
      <c r="G232" s="85">
        <v>6176</v>
      </c>
      <c r="H232" s="85">
        <v>1235</v>
      </c>
      <c r="I232" s="85"/>
    </row>
    <row r="233" spans="1:9" x14ac:dyDescent="0.25">
      <c r="A233" s="87" t="s">
        <v>687</v>
      </c>
      <c r="B233" s="7" t="s">
        <v>5402</v>
      </c>
      <c r="C233" s="126" t="s">
        <v>5403</v>
      </c>
      <c r="D233" s="80" t="s">
        <v>5368</v>
      </c>
      <c r="E233" s="80" t="s">
        <v>5404</v>
      </c>
      <c r="F233" s="339">
        <v>0.03</v>
      </c>
      <c r="G233" s="85">
        <v>5304</v>
      </c>
      <c r="H233" s="85">
        <v>159</v>
      </c>
      <c r="I233" s="85"/>
    </row>
    <row r="234" spans="1:9" x14ac:dyDescent="0.25">
      <c r="A234" s="87" t="s">
        <v>687</v>
      </c>
      <c r="B234" s="7" t="s">
        <v>5424</v>
      </c>
      <c r="C234" s="126" t="s">
        <v>5425</v>
      </c>
      <c r="D234" s="80" t="s">
        <v>5368</v>
      </c>
      <c r="E234" s="80" t="s">
        <v>770</v>
      </c>
      <c r="F234" s="339">
        <v>1</v>
      </c>
      <c r="G234" s="85">
        <v>4634</v>
      </c>
      <c r="H234" s="85">
        <v>4634</v>
      </c>
      <c r="I234" s="85"/>
    </row>
    <row r="235" spans="1:9" x14ac:dyDescent="0.25">
      <c r="A235" s="87" t="s">
        <v>687</v>
      </c>
      <c r="B235" s="7" t="s">
        <v>5784</v>
      </c>
      <c r="C235" s="126" t="s">
        <v>5785</v>
      </c>
      <c r="D235" s="80" t="s">
        <v>5368</v>
      </c>
      <c r="E235" s="80" t="s">
        <v>70</v>
      </c>
      <c r="F235" s="339">
        <v>1.33</v>
      </c>
      <c r="G235" s="85">
        <v>15152</v>
      </c>
      <c r="H235" s="85">
        <v>20152</v>
      </c>
      <c r="I235" s="85"/>
    </row>
    <row r="236" spans="1:9" ht="39" x14ac:dyDescent="0.25">
      <c r="A236" s="341" t="s">
        <v>717</v>
      </c>
      <c r="B236" s="342" t="s">
        <v>5364</v>
      </c>
      <c r="C236" s="335" t="s">
        <v>10744</v>
      </c>
      <c r="D236" s="336" t="s">
        <v>12</v>
      </c>
      <c r="E236" s="336" t="s">
        <v>13</v>
      </c>
      <c r="F236" s="337"/>
      <c r="G236" s="338"/>
      <c r="H236" s="338"/>
      <c r="I236" s="338">
        <v>21077</v>
      </c>
    </row>
    <row r="237" spans="1:9" x14ac:dyDescent="0.25">
      <c r="A237" s="87" t="s">
        <v>717</v>
      </c>
      <c r="B237" s="7" t="s">
        <v>5945</v>
      </c>
      <c r="C237" s="126" t="s">
        <v>5946</v>
      </c>
      <c r="D237" s="80" t="s">
        <v>5373</v>
      </c>
      <c r="E237" s="80" t="s">
        <v>4985</v>
      </c>
      <c r="F237" s="339">
        <v>8.3000000000000004E-2</v>
      </c>
      <c r="G237" s="85">
        <v>74500</v>
      </c>
      <c r="H237" s="85">
        <v>6184</v>
      </c>
      <c r="I237" s="85"/>
    </row>
    <row r="238" spans="1:9" ht="25" x14ac:dyDescent="0.25">
      <c r="A238" s="87" t="s">
        <v>717</v>
      </c>
      <c r="B238" s="86" t="s">
        <v>5947</v>
      </c>
      <c r="C238" s="126" t="s">
        <v>5948</v>
      </c>
      <c r="D238" s="80" t="s">
        <v>5390</v>
      </c>
      <c r="E238" s="80" t="s">
        <v>5683</v>
      </c>
      <c r="F238" s="339">
        <v>0.05</v>
      </c>
      <c r="G238" s="85">
        <v>31485</v>
      </c>
      <c r="H238" s="85">
        <v>1574</v>
      </c>
      <c r="I238" s="85"/>
    </row>
    <row r="239" spans="1:9" x14ac:dyDescent="0.25">
      <c r="A239" s="87" t="s">
        <v>717</v>
      </c>
      <c r="B239" s="7" t="s">
        <v>5414</v>
      </c>
      <c r="C239" s="126" t="s">
        <v>5415</v>
      </c>
      <c r="D239" s="80" t="s">
        <v>5390</v>
      </c>
      <c r="E239" s="80" t="s">
        <v>75</v>
      </c>
      <c r="F239" s="339">
        <v>1.6000000000000001E-3</v>
      </c>
      <c r="G239" s="85">
        <v>187426</v>
      </c>
      <c r="H239" s="85">
        <v>300</v>
      </c>
      <c r="I239" s="85"/>
    </row>
    <row r="240" spans="1:9" x14ac:dyDescent="0.25">
      <c r="A240" s="87" t="s">
        <v>717</v>
      </c>
      <c r="B240" s="7" t="s">
        <v>5923</v>
      </c>
      <c r="C240" s="126" t="s">
        <v>5924</v>
      </c>
      <c r="D240" s="80" t="s">
        <v>5390</v>
      </c>
      <c r="E240" s="80" t="s">
        <v>4985</v>
      </c>
      <c r="F240" s="339">
        <v>0.01</v>
      </c>
      <c r="G240" s="85">
        <v>46854</v>
      </c>
      <c r="H240" s="85">
        <v>469</v>
      </c>
      <c r="I240" s="85"/>
    </row>
    <row r="241" spans="1:9" x14ac:dyDescent="0.25">
      <c r="A241" s="87" t="s">
        <v>717</v>
      </c>
      <c r="B241" s="7" t="s">
        <v>5949</v>
      </c>
      <c r="C241" s="126" t="s">
        <v>5950</v>
      </c>
      <c r="D241" s="80" t="s">
        <v>5390</v>
      </c>
      <c r="E241" s="80" t="s">
        <v>4985</v>
      </c>
      <c r="F241" s="339">
        <v>0.01</v>
      </c>
      <c r="G241" s="85">
        <v>65223</v>
      </c>
      <c r="H241" s="85">
        <v>652</v>
      </c>
      <c r="I241" s="85"/>
    </row>
    <row r="242" spans="1:9" x14ac:dyDescent="0.25">
      <c r="A242" s="87" t="s">
        <v>717</v>
      </c>
      <c r="B242" s="7" t="s">
        <v>5374</v>
      </c>
      <c r="C242" s="126" t="s">
        <v>5375</v>
      </c>
      <c r="D242" s="80" t="s">
        <v>5376</v>
      </c>
      <c r="E242" s="80" t="s">
        <v>70</v>
      </c>
      <c r="F242" s="339">
        <v>0.09</v>
      </c>
      <c r="G242" s="85">
        <v>3623</v>
      </c>
      <c r="H242" s="85">
        <v>326</v>
      </c>
      <c r="I242" s="85"/>
    </row>
    <row r="243" spans="1:9" x14ac:dyDescent="0.25">
      <c r="A243" s="87" t="s">
        <v>717</v>
      </c>
      <c r="B243" s="7" t="s">
        <v>5422</v>
      </c>
      <c r="C243" s="126" t="s">
        <v>5423</v>
      </c>
      <c r="D243" s="80" t="s">
        <v>5368</v>
      </c>
      <c r="E243" s="80" t="s">
        <v>5393</v>
      </c>
      <c r="F243" s="339">
        <v>8.0000000000000002E-3</v>
      </c>
      <c r="G243" s="85">
        <v>126880</v>
      </c>
      <c r="H243" s="85">
        <v>1015</v>
      </c>
      <c r="I243" s="85"/>
    </row>
    <row r="244" spans="1:9" x14ac:dyDescent="0.25">
      <c r="A244" s="87" t="s">
        <v>717</v>
      </c>
      <c r="B244" s="7" t="s">
        <v>5377</v>
      </c>
      <c r="C244" s="126" t="s">
        <v>5378</v>
      </c>
      <c r="D244" s="80" t="s">
        <v>5368</v>
      </c>
      <c r="E244" s="80" t="s">
        <v>70</v>
      </c>
      <c r="F244" s="339">
        <v>0.1</v>
      </c>
      <c r="G244" s="85">
        <v>1897</v>
      </c>
      <c r="H244" s="85">
        <v>190</v>
      </c>
      <c r="I244" s="85"/>
    </row>
    <row r="245" spans="1:9" x14ac:dyDescent="0.25">
      <c r="A245" s="87" t="s">
        <v>717</v>
      </c>
      <c r="B245" s="7" t="s">
        <v>5951</v>
      </c>
      <c r="C245" s="126" t="s">
        <v>5952</v>
      </c>
      <c r="D245" s="80" t="s">
        <v>5368</v>
      </c>
      <c r="E245" s="80" t="s">
        <v>13</v>
      </c>
      <c r="F245" s="339">
        <v>1.02</v>
      </c>
      <c r="G245" s="85">
        <v>8840</v>
      </c>
      <c r="H245" s="85">
        <v>9017</v>
      </c>
      <c r="I245" s="85"/>
    </row>
    <row r="246" spans="1:9" x14ac:dyDescent="0.25">
      <c r="A246" s="87" t="s">
        <v>717</v>
      </c>
      <c r="B246" s="7" t="s">
        <v>5953</v>
      </c>
      <c r="C246" s="126" t="s">
        <v>5954</v>
      </c>
      <c r="D246" s="80" t="s">
        <v>5368</v>
      </c>
      <c r="E246" s="80" t="s">
        <v>13</v>
      </c>
      <c r="F246" s="339">
        <v>0.06</v>
      </c>
      <c r="G246" s="85">
        <v>22500</v>
      </c>
      <c r="H246" s="85">
        <v>1350</v>
      </c>
      <c r="I246" s="85"/>
    </row>
    <row r="247" spans="1:9" ht="26" x14ac:dyDescent="0.25">
      <c r="A247" s="341" t="s">
        <v>754</v>
      </c>
      <c r="B247" s="342" t="s">
        <v>5364</v>
      </c>
      <c r="C247" s="335" t="s">
        <v>755</v>
      </c>
      <c r="D247" s="336" t="s">
        <v>12</v>
      </c>
      <c r="E247" s="336" t="s">
        <v>13</v>
      </c>
      <c r="F247" s="337"/>
      <c r="G247" s="338"/>
      <c r="H247" s="338"/>
      <c r="I247" s="338">
        <v>16826</v>
      </c>
    </row>
    <row r="248" spans="1:9" x14ac:dyDescent="0.25">
      <c r="A248" s="87" t="s">
        <v>754</v>
      </c>
      <c r="B248" s="7" t="s">
        <v>5460</v>
      </c>
      <c r="C248" s="126" t="s">
        <v>5461</v>
      </c>
      <c r="D248" s="80" t="s">
        <v>5373</v>
      </c>
      <c r="E248" s="80" t="s">
        <v>4985</v>
      </c>
      <c r="F248" s="339">
        <v>0.1</v>
      </c>
      <c r="G248" s="85">
        <v>52425</v>
      </c>
      <c r="H248" s="85">
        <v>5243</v>
      </c>
      <c r="I248" s="85"/>
    </row>
    <row r="249" spans="1:9" x14ac:dyDescent="0.25">
      <c r="A249" s="87" t="s">
        <v>754</v>
      </c>
      <c r="B249" s="7" t="s">
        <v>5414</v>
      </c>
      <c r="C249" s="126" t="s">
        <v>5415</v>
      </c>
      <c r="D249" s="80" t="s">
        <v>5390</v>
      </c>
      <c r="E249" s="80" t="s">
        <v>75</v>
      </c>
      <c r="F249" s="339">
        <v>1.6000000000000001E-3</v>
      </c>
      <c r="G249" s="85">
        <v>187426</v>
      </c>
      <c r="H249" s="85">
        <v>300</v>
      </c>
      <c r="I249" s="85"/>
    </row>
    <row r="250" spans="1:9" x14ac:dyDescent="0.25">
      <c r="A250" s="87" t="s">
        <v>754</v>
      </c>
      <c r="B250" s="7" t="s">
        <v>5374</v>
      </c>
      <c r="C250" s="126" t="s">
        <v>5375</v>
      </c>
      <c r="D250" s="80" t="s">
        <v>5376</v>
      </c>
      <c r="E250" s="80" t="s">
        <v>70</v>
      </c>
      <c r="F250" s="339">
        <v>0.6</v>
      </c>
      <c r="G250" s="85">
        <v>3623</v>
      </c>
      <c r="H250" s="85">
        <v>2174</v>
      </c>
      <c r="I250" s="85"/>
    </row>
    <row r="251" spans="1:9" x14ac:dyDescent="0.25">
      <c r="A251" s="87" t="s">
        <v>754</v>
      </c>
      <c r="B251" s="7" t="s">
        <v>5736</v>
      </c>
      <c r="C251" s="126" t="s">
        <v>10618</v>
      </c>
      <c r="D251" s="80" t="s">
        <v>5368</v>
      </c>
      <c r="E251" s="80" t="s">
        <v>5393</v>
      </c>
      <c r="F251" s="339">
        <v>0.01</v>
      </c>
      <c r="G251" s="85">
        <v>140296</v>
      </c>
      <c r="H251" s="85">
        <v>1403</v>
      </c>
      <c r="I251" s="85"/>
    </row>
    <row r="252" spans="1:9" x14ac:dyDescent="0.25">
      <c r="A252" s="87" t="s">
        <v>754</v>
      </c>
      <c r="B252" s="7" t="s">
        <v>5987</v>
      </c>
      <c r="C252" s="126" t="s">
        <v>5988</v>
      </c>
      <c r="D252" s="80" t="s">
        <v>5368</v>
      </c>
      <c r="E252" s="80" t="s">
        <v>5393</v>
      </c>
      <c r="F252" s="339">
        <v>0.01</v>
      </c>
      <c r="G252" s="85">
        <v>123656</v>
      </c>
      <c r="H252" s="85">
        <v>1237</v>
      </c>
      <c r="I252" s="85"/>
    </row>
    <row r="253" spans="1:9" x14ac:dyDescent="0.25">
      <c r="A253" s="87" t="s">
        <v>754</v>
      </c>
      <c r="B253" s="7" t="s">
        <v>5969</v>
      </c>
      <c r="C253" s="126" t="s">
        <v>5970</v>
      </c>
      <c r="D253" s="80" t="s">
        <v>5368</v>
      </c>
      <c r="E253" s="80" t="s">
        <v>13</v>
      </c>
      <c r="F253" s="339">
        <v>0.1</v>
      </c>
      <c r="G253" s="85">
        <v>15364</v>
      </c>
      <c r="H253" s="85">
        <v>1536</v>
      </c>
      <c r="I253" s="85"/>
    </row>
    <row r="254" spans="1:9" x14ac:dyDescent="0.25">
      <c r="A254" s="87" t="s">
        <v>754</v>
      </c>
      <c r="B254" s="7" t="s">
        <v>5991</v>
      </c>
      <c r="C254" s="126" t="s">
        <v>5992</v>
      </c>
      <c r="D254" s="80" t="s">
        <v>5368</v>
      </c>
      <c r="E254" s="80" t="s">
        <v>13</v>
      </c>
      <c r="F254" s="339">
        <v>1</v>
      </c>
      <c r="G254" s="85">
        <v>4933</v>
      </c>
      <c r="H254" s="85">
        <v>4933</v>
      </c>
      <c r="I254" s="85"/>
    </row>
    <row r="255" spans="1:9" ht="13" x14ac:dyDescent="0.25">
      <c r="A255" s="341" t="s">
        <v>779</v>
      </c>
      <c r="B255" s="342" t="s">
        <v>5364</v>
      </c>
      <c r="C255" s="335" t="s">
        <v>780</v>
      </c>
      <c r="D255" s="336" t="s">
        <v>12</v>
      </c>
      <c r="E255" s="336" t="s">
        <v>16</v>
      </c>
      <c r="F255" s="337"/>
      <c r="G255" s="338"/>
      <c r="H255" s="338"/>
      <c r="I255" s="338">
        <v>1518295</v>
      </c>
    </row>
    <row r="256" spans="1:9" x14ac:dyDescent="0.25">
      <c r="A256" s="87" t="s">
        <v>779</v>
      </c>
      <c r="B256" s="7" t="s">
        <v>21</v>
      </c>
      <c r="C256" s="126" t="s">
        <v>22</v>
      </c>
      <c r="D256" s="80" t="s">
        <v>5365</v>
      </c>
      <c r="E256" s="80" t="s">
        <v>16</v>
      </c>
      <c r="F256" s="339">
        <v>1</v>
      </c>
      <c r="G256" s="85">
        <v>597780</v>
      </c>
      <c r="H256" s="85">
        <v>597780</v>
      </c>
      <c r="I256" s="85"/>
    </row>
    <row r="257" spans="1:9" x14ac:dyDescent="0.25">
      <c r="A257" s="87" t="s">
        <v>779</v>
      </c>
      <c r="B257" s="7" t="s">
        <v>5394</v>
      </c>
      <c r="C257" s="126" t="s">
        <v>5395</v>
      </c>
      <c r="D257" s="80" t="s">
        <v>5373</v>
      </c>
      <c r="E257" s="80" t="s">
        <v>4985</v>
      </c>
      <c r="F257" s="339">
        <v>4.5999999999999996</v>
      </c>
      <c r="G257" s="85">
        <v>110673</v>
      </c>
      <c r="H257" s="85">
        <v>509096</v>
      </c>
      <c r="I257" s="85"/>
    </row>
    <row r="258" spans="1:9" ht="25" x14ac:dyDescent="0.25">
      <c r="A258" s="87" t="s">
        <v>779</v>
      </c>
      <c r="B258" s="7" t="s">
        <v>5681</v>
      </c>
      <c r="C258" s="126" t="s">
        <v>5682</v>
      </c>
      <c r="D258" s="80" t="s">
        <v>5390</v>
      </c>
      <c r="E258" s="80" t="s">
        <v>5683</v>
      </c>
      <c r="F258" s="339">
        <v>3</v>
      </c>
      <c r="G258" s="85">
        <v>17302</v>
      </c>
      <c r="H258" s="85">
        <v>51906</v>
      </c>
      <c r="I258" s="85"/>
    </row>
    <row r="259" spans="1:9" x14ac:dyDescent="0.25">
      <c r="A259" s="87" t="s">
        <v>779</v>
      </c>
      <c r="B259" s="7" t="s">
        <v>5895</v>
      </c>
      <c r="C259" s="126" t="s">
        <v>5896</v>
      </c>
      <c r="D259" s="80" t="s">
        <v>5390</v>
      </c>
      <c r="E259" s="80" t="s">
        <v>75</v>
      </c>
      <c r="F259" s="339">
        <v>6</v>
      </c>
      <c r="G259" s="85">
        <v>150</v>
      </c>
      <c r="H259" s="85">
        <v>900</v>
      </c>
      <c r="I259" s="85"/>
    </row>
    <row r="260" spans="1:9" x14ac:dyDescent="0.25">
      <c r="A260" s="87" t="s">
        <v>779</v>
      </c>
      <c r="B260" s="7" t="s">
        <v>5897</v>
      </c>
      <c r="C260" s="126" t="s">
        <v>5898</v>
      </c>
      <c r="D260" s="80" t="s">
        <v>5390</v>
      </c>
      <c r="E260" s="80" t="s">
        <v>75</v>
      </c>
      <c r="F260" s="339">
        <v>3</v>
      </c>
      <c r="G260" s="85">
        <v>437</v>
      </c>
      <c r="H260" s="85">
        <v>1311</v>
      </c>
      <c r="I260" s="85"/>
    </row>
    <row r="261" spans="1:9" x14ac:dyDescent="0.25">
      <c r="A261" s="87" t="s">
        <v>779</v>
      </c>
      <c r="B261" s="7" t="s">
        <v>5414</v>
      </c>
      <c r="C261" s="126" t="s">
        <v>5415</v>
      </c>
      <c r="D261" s="80" t="s">
        <v>5390</v>
      </c>
      <c r="E261" s="80" t="s">
        <v>75</v>
      </c>
      <c r="F261" s="339">
        <v>0.1065</v>
      </c>
      <c r="G261" s="85">
        <v>187426</v>
      </c>
      <c r="H261" s="85">
        <v>19961</v>
      </c>
      <c r="I261" s="85"/>
    </row>
    <row r="262" spans="1:9" x14ac:dyDescent="0.25">
      <c r="A262" s="87" t="s">
        <v>779</v>
      </c>
      <c r="B262" s="7" t="s">
        <v>5582</v>
      </c>
      <c r="C262" s="126" t="s">
        <v>5583</v>
      </c>
      <c r="D262" s="80" t="s">
        <v>5390</v>
      </c>
      <c r="E262" s="80" t="s">
        <v>75</v>
      </c>
      <c r="F262" s="339">
        <v>7.0000000000000007E-2</v>
      </c>
      <c r="G262" s="85">
        <v>66212</v>
      </c>
      <c r="H262" s="85">
        <v>4635</v>
      </c>
      <c r="I262" s="85"/>
    </row>
    <row r="263" spans="1:9" x14ac:dyDescent="0.25">
      <c r="A263" s="87" t="s">
        <v>779</v>
      </c>
      <c r="B263" s="7" t="s">
        <v>5586</v>
      </c>
      <c r="C263" s="126" t="s">
        <v>5587</v>
      </c>
      <c r="D263" s="80" t="s">
        <v>5390</v>
      </c>
      <c r="E263" s="80" t="s">
        <v>75</v>
      </c>
      <c r="F263" s="339">
        <v>1</v>
      </c>
      <c r="G263" s="85">
        <v>90480</v>
      </c>
      <c r="H263" s="85">
        <v>90480</v>
      </c>
      <c r="I263" s="85"/>
    </row>
    <row r="264" spans="1:9" x14ac:dyDescent="0.25">
      <c r="A264" s="87" t="s">
        <v>779</v>
      </c>
      <c r="B264" s="7" t="s">
        <v>5374</v>
      </c>
      <c r="C264" s="126" t="s">
        <v>5375</v>
      </c>
      <c r="D264" s="80" t="s">
        <v>5376</v>
      </c>
      <c r="E264" s="80" t="s">
        <v>70</v>
      </c>
      <c r="F264" s="339">
        <v>4.5999999999999996</v>
      </c>
      <c r="G264" s="85">
        <v>3623</v>
      </c>
      <c r="H264" s="85">
        <v>16666</v>
      </c>
      <c r="I264" s="85"/>
    </row>
    <row r="265" spans="1:9" x14ac:dyDescent="0.25">
      <c r="A265" s="87" t="s">
        <v>779</v>
      </c>
      <c r="B265" s="7" t="s">
        <v>5377</v>
      </c>
      <c r="C265" s="126" t="s">
        <v>5378</v>
      </c>
      <c r="D265" s="80" t="s">
        <v>5368</v>
      </c>
      <c r="E265" s="80" t="s">
        <v>70</v>
      </c>
      <c r="F265" s="339">
        <v>12</v>
      </c>
      <c r="G265" s="85">
        <v>1897</v>
      </c>
      <c r="H265" s="85">
        <v>22764</v>
      </c>
      <c r="I265" s="85"/>
    </row>
    <row r="266" spans="1:9" x14ac:dyDescent="0.25">
      <c r="A266" s="87" t="s">
        <v>779</v>
      </c>
      <c r="B266" s="7" t="s">
        <v>5402</v>
      </c>
      <c r="C266" s="126" t="s">
        <v>5403</v>
      </c>
      <c r="D266" s="80" t="s">
        <v>5368</v>
      </c>
      <c r="E266" s="80" t="s">
        <v>5404</v>
      </c>
      <c r="F266" s="339">
        <v>1</v>
      </c>
      <c r="G266" s="85">
        <v>5304</v>
      </c>
      <c r="H266" s="85">
        <v>5304</v>
      </c>
      <c r="I266" s="85"/>
    </row>
    <row r="267" spans="1:9" x14ac:dyDescent="0.25">
      <c r="A267" s="87" t="s">
        <v>779</v>
      </c>
      <c r="B267" s="7" t="s">
        <v>5899</v>
      </c>
      <c r="C267" s="126" t="s">
        <v>5900</v>
      </c>
      <c r="D267" s="80" t="s">
        <v>5368</v>
      </c>
      <c r="E267" s="80" t="s">
        <v>13</v>
      </c>
      <c r="F267" s="339">
        <v>1</v>
      </c>
      <c r="G267" s="85">
        <v>12480</v>
      </c>
      <c r="H267" s="85">
        <v>12480</v>
      </c>
      <c r="I267" s="85"/>
    </row>
    <row r="268" spans="1:9" x14ac:dyDescent="0.25">
      <c r="A268" s="87" t="s">
        <v>779</v>
      </c>
      <c r="B268" s="7" t="s">
        <v>5901</v>
      </c>
      <c r="C268" s="126" t="s">
        <v>5902</v>
      </c>
      <c r="D268" s="80" t="s">
        <v>5368</v>
      </c>
      <c r="E268" s="80" t="s">
        <v>13</v>
      </c>
      <c r="F268" s="339">
        <v>0.3</v>
      </c>
      <c r="G268" s="85">
        <v>19807</v>
      </c>
      <c r="H268" s="85">
        <v>5942</v>
      </c>
      <c r="I268" s="85"/>
    </row>
    <row r="269" spans="1:9" x14ac:dyDescent="0.25">
      <c r="A269" s="87" t="s">
        <v>779</v>
      </c>
      <c r="B269" s="7" t="s">
        <v>5903</v>
      </c>
      <c r="C269" s="126" t="s">
        <v>5904</v>
      </c>
      <c r="D269" s="80" t="s">
        <v>5368</v>
      </c>
      <c r="E269" s="80" t="s">
        <v>770</v>
      </c>
      <c r="F269" s="339">
        <v>3.5</v>
      </c>
      <c r="G269" s="85">
        <v>7581</v>
      </c>
      <c r="H269" s="85">
        <v>26534</v>
      </c>
      <c r="I269" s="85"/>
    </row>
    <row r="270" spans="1:9" x14ac:dyDescent="0.25">
      <c r="A270" s="87" t="s">
        <v>779</v>
      </c>
      <c r="B270" s="7" t="s">
        <v>5905</v>
      </c>
      <c r="C270" s="126" t="s">
        <v>5906</v>
      </c>
      <c r="D270" s="80" t="s">
        <v>5368</v>
      </c>
      <c r="E270" s="80" t="s">
        <v>770</v>
      </c>
      <c r="F270" s="339">
        <v>24</v>
      </c>
      <c r="G270" s="85">
        <v>4866</v>
      </c>
      <c r="H270" s="85">
        <v>116784</v>
      </c>
      <c r="I270" s="85"/>
    </row>
    <row r="271" spans="1:9" x14ac:dyDescent="0.25">
      <c r="A271" s="87" t="s">
        <v>779</v>
      </c>
      <c r="B271" s="7" t="s">
        <v>5907</v>
      </c>
      <c r="C271" s="126" t="s">
        <v>10992</v>
      </c>
      <c r="D271" s="80" t="s">
        <v>5368</v>
      </c>
      <c r="E271" s="80" t="s">
        <v>770</v>
      </c>
      <c r="F271" s="339">
        <v>2</v>
      </c>
      <c r="G271" s="85">
        <v>3630</v>
      </c>
      <c r="H271" s="85">
        <v>7260</v>
      </c>
      <c r="I271" s="85"/>
    </row>
    <row r="272" spans="1:9" x14ac:dyDescent="0.25">
      <c r="A272" s="87" t="s">
        <v>779</v>
      </c>
      <c r="B272" s="7" t="s">
        <v>5909</v>
      </c>
      <c r="C272" s="126" t="s">
        <v>5910</v>
      </c>
      <c r="D272" s="80" t="s">
        <v>5368</v>
      </c>
      <c r="E272" s="80" t="s">
        <v>770</v>
      </c>
      <c r="F272" s="339">
        <v>4</v>
      </c>
      <c r="G272" s="85">
        <v>7123</v>
      </c>
      <c r="H272" s="85">
        <v>28492</v>
      </c>
      <c r="I272" s="85"/>
    </row>
    <row r="273" spans="1:9" ht="26" x14ac:dyDescent="0.25">
      <c r="A273" s="341" t="s">
        <v>789</v>
      </c>
      <c r="B273" s="342" t="s">
        <v>5364</v>
      </c>
      <c r="C273" s="335" t="s">
        <v>790</v>
      </c>
      <c r="D273" s="336" t="s">
        <v>12</v>
      </c>
      <c r="E273" s="336" t="s">
        <v>91</v>
      </c>
      <c r="F273" s="337"/>
      <c r="G273" s="338"/>
      <c r="H273" s="338"/>
      <c r="I273" s="338">
        <v>64079</v>
      </c>
    </row>
    <row r="274" spans="1:9" x14ac:dyDescent="0.25">
      <c r="A274" s="87" t="s">
        <v>789</v>
      </c>
      <c r="B274" s="7" t="s">
        <v>21</v>
      </c>
      <c r="C274" s="126" t="s">
        <v>22</v>
      </c>
      <c r="D274" s="80" t="s">
        <v>5365</v>
      </c>
      <c r="E274" s="80" t="s">
        <v>16</v>
      </c>
      <c r="F274" s="339">
        <v>0.02</v>
      </c>
      <c r="G274" s="85">
        <v>597780</v>
      </c>
      <c r="H274" s="85">
        <v>11956</v>
      </c>
      <c r="I274" s="85"/>
    </row>
    <row r="275" spans="1:9" x14ac:dyDescent="0.25">
      <c r="A275" s="87" t="s">
        <v>789</v>
      </c>
      <c r="B275" s="7" t="s">
        <v>5371</v>
      </c>
      <c r="C275" s="126" t="s">
        <v>5372</v>
      </c>
      <c r="D275" s="80" t="s">
        <v>5373</v>
      </c>
      <c r="E275" s="80" t="s">
        <v>4985</v>
      </c>
      <c r="F275" s="339">
        <v>1.1000000000000001</v>
      </c>
      <c r="G275" s="85">
        <v>37863</v>
      </c>
      <c r="H275" s="85">
        <v>41649</v>
      </c>
      <c r="I275" s="85"/>
    </row>
    <row r="276" spans="1:9" x14ac:dyDescent="0.25">
      <c r="A276" s="87" t="s">
        <v>789</v>
      </c>
      <c r="B276" s="7" t="s">
        <v>5374</v>
      </c>
      <c r="C276" s="126" t="s">
        <v>5375</v>
      </c>
      <c r="D276" s="80" t="s">
        <v>5376</v>
      </c>
      <c r="E276" s="80" t="s">
        <v>70</v>
      </c>
      <c r="F276" s="339">
        <v>0.34</v>
      </c>
      <c r="G276" s="85">
        <v>3623</v>
      </c>
      <c r="H276" s="85">
        <v>1232</v>
      </c>
      <c r="I276" s="85"/>
    </row>
    <row r="277" spans="1:9" x14ac:dyDescent="0.25">
      <c r="A277" s="87" t="s">
        <v>789</v>
      </c>
      <c r="B277" s="7" t="s">
        <v>5366</v>
      </c>
      <c r="C277" s="126" t="s">
        <v>5367</v>
      </c>
      <c r="D277" s="80" t="s">
        <v>5368</v>
      </c>
      <c r="E277" s="80" t="s">
        <v>13</v>
      </c>
      <c r="F277" s="339">
        <v>2</v>
      </c>
      <c r="G277" s="85">
        <v>4423</v>
      </c>
      <c r="H277" s="85">
        <v>8846</v>
      </c>
      <c r="I277" s="85"/>
    </row>
    <row r="278" spans="1:9" x14ac:dyDescent="0.25">
      <c r="A278" s="87" t="s">
        <v>789</v>
      </c>
      <c r="B278" s="7" t="s">
        <v>5901</v>
      </c>
      <c r="C278" s="126" t="s">
        <v>5902</v>
      </c>
      <c r="D278" s="80" t="s">
        <v>5368</v>
      </c>
      <c r="E278" s="80" t="s">
        <v>13</v>
      </c>
      <c r="F278" s="339">
        <v>0.02</v>
      </c>
      <c r="G278" s="85">
        <v>19807</v>
      </c>
      <c r="H278" s="85">
        <v>396</v>
      </c>
      <c r="I278" s="85"/>
    </row>
    <row r="279" spans="1:9" ht="26" x14ac:dyDescent="0.25">
      <c r="A279" s="341" t="s">
        <v>793</v>
      </c>
      <c r="B279" s="342" t="s">
        <v>5364</v>
      </c>
      <c r="C279" s="335" t="s">
        <v>794</v>
      </c>
      <c r="D279" s="336" t="s">
        <v>12</v>
      </c>
      <c r="E279" s="336" t="s">
        <v>13</v>
      </c>
      <c r="F279" s="337"/>
      <c r="G279" s="338"/>
      <c r="H279" s="338"/>
      <c r="I279" s="338">
        <v>8042</v>
      </c>
    </row>
    <row r="280" spans="1:9" x14ac:dyDescent="0.25">
      <c r="A280" s="87" t="s">
        <v>793</v>
      </c>
      <c r="B280" s="86" t="s">
        <v>5366</v>
      </c>
      <c r="C280" s="126" t="s">
        <v>5367</v>
      </c>
      <c r="D280" s="80" t="s">
        <v>5368</v>
      </c>
      <c r="E280" s="80" t="s">
        <v>13</v>
      </c>
      <c r="F280" s="339">
        <v>1.05</v>
      </c>
      <c r="G280" s="85">
        <v>4423</v>
      </c>
      <c r="H280" s="85">
        <v>4644</v>
      </c>
      <c r="I280" s="85"/>
    </row>
    <row r="281" spans="1:9" x14ac:dyDescent="0.25">
      <c r="A281" s="87" t="s">
        <v>793</v>
      </c>
      <c r="B281" s="86" t="s">
        <v>5369</v>
      </c>
      <c r="C281" s="126" t="s">
        <v>5370</v>
      </c>
      <c r="D281" s="80" t="s">
        <v>5368</v>
      </c>
      <c r="E281" s="80" t="s">
        <v>13</v>
      </c>
      <c r="F281" s="339">
        <v>0.11</v>
      </c>
      <c r="G281" s="85">
        <v>6176</v>
      </c>
      <c r="H281" s="85">
        <v>679</v>
      </c>
      <c r="I281" s="85"/>
    </row>
    <row r="282" spans="1:9" x14ac:dyDescent="0.25">
      <c r="A282" s="87" t="s">
        <v>793</v>
      </c>
      <c r="B282" s="86" t="s">
        <v>5371</v>
      </c>
      <c r="C282" s="126" t="s">
        <v>5372</v>
      </c>
      <c r="D282" s="80" t="s">
        <v>5373</v>
      </c>
      <c r="E282" s="80" t="s">
        <v>4985</v>
      </c>
      <c r="F282" s="339">
        <v>6.2E-2</v>
      </c>
      <c r="G282" s="85">
        <v>37863</v>
      </c>
      <c r="H282" s="85">
        <v>2348</v>
      </c>
      <c r="I282" s="85"/>
    </row>
    <row r="283" spans="1:9" x14ac:dyDescent="0.25">
      <c r="A283" s="87" t="s">
        <v>793</v>
      </c>
      <c r="B283" s="86" t="s">
        <v>5374</v>
      </c>
      <c r="C283" s="126" t="s">
        <v>5375</v>
      </c>
      <c r="D283" s="80" t="s">
        <v>5376</v>
      </c>
      <c r="E283" s="80" t="s">
        <v>70</v>
      </c>
      <c r="F283" s="339">
        <v>0.05</v>
      </c>
      <c r="G283" s="85">
        <v>3623</v>
      </c>
      <c r="H283" s="85">
        <v>181</v>
      </c>
      <c r="I283" s="85"/>
    </row>
    <row r="284" spans="1:9" x14ac:dyDescent="0.25">
      <c r="A284" s="87" t="s">
        <v>793</v>
      </c>
      <c r="B284" s="86" t="s">
        <v>5377</v>
      </c>
      <c r="C284" s="126" t="s">
        <v>5378</v>
      </c>
      <c r="D284" s="80" t="s">
        <v>5368</v>
      </c>
      <c r="E284" s="80" t="s">
        <v>70</v>
      </c>
      <c r="F284" s="339">
        <v>0.1</v>
      </c>
      <c r="G284" s="85">
        <v>1897</v>
      </c>
      <c r="H284" s="85">
        <v>190</v>
      </c>
      <c r="I284" s="85"/>
    </row>
    <row r="285" spans="1:9" ht="13" x14ac:dyDescent="0.25">
      <c r="A285" s="341" t="s">
        <v>799</v>
      </c>
      <c r="B285" s="342" t="s">
        <v>5364</v>
      </c>
      <c r="C285" s="335" t="s">
        <v>800</v>
      </c>
      <c r="D285" s="336" t="s">
        <v>12</v>
      </c>
      <c r="E285" s="336" t="s">
        <v>16</v>
      </c>
      <c r="F285" s="337"/>
      <c r="G285" s="338"/>
      <c r="H285" s="338"/>
      <c r="I285" s="338">
        <v>1584890</v>
      </c>
    </row>
    <row r="286" spans="1:9" x14ac:dyDescent="0.25">
      <c r="A286" s="87" t="s">
        <v>799</v>
      </c>
      <c r="B286" s="86" t="s">
        <v>21</v>
      </c>
      <c r="C286" s="126" t="s">
        <v>22</v>
      </c>
      <c r="D286" s="80" t="s">
        <v>5365</v>
      </c>
      <c r="E286" s="80" t="s">
        <v>16</v>
      </c>
      <c r="F286" s="339">
        <v>1.05</v>
      </c>
      <c r="G286" s="85">
        <v>597780</v>
      </c>
      <c r="H286" s="85">
        <v>627669</v>
      </c>
      <c r="I286" s="85"/>
    </row>
    <row r="287" spans="1:9" x14ac:dyDescent="0.25">
      <c r="A287" s="87" t="s">
        <v>799</v>
      </c>
      <c r="B287" s="7" t="s">
        <v>5394</v>
      </c>
      <c r="C287" s="126" t="s">
        <v>5395</v>
      </c>
      <c r="D287" s="80" t="s">
        <v>5373</v>
      </c>
      <c r="E287" s="80" t="s">
        <v>4985</v>
      </c>
      <c r="F287" s="339">
        <v>5</v>
      </c>
      <c r="G287" s="85">
        <v>110673</v>
      </c>
      <c r="H287" s="85">
        <v>553365</v>
      </c>
      <c r="I287" s="85"/>
    </row>
    <row r="288" spans="1:9" x14ac:dyDescent="0.25">
      <c r="A288" s="87" t="s">
        <v>799</v>
      </c>
      <c r="B288" s="7" t="s">
        <v>5897</v>
      </c>
      <c r="C288" s="126" t="s">
        <v>5898</v>
      </c>
      <c r="D288" s="80" t="s">
        <v>5390</v>
      </c>
      <c r="E288" s="80" t="s">
        <v>75</v>
      </c>
      <c r="F288" s="339">
        <v>9</v>
      </c>
      <c r="G288" s="85">
        <v>437</v>
      </c>
      <c r="H288" s="85">
        <v>3933</v>
      </c>
      <c r="I288" s="85"/>
    </row>
    <row r="289" spans="1:9" x14ac:dyDescent="0.25">
      <c r="A289" s="87" t="s">
        <v>799</v>
      </c>
      <c r="B289" s="7" t="s">
        <v>5414</v>
      </c>
      <c r="C289" s="126" t="s">
        <v>5415</v>
      </c>
      <c r="D289" s="80" t="s">
        <v>5390</v>
      </c>
      <c r="E289" s="80" t="s">
        <v>75</v>
      </c>
      <c r="F289" s="339">
        <v>0.1037</v>
      </c>
      <c r="G289" s="85">
        <v>187426</v>
      </c>
      <c r="H289" s="85">
        <v>19436</v>
      </c>
      <c r="I289" s="85"/>
    </row>
    <row r="290" spans="1:9" x14ac:dyDescent="0.25">
      <c r="A290" s="87" t="s">
        <v>799</v>
      </c>
      <c r="B290" s="7" t="s">
        <v>5582</v>
      </c>
      <c r="C290" s="126" t="s">
        <v>5583</v>
      </c>
      <c r="D290" s="80" t="s">
        <v>5390</v>
      </c>
      <c r="E290" s="80" t="s">
        <v>75</v>
      </c>
      <c r="F290" s="339">
        <v>0.04</v>
      </c>
      <c r="G290" s="85">
        <v>66212</v>
      </c>
      <c r="H290" s="85">
        <v>2648</v>
      </c>
      <c r="I290" s="85"/>
    </row>
    <row r="291" spans="1:9" x14ac:dyDescent="0.25">
      <c r="A291" s="87" t="s">
        <v>799</v>
      </c>
      <c r="B291" s="7" t="s">
        <v>5478</v>
      </c>
      <c r="C291" s="126" t="s">
        <v>5479</v>
      </c>
      <c r="D291" s="80" t="s">
        <v>5390</v>
      </c>
      <c r="E291" s="80" t="s">
        <v>75</v>
      </c>
      <c r="F291" s="339">
        <v>9</v>
      </c>
      <c r="G291" s="85">
        <v>406</v>
      </c>
      <c r="H291" s="85">
        <v>3654</v>
      </c>
      <c r="I291" s="85"/>
    </row>
    <row r="292" spans="1:9" x14ac:dyDescent="0.25">
      <c r="A292" s="87" t="s">
        <v>799</v>
      </c>
      <c r="B292" s="7" t="s">
        <v>5915</v>
      </c>
      <c r="C292" s="126" t="s">
        <v>5916</v>
      </c>
      <c r="D292" s="80" t="s">
        <v>5390</v>
      </c>
      <c r="E292" s="80" t="s">
        <v>75</v>
      </c>
      <c r="F292" s="339">
        <v>9</v>
      </c>
      <c r="G292" s="85">
        <v>239</v>
      </c>
      <c r="H292" s="85">
        <v>2151</v>
      </c>
      <c r="I292" s="85"/>
    </row>
    <row r="293" spans="1:9" x14ac:dyDescent="0.25">
      <c r="A293" s="87" t="s">
        <v>799</v>
      </c>
      <c r="B293" s="7" t="s">
        <v>5374</v>
      </c>
      <c r="C293" s="126" t="s">
        <v>5375</v>
      </c>
      <c r="D293" s="80" t="s">
        <v>5376</v>
      </c>
      <c r="E293" s="80" t="s">
        <v>70</v>
      </c>
      <c r="F293" s="339">
        <v>14.24</v>
      </c>
      <c r="G293" s="85">
        <v>3623</v>
      </c>
      <c r="H293" s="85">
        <v>51592</v>
      </c>
      <c r="I293" s="85"/>
    </row>
    <row r="294" spans="1:9" x14ac:dyDescent="0.25">
      <c r="A294" s="87" t="s">
        <v>799</v>
      </c>
      <c r="B294" s="7" t="s">
        <v>5377</v>
      </c>
      <c r="C294" s="126" t="s">
        <v>5378</v>
      </c>
      <c r="D294" s="80" t="s">
        <v>5368</v>
      </c>
      <c r="E294" s="80" t="s">
        <v>70</v>
      </c>
      <c r="F294" s="339">
        <v>15.1</v>
      </c>
      <c r="G294" s="85">
        <v>1897</v>
      </c>
      <c r="H294" s="85">
        <v>28645</v>
      </c>
      <c r="I294" s="85"/>
    </row>
    <row r="295" spans="1:9" x14ac:dyDescent="0.25">
      <c r="A295" s="87" t="s">
        <v>799</v>
      </c>
      <c r="B295" s="7" t="s">
        <v>5369</v>
      </c>
      <c r="C295" s="126" t="s">
        <v>5370</v>
      </c>
      <c r="D295" s="80" t="s">
        <v>5368</v>
      </c>
      <c r="E295" s="80" t="s">
        <v>13</v>
      </c>
      <c r="F295" s="339">
        <v>0.5</v>
      </c>
      <c r="G295" s="85">
        <v>6176</v>
      </c>
      <c r="H295" s="85">
        <v>3088</v>
      </c>
      <c r="I295" s="85"/>
    </row>
    <row r="296" spans="1:9" x14ac:dyDescent="0.25">
      <c r="A296" s="87" t="s">
        <v>799</v>
      </c>
      <c r="B296" s="7" t="s">
        <v>5402</v>
      </c>
      <c r="C296" s="126" t="s">
        <v>5403</v>
      </c>
      <c r="D296" s="80" t="s">
        <v>5368</v>
      </c>
      <c r="E296" s="80" t="s">
        <v>5404</v>
      </c>
      <c r="F296" s="339">
        <v>1.5</v>
      </c>
      <c r="G296" s="85">
        <v>5304</v>
      </c>
      <c r="H296" s="85">
        <v>7956</v>
      </c>
      <c r="I296" s="85"/>
    </row>
    <row r="297" spans="1:9" x14ac:dyDescent="0.25">
      <c r="A297" s="87" t="s">
        <v>799</v>
      </c>
      <c r="B297" s="7" t="s">
        <v>5907</v>
      </c>
      <c r="C297" s="126" t="s">
        <v>10992</v>
      </c>
      <c r="D297" s="80" t="s">
        <v>5368</v>
      </c>
      <c r="E297" s="80" t="s">
        <v>770</v>
      </c>
      <c r="F297" s="339">
        <v>3.5</v>
      </c>
      <c r="G297" s="85">
        <v>3630</v>
      </c>
      <c r="H297" s="85">
        <v>12705</v>
      </c>
      <c r="I297" s="85"/>
    </row>
    <row r="298" spans="1:9" x14ac:dyDescent="0.25">
      <c r="A298" s="87" t="s">
        <v>799</v>
      </c>
      <c r="B298" s="7" t="s">
        <v>5929</v>
      </c>
      <c r="C298" s="126" t="s">
        <v>5930</v>
      </c>
      <c r="D298" s="80" t="s">
        <v>5368</v>
      </c>
      <c r="E298" s="80" t="s">
        <v>70</v>
      </c>
      <c r="F298" s="339">
        <v>11</v>
      </c>
      <c r="G298" s="85">
        <v>24368</v>
      </c>
      <c r="H298" s="85">
        <v>268048</v>
      </c>
      <c r="I298" s="85"/>
    </row>
    <row r="299" spans="1:9" ht="13" x14ac:dyDescent="0.25">
      <c r="A299" s="341" t="s">
        <v>801</v>
      </c>
      <c r="B299" s="342" t="s">
        <v>5364</v>
      </c>
      <c r="C299" s="335" t="s">
        <v>802</v>
      </c>
      <c r="D299" s="336" t="s">
        <v>12</v>
      </c>
      <c r="E299" s="336" t="s">
        <v>65</v>
      </c>
      <c r="F299" s="337"/>
      <c r="G299" s="338"/>
      <c r="H299" s="338"/>
      <c r="I299" s="338">
        <v>6585</v>
      </c>
    </row>
    <row r="300" spans="1:9" x14ac:dyDescent="0.25">
      <c r="A300" s="87" t="s">
        <v>801</v>
      </c>
      <c r="B300" s="86" t="s">
        <v>6049</v>
      </c>
      <c r="C300" s="126" t="s">
        <v>5524</v>
      </c>
      <c r="D300" s="80" t="s">
        <v>6050</v>
      </c>
      <c r="E300" s="80" t="s">
        <v>4985</v>
      </c>
      <c r="F300" s="339">
        <v>0.3</v>
      </c>
      <c r="G300" s="85">
        <v>14562</v>
      </c>
      <c r="H300" s="85">
        <v>4369</v>
      </c>
      <c r="I300" s="85"/>
    </row>
    <row r="301" spans="1:9" x14ac:dyDescent="0.25">
      <c r="A301" s="87" t="s">
        <v>801</v>
      </c>
      <c r="B301" s="7" t="s">
        <v>5374</v>
      </c>
      <c r="C301" s="126" t="s">
        <v>5375</v>
      </c>
      <c r="D301" s="80" t="s">
        <v>5376</v>
      </c>
      <c r="E301" s="80" t="s">
        <v>70</v>
      </c>
      <c r="F301" s="339">
        <v>0.1</v>
      </c>
      <c r="G301" s="85">
        <v>3623</v>
      </c>
      <c r="H301" s="85">
        <v>362</v>
      </c>
      <c r="I301" s="85"/>
    </row>
    <row r="302" spans="1:9" x14ac:dyDescent="0.25">
      <c r="A302" s="87" t="s">
        <v>801</v>
      </c>
      <c r="B302" s="7" t="s">
        <v>5377</v>
      </c>
      <c r="C302" s="126" t="s">
        <v>5378</v>
      </c>
      <c r="D302" s="80" t="s">
        <v>5368</v>
      </c>
      <c r="E302" s="80" t="s">
        <v>70</v>
      </c>
      <c r="F302" s="339">
        <v>0.1</v>
      </c>
      <c r="G302" s="85">
        <v>1897</v>
      </c>
      <c r="H302" s="85">
        <v>190</v>
      </c>
      <c r="I302" s="85"/>
    </row>
    <row r="303" spans="1:9" x14ac:dyDescent="0.25">
      <c r="A303" s="87" t="s">
        <v>801</v>
      </c>
      <c r="B303" s="86" t="s">
        <v>6051</v>
      </c>
      <c r="C303" s="126" t="s">
        <v>6052</v>
      </c>
      <c r="D303" s="80" t="s">
        <v>5368</v>
      </c>
      <c r="E303" s="80" t="s">
        <v>5143</v>
      </c>
      <c r="F303" s="339">
        <v>0.02</v>
      </c>
      <c r="G303" s="85">
        <v>83200</v>
      </c>
      <c r="H303" s="85">
        <v>1664</v>
      </c>
      <c r="I303" s="85"/>
    </row>
    <row r="304" spans="1:9" ht="39" x14ac:dyDescent="0.25">
      <c r="A304" s="341" t="s">
        <v>883</v>
      </c>
      <c r="B304" s="342" t="s">
        <v>5364</v>
      </c>
      <c r="C304" s="335" t="s">
        <v>884</v>
      </c>
      <c r="D304" s="336" t="s">
        <v>12</v>
      </c>
      <c r="E304" s="336" t="s">
        <v>65</v>
      </c>
      <c r="F304" s="337"/>
      <c r="G304" s="338"/>
      <c r="H304" s="338"/>
      <c r="I304" s="338">
        <v>185918</v>
      </c>
    </row>
    <row r="305" spans="1:9" ht="37.5" x14ac:dyDescent="0.25">
      <c r="A305" s="87" t="s">
        <v>883</v>
      </c>
      <c r="B305" s="7" t="s">
        <v>6165</v>
      </c>
      <c r="C305" s="126" t="s">
        <v>884</v>
      </c>
      <c r="D305" s="80" t="s">
        <v>5368</v>
      </c>
      <c r="E305" s="80" t="s">
        <v>65</v>
      </c>
      <c r="F305" s="339">
        <v>1</v>
      </c>
      <c r="G305" s="85">
        <v>185918</v>
      </c>
      <c r="H305" s="85">
        <v>185918</v>
      </c>
      <c r="I305" s="85"/>
    </row>
    <row r="306" spans="1:9" ht="13" x14ac:dyDescent="0.25">
      <c r="A306" s="341" t="s">
        <v>897</v>
      </c>
      <c r="B306" s="342" t="s">
        <v>5364</v>
      </c>
      <c r="C306" s="335" t="s">
        <v>898</v>
      </c>
      <c r="D306" s="336" t="s">
        <v>12</v>
      </c>
      <c r="E306" s="336" t="s">
        <v>65</v>
      </c>
      <c r="F306" s="337"/>
      <c r="G306" s="338"/>
      <c r="H306" s="338"/>
      <c r="I306" s="338">
        <v>75175</v>
      </c>
    </row>
    <row r="307" spans="1:9" x14ac:dyDescent="0.25">
      <c r="A307" s="87" t="s">
        <v>897</v>
      </c>
      <c r="B307" s="7" t="s">
        <v>53</v>
      </c>
      <c r="C307" s="126" t="s">
        <v>54</v>
      </c>
      <c r="D307" s="80" t="s">
        <v>5365</v>
      </c>
      <c r="E307" s="80" t="s">
        <v>16</v>
      </c>
      <c r="F307" s="339">
        <v>1.7000000000000001E-2</v>
      </c>
      <c r="G307" s="85">
        <v>458377</v>
      </c>
      <c r="H307" s="85">
        <v>7792</v>
      </c>
      <c r="I307" s="85"/>
    </row>
    <row r="308" spans="1:9" x14ac:dyDescent="0.25">
      <c r="A308" s="87" t="s">
        <v>897</v>
      </c>
      <c r="B308" s="7" t="s">
        <v>5371</v>
      </c>
      <c r="C308" s="126" t="s">
        <v>5372</v>
      </c>
      <c r="D308" s="80" t="s">
        <v>5373</v>
      </c>
      <c r="E308" s="80" t="s">
        <v>4985</v>
      </c>
      <c r="F308" s="339">
        <v>1.1000000000000001</v>
      </c>
      <c r="G308" s="85">
        <v>37863</v>
      </c>
      <c r="H308" s="85">
        <v>41649</v>
      </c>
      <c r="I308" s="85"/>
    </row>
    <row r="309" spans="1:9" x14ac:dyDescent="0.25">
      <c r="A309" s="87" t="s">
        <v>897</v>
      </c>
      <c r="B309" s="7" t="s">
        <v>5414</v>
      </c>
      <c r="C309" s="126" t="s">
        <v>5415</v>
      </c>
      <c r="D309" s="80" t="s">
        <v>5390</v>
      </c>
      <c r="E309" s="80" t="s">
        <v>75</v>
      </c>
      <c r="F309" s="339">
        <v>4.1999999999999997E-3</v>
      </c>
      <c r="G309" s="85">
        <v>187426</v>
      </c>
      <c r="H309" s="85">
        <v>787</v>
      </c>
      <c r="I309" s="85"/>
    </row>
    <row r="310" spans="1:9" x14ac:dyDescent="0.25">
      <c r="A310" s="87" t="s">
        <v>897</v>
      </c>
      <c r="B310" s="7" t="s">
        <v>5374</v>
      </c>
      <c r="C310" s="126" t="s">
        <v>5375</v>
      </c>
      <c r="D310" s="80" t="s">
        <v>5376</v>
      </c>
      <c r="E310" s="80" t="s">
        <v>70</v>
      </c>
      <c r="F310" s="339">
        <v>0.1</v>
      </c>
      <c r="G310" s="85">
        <v>3623</v>
      </c>
      <c r="H310" s="85">
        <v>362</v>
      </c>
      <c r="I310" s="85"/>
    </row>
    <row r="311" spans="1:9" x14ac:dyDescent="0.25">
      <c r="A311" s="87" t="s">
        <v>897</v>
      </c>
      <c r="B311" s="7" t="s">
        <v>5377</v>
      </c>
      <c r="C311" s="126" t="s">
        <v>5378</v>
      </c>
      <c r="D311" s="80" t="s">
        <v>5368</v>
      </c>
      <c r="E311" s="80" t="s">
        <v>70</v>
      </c>
      <c r="F311" s="339">
        <v>1.1000000000000001</v>
      </c>
      <c r="G311" s="85">
        <v>1897</v>
      </c>
      <c r="H311" s="85">
        <v>2087</v>
      </c>
      <c r="I311" s="85"/>
    </row>
    <row r="312" spans="1:9" x14ac:dyDescent="0.25">
      <c r="A312" s="87" t="s">
        <v>897</v>
      </c>
      <c r="B312" s="7" t="s">
        <v>6172</v>
      </c>
      <c r="C312" s="126" t="s">
        <v>6173</v>
      </c>
      <c r="D312" s="80" t="s">
        <v>5368</v>
      </c>
      <c r="E312" s="80" t="s">
        <v>70</v>
      </c>
      <c r="F312" s="339">
        <v>12.914999999999999</v>
      </c>
      <c r="G312" s="85">
        <v>1742</v>
      </c>
      <c r="H312" s="85">
        <v>22498</v>
      </c>
      <c r="I312" s="85"/>
    </row>
    <row r="313" spans="1:9" ht="39" x14ac:dyDescent="0.25">
      <c r="A313" s="341" t="s">
        <v>10625</v>
      </c>
      <c r="B313" s="342" t="s">
        <v>5364</v>
      </c>
      <c r="C313" s="335" t="s">
        <v>10626</v>
      </c>
      <c r="D313" s="336" t="s">
        <v>12</v>
      </c>
      <c r="E313" s="336" t="s">
        <v>65</v>
      </c>
      <c r="F313" s="337"/>
      <c r="G313" s="338"/>
      <c r="H313" s="338"/>
      <c r="I313" s="338">
        <v>85281</v>
      </c>
    </row>
    <row r="314" spans="1:9" x14ac:dyDescent="0.25">
      <c r="A314" s="87" t="s">
        <v>10625</v>
      </c>
      <c r="B314" s="86" t="s">
        <v>6150</v>
      </c>
      <c r="C314" s="126" t="s">
        <v>6151</v>
      </c>
      <c r="D314" s="80" t="s">
        <v>5373</v>
      </c>
      <c r="E314" s="80" t="s">
        <v>4985</v>
      </c>
      <c r="F314" s="339">
        <v>0.66</v>
      </c>
      <c r="G314" s="85">
        <v>75029</v>
      </c>
      <c r="H314" s="85">
        <v>49519</v>
      </c>
      <c r="I314" s="85"/>
    </row>
    <row r="315" spans="1:9" ht="25" x14ac:dyDescent="0.25">
      <c r="A315" s="87" t="s">
        <v>10625</v>
      </c>
      <c r="B315" s="7" t="s">
        <v>5681</v>
      </c>
      <c r="C315" s="126" t="s">
        <v>5682</v>
      </c>
      <c r="D315" s="80" t="s">
        <v>5390</v>
      </c>
      <c r="E315" s="80" t="s">
        <v>5683</v>
      </c>
      <c r="F315" s="339">
        <v>0.02</v>
      </c>
      <c r="G315" s="85">
        <v>17302</v>
      </c>
      <c r="H315" s="85">
        <v>346</v>
      </c>
      <c r="I315" s="85"/>
    </row>
    <row r="316" spans="1:9" x14ac:dyDescent="0.25">
      <c r="A316" s="87" t="s">
        <v>10625</v>
      </c>
      <c r="B316" s="7" t="s">
        <v>5414</v>
      </c>
      <c r="C316" s="126" t="s">
        <v>5415</v>
      </c>
      <c r="D316" s="80" t="s">
        <v>5390</v>
      </c>
      <c r="E316" s="80" t="s">
        <v>75</v>
      </c>
      <c r="F316" s="339">
        <v>9.9000000000000008E-3</v>
      </c>
      <c r="G316" s="85">
        <v>187426</v>
      </c>
      <c r="H316" s="85">
        <v>1856</v>
      </c>
      <c r="I316" s="85"/>
    </row>
    <row r="317" spans="1:9" x14ac:dyDescent="0.25">
      <c r="A317" s="87" t="s">
        <v>10625</v>
      </c>
      <c r="B317" s="7" t="s">
        <v>6089</v>
      </c>
      <c r="C317" s="126" t="s">
        <v>6090</v>
      </c>
      <c r="D317" s="80" t="s">
        <v>5368</v>
      </c>
      <c r="E317" s="80" t="s">
        <v>5393</v>
      </c>
      <c r="F317" s="339">
        <v>2.5000000000000001E-2</v>
      </c>
      <c r="G317" s="85">
        <v>62296</v>
      </c>
      <c r="H317" s="85">
        <v>1557</v>
      </c>
      <c r="I317" s="85"/>
    </row>
    <row r="318" spans="1:9" x14ac:dyDescent="0.25">
      <c r="A318" s="87" t="s">
        <v>10625</v>
      </c>
      <c r="B318" s="7" t="s">
        <v>6091</v>
      </c>
      <c r="C318" s="126" t="s">
        <v>6092</v>
      </c>
      <c r="D318" s="80" t="s">
        <v>5368</v>
      </c>
      <c r="E318" s="80" t="s">
        <v>5393</v>
      </c>
      <c r="F318" s="339">
        <v>0.05</v>
      </c>
      <c r="G318" s="85">
        <v>109097</v>
      </c>
      <c r="H318" s="85">
        <v>5455</v>
      </c>
      <c r="I318" s="85"/>
    </row>
    <row r="319" spans="1:9" x14ac:dyDescent="0.25">
      <c r="A319" s="87" t="s">
        <v>10625</v>
      </c>
      <c r="B319" s="7" t="s">
        <v>5377</v>
      </c>
      <c r="C319" s="126" t="s">
        <v>5378</v>
      </c>
      <c r="D319" s="80" t="s">
        <v>5368</v>
      </c>
      <c r="E319" s="80" t="s">
        <v>70</v>
      </c>
      <c r="F319" s="339">
        <v>0.34</v>
      </c>
      <c r="G319" s="85">
        <v>1897</v>
      </c>
      <c r="H319" s="85">
        <v>645</v>
      </c>
      <c r="I319" s="85"/>
    </row>
    <row r="320" spans="1:9" x14ac:dyDescent="0.25">
      <c r="A320" s="87" t="s">
        <v>10625</v>
      </c>
      <c r="B320" s="7" t="s">
        <v>6112</v>
      </c>
      <c r="C320" s="126" t="s">
        <v>6113</v>
      </c>
      <c r="D320" s="80" t="s">
        <v>5368</v>
      </c>
      <c r="E320" s="80" t="s">
        <v>6095</v>
      </c>
      <c r="F320" s="339">
        <v>1.2500000000000001E-2</v>
      </c>
      <c r="G320" s="85">
        <v>13416</v>
      </c>
      <c r="H320" s="85">
        <v>168</v>
      </c>
      <c r="I320" s="85"/>
    </row>
    <row r="321" spans="1:9" x14ac:dyDescent="0.25">
      <c r="A321" s="87" t="s">
        <v>10625</v>
      </c>
      <c r="B321" s="7" t="s">
        <v>6096</v>
      </c>
      <c r="C321" s="126" t="s">
        <v>6097</v>
      </c>
      <c r="D321" s="80" t="s">
        <v>5368</v>
      </c>
      <c r="E321" s="80" t="s">
        <v>6098</v>
      </c>
      <c r="F321" s="339">
        <v>5.3571428571428568E-2</v>
      </c>
      <c r="G321" s="85">
        <v>64376</v>
      </c>
      <c r="H321" s="85">
        <v>3449</v>
      </c>
      <c r="I321" s="85"/>
    </row>
    <row r="322" spans="1:9" x14ac:dyDescent="0.25">
      <c r="A322" s="87" t="s">
        <v>10625</v>
      </c>
      <c r="B322" s="7" t="s">
        <v>6099</v>
      </c>
      <c r="C322" s="126" t="s">
        <v>6100</v>
      </c>
      <c r="D322" s="80" t="s">
        <v>5368</v>
      </c>
      <c r="E322" s="80" t="s">
        <v>70</v>
      </c>
      <c r="F322" s="339">
        <v>0.4</v>
      </c>
      <c r="G322" s="85">
        <v>6708</v>
      </c>
      <c r="H322" s="85">
        <v>2683</v>
      </c>
      <c r="I322" s="85"/>
    </row>
    <row r="323" spans="1:9" x14ac:dyDescent="0.25">
      <c r="A323" s="87" t="s">
        <v>10625</v>
      </c>
      <c r="B323" s="7" t="s">
        <v>6103</v>
      </c>
      <c r="C323" s="126" t="s">
        <v>6104</v>
      </c>
      <c r="D323" s="80" t="s">
        <v>5368</v>
      </c>
      <c r="E323" s="80" t="s">
        <v>70</v>
      </c>
      <c r="F323" s="339">
        <v>1.1000000000000001</v>
      </c>
      <c r="G323" s="85">
        <v>7748</v>
      </c>
      <c r="H323" s="85">
        <v>8523</v>
      </c>
      <c r="I323" s="85"/>
    </row>
    <row r="324" spans="1:9" x14ac:dyDescent="0.25">
      <c r="A324" s="87" t="s">
        <v>10625</v>
      </c>
      <c r="B324" s="7" t="s">
        <v>6114</v>
      </c>
      <c r="C324" s="126" t="s">
        <v>6115</v>
      </c>
      <c r="D324" s="80" t="s">
        <v>5368</v>
      </c>
      <c r="E324" s="80" t="s">
        <v>65</v>
      </c>
      <c r="F324" s="339">
        <v>0.35</v>
      </c>
      <c r="G324" s="85">
        <v>27040</v>
      </c>
      <c r="H324" s="85">
        <v>9464</v>
      </c>
      <c r="I324" s="85"/>
    </row>
    <row r="325" spans="1:9" x14ac:dyDescent="0.25">
      <c r="A325" s="87" t="s">
        <v>10625</v>
      </c>
      <c r="B325" s="7" t="s">
        <v>5973</v>
      </c>
      <c r="C325" s="126" t="s">
        <v>5974</v>
      </c>
      <c r="D325" s="80" t="s">
        <v>5368</v>
      </c>
      <c r="E325" s="80" t="s">
        <v>70</v>
      </c>
      <c r="F325" s="339">
        <v>12</v>
      </c>
      <c r="G325" s="85">
        <v>44</v>
      </c>
      <c r="H325" s="85">
        <v>528</v>
      </c>
      <c r="I325" s="85"/>
    </row>
    <row r="326" spans="1:9" x14ac:dyDescent="0.25">
      <c r="A326" s="87" t="s">
        <v>10625</v>
      </c>
      <c r="B326" s="7" t="s">
        <v>6107</v>
      </c>
      <c r="C326" s="126" t="s">
        <v>6108</v>
      </c>
      <c r="D326" s="80" t="s">
        <v>5368</v>
      </c>
      <c r="E326" s="80" t="s">
        <v>70</v>
      </c>
      <c r="F326" s="339">
        <v>12</v>
      </c>
      <c r="G326" s="85">
        <v>44</v>
      </c>
      <c r="H326" s="85">
        <v>528</v>
      </c>
      <c r="I326" s="85"/>
    </row>
    <row r="327" spans="1:9" x14ac:dyDescent="0.25">
      <c r="A327" s="87" t="s">
        <v>10625</v>
      </c>
      <c r="B327" s="7" t="s">
        <v>6109</v>
      </c>
      <c r="C327" s="126" t="s">
        <v>6110</v>
      </c>
      <c r="D327" s="80" t="s">
        <v>5368</v>
      </c>
      <c r="E327" s="80" t="s">
        <v>70</v>
      </c>
      <c r="F327" s="339">
        <v>7</v>
      </c>
      <c r="G327" s="85">
        <v>80</v>
      </c>
      <c r="H327" s="85">
        <v>560</v>
      </c>
      <c r="I327" s="85"/>
    </row>
    <row r="328" spans="1:9" ht="26" x14ac:dyDescent="0.25">
      <c r="A328" s="341" t="s">
        <v>931</v>
      </c>
      <c r="B328" s="342" t="s">
        <v>5364</v>
      </c>
      <c r="C328" s="335" t="s">
        <v>10745</v>
      </c>
      <c r="D328" s="336" t="s">
        <v>12</v>
      </c>
      <c r="E328" s="336" t="s">
        <v>70</v>
      </c>
      <c r="F328" s="337"/>
      <c r="G328" s="338"/>
      <c r="H328" s="338"/>
      <c r="I328" s="338">
        <v>113703</v>
      </c>
    </row>
    <row r="329" spans="1:9" x14ac:dyDescent="0.25">
      <c r="A329" s="87" t="s">
        <v>931</v>
      </c>
      <c r="B329" s="7" t="s">
        <v>5601</v>
      </c>
      <c r="C329" s="126" t="s">
        <v>5602</v>
      </c>
      <c r="D329" s="80" t="s">
        <v>5373</v>
      </c>
      <c r="E329" s="80" t="s">
        <v>4985</v>
      </c>
      <c r="F329" s="339">
        <v>1.02</v>
      </c>
      <c r="G329" s="85">
        <v>41652</v>
      </c>
      <c r="H329" s="85">
        <v>42485</v>
      </c>
      <c r="I329" s="85"/>
    </row>
    <row r="330" spans="1:9" x14ac:dyDescent="0.25">
      <c r="A330" s="87" t="s">
        <v>931</v>
      </c>
      <c r="B330" s="7" t="s">
        <v>5414</v>
      </c>
      <c r="C330" s="126" t="s">
        <v>5415</v>
      </c>
      <c r="D330" s="80" t="s">
        <v>5390</v>
      </c>
      <c r="E330" s="80" t="s">
        <v>75</v>
      </c>
      <c r="F330" s="339">
        <v>1.52E-2</v>
      </c>
      <c r="G330" s="85">
        <v>187426</v>
      </c>
      <c r="H330" s="85">
        <v>2849</v>
      </c>
      <c r="I330" s="85"/>
    </row>
    <row r="331" spans="1:9" x14ac:dyDescent="0.25">
      <c r="A331" s="87" t="s">
        <v>931</v>
      </c>
      <c r="B331" s="7" t="s">
        <v>5374</v>
      </c>
      <c r="C331" s="126" t="s">
        <v>5375</v>
      </c>
      <c r="D331" s="80" t="s">
        <v>5376</v>
      </c>
      <c r="E331" s="80" t="s">
        <v>70</v>
      </c>
      <c r="F331" s="339">
        <v>0.15</v>
      </c>
      <c r="G331" s="85">
        <v>3623</v>
      </c>
      <c r="H331" s="85">
        <v>543</v>
      </c>
      <c r="I331" s="85"/>
    </row>
    <row r="332" spans="1:9" x14ac:dyDescent="0.25">
      <c r="A332" s="87" t="s">
        <v>931</v>
      </c>
      <c r="B332" s="7" t="s">
        <v>5377</v>
      </c>
      <c r="C332" s="126" t="s">
        <v>5378</v>
      </c>
      <c r="D332" s="80" t="s">
        <v>5368</v>
      </c>
      <c r="E332" s="80" t="s">
        <v>70</v>
      </c>
      <c r="F332" s="339">
        <v>2.6</v>
      </c>
      <c r="G332" s="85">
        <v>1897</v>
      </c>
      <c r="H332" s="85">
        <v>4932</v>
      </c>
      <c r="I332" s="85"/>
    </row>
    <row r="333" spans="1:9" x14ac:dyDescent="0.25">
      <c r="A333" s="87" t="s">
        <v>931</v>
      </c>
      <c r="B333" s="7" t="s">
        <v>6242</v>
      </c>
      <c r="C333" s="126" t="s">
        <v>6243</v>
      </c>
      <c r="D333" s="80" t="s">
        <v>5368</v>
      </c>
      <c r="E333" s="80" t="s">
        <v>70</v>
      </c>
      <c r="F333" s="339">
        <v>1</v>
      </c>
      <c r="G333" s="85">
        <v>51896</v>
      </c>
      <c r="H333" s="85">
        <v>51896</v>
      </c>
      <c r="I333" s="85"/>
    </row>
    <row r="334" spans="1:9" x14ac:dyDescent="0.25">
      <c r="A334" s="87" t="s">
        <v>931</v>
      </c>
      <c r="B334" s="7" t="s">
        <v>6188</v>
      </c>
      <c r="C334" s="126" t="s">
        <v>6189</v>
      </c>
      <c r="D334" s="80" t="s">
        <v>5368</v>
      </c>
      <c r="E334" s="80" t="s">
        <v>70</v>
      </c>
      <c r="F334" s="339">
        <v>0.05</v>
      </c>
      <c r="G334" s="85">
        <v>1330</v>
      </c>
      <c r="H334" s="85">
        <v>67</v>
      </c>
      <c r="I334" s="85"/>
    </row>
    <row r="335" spans="1:9" x14ac:dyDescent="0.25">
      <c r="A335" s="87" t="s">
        <v>931</v>
      </c>
      <c r="B335" s="7" t="s">
        <v>6198</v>
      </c>
      <c r="C335" s="126" t="s">
        <v>6199</v>
      </c>
      <c r="D335" s="80" t="s">
        <v>5368</v>
      </c>
      <c r="E335" s="80" t="s">
        <v>70</v>
      </c>
      <c r="F335" s="339">
        <v>1</v>
      </c>
      <c r="G335" s="85">
        <v>10931</v>
      </c>
      <c r="H335" s="85">
        <v>10931</v>
      </c>
      <c r="I335" s="85"/>
    </row>
    <row r="336" spans="1:9" ht="26" x14ac:dyDescent="0.25">
      <c r="A336" s="341" t="s">
        <v>945</v>
      </c>
      <c r="B336" s="342" t="s">
        <v>5364</v>
      </c>
      <c r="C336" s="335" t="s">
        <v>10746</v>
      </c>
      <c r="D336" s="336" t="s">
        <v>12</v>
      </c>
      <c r="E336" s="336" t="s">
        <v>70</v>
      </c>
      <c r="F336" s="337"/>
      <c r="G336" s="338"/>
      <c r="H336" s="338"/>
      <c r="I336" s="338">
        <v>71130</v>
      </c>
    </row>
    <row r="337" spans="1:9" x14ac:dyDescent="0.25">
      <c r="A337" s="87" t="s">
        <v>945</v>
      </c>
      <c r="B337" s="7" t="s">
        <v>5601</v>
      </c>
      <c r="C337" s="126" t="s">
        <v>5602</v>
      </c>
      <c r="D337" s="80" t="s">
        <v>5373</v>
      </c>
      <c r="E337" s="80" t="s">
        <v>4985</v>
      </c>
      <c r="F337" s="339">
        <v>1.2</v>
      </c>
      <c r="G337" s="85">
        <v>41652</v>
      </c>
      <c r="H337" s="85">
        <v>49982</v>
      </c>
      <c r="I337" s="85"/>
    </row>
    <row r="338" spans="1:9" x14ac:dyDescent="0.25">
      <c r="A338" s="87" t="s">
        <v>945</v>
      </c>
      <c r="B338" s="7" t="s">
        <v>5414</v>
      </c>
      <c r="C338" s="126" t="s">
        <v>5415</v>
      </c>
      <c r="D338" s="80" t="s">
        <v>5390</v>
      </c>
      <c r="E338" s="80" t="s">
        <v>75</v>
      </c>
      <c r="F338" s="339">
        <v>5.0217238107392757E-3</v>
      </c>
      <c r="G338" s="85">
        <v>187426</v>
      </c>
      <c r="H338" s="85">
        <v>941</v>
      </c>
      <c r="I338" s="85"/>
    </row>
    <row r="339" spans="1:9" x14ac:dyDescent="0.25">
      <c r="A339" s="87" t="s">
        <v>945</v>
      </c>
      <c r="B339" s="7" t="s">
        <v>5374</v>
      </c>
      <c r="C339" s="126" t="s">
        <v>5375</v>
      </c>
      <c r="D339" s="80" t="s">
        <v>5376</v>
      </c>
      <c r="E339" s="80" t="s">
        <v>70</v>
      </c>
      <c r="F339" s="339">
        <v>0.3</v>
      </c>
      <c r="G339" s="85">
        <v>3623</v>
      </c>
      <c r="H339" s="85">
        <v>1087</v>
      </c>
      <c r="I339" s="85"/>
    </row>
    <row r="340" spans="1:9" x14ac:dyDescent="0.25">
      <c r="A340" s="87" t="s">
        <v>945</v>
      </c>
      <c r="B340" s="7" t="s">
        <v>5377</v>
      </c>
      <c r="C340" s="126" t="s">
        <v>5378</v>
      </c>
      <c r="D340" s="80" t="s">
        <v>5368</v>
      </c>
      <c r="E340" s="80" t="s">
        <v>70</v>
      </c>
      <c r="F340" s="339">
        <v>1</v>
      </c>
      <c r="G340" s="85">
        <v>1897</v>
      </c>
      <c r="H340" s="85">
        <v>1897</v>
      </c>
      <c r="I340" s="85"/>
    </row>
    <row r="341" spans="1:9" x14ac:dyDescent="0.25">
      <c r="A341" s="87" t="s">
        <v>945</v>
      </c>
      <c r="B341" s="7" t="s">
        <v>6256</v>
      </c>
      <c r="C341" s="126" t="s">
        <v>6257</v>
      </c>
      <c r="D341" s="80" t="s">
        <v>5368</v>
      </c>
      <c r="E341" s="80" t="s">
        <v>70</v>
      </c>
      <c r="F341" s="339">
        <v>3</v>
      </c>
      <c r="G341" s="85">
        <v>1900</v>
      </c>
      <c r="H341" s="85">
        <v>5700</v>
      </c>
      <c r="I341" s="85"/>
    </row>
    <row r="342" spans="1:9" x14ac:dyDescent="0.25">
      <c r="A342" s="87" t="s">
        <v>945</v>
      </c>
      <c r="B342" s="7" t="s">
        <v>5625</v>
      </c>
      <c r="C342" s="126" t="s">
        <v>5626</v>
      </c>
      <c r="D342" s="80" t="s">
        <v>5368</v>
      </c>
      <c r="E342" s="80" t="s">
        <v>70</v>
      </c>
      <c r="F342" s="339">
        <v>0.05</v>
      </c>
      <c r="G342" s="85">
        <v>64889</v>
      </c>
      <c r="H342" s="85">
        <v>3244</v>
      </c>
      <c r="I342" s="85"/>
    </row>
    <row r="343" spans="1:9" x14ac:dyDescent="0.25">
      <c r="A343" s="87" t="s">
        <v>945</v>
      </c>
      <c r="B343" s="7" t="s">
        <v>5627</v>
      </c>
      <c r="C343" s="126" t="s">
        <v>5628</v>
      </c>
      <c r="D343" s="80" t="s">
        <v>5368</v>
      </c>
      <c r="E343" s="80" t="s">
        <v>70</v>
      </c>
      <c r="F343" s="339">
        <v>0.03</v>
      </c>
      <c r="G343" s="85">
        <v>134508</v>
      </c>
      <c r="H343" s="85">
        <v>4035</v>
      </c>
      <c r="I343" s="85"/>
    </row>
    <row r="344" spans="1:9" x14ac:dyDescent="0.25">
      <c r="A344" s="87" t="s">
        <v>945</v>
      </c>
      <c r="B344" s="7" t="s">
        <v>6258</v>
      </c>
      <c r="C344" s="126" t="s">
        <v>6259</v>
      </c>
      <c r="D344" s="80" t="s">
        <v>5368</v>
      </c>
      <c r="E344" s="80" t="s">
        <v>70</v>
      </c>
      <c r="F344" s="339">
        <v>1</v>
      </c>
      <c r="G344" s="85">
        <v>624</v>
      </c>
      <c r="H344" s="85">
        <v>624</v>
      </c>
      <c r="I344" s="85"/>
    </row>
    <row r="345" spans="1:9" x14ac:dyDescent="0.25">
      <c r="A345" s="87" t="s">
        <v>945</v>
      </c>
      <c r="B345" s="7" t="s">
        <v>6260</v>
      </c>
      <c r="C345" s="126" t="s">
        <v>6261</v>
      </c>
      <c r="D345" s="80" t="s">
        <v>5368</v>
      </c>
      <c r="E345" s="80" t="s">
        <v>770</v>
      </c>
      <c r="F345" s="339">
        <v>1.5</v>
      </c>
      <c r="G345" s="85">
        <v>2413</v>
      </c>
      <c r="H345" s="85">
        <v>3620</v>
      </c>
      <c r="I345" s="85"/>
    </row>
    <row r="346" spans="1:9" ht="26" x14ac:dyDescent="0.25">
      <c r="A346" s="341" t="s">
        <v>955</v>
      </c>
      <c r="B346" s="342" t="s">
        <v>5364</v>
      </c>
      <c r="C346" s="335" t="s">
        <v>10747</v>
      </c>
      <c r="D346" s="336" t="s">
        <v>12</v>
      </c>
      <c r="E346" s="336" t="s">
        <v>91</v>
      </c>
      <c r="F346" s="337"/>
      <c r="G346" s="338"/>
      <c r="H346" s="338"/>
      <c r="I346" s="338">
        <v>17755</v>
      </c>
    </row>
    <row r="347" spans="1:9" x14ac:dyDescent="0.25">
      <c r="A347" s="87" t="s">
        <v>955</v>
      </c>
      <c r="B347" s="7" t="s">
        <v>5601</v>
      </c>
      <c r="C347" s="126" t="s">
        <v>5602</v>
      </c>
      <c r="D347" s="80" t="s">
        <v>5373</v>
      </c>
      <c r="E347" s="80" t="s">
        <v>4985</v>
      </c>
      <c r="F347" s="339">
        <v>0.22</v>
      </c>
      <c r="G347" s="85">
        <v>41652</v>
      </c>
      <c r="H347" s="85">
        <v>9163</v>
      </c>
      <c r="I347" s="85"/>
    </row>
    <row r="348" spans="1:9" x14ac:dyDescent="0.25">
      <c r="A348" s="87" t="s">
        <v>955</v>
      </c>
      <c r="B348" s="7" t="s">
        <v>5414</v>
      </c>
      <c r="C348" s="126" t="s">
        <v>5415</v>
      </c>
      <c r="D348" s="80" t="s">
        <v>5390</v>
      </c>
      <c r="E348" s="80" t="s">
        <v>75</v>
      </c>
      <c r="F348" s="339">
        <v>1E-3</v>
      </c>
      <c r="G348" s="85">
        <v>187426</v>
      </c>
      <c r="H348" s="85">
        <v>187</v>
      </c>
      <c r="I348" s="85"/>
    </row>
    <row r="349" spans="1:9" x14ac:dyDescent="0.25">
      <c r="A349" s="87" t="s">
        <v>955</v>
      </c>
      <c r="B349" s="7" t="s">
        <v>5374</v>
      </c>
      <c r="C349" s="126" t="s">
        <v>5375</v>
      </c>
      <c r="D349" s="80" t="s">
        <v>5376</v>
      </c>
      <c r="E349" s="80" t="s">
        <v>70</v>
      </c>
      <c r="F349" s="339">
        <v>0.2</v>
      </c>
      <c r="G349" s="85">
        <v>3623</v>
      </c>
      <c r="H349" s="85">
        <v>725</v>
      </c>
      <c r="I349" s="85"/>
    </row>
    <row r="350" spans="1:9" x14ac:dyDescent="0.25">
      <c r="A350" s="87" t="s">
        <v>955</v>
      </c>
      <c r="B350" s="7" t="s">
        <v>5377</v>
      </c>
      <c r="C350" s="126" t="s">
        <v>5378</v>
      </c>
      <c r="D350" s="80" t="s">
        <v>5368</v>
      </c>
      <c r="E350" s="80" t="s">
        <v>70</v>
      </c>
      <c r="F350" s="339">
        <v>0.38</v>
      </c>
      <c r="G350" s="85">
        <v>1897</v>
      </c>
      <c r="H350" s="85">
        <v>721</v>
      </c>
      <c r="I350" s="85"/>
    </row>
    <row r="351" spans="1:9" x14ac:dyDescent="0.25">
      <c r="A351" s="87" t="s">
        <v>955</v>
      </c>
      <c r="B351" s="7" t="s">
        <v>6256</v>
      </c>
      <c r="C351" s="126" t="s">
        <v>6257</v>
      </c>
      <c r="D351" s="80" t="s">
        <v>5368</v>
      </c>
      <c r="E351" s="80" t="s">
        <v>70</v>
      </c>
      <c r="F351" s="339">
        <v>0.16700000000000001</v>
      </c>
      <c r="G351" s="85">
        <v>1900</v>
      </c>
      <c r="H351" s="85">
        <v>317</v>
      </c>
      <c r="I351" s="85"/>
    </row>
    <row r="352" spans="1:9" x14ac:dyDescent="0.25">
      <c r="A352" s="87" t="s">
        <v>955</v>
      </c>
      <c r="B352" s="7" t="s">
        <v>5625</v>
      </c>
      <c r="C352" s="126" t="s">
        <v>5626</v>
      </c>
      <c r="D352" s="80" t="s">
        <v>5368</v>
      </c>
      <c r="E352" s="80" t="s">
        <v>70</v>
      </c>
      <c r="F352" s="339">
        <v>0.02</v>
      </c>
      <c r="G352" s="85">
        <v>64889</v>
      </c>
      <c r="H352" s="85">
        <v>1298</v>
      </c>
      <c r="I352" s="85"/>
    </row>
    <row r="353" spans="1:9" x14ac:dyDescent="0.25">
      <c r="A353" s="87" t="s">
        <v>955</v>
      </c>
      <c r="B353" s="7" t="s">
        <v>5627</v>
      </c>
      <c r="C353" s="126" t="s">
        <v>5628</v>
      </c>
      <c r="D353" s="80" t="s">
        <v>5368</v>
      </c>
      <c r="E353" s="80" t="s">
        <v>70</v>
      </c>
      <c r="F353" s="339">
        <v>0.02</v>
      </c>
      <c r="G353" s="85">
        <v>134508</v>
      </c>
      <c r="H353" s="85">
        <v>2690</v>
      </c>
      <c r="I353" s="85"/>
    </row>
    <row r="354" spans="1:9" x14ac:dyDescent="0.25">
      <c r="A354" s="87" t="s">
        <v>955</v>
      </c>
      <c r="B354" s="7" t="s">
        <v>6260</v>
      </c>
      <c r="C354" s="126" t="s">
        <v>6261</v>
      </c>
      <c r="D354" s="80" t="s">
        <v>5368</v>
      </c>
      <c r="E354" s="80" t="s">
        <v>770</v>
      </c>
      <c r="F354" s="339">
        <v>1.1000000000000001</v>
      </c>
      <c r="G354" s="85">
        <v>2413</v>
      </c>
      <c r="H354" s="85">
        <v>2654</v>
      </c>
      <c r="I354" s="85"/>
    </row>
    <row r="355" spans="1:9" ht="26" x14ac:dyDescent="0.25">
      <c r="A355" s="341" t="s">
        <v>957</v>
      </c>
      <c r="B355" s="342" t="s">
        <v>5364</v>
      </c>
      <c r="C355" s="335" t="s">
        <v>10748</v>
      </c>
      <c r="D355" s="336" t="s">
        <v>12</v>
      </c>
      <c r="E355" s="336" t="s">
        <v>91</v>
      </c>
      <c r="F355" s="337"/>
      <c r="G355" s="338"/>
      <c r="H355" s="338"/>
      <c r="I355" s="338">
        <v>23220</v>
      </c>
    </row>
    <row r="356" spans="1:9" x14ac:dyDescent="0.25">
      <c r="A356" s="87" t="s">
        <v>957</v>
      </c>
      <c r="B356" s="7" t="s">
        <v>5601</v>
      </c>
      <c r="C356" s="126" t="s">
        <v>5602</v>
      </c>
      <c r="D356" s="80" t="s">
        <v>5373</v>
      </c>
      <c r="E356" s="80" t="s">
        <v>4985</v>
      </c>
      <c r="F356" s="340">
        <v>0.245</v>
      </c>
      <c r="G356" s="85">
        <v>41652</v>
      </c>
      <c r="H356" s="85">
        <v>10205</v>
      </c>
      <c r="I356" s="85"/>
    </row>
    <row r="357" spans="1:9" x14ac:dyDescent="0.25">
      <c r="A357" s="87" t="s">
        <v>957</v>
      </c>
      <c r="B357" s="7" t="s">
        <v>5414</v>
      </c>
      <c r="C357" s="126" t="s">
        <v>5415</v>
      </c>
      <c r="D357" s="80" t="s">
        <v>5390</v>
      </c>
      <c r="E357" s="80" t="s">
        <v>75</v>
      </c>
      <c r="F357" s="339">
        <v>1E-3</v>
      </c>
      <c r="G357" s="85">
        <v>187426</v>
      </c>
      <c r="H357" s="85">
        <v>187</v>
      </c>
      <c r="I357" s="85"/>
    </row>
    <row r="358" spans="1:9" x14ac:dyDescent="0.25">
      <c r="A358" s="87" t="s">
        <v>957</v>
      </c>
      <c r="B358" s="7" t="s">
        <v>5374</v>
      </c>
      <c r="C358" s="126" t="s">
        <v>5375</v>
      </c>
      <c r="D358" s="80" t="s">
        <v>5376</v>
      </c>
      <c r="E358" s="80" t="s">
        <v>70</v>
      </c>
      <c r="F358" s="339">
        <v>0.2</v>
      </c>
      <c r="G358" s="85">
        <v>3623</v>
      </c>
      <c r="H358" s="85">
        <v>725</v>
      </c>
      <c r="I358" s="85"/>
    </row>
    <row r="359" spans="1:9" x14ac:dyDescent="0.25">
      <c r="A359" s="87" t="s">
        <v>957</v>
      </c>
      <c r="B359" s="7" t="s">
        <v>5377</v>
      </c>
      <c r="C359" s="126" t="s">
        <v>5378</v>
      </c>
      <c r="D359" s="80" t="s">
        <v>5368</v>
      </c>
      <c r="E359" s="80" t="s">
        <v>70</v>
      </c>
      <c r="F359" s="339">
        <v>0.38</v>
      </c>
      <c r="G359" s="85">
        <v>1897</v>
      </c>
      <c r="H359" s="85">
        <v>721</v>
      </c>
      <c r="I359" s="85"/>
    </row>
    <row r="360" spans="1:9" x14ac:dyDescent="0.25">
      <c r="A360" s="87" t="s">
        <v>957</v>
      </c>
      <c r="B360" s="7" t="s">
        <v>6262</v>
      </c>
      <c r="C360" s="126" t="s">
        <v>6263</v>
      </c>
      <c r="D360" s="80" t="s">
        <v>5368</v>
      </c>
      <c r="E360" s="80" t="s">
        <v>70</v>
      </c>
      <c r="F360" s="339">
        <v>0.16700000000000001</v>
      </c>
      <c r="G360" s="85">
        <v>3239</v>
      </c>
      <c r="H360" s="85">
        <v>541</v>
      </c>
      <c r="I360" s="85"/>
    </row>
    <row r="361" spans="1:9" x14ac:dyDescent="0.25">
      <c r="A361" s="87" t="s">
        <v>957</v>
      </c>
      <c r="B361" s="7" t="s">
        <v>5625</v>
      </c>
      <c r="C361" s="126" t="s">
        <v>5626</v>
      </c>
      <c r="D361" s="80" t="s">
        <v>5368</v>
      </c>
      <c r="E361" s="80" t="s">
        <v>70</v>
      </c>
      <c r="F361" s="339">
        <v>0.02</v>
      </c>
      <c r="G361" s="85">
        <v>64889</v>
      </c>
      <c r="H361" s="85">
        <v>1298</v>
      </c>
      <c r="I361" s="85"/>
    </row>
    <row r="362" spans="1:9" x14ac:dyDescent="0.25">
      <c r="A362" s="87" t="s">
        <v>957</v>
      </c>
      <c r="B362" s="7" t="s">
        <v>5627</v>
      </c>
      <c r="C362" s="126" t="s">
        <v>5628</v>
      </c>
      <c r="D362" s="80" t="s">
        <v>5368</v>
      </c>
      <c r="E362" s="80" t="s">
        <v>70</v>
      </c>
      <c r="F362" s="339">
        <v>0.02</v>
      </c>
      <c r="G362" s="85">
        <v>134508</v>
      </c>
      <c r="H362" s="85">
        <v>2690</v>
      </c>
      <c r="I362" s="85"/>
    </row>
    <row r="363" spans="1:9" x14ac:dyDescent="0.25">
      <c r="A363" s="87" t="s">
        <v>957</v>
      </c>
      <c r="B363" s="86" t="s">
        <v>10628</v>
      </c>
      <c r="C363" s="126" t="s">
        <v>10629</v>
      </c>
      <c r="D363" s="80" t="s">
        <v>5368</v>
      </c>
      <c r="E363" s="80" t="s">
        <v>91</v>
      </c>
      <c r="F363" s="339">
        <v>1.1000000000000001</v>
      </c>
      <c r="G363" s="85">
        <v>6230</v>
      </c>
      <c r="H363" s="85">
        <v>6853</v>
      </c>
      <c r="I363" s="85"/>
    </row>
    <row r="364" spans="1:9" ht="26" x14ac:dyDescent="0.25">
      <c r="A364" s="341" t="s">
        <v>959</v>
      </c>
      <c r="B364" s="342" t="s">
        <v>5364</v>
      </c>
      <c r="C364" s="335" t="s">
        <v>10749</v>
      </c>
      <c r="D364" s="336" t="s">
        <v>12</v>
      </c>
      <c r="E364" s="336" t="s">
        <v>91</v>
      </c>
      <c r="F364" s="337"/>
      <c r="G364" s="338"/>
      <c r="H364" s="338"/>
      <c r="I364" s="338">
        <v>25292</v>
      </c>
    </row>
    <row r="365" spans="1:9" x14ac:dyDescent="0.25">
      <c r="A365" s="87" t="s">
        <v>959</v>
      </c>
      <c r="B365" s="7" t="s">
        <v>5601</v>
      </c>
      <c r="C365" s="126" t="s">
        <v>5602</v>
      </c>
      <c r="D365" s="80" t="s">
        <v>5373</v>
      </c>
      <c r="E365" s="80" t="s">
        <v>4985</v>
      </c>
      <c r="F365" s="339">
        <v>0.26</v>
      </c>
      <c r="G365" s="85">
        <v>41652</v>
      </c>
      <c r="H365" s="85">
        <v>10830</v>
      </c>
      <c r="I365" s="85"/>
    </row>
    <row r="366" spans="1:9" x14ac:dyDescent="0.25">
      <c r="A366" s="87" t="s">
        <v>959</v>
      </c>
      <c r="B366" s="7" t="s">
        <v>5414</v>
      </c>
      <c r="C366" s="126" t="s">
        <v>5415</v>
      </c>
      <c r="D366" s="80" t="s">
        <v>5390</v>
      </c>
      <c r="E366" s="80" t="s">
        <v>75</v>
      </c>
      <c r="F366" s="339">
        <v>1E-3</v>
      </c>
      <c r="G366" s="85">
        <v>187426</v>
      </c>
      <c r="H366" s="85">
        <v>187</v>
      </c>
      <c r="I366" s="85"/>
    </row>
    <row r="367" spans="1:9" x14ac:dyDescent="0.25">
      <c r="A367" s="87" t="s">
        <v>959</v>
      </c>
      <c r="B367" s="7" t="s">
        <v>5374</v>
      </c>
      <c r="C367" s="126" t="s">
        <v>5375</v>
      </c>
      <c r="D367" s="80" t="s">
        <v>5376</v>
      </c>
      <c r="E367" s="80" t="s">
        <v>70</v>
      </c>
      <c r="F367" s="339">
        <v>0.2</v>
      </c>
      <c r="G367" s="85">
        <v>3623</v>
      </c>
      <c r="H367" s="85">
        <v>725</v>
      </c>
      <c r="I367" s="85"/>
    </row>
    <row r="368" spans="1:9" x14ac:dyDescent="0.25">
      <c r="A368" s="87" t="s">
        <v>959</v>
      </c>
      <c r="B368" s="7" t="s">
        <v>5377</v>
      </c>
      <c r="C368" s="126" t="s">
        <v>5378</v>
      </c>
      <c r="D368" s="80" t="s">
        <v>5368</v>
      </c>
      <c r="E368" s="80" t="s">
        <v>70</v>
      </c>
      <c r="F368" s="339">
        <v>0.38</v>
      </c>
      <c r="G368" s="85">
        <v>1897</v>
      </c>
      <c r="H368" s="85">
        <v>721</v>
      </c>
      <c r="I368" s="85"/>
    </row>
    <row r="369" spans="1:9" x14ac:dyDescent="0.25">
      <c r="A369" s="87" t="s">
        <v>959</v>
      </c>
      <c r="B369" s="7" t="s">
        <v>6268</v>
      </c>
      <c r="C369" s="126" t="s">
        <v>6269</v>
      </c>
      <c r="D369" s="80" t="s">
        <v>5368</v>
      </c>
      <c r="E369" s="80" t="s">
        <v>70</v>
      </c>
      <c r="F369" s="339">
        <v>0.16700000000000001</v>
      </c>
      <c r="G369" s="85">
        <v>7384</v>
      </c>
      <c r="H369" s="85">
        <v>1233</v>
      </c>
      <c r="I369" s="85"/>
    </row>
    <row r="370" spans="1:9" x14ac:dyDescent="0.25">
      <c r="A370" s="87" t="s">
        <v>959</v>
      </c>
      <c r="B370" s="7" t="s">
        <v>5625</v>
      </c>
      <c r="C370" s="126" t="s">
        <v>5626</v>
      </c>
      <c r="D370" s="80" t="s">
        <v>5368</v>
      </c>
      <c r="E370" s="80" t="s">
        <v>70</v>
      </c>
      <c r="F370" s="339">
        <v>0.02</v>
      </c>
      <c r="G370" s="85">
        <v>64889</v>
      </c>
      <c r="H370" s="85">
        <v>1298</v>
      </c>
      <c r="I370" s="85"/>
    </row>
    <row r="371" spans="1:9" x14ac:dyDescent="0.25">
      <c r="A371" s="87" t="s">
        <v>959</v>
      </c>
      <c r="B371" s="7" t="s">
        <v>5627</v>
      </c>
      <c r="C371" s="126" t="s">
        <v>5628</v>
      </c>
      <c r="D371" s="80" t="s">
        <v>5368</v>
      </c>
      <c r="E371" s="80" t="s">
        <v>70</v>
      </c>
      <c r="F371" s="339">
        <v>0.02</v>
      </c>
      <c r="G371" s="85">
        <v>134508</v>
      </c>
      <c r="H371" s="85">
        <v>2690</v>
      </c>
      <c r="I371" s="85"/>
    </row>
    <row r="372" spans="1:9" x14ac:dyDescent="0.25">
      <c r="A372" s="87" t="s">
        <v>959</v>
      </c>
      <c r="B372" s="7" t="s">
        <v>6272</v>
      </c>
      <c r="C372" s="126" t="s">
        <v>10627</v>
      </c>
      <c r="D372" s="80" t="s">
        <v>5368</v>
      </c>
      <c r="E372" s="80" t="s">
        <v>770</v>
      </c>
      <c r="F372" s="339">
        <v>1.1000000000000001</v>
      </c>
      <c r="G372" s="85">
        <v>6916</v>
      </c>
      <c r="H372" s="85">
        <v>7608</v>
      </c>
      <c r="I372" s="85"/>
    </row>
    <row r="373" spans="1:9" ht="26" x14ac:dyDescent="0.25">
      <c r="A373" s="341" t="s">
        <v>971</v>
      </c>
      <c r="B373" s="342" t="s">
        <v>5364</v>
      </c>
      <c r="C373" s="335" t="s">
        <v>10750</v>
      </c>
      <c r="D373" s="336" t="s">
        <v>12</v>
      </c>
      <c r="E373" s="336" t="s">
        <v>91</v>
      </c>
      <c r="F373" s="337"/>
      <c r="G373" s="338"/>
      <c r="H373" s="338"/>
      <c r="I373" s="338">
        <v>156482</v>
      </c>
    </row>
    <row r="374" spans="1:9" x14ac:dyDescent="0.25">
      <c r="A374" s="87" t="s">
        <v>971</v>
      </c>
      <c r="B374" s="7" t="s">
        <v>5601</v>
      </c>
      <c r="C374" s="126" t="s">
        <v>5602</v>
      </c>
      <c r="D374" s="80" t="s">
        <v>5373</v>
      </c>
      <c r="E374" s="80" t="s">
        <v>4985</v>
      </c>
      <c r="F374" s="339">
        <v>0.42</v>
      </c>
      <c r="G374" s="85">
        <v>41652</v>
      </c>
      <c r="H374" s="85">
        <v>17494</v>
      </c>
      <c r="I374" s="85"/>
    </row>
    <row r="375" spans="1:9" x14ac:dyDescent="0.25">
      <c r="A375" s="87" t="s">
        <v>971</v>
      </c>
      <c r="B375" s="7" t="s">
        <v>5414</v>
      </c>
      <c r="C375" s="126" t="s">
        <v>5415</v>
      </c>
      <c r="D375" s="80" t="s">
        <v>5390</v>
      </c>
      <c r="E375" s="80" t="s">
        <v>75</v>
      </c>
      <c r="F375" s="339">
        <v>1.4E-2</v>
      </c>
      <c r="G375" s="85">
        <v>187426</v>
      </c>
      <c r="H375" s="85">
        <v>2624</v>
      </c>
      <c r="I375" s="85"/>
    </row>
    <row r="376" spans="1:9" x14ac:dyDescent="0.25">
      <c r="A376" s="87" t="s">
        <v>971</v>
      </c>
      <c r="B376" s="7" t="s">
        <v>5374</v>
      </c>
      <c r="C376" s="126" t="s">
        <v>5375</v>
      </c>
      <c r="D376" s="80" t="s">
        <v>5376</v>
      </c>
      <c r="E376" s="80" t="s">
        <v>70</v>
      </c>
      <c r="F376" s="339">
        <v>0.2</v>
      </c>
      <c r="G376" s="85">
        <v>3623</v>
      </c>
      <c r="H376" s="85">
        <v>725</v>
      </c>
      <c r="I376" s="85"/>
    </row>
    <row r="377" spans="1:9" x14ac:dyDescent="0.25">
      <c r="A377" s="87" t="s">
        <v>971</v>
      </c>
      <c r="B377" s="7" t="s">
        <v>5377</v>
      </c>
      <c r="C377" s="126" t="s">
        <v>5378</v>
      </c>
      <c r="D377" s="80" t="s">
        <v>5368</v>
      </c>
      <c r="E377" s="80" t="s">
        <v>70</v>
      </c>
      <c r="F377" s="339">
        <v>0.5</v>
      </c>
      <c r="G377" s="85">
        <v>1897</v>
      </c>
      <c r="H377" s="85">
        <v>949</v>
      </c>
      <c r="I377" s="85"/>
    </row>
    <row r="378" spans="1:9" x14ac:dyDescent="0.25">
      <c r="A378" s="87" t="s">
        <v>971</v>
      </c>
      <c r="B378" s="7" t="s">
        <v>6304</v>
      </c>
      <c r="C378" s="126" t="s">
        <v>6305</v>
      </c>
      <c r="D378" s="80" t="s">
        <v>5368</v>
      </c>
      <c r="E378" s="80" t="s">
        <v>70</v>
      </c>
      <c r="F378" s="339">
        <v>0.16700000000000001</v>
      </c>
      <c r="G378" s="85">
        <v>248148</v>
      </c>
      <c r="H378" s="85">
        <v>41441</v>
      </c>
      <c r="I378" s="85"/>
    </row>
    <row r="379" spans="1:9" x14ac:dyDescent="0.25">
      <c r="A379" s="87" t="s">
        <v>971</v>
      </c>
      <c r="B379" s="7" t="s">
        <v>5625</v>
      </c>
      <c r="C379" s="126" t="s">
        <v>5626</v>
      </c>
      <c r="D379" s="80" t="s">
        <v>5368</v>
      </c>
      <c r="E379" s="80" t="s">
        <v>70</v>
      </c>
      <c r="F379" s="339">
        <v>0.03</v>
      </c>
      <c r="G379" s="85">
        <v>64889</v>
      </c>
      <c r="H379" s="85">
        <v>1947</v>
      </c>
      <c r="I379" s="85"/>
    </row>
    <row r="380" spans="1:9" x14ac:dyDescent="0.25">
      <c r="A380" s="87" t="s">
        <v>971</v>
      </c>
      <c r="B380" s="7" t="s">
        <v>5627</v>
      </c>
      <c r="C380" s="126" t="s">
        <v>5628</v>
      </c>
      <c r="D380" s="80" t="s">
        <v>5368</v>
      </c>
      <c r="E380" s="80" t="s">
        <v>70</v>
      </c>
      <c r="F380" s="339">
        <v>0.03</v>
      </c>
      <c r="G380" s="85">
        <v>134508</v>
      </c>
      <c r="H380" s="85">
        <v>4035</v>
      </c>
      <c r="I380" s="85"/>
    </row>
    <row r="381" spans="1:9" x14ac:dyDescent="0.25">
      <c r="A381" s="87" t="s">
        <v>971</v>
      </c>
      <c r="B381" s="7" t="s">
        <v>6306</v>
      </c>
      <c r="C381" s="126" t="s">
        <v>6307</v>
      </c>
      <c r="D381" s="80" t="s">
        <v>5368</v>
      </c>
      <c r="E381" s="80" t="s">
        <v>770</v>
      </c>
      <c r="F381" s="339">
        <v>1.1000000000000001</v>
      </c>
      <c r="G381" s="85">
        <v>79334</v>
      </c>
      <c r="H381" s="85">
        <v>87267</v>
      </c>
      <c r="I381" s="85"/>
    </row>
    <row r="382" spans="1:9" ht="26" x14ac:dyDescent="0.25">
      <c r="A382" s="341" t="s">
        <v>1061</v>
      </c>
      <c r="B382" s="342" t="s">
        <v>5364</v>
      </c>
      <c r="C382" s="335" t="s">
        <v>10751</v>
      </c>
      <c r="D382" s="336" t="s">
        <v>12</v>
      </c>
      <c r="E382" s="336" t="s">
        <v>70</v>
      </c>
      <c r="F382" s="337"/>
      <c r="G382" s="338"/>
      <c r="H382" s="338"/>
      <c r="I382" s="338">
        <v>1061014</v>
      </c>
    </row>
    <row r="383" spans="1:9" x14ac:dyDescent="0.25">
      <c r="A383" s="87" t="s">
        <v>1061</v>
      </c>
      <c r="B383" s="7" t="s">
        <v>5601</v>
      </c>
      <c r="C383" s="126" t="s">
        <v>5602</v>
      </c>
      <c r="D383" s="80" t="s">
        <v>5373</v>
      </c>
      <c r="E383" s="80" t="s">
        <v>4985</v>
      </c>
      <c r="F383" s="339">
        <v>5.69</v>
      </c>
      <c r="G383" s="85">
        <v>41652</v>
      </c>
      <c r="H383" s="85">
        <v>237000</v>
      </c>
      <c r="I383" s="85"/>
    </row>
    <row r="384" spans="1:9" x14ac:dyDescent="0.25">
      <c r="A384" s="87" t="s">
        <v>1061</v>
      </c>
      <c r="B384" s="7" t="s">
        <v>5414</v>
      </c>
      <c r="C384" s="126" t="s">
        <v>5415</v>
      </c>
      <c r="D384" s="80" t="s">
        <v>5390</v>
      </c>
      <c r="E384" s="80" t="s">
        <v>75</v>
      </c>
      <c r="F384" s="339">
        <v>8.1799999999999998E-2</v>
      </c>
      <c r="G384" s="85">
        <v>187426</v>
      </c>
      <c r="H384" s="85">
        <v>15331</v>
      </c>
      <c r="I384" s="85"/>
    </row>
    <row r="385" spans="1:9" x14ac:dyDescent="0.25">
      <c r="A385" s="87" t="s">
        <v>1061</v>
      </c>
      <c r="B385" s="7" t="s">
        <v>5374</v>
      </c>
      <c r="C385" s="126" t="s">
        <v>5375</v>
      </c>
      <c r="D385" s="80" t="s">
        <v>5376</v>
      </c>
      <c r="E385" s="80" t="s">
        <v>70</v>
      </c>
      <c r="F385" s="339">
        <v>0.5</v>
      </c>
      <c r="G385" s="85">
        <v>3623</v>
      </c>
      <c r="H385" s="85">
        <v>1812</v>
      </c>
      <c r="I385" s="85"/>
    </row>
    <row r="386" spans="1:9" x14ac:dyDescent="0.25">
      <c r="A386" s="87" t="s">
        <v>1061</v>
      </c>
      <c r="B386" s="7" t="s">
        <v>5377</v>
      </c>
      <c r="C386" s="126" t="s">
        <v>5378</v>
      </c>
      <c r="D386" s="80" t="s">
        <v>5368</v>
      </c>
      <c r="E386" s="80" t="s">
        <v>70</v>
      </c>
      <c r="F386" s="339">
        <v>6.6</v>
      </c>
      <c r="G386" s="85">
        <v>1897</v>
      </c>
      <c r="H386" s="85">
        <v>12520</v>
      </c>
      <c r="I386" s="85"/>
    </row>
    <row r="387" spans="1:9" x14ac:dyDescent="0.25">
      <c r="A387" s="87" t="s">
        <v>1061</v>
      </c>
      <c r="B387" s="7" t="s">
        <v>6390</v>
      </c>
      <c r="C387" s="126" t="s">
        <v>6391</v>
      </c>
      <c r="D387" s="80" t="s">
        <v>5368</v>
      </c>
      <c r="E387" s="80" t="s">
        <v>70</v>
      </c>
      <c r="F387" s="339">
        <v>1</v>
      </c>
      <c r="G387" s="85">
        <v>179629</v>
      </c>
      <c r="H387" s="85">
        <v>179629</v>
      </c>
      <c r="I387" s="85"/>
    </row>
    <row r="388" spans="1:9" ht="25" x14ac:dyDescent="0.25">
      <c r="A388" s="87" t="s">
        <v>1061</v>
      </c>
      <c r="B388" s="7" t="s">
        <v>6394</v>
      </c>
      <c r="C388" s="126" t="s">
        <v>6395</v>
      </c>
      <c r="D388" s="80" t="s">
        <v>5368</v>
      </c>
      <c r="E388" s="80" t="s">
        <v>70</v>
      </c>
      <c r="F388" s="339">
        <v>1</v>
      </c>
      <c r="G388" s="85">
        <v>614722</v>
      </c>
      <c r="H388" s="85">
        <v>614722</v>
      </c>
      <c r="I388" s="85"/>
    </row>
    <row r="389" spans="1:9" ht="26" x14ac:dyDescent="0.25">
      <c r="A389" s="341" t="s">
        <v>1067</v>
      </c>
      <c r="B389" s="342" t="s">
        <v>5364</v>
      </c>
      <c r="C389" s="335" t="s">
        <v>10752</v>
      </c>
      <c r="D389" s="336" t="s">
        <v>12</v>
      </c>
      <c r="E389" s="336" t="s">
        <v>91</v>
      </c>
      <c r="F389" s="337"/>
      <c r="G389" s="338"/>
      <c r="H389" s="338"/>
      <c r="I389" s="338">
        <v>54736</v>
      </c>
    </row>
    <row r="390" spans="1:9" x14ac:dyDescent="0.25">
      <c r="A390" s="87" t="s">
        <v>1067</v>
      </c>
      <c r="B390" s="7" t="s">
        <v>5601</v>
      </c>
      <c r="C390" s="126" t="s">
        <v>5602</v>
      </c>
      <c r="D390" s="80" t="s">
        <v>5373</v>
      </c>
      <c r="E390" s="80" t="s">
        <v>4985</v>
      </c>
      <c r="F390" s="339">
        <v>0.91</v>
      </c>
      <c r="G390" s="85">
        <v>41652</v>
      </c>
      <c r="H390" s="85">
        <v>37903</v>
      </c>
      <c r="I390" s="85"/>
    </row>
    <row r="391" spans="1:9" x14ac:dyDescent="0.25">
      <c r="A391" s="87" t="s">
        <v>1067</v>
      </c>
      <c r="B391" s="7" t="s">
        <v>5414</v>
      </c>
      <c r="C391" s="126" t="s">
        <v>5415</v>
      </c>
      <c r="D391" s="80" t="s">
        <v>5390</v>
      </c>
      <c r="E391" s="80" t="s">
        <v>75</v>
      </c>
      <c r="F391" s="339">
        <v>1.4E-3</v>
      </c>
      <c r="G391" s="85">
        <v>187426</v>
      </c>
      <c r="H391" s="85">
        <v>262</v>
      </c>
      <c r="I391" s="85"/>
    </row>
    <row r="392" spans="1:9" x14ac:dyDescent="0.25">
      <c r="A392" s="87" t="s">
        <v>1067</v>
      </c>
      <c r="B392" s="7" t="s">
        <v>5374</v>
      </c>
      <c r="C392" s="126" t="s">
        <v>5375</v>
      </c>
      <c r="D392" s="80" t="s">
        <v>5376</v>
      </c>
      <c r="E392" s="80" t="s">
        <v>70</v>
      </c>
      <c r="F392" s="339">
        <v>0.2</v>
      </c>
      <c r="G392" s="85">
        <v>3623</v>
      </c>
      <c r="H392" s="85">
        <v>725</v>
      </c>
      <c r="I392" s="85"/>
    </row>
    <row r="393" spans="1:9" x14ac:dyDescent="0.25">
      <c r="A393" s="87" t="s">
        <v>1067</v>
      </c>
      <c r="B393" s="7" t="s">
        <v>5377</v>
      </c>
      <c r="C393" s="126" t="s">
        <v>5378</v>
      </c>
      <c r="D393" s="80" t="s">
        <v>5368</v>
      </c>
      <c r="E393" s="80" t="s">
        <v>70</v>
      </c>
      <c r="F393" s="339">
        <v>1.1000000000000001</v>
      </c>
      <c r="G393" s="85">
        <v>1897</v>
      </c>
      <c r="H393" s="85">
        <v>2087</v>
      </c>
      <c r="I393" s="85"/>
    </row>
    <row r="394" spans="1:9" x14ac:dyDescent="0.25">
      <c r="A394" s="87" t="s">
        <v>1067</v>
      </c>
      <c r="B394" s="7" t="s">
        <v>6402</v>
      </c>
      <c r="C394" s="126" t="s">
        <v>6403</v>
      </c>
      <c r="D394" s="80" t="s">
        <v>5368</v>
      </c>
      <c r="E394" s="80" t="s">
        <v>70</v>
      </c>
      <c r="F394" s="339">
        <v>0.5</v>
      </c>
      <c r="G394" s="85">
        <v>2699</v>
      </c>
      <c r="H394" s="85">
        <v>1350</v>
      </c>
      <c r="I394" s="85"/>
    </row>
    <row r="395" spans="1:9" x14ac:dyDescent="0.25">
      <c r="A395" s="87" t="s">
        <v>1067</v>
      </c>
      <c r="B395" s="7" t="s">
        <v>5625</v>
      </c>
      <c r="C395" s="126" t="s">
        <v>5626</v>
      </c>
      <c r="D395" s="80" t="s">
        <v>5368</v>
      </c>
      <c r="E395" s="80" t="s">
        <v>70</v>
      </c>
      <c r="F395" s="339">
        <v>0.04</v>
      </c>
      <c r="G395" s="85">
        <v>64889</v>
      </c>
      <c r="H395" s="85">
        <v>2596</v>
      </c>
      <c r="I395" s="85"/>
    </row>
    <row r="396" spans="1:9" x14ac:dyDescent="0.25">
      <c r="A396" s="87" t="s">
        <v>1067</v>
      </c>
      <c r="B396" s="7" t="s">
        <v>5627</v>
      </c>
      <c r="C396" s="126" t="s">
        <v>5628</v>
      </c>
      <c r="D396" s="80" t="s">
        <v>5368</v>
      </c>
      <c r="E396" s="80" t="s">
        <v>70</v>
      </c>
      <c r="F396" s="339">
        <v>0.02</v>
      </c>
      <c r="G396" s="85">
        <v>134508</v>
      </c>
      <c r="H396" s="85">
        <v>2690</v>
      </c>
      <c r="I396" s="85"/>
    </row>
    <row r="397" spans="1:9" x14ac:dyDescent="0.25">
      <c r="A397" s="87" t="s">
        <v>1067</v>
      </c>
      <c r="B397" s="7" t="s">
        <v>6272</v>
      </c>
      <c r="C397" s="126" t="s">
        <v>10627</v>
      </c>
      <c r="D397" s="80" t="s">
        <v>5368</v>
      </c>
      <c r="E397" s="80" t="s">
        <v>770</v>
      </c>
      <c r="F397" s="339">
        <v>1.03</v>
      </c>
      <c r="G397" s="85">
        <v>6916</v>
      </c>
      <c r="H397" s="85">
        <v>7123</v>
      </c>
      <c r="I397" s="85"/>
    </row>
    <row r="398" spans="1:9" ht="26" x14ac:dyDescent="0.25">
      <c r="A398" s="341" t="s">
        <v>1102</v>
      </c>
      <c r="B398" s="342" t="s">
        <v>5364</v>
      </c>
      <c r="C398" s="335" t="s">
        <v>1103</v>
      </c>
      <c r="D398" s="336" t="s">
        <v>12</v>
      </c>
      <c r="E398" s="336" t="s">
        <v>70</v>
      </c>
      <c r="F398" s="337"/>
      <c r="G398" s="338"/>
      <c r="H398" s="338"/>
      <c r="I398" s="338">
        <v>2944409</v>
      </c>
    </row>
    <row r="399" spans="1:9" x14ac:dyDescent="0.25">
      <c r="A399" s="87" t="s">
        <v>1102</v>
      </c>
      <c r="B399" s="7" t="s">
        <v>5601</v>
      </c>
      <c r="C399" s="126" t="s">
        <v>5602</v>
      </c>
      <c r="D399" s="80" t="s">
        <v>5373</v>
      </c>
      <c r="E399" s="80" t="s">
        <v>4985</v>
      </c>
      <c r="F399" s="339">
        <v>11</v>
      </c>
      <c r="G399" s="85">
        <v>41652</v>
      </c>
      <c r="H399" s="85">
        <v>458172</v>
      </c>
      <c r="I399" s="85"/>
    </row>
    <row r="400" spans="1:9" x14ac:dyDescent="0.25">
      <c r="A400" s="87" t="s">
        <v>1102</v>
      </c>
      <c r="B400" s="7" t="s">
        <v>5374</v>
      </c>
      <c r="C400" s="126" t="s">
        <v>5375</v>
      </c>
      <c r="D400" s="80" t="s">
        <v>5376</v>
      </c>
      <c r="E400" s="80" t="s">
        <v>70</v>
      </c>
      <c r="F400" s="339">
        <v>7</v>
      </c>
      <c r="G400" s="85">
        <v>3623</v>
      </c>
      <c r="H400" s="85">
        <v>25361</v>
      </c>
      <c r="I400" s="85"/>
    </row>
    <row r="401" spans="1:9" x14ac:dyDescent="0.25">
      <c r="A401" s="87" t="s">
        <v>1102</v>
      </c>
      <c r="B401" s="7" t="s">
        <v>6458</v>
      </c>
      <c r="C401" s="126" t="s">
        <v>6459</v>
      </c>
      <c r="D401" s="80" t="s">
        <v>5368</v>
      </c>
      <c r="E401" s="80" t="s">
        <v>70</v>
      </c>
      <c r="F401" s="339">
        <v>1</v>
      </c>
      <c r="G401" s="85">
        <v>1665482</v>
      </c>
      <c r="H401" s="85">
        <v>1665482</v>
      </c>
      <c r="I401" s="85"/>
    </row>
    <row r="402" spans="1:9" x14ac:dyDescent="0.25">
      <c r="A402" s="87" t="s">
        <v>1102</v>
      </c>
      <c r="B402" s="7" t="s">
        <v>6460</v>
      </c>
      <c r="C402" s="126" t="s">
        <v>6461</v>
      </c>
      <c r="D402" s="80" t="s">
        <v>5368</v>
      </c>
      <c r="E402" s="80" t="s">
        <v>70</v>
      </c>
      <c r="F402" s="339">
        <v>1</v>
      </c>
      <c r="G402" s="85">
        <v>763323</v>
      </c>
      <c r="H402" s="85">
        <v>763323</v>
      </c>
      <c r="I402" s="85"/>
    </row>
    <row r="403" spans="1:9" x14ac:dyDescent="0.25">
      <c r="A403" s="87" t="s">
        <v>1102</v>
      </c>
      <c r="B403" s="7" t="s">
        <v>6462</v>
      </c>
      <c r="C403" s="126" t="s">
        <v>6463</v>
      </c>
      <c r="D403" s="80" t="s">
        <v>5368</v>
      </c>
      <c r="E403" s="80" t="s">
        <v>770</v>
      </c>
      <c r="F403" s="339">
        <v>1</v>
      </c>
      <c r="G403" s="85">
        <v>28081</v>
      </c>
      <c r="H403" s="85">
        <v>28081</v>
      </c>
      <c r="I403" s="85"/>
    </row>
    <row r="404" spans="1:9" x14ac:dyDescent="0.25">
      <c r="A404" s="87" t="s">
        <v>1102</v>
      </c>
      <c r="B404" s="7" t="s">
        <v>6188</v>
      </c>
      <c r="C404" s="126" t="s">
        <v>6189</v>
      </c>
      <c r="D404" s="80" t="s">
        <v>5368</v>
      </c>
      <c r="E404" s="80" t="s">
        <v>70</v>
      </c>
      <c r="F404" s="339">
        <v>3</v>
      </c>
      <c r="G404" s="85">
        <v>1330</v>
      </c>
      <c r="H404" s="85">
        <v>3990</v>
      </c>
      <c r="I404" s="85"/>
    </row>
    <row r="405" spans="1:9" ht="13" x14ac:dyDescent="0.25">
      <c r="A405" s="341" t="s">
        <v>1112</v>
      </c>
      <c r="B405" s="342" t="s">
        <v>5364</v>
      </c>
      <c r="C405" s="335" t="s">
        <v>1113</v>
      </c>
      <c r="D405" s="336" t="s">
        <v>12</v>
      </c>
      <c r="E405" s="336" t="s">
        <v>70</v>
      </c>
      <c r="F405" s="337"/>
      <c r="G405" s="338"/>
      <c r="H405" s="338"/>
      <c r="I405" s="338">
        <v>2452245</v>
      </c>
    </row>
    <row r="406" spans="1:9" x14ac:dyDescent="0.25">
      <c r="A406" s="87" t="s">
        <v>1112</v>
      </c>
      <c r="B406" s="7" t="s">
        <v>5371</v>
      </c>
      <c r="C406" s="126" t="s">
        <v>5372</v>
      </c>
      <c r="D406" s="80" t="s">
        <v>5373</v>
      </c>
      <c r="E406" s="80" t="s">
        <v>4985</v>
      </c>
      <c r="F406" s="339">
        <v>1</v>
      </c>
      <c r="G406" s="85">
        <v>37863</v>
      </c>
      <c r="H406" s="85">
        <v>37863</v>
      </c>
      <c r="I406" s="85"/>
    </row>
    <row r="407" spans="1:9" x14ac:dyDescent="0.25">
      <c r="A407" s="87" t="s">
        <v>1112</v>
      </c>
      <c r="B407" s="7" t="s">
        <v>5414</v>
      </c>
      <c r="C407" s="126" t="s">
        <v>5415</v>
      </c>
      <c r="D407" s="80" t="s">
        <v>5390</v>
      </c>
      <c r="E407" s="80" t="s">
        <v>75</v>
      </c>
      <c r="F407" s="339">
        <v>1E-3</v>
      </c>
      <c r="G407" s="85">
        <v>187426</v>
      </c>
      <c r="H407" s="85">
        <v>187</v>
      </c>
      <c r="I407" s="85"/>
    </row>
    <row r="408" spans="1:9" x14ac:dyDescent="0.25">
      <c r="A408" s="87" t="s">
        <v>1112</v>
      </c>
      <c r="B408" s="7" t="s">
        <v>5374</v>
      </c>
      <c r="C408" s="126" t="s">
        <v>5375</v>
      </c>
      <c r="D408" s="80" t="s">
        <v>5376</v>
      </c>
      <c r="E408" s="80" t="s">
        <v>70</v>
      </c>
      <c r="F408" s="339">
        <v>0.5</v>
      </c>
      <c r="G408" s="85">
        <v>3623</v>
      </c>
      <c r="H408" s="85">
        <v>1812</v>
      </c>
      <c r="I408" s="85"/>
    </row>
    <row r="409" spans="1:9" x14ac:dyDescent="0.25">
      <c r="A409" s="87" t="s">
        <v>1112</v>
      </c>
      <c r="B409" s="7" t="s">
        <v>5377</v>
      </c>
      <c r="C409" s="126" t="s">
        <v>5378</v>
      </c>
      <c r="D409" s="80" t="s">
        <v>5368</v>
      </c>
      <c r="E409" s="80" t="s">
        <v>70</v>
      </c>
      <c r="F409" s="339">
        <v>0.5</v>
      </c>
      <c r="G409" s="85">
        <v>1897</v>
      </c>
      <c r="H409" s="85">
        <v>949</v>
      </c>
      <c r="I409" s="85"/>
    </row>
    <row r="410" spans="1:9" x14ac:dyDescent="0.25">
      <c r="A410" s="87" t="s">
        <v>1112</v>
      </c>
      <c r="B410" s="7" t="s">
        <v>6478</v>
      </c>
      <c r="C410" s="126" t="s">
        <v>6479</v>
      </c>
      <c r="D410" s="80" t="s">
        <v>5368</v>
      </c>
      <c r="E410" s="80" t="s">
        <v>91</v>
      </c>
      <c r="F410" s="339">
        <v>1</v>
      </c>
      <c r="G410" s="85">
        <v>15872</v>
      </c>
      <c r="H410" s="85">
        <v>15872</v>
      </c>
      <c r="I410" s="85"/>
    </row>
    <row r="411" spans="1:9" x14ac:dyDescent="0.25">
      <c r="A411" s="87" t="s">
        <v>1112</v>
      </c>
      <c r="B411" s="7" t="s">
        <v>6480</v>
      </c>
      <c r="C411" s="126" t="s">
        <v>6481</v>
      </c>
      <c r="D411" s="80" t="s">
        <v>5368</v>
      </c>
      <c r="E411" s="80" t="s">
        <v>70</v>
      </c>
      <c r="F411" s="339">
        <v>1</v>
      </c>
      <c r="G411" s="85">
        <v>2011292</v>
      </c>
      <c r="H411" s="85">
        <v>2011292</v>
      </c>
      <c r="I411" s="85"/>
    </row>
    <row r="412" spans="1:9" x14ac:dyDescent="0.25">
      <c r="A412" s="87" t="s">
        <v>1112</v>
      </c>
      <c r="B412" s="7" t="s">
        <v>6482</v>
      </c>
      <c r="C412" s="126" t="s">
        <v>6483</v>
      </c>
      <c r="D412" s="80" t="s">
        <v>5368</v>
      </c>
      <c r="E412" s="80" t="s">
        <v>70</v>
      </c>
      <c r="F412" s="339">
        <v>1</v>
      </c>
      <c r="G412" s="85">
        <v>94097</v>
      </c>
      <c r="H412" s="85">
        <v>94097</v>
      </c>
      <c r="I412" s="85"/>
    </row>
    <row r="413" spans="1:9" x14ac:dyDescent="0.25">
      <c r="A413" s="87" t="s">
        <v>1112</v>
      </c>
      <c r="B413" s="7" t="s">
        <v>6484</v>
      </c>
      <c r="C413" s="126" t="s">
        <v>6485</v>
      </c>
      <c r="D413" s="80" t="s">
        <v>5368</v>
      </c>
      <c r="E413" s="80" t="s">
        <v>70</v>
      </c>
      <c r="F413" s="339">
        <v>1</v>
      </c>
      <c r="G413" s="85">
        <v>26035</v>
      </c>
      <c r="H413" s="85">
        <v>26035</v>
      </c>
      <c r="I413" s="85"/>
    </row>
    <row r="414" spans="1:9" x14ac:dyDescent="0.25">
      <c r="A414" s="87" t="s">
        <v>1112</v>
      </c>
      <c r="B414" s="7" t="s">
        <v>6390</v>
      </c>
      <c r="C414" s="126" t="s">
        <v>6391</v>
      </c>
      <c r="D414" s="80" t="s">
        <v>5368</v>
      </c>
      <c r="E414" s="80" t="s">
        <v>70</v>
      </c>
      <c r="F414" s="339">
        <v>1</v>
      </c>
      <c r="G414" s="85">
        <v>179629</v>
      </c>
      <c r="H414" s="85">
        <v>179629</v>
      </c>
      <c r="I414" s="85"/>
    </row>
    <row r="415" spans="1:9" x14ac:dyDescent="0.25">
      <c r="A415" s="87" t="s">
        <v>1112</v>
      </c>
      <c r="B415" s="7" t="s">
        <v>6486</v>
      </c>
      <c r="C415" s="126" t="s">
        <v>6487</v>
      </c>
      <c r="D415" s="80" t="s">
        <v>5368</v>
      </c>
      <c r="E415" s="80" t="s">
        <v>70</v>
      </c>
      <c r="F415" s="339">
        <v>1</v>
      </c>
      <c r="G415" s="85">
        <v>84509</v>
      </c>
      <c r="H415" s="85">
        <v>84509</v>
      </c>
      <c r="I415" s="85"/>
    </row>
    <row r="416" spans="1:9" ht="26" x14ac:dyDescent="0.25">
      <c r="A416" s="341" t="s">
        <v>1114</v>
      </c>
      <c r="B416" s="342" t="s">
        <v>5364</v>
      </c>
      <c r="C416" s="335" t="s">
        <v>1115</v>
      </c>
      <c r="D416" s="336" t="s">
        <v>12</v>
      </c>
      <c r="E416" s="336" t="s">
        <v>70</v>
      </c>
      <c r="F416" s="337"/>
      <c r="G416" s="338"/>
      <c r="H416" s="338"/>
      <c r="I416" s="338">
        <v>631076</v>
      </c>
    </row>
    <row r="417" spans="1:9" x14ac:dyDescent="0.25">
      <c r="A417" s="87" t="s">
        <v>1114</v>
      </c>
      <c r="B417" s="7" t="s">
        <v>5605</v>
      </c>
      <c r="C417" s="126" t="s">
        <v>5606</v>
      </c>
      <c r="D417" s="80" t="s">
        <v>5373</v>
      </c>
      <c r="E417" s="80" t="s">
        <v>4985</v>
      </c>
      <c r="F417" s="339">
        <v>4.5</v>
      </c>
      <c r="G417" s="85">
        <v>89712</v>
      </c>
      <c r="H417" s="85">
        <v>403704</v>
      </c>
      <c r="I417" s="85"/>
    </row>
    <row r="418" spans="1:9" ht="25" x14ac:dyDescent="0.25">
      <c r="A418" s="87" t="s">
        <v>1114</v>
      </c>
      <c r="B418" s="7" t="s">
        <v>5681</v>
      </c>
      <c r="C418" s="126" t="s">
        <v>5682</v>
      </c>
      <c r="D418" s="80" t="s">
        <v>5390</v>
      </c>
      <c r="E418" s="80" t="s">
        <v>5683</v>
      </c>
      <c r="F418" s="339">
        <v>0.35</v>
      </c>
      <c r="G418" s="85">
        <v>17302</v>
      </c>
      <c r="H418" s="85">
        <v>6056</v>
      </c>
      <c r="I418" s="85"/>
    </row>
    <row r="419" spans="1:9" x14ac:dyDescent="0.25">
      <c r="A419" s="87" t="s">
        <v>1114</v>
      </c>
      <c r="B419" s="7" t="s">
        <v>5414</v>
      </c>
      <c r="C419" s="126" t="s">
        <v>5415</v>
      </c>
      <c r="D419" s="80" t="s">
        <v>5390</v>
      </c>
      <c r="E419" s="80" t="s">
        <v>75</v>
      </c>
      <c r="F419" s="339">
        <v>4.5499999999999999E-2</v>
      </c>
      <c r="G419" s="85">
        <v>187426</v>
      </c>
      <c r="H419" s="85">
        <v>8528</v>
      </c>
      <c r="I419" s="85"/>
    </row>
    <row r="420" spans="1:9" x14ac:dyDescent="0.25">
      <c r="A420" s="87" t="s">
        <v>1114</v>
      </c>
      <c r="B420" s="7" t="s">
        <v>5374</v>
      </c>
      <c r="C420" s="126" t="s">
        <v>5375</v>
      </c>
      <c r="D420" s="80" t="s">
        <v>5376</v>
      </c>
      <c r="E420" s="80" t="s">
        <v>70</v>
      </c>
      <c r="F420" s="339">
        <v>6</v>
      </c>
      <c r="G420" s="85">
        <v>3623</v>
      </c>
      <c r="H420" s="85">
        <v>21738</v>
      </c>
      <c r="I420" s="85"/>
    </row>
    <row r="421" spans="1:9" x14ac:dyDescent="0.25">
      <c r="A421" s="87" t="s">
        <v>1114</v>
      </c>
      <c r="B421" s="7" t="s">
        <v>5377</v>
      </c>
      <c r="C421" s="126" t="s">
        <v>5378</v>
      </c>
      <c r="D421" s="80" t="s">
        <v>5368</v>
      </c>
      <c r="E421" s="80" t="s">
        <v>70</v>
      </c>
      <c r="F421" s="339">
        <v>8.9</v>
      </c>
      <c r="G421" s="85">
        <v>1897</v>
      </c>
      <c r="H421" s="85">
        <v>16883</v>
      </c>
      <c r="I421" s="85"/>
    </row>
    <row r="422" spans="1:9" x14ac:dyDescent="0.25">
      <c r="A422" s="87" t="s">
        <v>1114</v>
      </c>
      <c r="B422" s="7" t="s">
        <v>5788</v>
      </c>
      <c r="C422" s="126" t="s">
        <v>5789</v>
      </c>
      <c r="D422" s="80" t="s">
        <v>5368</v>
      </c>
      <c r="E422" s="80" t="s">
        <v>1216</v>
      </c>
      <c r="F422" s="339">
        <v>1</v>
      </c>
      <c r="G422" s="85">
        <v>174167</v>
      </c>
      <c r="H422" s="85">
        <v>174167</v>
      </c>
      <c r="I422" s="85"/>
    </row>
    <row r="423" spans="1:9" ht="39" x14ac:dyDescent="0.25">
      <c r="A423" s="341" t="s">
        <v>1116</v>
      </c>
      <c r="B423" s="342" t="s">
        <v>5364</v>
      </c>
      <c r="C423" s="335" t="s">
        <v>1117</v>
      </c>
      <c r="D423" s="336" t="s">
        <v>12</v>
      </c>
      <c r="E423" s="336" t="s">
        <v>70</v>
      </c>
      <c r="F423" s="337"/>
      <c r="G423" s="338"/>
      <c r="H423" s="338"/>
      <c r="I423" s="338">
        <v>523495</v>
      </c>
    </row>
    <row r="424" spans="1:9" x14ac:dyDescent="0.25">
      <c r="A424" s="87" t="s">
        <v>1116</v>
      </c>
      <c r="B424" s="7" t="s">
        <v>5601</v>
      </c>
      <c r="C424" s="126" t="s">
        <v>5602</v>
      </c>
      <c r="D424" s="80" t="s">
        <v>5373</v>
      </c>
      <c r="E424" s="80" t="s">
        <v>4985</v>
      </c>
      <c r="F424" s="339">
        <v>1.18</v>
      </c>
      <c r="G424" s="85">
        <v>41652</v>
      </c>
      <c r="H424" s="85">
        <v>49149</v>
      </c>
      <c r="I424" s="85"/>
    </row>
    <row r="425" spans="1:9" x14ac:dyDescent="0.25">
      <c r="A425" s="87" t="s">
        <v>1116</v>
      </c>
      <c r="B425" s="7" t="s">
        <v>5414</v>
      </c>
      <c r="C425" s="126" t="s">
        <v>5415</v>
      </c>
      <c r="D425" s="80" t="s">
        <v>5390</v>
      </c>
      <c r="E425" s="80" t="s">
        <v>75</v>
      </c>
      <c r="F425" s="339">
        <v>5.2900000000000003E-2</v>
      </c>
      <c r="G425" s="85">
        <v>187426</v>
      </c>
      <c r="H425" s="85">
        <v>9915</v>
      </c>
      <c r="I425" s="85"/>
    </row>
    <row r="426" spans="1:9" x14ac:dyDescent="0.25">
      <c r="A426" s="87" t="s">
        <v>1116</v>
      </c>
      <c r="B426" s="7" t="s">
        <v>5374</v>
      </c>
      <c r="C426" s="126" t="s">
        <v>5375</v>
      </c>
      <c r="D426" s="80" t="s">
        <v>5376</v>
      </c>
      <c r="E426" s="80" t="s">
        <v>70</v>
      </c>
      <c r="F426" s="339">
        <v>0.1</v>
      </c>
      <c r="G426" s="85">
        <v>3623</v>
      </c>
      <c r="H426" s="85">
        <v>362</v>
      </c>
      <c r="I426" s="85"/>
    </row>
    <row r="427" spans="1:9" x14ac:dyDescent="0.25">
      <c r="A427" s="87" t="s">
        <v>1116</v>
      </c>
      <c r="B427" s="7" t="s">
        <v>5377</v>
      </c>
      <c r="C427" s="126" t="s">
        <v>5378</v>
      </c>
      <c r="D427" s="80" t="s">
        <v>5368</v>
      </c>
      <c r="E427" s="80" t="s">
        <v>70</v>
      </c>
      <c r="F427" s="339">
        <v>1.3</v>
      </c>
      <c r="G427" s="85">
        <v>1897</v>
      </c>
      <c r="H427" s="85">
        <v>2466</v>
      </c>
      <c r="I427" s="85"/>
    </row>
    <row r="428" spans="1:9" x14ac:dyDescent="0.25">
      <c r="A428" s="87" t="s">
        <v>1116</v>
      </c>
      <c r="B428" s="7" t="s">
        <v>5788</v>
      </c>
      <c r="C428" s="126" t="s">
        <v>5789</v>
      </c>
      <c r="D428" s="80" t="s">
        <v>5368</v>
      </c>
      <c r="E428" s="80" t="s">
        <v>1216</v>
      </c>
      <c r="F428" s="339">
        <v>1</v>
      </c>
      <c r="G428" s="85">
        <v>174167</v>
      </c>
      <c r="H428" s="85">
        <v>174167</v>
      </c>
      <c r="I428" s="85"/>
    </row>
    <row r="429" spans="1:9" ht="25" x14ac:dyDescent="0.25">
      <c r="A429" s="87" t="s">
        <v>1116</v>
      </c>
      <c r="B429" s="7" t="s">
        <v>6488</v>
      </c>
      <c r="C429" s="126" t="s">
        <v>6489</v>
      </c>
      <c r="D429" s="80" t="s">
        <v>5368</v>
      </c>
      <c r="E429" s="80" t="s">
        <v>70</v>
      </c>
      <c r="F429" s="339">
        <v>1</v>
      </c>
      <c r="G429" s="85">
        <v>287436</v>
      </c>
      <c r="H429" s="85">
        <v>287436</v>
      </c>
      <c r="I429" s="85"/>
    </row>
    <row r="430" spans="1:9" ht="13" x14ac:dyDescent="0.25">
      <c r="A430" s="341" t="s">
        <v>1166</v>
      </c>
      <c r="B430" s="342" t="s">
        <v>5364</v>
      </c>
      <c r="C430" s="335" t="s">
        <v>1167</v>
      </c>
      <c r="D430" s="336" t="s">
        <v>12</v>
      </c>
      <c r="E430" s="336" t="s">
        <v>70</v>
      </c>
      <c r="F430" s="337"/>
      <c r="G430" s="338"/>
      <c r="H430" s="338"/>
      <c r="I430" s="338">
        <v>185611</v>
      </c>
    </row>
    <row r="431" spans="1:9" x14ac:dyDescent="0.25">
      <c r="A431" s="87" t="s">
        <v>1166</v>
      </c>
      <c r="B431" s="7" t="s">
        <v>5601</v>
      </c>
      <c r="C431" s="126" t="s">
        <v>5602</v>
      </c>
      <c r="D431" s="80" t="s">
        <v>5373</v>
      </c>
      <c r="E431" s="80" t="s">
        <v>4985</v>
      </c>
      <c r="F431" s="339">
        <v>0.2</v>
      </c>
      <c r="G431" s="85">
        <v>41652</v>
      </c>
      <c r="H431" s="85">
        <v>8330</v>
      </c>
      <c r="I431" s="85"/>
    </row>
    <row r="432" spans="1:9" x14ac:dyDescent="0.25">
      <c r="A432" s="87" t="s">
        <v>1166</v>
      </c>
      <c r="B432" s="7" t="s">
        <v>5414</v>
      </c>
      <c r="C432" s="126" t="s">
        <v>5415</v>
      </c>
      <c r="D432" s="80" t="s">
        <v>5390</v>
      </c>
      <c r="E432" s="80" t="s">
        <v>75</v>
      </c>
      <c r="F432" s="339">
        <v>3.0000000000000001E-3</v>
      </c>
      <c r="G432" s="85">
        <v>187426</v>
      </c>
      <c r="H432" s="85">
        <v>562</v>
      </c>
      <c r="I432" s="85"/>
    </row>
    <row r="433" spans="1:9" x14ac:dyDescent="0.25">
      <c r="A433" s="87" t="s">
        <v>1166</v>
      </c>
      <c r="B433" s="7" t="s">
        <v>5434</v>
      </c>
      <c r="C433" s="126" t="s">
        <v>5435</v>
      </c>
      <c r="D433" s="80" t="s">
        <v>5376</v>
      </c>
      <c r="E433" s="80" t="s">
        <v>70</v>
      </c>
      <c r="F433" s="339">
        <v>0.1</v>
      </c>
      <c r="G433" s="85">
        <v>3623</v>
      </c>
      <c r="H433" s="85">
        <v>362</v>
      </c>
      <c r="I433" s="85"/>
    </row>
    <row r="434" spans="1:9" x14ac:dyDescent="0.25">
      <c r="A434" s="87" t="s">
        <v>1166</v>
      </c>
      <c r="B434" s="7" t="s">
        <v>5377</v>
      </c>
      <c r="C434" s="126" t="s">
        <v>5378</v>
      </c>
      <c r="D434" s="80" t="s">
        <v>5368</v>
      </c>
      <c r="E434" s="80" t="s">
        <v>70</v>
      </c>
      <c r="F434" s="339">
        <v>0.2</v>
      </c>
      <c r="G434" s="85">
        <v>1897</v>
      </c>
      <c r="H434" s="85">
        <v>379</v>
      </c>
      <c r="I434" s="85"/>
    </row>
    <row r="435" spans="1:9" x14ac:dyDescent="0.25">
      <c r="A435" s="87" t="s">
        <v>1166</v>
      </c>
      <c r="B435" s="7" t="s">
        <v>6555</v>
      </c>
      <c r="C435" s="126" t="s">
        <v>6556</v>
      </c>
      <c r="D435" s="80" t="s">
        <v>5368</v>
      </c>
      <c r="E435" s="80" t="s">
        <v>70</v>
      </c>
      <c r="F435" s="339">
        <v>1</v>
      </c>
      <c r="G435" s="85">
        <v>169846</v>
      </c>
      <c r="H435" s="85">
        <v>169846</v>
      </c>
      <c r="I435" s="85"/>
    </row>
    <row r="436" spans="1:9" x14ac:dyDescent="0.25">
      <c r="A436" s="87" t="s">
        <v>1166</v>
      </c>
      <c r="B436" s="7" t="s">
        <v>6194</v>
      </c>
      <c r="C436" s="126" t="s">
        <v>6195</v>
      </c>
      <c r="D436" s="80" t="s">
        <v>5368</v>
      </c>
      <c r="E436" s="80" t="s">
        <v>70</v>
      </c>
      <c r="F436" s="339">
        <v>2</v>
      </c>
      <c r="G436" s="85">
        <v>1071</v>
      </c>
      <c r="H436" s="85">
        <v>2142</v>
      </c>
      <c r="I436" s="85"/>
    </row>
    <row r="437" spans="1:9" x14ac:dyDescent="0.25">
      <c r="A437" s="87" t="s">
        <v>1166</v>
      </c>
      <c r="B437" s="7" t="s">
        <v>6188</v>
      </c>
      <c r="C437" s="126" t="s">
        <v>6189</v>
      </c>
      <c r="D437" s="80" t="s">
        <v>5368</v>
      </c>
      <c r="E437" s="80" t="s">
        <v>70</v>
      </c>
      <c r="F437" s="339">
        <v>3</v>
      </c>
      <c r="G437" s="85">
        <v>1330</v>
      </c>
      <c r="H437" s="85">
        <v>3990</v>
      </c>
      <c r="I437" s="85"/>
    </row>
    <row r="438" spans="1:9" ht="13" x14ac:dyDescent="0.25">
      <c r="A438" s="341" t="s">
        <v>1223</v>
      </c>
      <c r="B438" s="342" t="s">
        <v>5364</v>
      </c>
      <c r="C438" s="335" t="s">
        <v>1224</v>
      </c>
      <c r="D438" s="336" t="s">
        <v>12</v>
      </c>
      <c r="E438" s="336" t="s">
        <v>70</v>
      </c>
      <c r="F438" s="337"/>
      <c r="G438" s="338"/>
      <c r="H438" s="338"/>
      <c r="I438" s="338">
        <v>1281724</v>
      </c>
    </row>
    <row r="439" spans="1:9" x14ac:dyDescent="0.25">
      <c r="A439" s="87" t="s">
        <v>1223</v>
      </c>
      <c r="B439" s="7" t="s">
        <v>5673</v>
      </c>
      <c r="C439" s="126" t="s">
        <v>5674</v>
      </c>
      <c r="D439" s="80" t="s">
        <v>5373</v>
      </c>
      <c r="E439" s="80" t="s">
        <v>4985</v>
      </c>
      <c r="F439" s="339">
        <v>3.1</v>
      </c>
      <c r="G439" s="85">
        <v>73692</v>
      </c>
      <c r="H439" s="85">
        <v>228445</v>
      </c>
      <c r="I439" s="85"/>
    </row>
    <row r="440" spans="1:9" x14ac:dyDescent="0.25">
      <c r="A440" s="87" t="s">
        <v>1223</v>
      </c>
      <c r="B440" s="7" t="s">
        <v>5414</v>
      </c>
      <c r="C440" s="126" t="s">
        <v>5415</v>
      </c>
      <c r="D440" s="80" t="s">
        <v>5390</v>
      </c>
      <c r="E440" s="80" t="s">
        <v>75</v>
      </c>
      <c r="F440" s="339">
        <v>4.0000000000000001E-3</v>
      </c>
      <c r="G440" s="85">
        <v>187426</v>
      </c>
      <c r="H440" s="85">
        <v>750</v>
      </c>
      <c r="I440" s="85"/>
    </row>
    <row r="441" spans="1:9" x14ac:dyDescent="0.25">
      <c r="A441" s="87" t="s">
        <v>1223</v>
      </c>
      <c r="B441" s="7" t="s">
        <v>5377</v>
      </c>
      <c r="C441" s="126" t="s">
        <v>5378</v>
      </c>
      <c r="D441" s="80" t="s">
        <v>5368</v>
      </c>
      <c r="E441" s="80" t="s">
        <v>70</v>
      </c>
      <c r="F441" s="339">
        <v>0.3</v>
      </c>
      <c r="G441" s="85">
        <v>1897</v>
      </c>
      <c r="H441" s="85">
        <v>569</v>
      </c>
      <c r="I441" s="85"/>
    </row>
    <row r="442" spans="1:9" x14ac:dyDescent="0.25">
      <c r="A442" s="87" t="s">
        <v>1223</v>
      </c>
      <c r="B442" s="7" t="s">
        <v>6635</v>
      </c>
      <c r="C442" s="126" t="s">
        <v>6636</v>
      </c>
      <c r="D442" s="80" t="s">
        <v>5368</v>
      </c>
      <c r="E442" s="80" t="s">
        <v>91</v>
      </c>
      <c r="F442" s="339">
        <v>1</v>
      </c>
      <c r="G442" s="85">
        <v>1051960</v>
      </c>
      <c r="H442" s="85">
        <v>1051960</v>
      </c>
      <c r="I442" s="85"/>
    </row>
    <row r="443" spans="1:9" ht="26" x14ac:dyDescent="0.25">
      <c r="A443" s="341" t="s">
        <v>1265</v>
      </c>
      <c r="B443" s="342" t="s">
        <v>5364</v>
      </c>
      <c r="C443" s="335" t="s">
        <v>10753</v>
      </c>
      <c r="D443" s="336" t="s">
        <v>12</v>
      </c>
      <c r="E443" s="336" t="s">
        <v>91</v>
      </c>
      <c r="F443" s="337"/>
      <c r="G443" s="338"/>
      <c r="H443" s="338"/>
      <c r="I443" s="338">
        <v>69883</v>
      </c>
    </row>
    <row r="444" spans="1:9" x14ac:dyDescent="0.25">
      <c r="A444" s="87" t="s">
        <v>1265</v>
      </c>
      <c r="B444" s="7" t="s">
        <v>6653</v>
      </c>
      <c r="C444" s="126" t="s">
        <v>6654</v>
      </c>
      <c r="D444" s="80" t="s">
        <v>5373</v>
      </c>
      <c r="E444" s="80" t="s">
        <v>4985</v>
      </c>
      <c r="F444" s="339">
        <v>0.16</v>
      </c>
      <c r="G444" s="85">
        <v>75325</v>
      </c>
      <c r="H444" s="85">
        <v>12052</v>
      </c>
      <c r="I444" s="85"/>
    </row>
    <row r="445" spans="1:9" x14ac:dyDescent="0.25">
      <c r="A445" s="87" t="s">
        <v>1265</v>
      </c>
      <c r="B445" s="7" t="s">
        <v>5414</v>
      </c>
      <c r="C445" s="126" t="s">
        <v>5415</v>
      </c>
      <c r="D445" s="80" t="s">
        <v>5390</v>
      </c>
      <c r="E445" s="80" t="s">
        <v>75</v>
      </c>
      <c r="F445" s="339">
        <v>5.7999999999999996E-3</v>
      </c>
      <c r="G445" s="85">
        <v>187426</v>
      </c>
      <c r="H445" s="85">
        <v>1087</v>
      </c>
      <c r="I445" s="85"/>
    </row>
    <row r="446" spans="1:9" x14ac:dyDescent="0.25">
      <c r="A446" s="87" t="s">
        <v>1265</v>
      </c>
      <c r="B446" s="7" t="s">
        <v>5374</v>
      </c>
      <c r="C446" s="126" t="s">
        <v>5375</v>
      </c>
      <c r="D446" s="80" t="s">
        <v>5376</v>
      </c>
      <c r="E446" s="80" t="s">
        <v>70</v>
      </c>
      <c r="F446" s="339">
        <v>0.1</v>
      </c>
      <c r="G446" s="85">
        <v>3623</v>
      </c>
      <c r="H446" s="85">
        <v>362</v>
      </c>
      <c r="I446" s="85"/>
    </row>
    <row r="447" spans="1:9" x14ac:dyDescent="0.25">
      <c r="A447" s="87" t="s">
        <v>1265</v>
      </c>
      <c r="B447" s="7" t="s">
        <v>6679</v>
      </c>
      <c r="C447" s="126" t="s">
        <v>6680</v>
      </c>
      <c r="D447" s="80" t="s">
        <v>5368</v>
      </c>
      <c r="E447" s="80" t="s">
        <v>770</v>
      </c>
      <c r="F447" s="339">
        <v>1</v>
      </c>
      <c r="G447" s="85">
        <v>7959</v>
      </c>
      <c r="H447" s="85">
        <v>7959</v>
      </c>
      <c r="I447" s="85"/>
    </row>
    <row r="448" spans="1:9" x14ac:dyDescent="0.25">
      <c r="A448" s="87" t="s">
        <v>1265</v>
      </c>
      <c r="B448" s="7" t="s">
        <v>6665</v>
      </c>
      <c r="C448" s="126" t="s">
        <v>6666</v>
      </c>
      <c r="D448" s="80" t="s">
        <v>5368</v>
      </c>
      <c r="E448" s="80" t="s">
        <v>770</v>
      </c>
      <c r="F448" s="339">
        <v>4.03</v>
      </c>
      <c r="G448" s="85">
        <v>11898</v>
      </c>
      <c r="H448" s="85">
        <v>47949</v>
      </c>
      <c r="I448" s="85"/>
    </row>
    <row r="449" spans="1:9" x14ac:dyDescent="0.25">
      <c r="A449" s="87" t="s">
        <v>1265</v>
      </c>
      <c r="B449" s="7" t="s">
        <v>5377</v>
      </c>
      <c r="C449" s="126" t="s">
        <v>5378</v>
      </c>
      <c r="D449" s="80" t="s">
        <v>5368</v>
      </c>
      <c r="E449" s="80" t="s">
        <v>70</v>
      </c>
      <c r="F449" s="339">
        <v>0.25</v>
      </c>
      <c r="G449" s="85">
        <v>1897</v>
      </c>
      <c r="H449" s="85">
        <v>474</v>
      </c>
      <c r="I449" s="85"/>
    </row>
    <row r="450" spans="1:9" ht="26" x14ac:dyDescent="0.25">
      <c r="A450" s="341" t="s">
        <v>1275</v>
      </c>
      <c r="B450" s="342" t="s">
        <v>5364</v>
      </c>
      <c r="C450" s="335" t="s">
        <v>10754</v>
      </c>
      <c r="D450" s="336" t="s">
        <v>12</v>
      </c>
      <c r="E450" s="336" t="s">
        <v>91</v>
      </c>
      <c r="F450" s="337"/>
      <c r="G450" s="338"/>
      <c r="H450" s="338"/>
      <c r="I450" s="338">
        <v>70784</v>
      </c>
    </row>
    <row r="451" spans="1:9" x14ac:dyDescent="0.25">
      <c r="A451" s="87" t="s">
        <v>1275</v>
      </c>
      <c r="B451" s="7" t="s">
        <v>6653</v>
      </c>
      <c r="C451" s="126" t="s">
        <v>6654</v>
      </c>
      <c r="D451" s="80" t="s">
        <v>5373</v>
      </c>
      <c r="E451" s="80" t="s">
        <v>4985</v>
      </c>
      <c r="F451" s="339">
        <v>0.14000000000000001</v>
      </c>
      <c r="G451" s="85">
        <v>75325</v>
      </c>
      <c r="H451" s="85">
        <v>10546</v>
      </c>
      <c r="I451" s="85"/>
    </row>
    <row r="452" spans="1:9" x14ac:dyDescent="0.25">
      <c r="A452" s="87" t="s">
        <v>1275</v>
      </c>
      <c r="B452" s="7" t="s">
        <v>5414</v>
      </c>
      <c r="C452" s="126" t="s">
        <v>5415</v>
      </c>
      <c r="D452" s="80" t="s">
        <v>5390</v>
      </c>
      <c r="E452" s="80" t="s">
        <v>75</v>
      </c>
      <c r="F452" s="339">
        <v>6.0000000000000001E-3</v>
      </c>
      <c r="G452" s="85">
        <v>187426</v>
      </c>
      <c r="H452" s="85">
        <v>1125</v>
      </c>
      <c r="I452" s="85"/>
    </row>
    <row r="453" spans="1:9" x14ac:dyDescent="0.25">
      <c r="A453" s="87" t="s">
        <v>1275</v>
      </c>
      <c r="B453" s="7" t="s">
        <v>5374</v>
      </c>
      <c r="C453" s="126" t="s">
        <v>5375</v>
      </c>
      <c r="D453" s="80" t="s">
        <v>5376</v>
      </c>
      <c r="E453" s="80" t="s">
        <v>70</v>
      </c>
      <c r="F453" s="339">
        <v>0.1</v>
      </c>
      <c r="G453" s="85">
        <v>3623</v>
      </c>
      <c r="H453" s="85">
        <v>362</v>
      </c>
      <c r="I453" s="85"/>
    </row>
    <row r="454" spans="1:9" x14ac:dyDescent="0.25">
      <c r="A454" s="87" t="s">
        <v>1275</v>
      </c>
      <c r="B454" s="7" t="s">
        <v>6663</v>
      </c>
      <c r="C454" s="126" t="s">
        <v>6664</v>
      </c>
      <c r="D454" s="80" t="s">
        <v>5368</v>
      </c>
      <c r="E454" s="80" t="s">
        <v>770</v>
      </c>
      <c r="F454" s="339">
        <v>3.03</v>
      </c>
      <c r="G454" s="85">
        <v>19250</v>
      </c>
      <c r="H454" s="85">
        <v>58328</v>
      </c>
      <c r="I454" s="85"/>
    </row>
    <row r="455" spans="1:9" x14ac:dyDescent="0.25">
      <c r="A455" s="87" t="s">
        <v>1275</v>
      </c>
      <c r="B455" s="7" t="s">
        <v>5377</v>
      </c>
      <c r="C455" s="126" t="s">
        <v>5378</v>
      </c>
      <c r="D455" s="80" t="s">
        <v>5368</v>
      </c>
      <c r="E455" s="80" t="s">
        <v>70</v>
      </c>
      <c r="F455" s="339">
        <v>0.223</v>
      </c>
      <c r="G455" s="85">
        <v>1897</v>
      </c>
      <c r="H455" s="85">
        <v>423</v>
      </c>
      <c r="I455" s="85"/>
    </row>
    <row r="456" spans="1:9" ht="26" x14ac:dyDescent="0.25">
      <c r="A456" s="341" t="s">
        <v>1289</v>
      </c>
      <c r="B456" s="342" t="s">
        <v>5364</v>
      </c>
      <c r="C456" s="335" t="s">
        <v>10755</v>
      </c>
      <c r="D456" s="336" t="s">
        <v>12</v>
      </c>
      <c r="E456" s="336" t="s">
        <v>91</v>
      </c>
      <c r="F456" s="337"/>
      <c r="G456" s="338"/>
      <c r="H456" s="338"/>
      <c r="I456" s="338">
        <v>56235</v>
      </c>
    </row>
    <row r="457" spans="1:9" x14ac:dyDescent="0.25">
      <c r="A457" s="87" t="s">
        <v>1289</v>
      </c>
      <c r="B457" s="7" t="s">
        <v>6653</v>
      </c>
      <c r="C457" s="126" t="s">
        <v>6654</v>
      </c>
      <c r="D457" s="80" t="s">
        <v>5373</v>
      </c>
      <c r="E457" s="80" t="s">
        <v>4985</v>
      </c>
      <c r="F457" s="339">
        <v>0.14000000000000001</v>
      </c>
      <c r="G457" s="85">
        <v>75325</v>
      </c>
      <c r="H457" s="85">
        <v>10546</v>
      </c>
      <c r="I457" s="85"/>
    </row>
    <row r="458" spans="1:9" x14ac:dyDescent="0.25">
      <c r="A458" s="87" t="s">
        <v>1289</v>
      </c>
      <c r="B458" s="7" t="s">
        <v>5414</v>
      </c>
      <c r="C458" s="126" t="s">
        <v>5415</v>
      </c>
      <c r="D458" s="80" t="s">
        <v>5390</v>
      </c>
      <c r="E458" s="80" t="s">
        <v>75</v>
      </c>
      <c r="F458" s="339">
        <v>4.4999999999999997E-3</v>
      </c>
      <c r="G458" s="85">
        <v>187426</v>
      </c>
      <c r="H458" s="85">
        <v>843</v>
      </c>
      <c r="I458" s="85"/>
    </row>
    <row r="459" spans="1:9" x14ac:dyDescent="0.25">
      <c r="A459" s="87" t="s">
        <v>1289</v>
      </c>
      <c r="B459" s="7" t="s">
        <v>5374</v>
      </c>
      <c r="C459" s="126" t="s">
        <v>5375</v>
      </c>
      <c r="D459" s="80" t="s">
        <v>5376</v>
      </c>
      <c r="E459" s="80" t="s">
        <v>70</v>
      </c>
      <c r="F459" s="339">
        <v>0.1</v>
      </c>
      <c r="G459" s="85">
        <v>3623</v>
      </c>
      <c r="H459" s="85">
        <v>362</v>
      </c>
      <c r="I459" s="85"/>
    </row>
    <row r="460" spans="1:9" x14ac:dyDescent="0.25">
      <c r="A460" s="87" t="s">
        <v>1289</v>
      </c>
      <c r="B460" s="7" t="s">
        <v>6679</v>
      </c>
      <c r="C460" s="126" t="s">
        <v>6680</v>
      </c>
      <c r="D460" s="80" t="s">
        <v>5368</v>
      </c>
      <c r="E460" s="80" t="s">
        <v>770</v>
      </c>
      <c r="F460" s="339">
        <v>1</v>
      </c>
      <c r="G460" s="85">
        <v>7959</v>
      </c>
      <c r="H460" s="85">
        <v>7959</v>
      </c>
      <c r="I460" s="85"/>
    </row>
    <row r="461" spans="1:9" x14ac:dyDescent="0.25">
      <c r="A461" s="87" t="s">
        <v>1289</v>
      </c>
      <c r="B461" s="7" t="s">
        <v>6665</v>
      </c>
      <c r="C461" s="126" t="s">
        <v>6666</v>
      </c>
      <c r="D461" s="80" t="s">
        <v>5368</v>
      </c>
      <c r="E461" s="80" t="s">
        <v>770</v>
      </c>
      <c r="F461" s="339">
        <v>3.03</v>
      </c>
      <c r="G461" s="85">
        <v>11898</v>
      </c>
      <c r="H461" s="85">
        <v>36051</v>
      </c>
      <c r="I461" s="85"/>
    </row>
    <row r="462" spans="1:9" x14ac:dyDescent="0.25">
      <c r="A462" s="87" t="s">
        <v>1289</v>
      </c>
      <c r="B462" s="7" t="s">
        <v>5377</v>
      </c>
      <c r="C462" s="126" t="s">
        <v>5378</v>
      </c>
      <c r="D462" s="80" t="s">
        <v>5368</v>
      </c>
      <c r="E462" s="80" t="s">
        <v>70</v>
      </c>
      <c r="F462" s="339">
        <v>0.25</v>
      </c>
      <c r="G462" s="85">
        <v>1897</v>
      </c>
      <c r="H462" s="85">
        <v>474</v>
      </c>
      <c r="I462" s="85"/>
    </row>
    <row r="463" spans="1:9" ht="26" x14ac:dyDescent="0.25">
      <c r="A463" s="341" t="s">
        <v>1293</v>
      </c>
      <c r="B463" s="342" t="s">
        <v>5364</v>
      </c>
      <c r="C463" s="335" t="s">
        <v>10756</v>
      </c>
      <c r="D463" s="336" t="s">
        <v>12</v>
      </c>
      <c r="E463" s="336" t="s">
        <v>91</v>
      </c>
      <c r="F463" s="337"/>
      <c r="G463" s="338"/>
      <c r="H463" s="338"/>
      <c r="I463" s="338">
        <v>33010</v>
      </c>
    </row>
    <row r="464" spans="1:9" x14ac:dyDescent="0.25">
      <c r="A464" s="87" t="s">
        <v>1293</v>
      </c>
      <c r="B464" s="7" t="s">
        <v>6653</v>
      </c>
      <c r="C464" s="126" t="s">
        <v>6654</v>
      </c>
      <c r="D464" s="80" t="s">
        <v>5373</v>
      </c>
      <c r="E464" s="80" t="s">
        <v>4985</v>
      </c>
      <c r="F464" s="339">
        <v>0.12</v>
      </c>
      <c r="G464" s="85">
        <v>75325</v>
      </c>
      <c r="H464" s="85">
        <v>9039</v>
      </c>
      <c r="I464" s="85"/>
    </row>
    <row r="465" spans="1:9" x14ac:dyDescent="0.25">
      <c r="A465" s="87" t="s">
        <v>1293</v>
      </c>
      <c r="B465" s="7" t="s">
        <v>5414</v>
      </c>
      <c r="C465" s="126" t="s">
        <v>5415</v>
      </c>
      <c r="D465" s="80" t="s">
        <v>5390</v>
      </c>
      <c r="E465" s="80" t="s">
        <v>75</v>
      </c>
      <c r="F465" s="339">
        <v>2.3E-3</v>
      </c>
      <c r="G465" s="85">
        <v>187426</v>
      </c>
      <c r="H465" s="85">
        <v>431</v>
      </c>
      <c r="I465" s="85"/>
    </row>
    <row r="466" spans="1:9" x14ac:dyDescent="0.25">
      <c r="A466" s="87" t="s">
        <v>1293</v>
      </c>
      <c r="B466" s="7" t="s">
        <v>5374</v>
      </c>
      <c r="C466" s="126" t="s">
        <v>5375</v>
      </c>
      <c r="D466" s="80" t="s">
        <v>5376</v>
      </c>
      <c r="E466" s="80" t="s">
        <v>70</v>
      </c>
      <c r="F466" s="339">
        <v>0.1</v>
      </c>
      <c r="G466" s="85">
        <v>3623</v>
      </c>
      <c r="H466" s="85">
        <v>362</v>
      </c>
      <c r="I466" s="85"/>
    </row>
    <row r="467" spans="1:9" x14ac:dyDescent="0.25">
      <c r="A467" s="87" t="s">
        <v>1293</v>
      </c>
      <c r="B467" s="7" t="s">
        <v>6681</v>
      </c>
      <c r="C467" s="126" t="s">
        <v>6682</v>
      </c>
      <c r="D467" s="80" t="s">
        <v>5368</v>
      </c>
      <c r="E467" s="80" t="s">
        <v>770</v>
      </c>
      <c r="F467" s="339">
        <v>1</v>
      </c>
      <c r="G467" s="85">
        <v>4920</v>
      </c>
      <c r="H467" s="85">
        <v>4920</v>
      </c>
      <c r="I467" s="85"/>
    </row>
    <row r="468" spans="1:9" x14ac:dyDescent="0.25">
      <c r="A468" s="87" t="s">
        <v>1293</v>
      </c>
      <c r="B468" s="7" t="s">
        <v>6669</v>
      </c>
      <c r="C468" s="126" t="s">
        <v>6670</v>
      </c>
      <c r="D468" s="80" t="s">
        <v>5368</v>
      </c>
      <c r="E468" s="80" t="s">
        <v>770</v>
      </c>
      <c r="F468" s="339">
        <v>3.03</v>
      </c>
      <c r="G468" s="85">
        <v>5907</v>
      </c>
      <c r="H468" s="85">
        <v>17898</v>
      </c>
      <c r="I468" s="85"/>
    </row>
    <row r="469" spans="1:9" x14ac:dyDescent="0.25">
      <c r="A469" s="87" t="s">
        <v>1293</v>
      </c>
      <c r="B469" s="7" t="s">
        <v>5377</v>
      </c>
      <c r="C469" s="126" t="s">
        <v>5378</v>
      </c>
      <c r="D469" s="80" t="s">
        <v>5368</v>
      </c>
      <c r="E469" s="80" t="s">
        <v>70</v>
      </c>
      <c r="F469" s="339">
        <v>0.19</v>
      </c>
      <c r="G469" s="85">
        <v>1897</v>
      </c>
      <c r="H469" s="85">
        <v>360</v>
      </c>
      <c r="I469" s="85"/>
    </row>
    <row r="470" spans="1:9" ht="13" x14ac:dyDescent="0.25">
      <c r="A470" s="341" t="s">
        <v>1311</v>
      </c>
      <c r="B470" s="342" t="s">
        <v>5364</v>
      </c>
      <c r="C470" s="335" t="s">
        <v>10630</v>
      </c>
      <c r="D470" s="336" t="s">
        <v>12</v>
      </c>
      <c r="E470" s="336" t="s">
        <v>91</v>
      </c>
      <c r="F470" s="337"/>
      <c r="G470" s="338"/>
      <c r="H470" s="338"/>
      <c r="I470" s="338">
        <v>13620</v>
      </c>
    </row>
    <row r="471" spans="1:9" x14ac:dyDescent="0.25">
      <c r="A471" s="87" t="s">
        <v>1311</v>
      </c>
      <c r="B471" s="7" t="s">
        <v>6653</v>
      </c>
      <c r="C471" s="126" t="s">
        <v>6654</v>
      </c>
      <c r="D471" s="80" t="s">
        <v>5373</v>
      </c>
      <c r="E471" s="80" t="s">
        <v>4985</v>
      </c>
      <c r="F471" s="339">
        <v>0.1</v>
      </c>
      <c r="G471" s="85">
        <v>75325</v>
      </c>
      <c r="H471" s="85">
        <v>7533</v>
      </c>
      <c r="I471" s="85"/>
    </row>
    <row r="472" spans="1:9" x14ac:dyDescent="0.25">
      <c r="A472" s="87" t="s">
        <v>1311</v>
      </c>
      <c r="B472" s="7" t="s">
        <v>5414</v>
      </c>
      <c r="C472" s="126" t="s">
        <v>5415</v>
      </c>
      <c r="D472" s="80" t="s">
        <v>5390</v>
      </c>
      <c r="E472" s="80" t="s">
        <v>75</v>
      </c>
      <c r="F472" s="339">
        <v>5.0000000000000001E-4</v>
      </c>
      <c r="G472" s="85">
        <v>187426</v>
      </c>
      <c r="H472" s="85">
        <v>94</v>
      </c>
      <c r="I472" s="85"/>
    </row>
    <row r="473" spans="1:9" x14ac:dyDescent="0.25">
      <c r="A473" s="87" t="s">
        <v>1311</v>
      </c>
      <c r="B473" s="7" t="s">
        <v>5374</v>
      </c>
      <c r="C473" s="126" t="s">
        <v>5375</v>
      </c>
      <c r="D473" s="80" t="s">
        <v>5376</v>
      </c>
      <c r="E473" s="80" t="s">
        <v>70</v>
      </c>
      <c r="F473" s="339">
        <v>0.2</v>
      </c>
      <c r="G473" s="85">
        <v>3623</v>
      </c>
      <c r="H473" s="85">
        <v>725</v>
      </c>
      <c r="I473" s="85"/>
    </row>
    <row r="474" spans="1:9" x14ac:dyDescent="0.25">
      <c r="A474" s="87" t="s">
        <v>1311</v>
      </c>
      <c r="B474" s="7" t="s">
        <v>6693</v>
      </c>
      <c r="C474" s="126" t="s">
        <v>6694</v>
      </c>
      <c r="D474" s="80" t="s">
        <v>5368</v>
      </c>
      <c r="E474" s="80" t="s">
        <v>770</v>
      </c>
      <c r="F474" s="339">
        <v>1.03</v>
      </c>
      <c r="G474" s="85">
        <v>4765</v>
      </c>
      <c r="H474" s="85">
        <v>4908</v>
      </c>
      <c r="I474" s="85"/>
    </row>
    <row r="475" spans="1:9" x14ac:dyDescent="0.25">
      <c r="A475" s="87" t="s">
        <v>1311</v>
      </c>
      <c r="B475" s="7" t="s">
        <v>5377</v>
      </c>
      <c r="C475" s="126" t="s">
        <v>5378</v>
      </c>
      <c r="D475" s="80" t="s">
        <v>5368</v>
      </c>
      <c r="E475" s="80" t="s">
        <v>70</v>
      </c>
      <c r="F475" s="339">
        <v>0.19</v>
      </c>
      <c r="G475" s="85">
        <v>1897</v>
      </c>
      <c r="H475" s="85">
        <v>360</v>
      </c>
      <c r="I475" s="85"/>
    </row>
    <row r="476" spans="1:9" ht="39" x14ac:dyDescent="0.25">
      <c r="A476" s="341" t="s">
        <v>1455</v>
      </c>
      <c r="B476" s="342" t="s">
        <v>5364</v>
      </c>
      <c r="C476" s="335" t="s">
        <v>1456</v>
      </c>
      <c r="D476" s="336" t="s">
        <v>12</v>
      </c>
      <c r="E476" s="336" t="s">
        <v>70</v>
      </c>
      <c r="F476" s="337"/>
      <c r="G476" s="338"/>
      <c r="H476" s="338"/>
      <c r="I476" s="338">
        <v>645174</v>
      </c>
    </row>
    <row r="477" spans="1:9" x14ac:dyDescent="0.25">
      <c r="A477" s="87" t="s">
        <v>1455</v>
      </c>
      <c r="B477" s="7" t="s">
        <v>6653</v>
      </c>
      <c r="C477" s="126" t="s">
        <v>6654</v>
      </c>
      <c r="D477" s="80" t="s">
        <v>5373</v>
      </c>
      <c r="E477" s="80" t="s">
        <v>4985</v>
      </c>
      <c r="F477" s="339">
        <v>3.5</v>
      </c>
      <c r="G477" s="85">
        <v>75325</v>
      </c>
      <c r="H477" s="85">
        <v>263638</v>
      </c>
      <c r="I477" s="85"/>
    </row>
    <row r="478" spans="1:9" x14ac:dyDescent="0.25">
      <c r="A478" s="87" t="s">
        <v>1455</v>
      </c>
      <c r="B478" s="7" t="s">
        <v>5414</v>
      </c>
      <c r="C478" s="126" t="s">
        <v>5415</v>
      </c>
      <c r="D478" s="80" t="s">
        <v>5390</v>
      </c>
      <c r="E478" s="80" t="s">
        <v>75</v>
      </c>
      <c r="F478" s="339">
        <v>2.3699999999999999E-2</v>
      </c>
      <c r="G478" s="85">
        <v>187426</v>
      </c>
      <c r="H478" s="85">
        <v>4442</v>
      </c>
      <c r="I478" s="85"/>
    </row>
    <row r="479" spans="1:9" x14ac:dyDescent="0.25">
      <c r="A479" s="87" t="s">
        <v>1455</v>
      </c>
      <c r="B479" s="7" t="s">
        <v>5374</v>
      </c>
      <c r="C479" s="126" t="s">
        <v>5375</v>
      </c>
      <c r="D479" s="80" t="s">
        <v>5376</v>
      </c>
      <c r="E479" s="80" t="s">
        <v>70</v>
      </c>
      <c r="F479" s="339">
        <v>0.5</v>
      </c>
      <c r="G479" s="85">
        <v>3623</v>
      </c>
      <c r="H479" s="85">
        <v>1812</v>
      </c>
      <c r="I479" s="85"/>
    </row>
    <row r="480" spans="1:9" ht="37.5" x14ac:dyDescent="0.25">
      <c r="A480" s="87" t="s">
        <v>1455</v>
      </c>
      <c r="B480" s="7" t="s">
        <v>6893</v>
      </c>
      <c r="C480" s="126" t="s">
        <v>6894</v>
      </c>
      <c r="D480" s="80" t="s">
        <v>5368</v>
      </c>
      <c r="E480" s="80" t="s">
        <v>70</v>
      </c>
      <c r="F480" s="339">
        <v>1</v>
      </c>
      <c r="G480" s="85">
        <v>331121</v>
      </c>
      <c r="H480" s="85">
        <v>331121</v>
      </c>
      <c r="I480" s="85"/>
    </row>
    <row r="481" spans="1:9" x14ac:dyDescent="0.25">
      <c r="A481" s="87" t="s">
        <v>1455</v>
      </c>
      <c r="B481" s="7" t="s">
        <v>5377</v>
      </c>
      <c r="C481" s="126" t="s">
        <v>5378</v>
      </c>
      <c r="D481" s="80" t="s">
        <v>5368</v>
      </c>
      <c r="E481" s="80" t="s">
        <v>70</v>
      </c>
      <c r="F481" s="339">
        <v>5.5</v>
      </c>
      <c r="G481" s="85">
        <v>1897</v>
      </c>
      <c r="H481" s="85">
        <v>10434</v>
      </c>
      <c r="I481" s="85"/>
    </row>
    <row r="482" spans="1:9" x14ac:dyDescent="0.25">
      <c r="A482" s="87" t="s">
        <v>1455</v>
      </c>
      <c r="B482" s="7" t="s">
        <v>6895</v>
      </c>
      <c r="C482" s="126" t="s">
        <v>6896</v>
      </c>
      <c r="D482" s="80" t="s">
        <v>5368</v>
      </c>
      <c r="E482" s="80" t="s">
        <v>91</v>
      </c>
      <c r="F482" s="339">
        <v>4</v>
      </c>
      <c r="G482" s="85">
        <v>3200</v>
      </c>
      <c r="H482" s="85">
        <v>12800</v>
      </c>
      <c r="I482" s="85"/>
    </row>
    <row r="483" spans="1:9" x14ac:dyDescent="0.25">
      <c r="A483" s="87" t="s">
        <v>1455</v>
      </c>
      <c r="B483" s="7" t="s">
        <v>6897</v>
      </c>
      <c r="C483" s="126" t="s">
        <v>6898</v>
      </c>
      <c r="D483" s="80" t="s">
        <v>5368</v>
      </c>
      <c r="E483" s="80" t="s">
        <v>70</v>
      </c>
      <c r="F483" s="339">
        <v>8</v>
      </c>
      <c r="G483" s="85">
        <v>1492</v>
      </c>
      <c r="H483" s="85">
        <v>11936</v>
      </c>
      <c r="I483" s="85"/>
    </row>
    <row r="484" spans="1:9" x14ac:dyDescent="0.25">
      <c r="A484" s="87" t="s">
        <v>1455</v>
      </c>
      <c r="B484" s="7" t="s">
        <v>6899</v>
      </c>
      <c r="C484" s="126" t="s">
        <v>6900</v>
      </c>
      <c r="D484" s="80" t="s">
        <v>5368</v>
      </c>
      <c r="E484" s="80" t="s">
        <v>70</v>
      </c>
      <c r="F484" s="339">
        <v>9</v>
      </c>
      <c r="G484" s="85">
        <v>999</v>
      </c>
      <c r="H484" s="85">
        <v>8991</v>
      </c>
      <c r="I484" s="85"/>
    </row>
    <row r="485" spans="1:9" ht="39" x14ac:dyDescent="0.25">
      <c r="A485" s="341" t="s">
        <v>1463</v>
      </c>
      <c r="B485" s="342" t="s">
        <v>5364</v>
      </c>
      <c r="C485" s="335" t="s">
        <v>10757</v>
      </c>
      <c r="D485" s="336" t="s">
        <v>12</v>
      </c>
      <c r="E485" s="336" t="s">
        <v>70</v>
      </c>
      <c r="F485" s="337"/>
      <c r="G485" s="338"/>
      <c r="H485" s="338"/>
      <c r="I485" s="338">
        <v>265369</v>
      </c>
    </row>
    <row r="486" spans="1:9" x14ac:dyDescent="0.25">
      <c r="A486" s="87" t="s">
        <v>1463</v>
      </c>
      <c r="B486" s="7" t="s">
        <v>6653</v>
      </c>
      <c r="C486" s="126" t="s">
        <v>6654</v>
      </c>
      <c r="D486" s="80" t="s">
        <v>5373</v>
      </c>
      <c r="E486" s="80" t="s">
        <v>4985</v>
      </c>
      <c r="F486" s="339">
        <v>2.5</v>
      </c>
      <c r="G486" s="85">
        <v>75325</v>
      </c>
      <c r="H486" s="85">
        <v>188313</v>
      </c>
      <c r="I486" s="85"/>
    </row>
    <row r="487" spans="1:9" x14ac:dyDescent="0.25">
      <c r="A487" s="87" t="s">
        <v>1463</v>
      </c>
      <c r="B487" s="7" t="s">
        <v>5414</v>
      </c>
      <c r="C487" s="126" t="s">
        <v>5415</v>
      </c>
      <c r="D487" s="80" t="s">
        <v>5390</v>
      </c>
      <c r="E487" s="80" t="s">
        <v>75</v>
      </c>
      <c r="F487" s="339">
        <v>6.8999999999999999E-3</v>
      </c>
      <c r="G487" s="85">
        <v>187426</v>
      </c>
      <c r="H487" s="85">
        <v>1293</v>
      </c>
      <c r="I487" s="85"/>
    </row>
    <row r="488" spans="1:9" x14ac:dyDescent="0.25">
      <c r="A488" s="87" t="s">
        <v>1463</v>
      </c>
      <c r="B488" s="7" t="s">
        <v>5374</v>
      </c>
      <c r="C488" s="126" t="s">
        <v>5375</v>
      </c>
      <c r="D488" s="80" t="s">
        <v>5376</v>
      </c>
      <c r="E488" s="80" t="s">
        <v>70</v>
      </c>
      <c r="F488" s="339">
        <v>0.5</v>
      </c>
      <c r="G488" s="85">
        <v>3623</v>
      </c>
      <c r="H488" s="85">
        <v>1812</v>
      </c>
      <c r="I488" s="85"/>
    </row>
    <row r="489" spans="1:9" ht="37.5" x14ac:dyDescent="0.25">
      <c r="A489" s="87" t="s">
        <v>1463</v>
      </c>
      <c r="B489" s="7" t="s">
        <v>6907</v>
      </c>
      <c r="C489" s="126" t="s">
        <v>6908</v>
      </c>
      <c r="D489" s="80" t="s">
        <v>5368</v>
      </c>
      <c r="E489" s="80" t="s">
        <v>70</v>
      </c>
      <c r="F489" s="339">
        <v>1</v>
      </c>
      <c r="G489" s="85">
        <v>66553</v>
      </c>
      <c r="H489" s="85">
        <v>66553</v>
      </c>
      <c r="I489" s="85"/>
    </row>
    <row r="490" spans="1:9" x14ac:dyDescent="0.25">
      <c r="A490" s="87" t="s">
        <v>1463</v>
      </c>
      <c r="B490" s="7" t="s">
        <v>5377</v>
      </c>
      <c r="C490" s="126" t="s">
        <v>5378</v>
      </c>
      <c r="D490" s="80" t="s">
        <v>5368</v>
      </c>
      <c r="E490" s="80" t="s">
        <v>70</v>
      </c>
      <c r="F490" s="339">
        <v>3.9</v>
      </c>
      <c r="G490" s="85">
        <v>1897</v>
      </c>
      <c r="H490" s="85">
        <v>7398</v>
      </c>
      <c r="I490" s="85"/>
    </row>
    <row r="491" spans="1:9" ht="26" x14ac:dyDescent="0.25">
      <c r="A491" s="341" t="s">
        <v>1501</v>
      </c>
      <c r="B491" s="342" t="s">
        <v>5364</v>
      </c>
      <c r="C491" s="335" t="s">
        <v>10758</v>
      </c>
      <c r="D491" s="336" t="s">
        <v>12</v>
      </c>
      <c r="E491" s="336" t="s">
        <v>70</v>
      </c>
      <c r="F491" s="337"/>
      <c r="G491" s="338"/>
      <c r="H491" s="338"/>
      <c r="I491" s="338">
        <v>44410</v>
      </c>
    </row>
    <row r="492" spans="1:9" x14ac:dyDescent="0.25">
      <c r="A492" s="87" t="s">
        <v>1501</v>
      </c>
      <c r="B492" s="7" t="s">
        <v>6653</v>
      </c>
      <c r="C492" s="126" t="s">
        <v>6654</v>
      </c>
      <c r="D492" s="80" t="s">
        <v>5373</v>
      </c>
      <c r="E492" s="80" t="s">
        <v>4985</v>
      </c>
      <c r="F492" s="339">
        <v>0.1</v>
      </c>
      <c r="G492" s="85">
        <v>75325</v>
      </c>
      <c r="H492" s="85">
        <v>7533</v>
      </c>
      <c r="I492" s="85"/>
    </row>
    <row r="493" spans="1:9" x14ac:dyDescent="0.25">
      <c r="A493" s="87" t="s">
        <v>1501</v>
      </c>
      <c r="B493" s="7" t="s">
        <v>5414</v>
      </c>
      <c r="C493" s="126" t="s">
        <v>5415</v>
      </c>
      <c r="D493" s="80" t="s">
        <v>5390</v>
      </c>
      <c r="E493" s="80" t="s">
        <v>75</v>
      </c>
      <c r="F493" s="339">
        <v>3.7000000000000002E-3</v>
      </c>
      <c r="G493" s="85">
        <v>187426</v>
      </c>
      <c r="H493" s="85">
        <v>693</v>
      </c>
      <c r="I493" s="85"/>
    </row>
    <row r="494" spans="1:9" x14ac:dyDescent="0.25">
      <c r="A494" s="87" t="s">
        <v>1501</v>
      </c>
      <c r="B494" s="7" t="s">
        <v>5374</v>
      </c>
      <c r="C494" s="126" t="s">
        <v>5375</v>
      </c>
      <c r="D494" s="80" t="s">
        <v>5376</v>
      </c>
      <c r="E494" s="80" t="s">
        <v>70</v>
      </c>
      <c r="F494" s="339">
        <v>0.1</v>
      </c>
      <c r="G494" s="85">
        <v>3623</v>
      </c>
      <c r="H494" s="85">
        <v>362</v>
      </c>
      <c r="I494" s="85"/>
    </row>
    <row r="495" spans="1:9" x14ac:dyDescent="0.25">
      <c r="A495" s="87" t="s">
        <v>1501</v>
      </c>
      <c r="B495" s="7" t="s">
        <v>6945</v>
      </c>
      <c r="C495" s="126" t="s">
        <v>6946</v>
      </c>
      <c r="D495" s="80" t="s">
        <v>5368</v>
      </c>
      <c r="E495" s="80" t="s">
        <v>70</v>
      </c>
      <c r="F495" s="339">
        <v>1</v>
      </c>
      <c r="G495" s="85">
        <v>35500</v>
      </c>
      <c r="H495" s="85">
        <v>35500</v>
      </c>
      <c r="I495" s="85"/>
    </row>
    <row r="496" spans="1:9" x14ac:dyDescent="0.25">
      <c r="A496" s="87" t="s">
        <v>1501</v>
      </c>
      <c r="B496" s="7" t="s">
        <v>5377</v>
      </c>
      <c r="C496" s="126" t="s">
        <v>5378</v>
      </c>
      <c r="D496" s="80" t="s">
        <v>5368</v>
      </c>
      <c r="E496" s="80" t="s">
        <v>70</v>
      </c>
      <c r="F496" s="339">
        <v>0.17</v>
      </c>
      <c r="G496" s="85">
        <v>1897</v>
      </c>
      <c r="H496" s="85">
        <v>322</v>
      </c>
      <c r="I496" s="85"/>
    </row>
    <row r="497" spans="1:9" ht="26" x14ac:dyDescent="0.25">
      <c r="A497" s="341" t="s">
        <v>1683</v>
      </c>
      <c r="B497" s="342" t="s">
        <v>5364</v>
      </c>
      <c r="C497" s="335" t="s">
        <v>1684</v>
      </c>
      <c r="D497" s="336" t="s">
        <v>12</v>
      </c>
      <c r="E497" s="336" t="s">
        <v>70</v>
      </c>
      <c r="F497" s="337"/>
      <c r="G497" s="338"/>
      <c r="H497" s="338"/>
      <c r="I497" s="338">
        <v>1166475</v>
      </c>
    </row>
    <row r="498" spans="1:9" x14ac:dyDescent="0.25">
      <c r="A498" s="87" t="s">
        <v>1683</v>
      </c>
      <c r="B498" s="7" t="s">
        <v>6653</v>
      </c>
      <c r="C498" s="126" t="s">
        <v>6654</v>
      </c>
      <c r="D498" s="80" t="s">
        <v>5373</v>
      </c>
      <c r="E498" s="80" t="s">
        <v>4985</v>
      </c>
      <c r="F498" s="339">
        <v>0.6</v>
      </c>
      <c r="G498" s="85">
        <v>75325</v>
      </c>
      <c r="H498" s="85">
        <v>45195</v>
      </c>
      <c r="I498" s="85"/>
    </row>
    <row r="499" spans="1:9" x14ac:dyDescent="0.25">
      <c r="A499" s="87" t="s">
        <v>1683</v>
      </c>
      <c r="B499" s="7" t="s">
        <v>5414</v>
      </c>
      <c r="C499" s="126" t="s">
        <v>5415</v>
      </c>
      <c r="D499" s="80" t="s">
        <v>5390</v>
      </c>
      <c r="E499" s="80" t="s">
        <v>75</v>
      </c>
      <c r="F499" s="339">
        <v>0.1128</v>
      </c>
      <c r="G499" s="85">
        <v>187426</v>
      </c>
      <c r="H499" s="85">
        <v>21142</v>
      </c>
      <c r="I499" s="85"/>
    </row>
    <row r="500" spans="1:9" x14ac:dyDescent="0.25">
      <c r="A500" s="87" t="s">
        <v>1683</v>
      </c>
      <c r="B500" s="7" t="s">
        <v>5374</v>
      </c>
      <c r="C500" s="126" t="s">
        <v>5375</v>
      </c>
      <c r="D500" s="80" t="s">
        <v>5376</v>
      </c>
      <c r="E500" s="80" t="s">
        <v>70</v>
      </c>
      <c r="F500" s="339">
        <v>0.5</v>
      </c>
      <c r="G500" s="85">
        <v>3623</v>
      </c>
      <c r="H500" s="85">
        <v>1812</v>
      </c>
      <c r="I500" s="85"/>
    </row>
    <row r="501" spans="1:9" x14ac:dyDescent="0.25">
      <c r="A501" s="87" t="s">
        <v>1683</v>
      </c>
      <c r="B501" s="7" t="s">
        <v>7097</v>
      </c>
      <c r="C501" s="126" t="s">
        <v>7098</v>
      </c>
      <c r="D501" s="80" t="s">
        <v>5368</v>
      </c>
      <c r="E501" s="80" t="s">
        <v>70</v>
      </c>
      <c r="F501" s="339">
        <v>1</v>
      </c>
      <c r="G501" s="85">
        <v>442348</v>
      </c>
      <c r="H501" s="85">
        <v>442348</v>
      </c>
      <c r="I501" s="85"/>
    </row>
    <row r="502" spans="1:9" x14ac:dyDescent="0.25">
      <c r="A502" s="87" t="s">
        <v>1683</v>
      </c>
      <c r="B502" s="7" t="s">
        <v>7099</v>
      </c>
      <c r="C502" s="126" t="s">
        <v>7100</v>
      </c>
      <c r="D502" s="80" t="s">
        <v>5368</v>
      </c>
      <c r="E502" s="80" t="s">
        <v>70</v>
      </c>
      <c r="F502" s="339">
        <v>1</v>
      </c>
      <c r="G502" s="85">
        <v>653891</v>
      </c>
      <c r="H502" s="85">
        <v>653891</v>
      </c>
      <c r="I502" s="85"/>
    </row>
    <row r="503" spans="1:9" x14ac:dyDescent="0.25">
      <c r="A503" s="87" t="s">
        <v>1683</v>
      </c>
      <c r="B503" s="7" t="s">
        <v>5377</v>
      </c>
      <c r="C503" s="126" t="s">
        <v>5378</v>
      </c>
      <c r="D503" s="80" t="s">
        <v>5368</v>
      </c>
      <c r="E503" s="80" t="s">
        <v>70</v>
      </c>
      <c r="F503" s="339">
        <v>1.1000000000000001</v>
      </c>
      <c r="G503" s="85">
        <v>1897</v>
      </c>
      <c r="H503" s="85">
        <v>2087</v>
      </c>
      <c r="I503" s="85"/>
    </row>
    <row r="504" spans="1:9" ht="26" x14ac:dyDescent="0.25">
      <c r="A504" s="341" t="s">
        <v>1724</v>
      </c>
      <c r="B504" s="342" t="s">
        <v>5364</v>
      </c>
      <c r="C504" s="335" t="s">
        <v>10759</v>
      </c>
      <c r="D504" s="336" t="s">
        <v>12</v>
      </c>
      <c r="E504" s="336" t="s">
        <v>70</v>
      </c>
      <c r="F504" s="337"/>
      <c r="G504" s="338"/>
      <c r="H504" s="338"/>
      <c r="I504" s="338">
        <v>170644</v>
      </c>
    </row>
    <row r="505" spans="1:9" x14ac:dyDescent="0.25">
      <c r="A505" s="87" t="s">
        <v>1724</v>
      </c>
      <c r="B505" s="7" t="s">
        <v>6653</v>
      </c>
      <c r="C505" s="126" t="s">
        <v>6654</v>
      </c>
      <c r="D505" s="80" t="s">
        <v>5373</v>
      </c>
      <c r="E505" s="80" t="s">
        <v>4985</v>
      </c>
      <c r="F505" s="339">
        <v>0.6</v>
      </c>
      <c r="G505" s="85">
        <v>75325</v>
      </c>
      <c r="H505" s="85">
        <v>45195</v>
      </c>
      <c r="I505" s="85"/>
    </row>
    <row r="506" spans="1:9" x14ac:dyDescent="0.25">
      <c r="A506" s="87" t="s">
        <v>1724</v>
      </c>
      <c r="B506" s="7" t="s">
        <v>5414</v>
      </c>
      <c r="C506" s="126" t="s">
        <v>5415</v>
      </c>
      <c r="D506" s="80" t="s">
        <v>5390</v>
      </c>
      <c r="E506" s="80" t="s">
        <v>75</v>
      </c>
      <c r="F506" s="339">
        <v>2.12E-2</v>
      </c>
      <c r="G506" s="85">
        <v>187426</v>
      </c>
      <c r="H506" s="85">
        <v>3973</v>
      </c>
      <c r="I506" s="85"/>
    </row>
    <row r="507" spans="1:9" x14ac:dyDescent="0.25">
      <c r="A507" s="87" t="s">
        <v>1724</v>
      </c>
      <c r="B507" s="7" t="s">
        <v>5374</v>
      </c>
      <c r="C507" s="126" t="s">
        <v>5375</v>
      </c>
      <c r="D507" s="80" t="s">
        <v>5376</v>
      </c>
      <c r="E507" s="80" t="s">
        <v>70</v>
      </c>
      <c r="F507" s="339">
        <v>0.5</v>
      </c>
      <c r="G507" s="85">
        <v>3623</v>
      </c>
      <c r="H507" s="85">
        <v>1812</v>
      </c>
      <c r="I507" s="85"/>
    </row>
    <row r="508" spans="1:9" x14ac:dyDescent="0.25">
      <c r="A508" s="87" t="s">
        <v>1724</v>
      </c>
      <c r="B508" s="7" t="s">
        <v>7021</v>
      </c>
      <c r="C508" s="126" t="s">
        <v>7022</v>
      </c>
      <c r="D508" s="80" t="s">
        <v>5368</v>
      </c>
      <c r="E508" s="80" t="s">
        <v>70</v>
      </c>
      <c r="F508" s="339">
        <v>0.5</v>
      </c>
      <c r="G508" s="85">
        <v>2562</v>
      </c>
      <c r="H508" s="85">
        <v>1281</v>
      </c>
      <c r="I508" s="85"/>
    </row>
    <row r="509" spans="1:9" x14ac:dyDescent="0.25">
      <c r="A509" s="87" t="s">
        <v>1724</v>
      </c>
      <c r="B509" s="7" t="s">
        <v>7151</v>
      </c>
      <c r="C509" s="126" t="s">
        <v>7152</v>
      </c>
      <c r="D509" s="80" t="s">
        <v>5368</v>
      </c>
      <c r="E509" s="80" t="s">
        <v>70</v>
      </c>
      <c r="F509" s="339">
        <v>1</v>
      </c>
      <c r="G509" s="85">
        <v>116107</v>
      </c>
      <c r="H509" s="85">
        <v>116107</v>
      </c>
      <c r="I509" s="85"/>
    </row>
    <row r="510" spans="1:9" x14ac:dyDescent="0.25">
      <c r="A510" s="87" t="s">
        <v>1724</v>
      </c>
      <c r="B510" s="7" t="s">
        <v>5377</v>
      </c>
      <c r="C510" s="126" t="s">
        <v>5378</v>
      </c>
      <c r="D510" s="80" t="s">
        <v>5368</v>
      </c>
      <c r="E510" s="80" t="s">
        <v>70</v>
      </c>
      <c r="F510" s="339">
        <v>1.2</v>
      </c>
      <c r="G510" s="85">
        <v>1897</v>
      </c>
      <c r="H510" s="85">
        <v>2276</v>
      </c>
      <c r="I510" s="85"/>
    </row>
    <row r="511" spans="1:9" ht="26" x14ac:dyDescent="0.25">
      <c r="A511" s="341" t="s">
        <v>1726</v>
      </c>
      <c r="B511" s="342" t="s">
        <v>5364</v>
      </c>
      <c r="C511" s="335" t="s">
        <v>10760</v>
      </c>
      <c r="D511" s="336" t="s">
        <v>12</v>
      </c>
      <c r="E511" s="336" t="s">
        <v>70</v>
      </c>
      <c r="F511" s="337"/>
      <c r="G511" s="338"/>
      <c r="H511" s="338"/>
      <c r="I511" s="338">
        <v>332548</v>
      </c>
    </row>
    <row r="512" spans="1:9" x14ac:dyDescent="0.25">
      <c r="A512" s="87" t="s">
        <v>1726</v>
      </c>
      <c r="B512" s="7" t="s">
        <v>6653</v>
      </c>
      <c r="C512" s="126" t="s">
        <v>6654</v>
      </c>
      <c r="D512" s="80" t="s">
        <v>5373</v>
      </c>
      <c r="E512" s="80" t="s">
        <v>4985</v>
      </c>
      <c r="F512" s="339">
        <v>0.6</v>
      </c>
      <c r="G512" s="85">
        <v>75325</v>
      </c>
      <c r="H512" s="85">
        <v>45195</v>
      </c>
      <c r="I512" s="85"/>
    </row>
    <row r="513" spans="1:9" x14ac:dyDescent="0.25">
      <c r="A513" s="87" t="s">
        <v>1726</v>
      </c>
      <c r="B513" s="7" t="s">
        <v>5414</v>
      </c>
      <c r="C513" s="126" t="s">
        <v>5415</v>
      </c>
      <c r="D513" s="80" t="s">
        <v>5390</v>
      </c>
      <c r="E513" s="80" t="s">
        <v>75</v>
      </c>
      <c r="F513" s="339">
        <v>2.86E-2</v>
      </c>
      <c r="G513" s="85">
        <v>187426</v>
      </c>
      <c r="H513" s="85">
        <v>5360</v>
      </c>
      <c r="I513" s="85"/>
    </row>
    <row r="514" spans="1:9" x14ac:dyDescent="0.25">
      <c r="A514" s="87" t="s">
        <v>1726</v>
      </c>
      <c r="B514" s="7" t="s">
        <v>5374</v>
      </c>
      <c r="C514" s="126" t="s">
        <v>5375</v>
      </c>
      <c r="D514" s="80" t="s">
        <v>5376</v>
      </c>
      <c r="E514" s="80" t="s">
        <v>70</v>
      </c>
      <c r="F514" s="339">
        <v>0.5</v>
      </c>
      <c r="G514" s="85">
        <v>3623</v>
      </c>
      <c r="H514" s="85">
        <v>1812</v>
      </c>
      <c r="I514" s="85"/>
    </row>
    <row r="515" spans="1:9" x14ac:dyDescent="0.25">
      <c r="A515" s="87" t="s">
        <v>1726</v>
      </c>
      <c r="B515" s="7" t="s">
        <v>7021</v>
      </c>
      <c r="C515" s="126" t="s">
        <v>7022</v>
      </c>
      <c r="D515" s="80" t="s">
        <v>5368</v>
      </c>
      <c r="E515" s="80" t="s">
        <v>70</v>
      </c>
      <c r="F515" s="339">
        <v>0.5</v>
      </c>
      <c r="G515" s="85">
        <v>2562</v>
      </c>
      <c r="H515" s="85">
        <v>1281</v>
      </c>
      <c r="I515" s="85"/>
    </row>
    <row r="516" spans="1:9" x14ac:dyDescent="0.25">
      <c r="A516" s="87" t="s">
        <v>1726</v>
      </c>
      <c r="B516" s="7" t="s">
        <v>7153</v>
      </c>
      <c r="C516" s="126" t="s">
        <v>7154</v>
      </c>
      <c r="D516" s="80" t="s">
        <v>5368</v>
      </c>
      <c r="E516" s="80" t="s">
        <v>70</v>
      </c>
      <c r="F516" s="339">
        <v>1</v>
      </c>
      <c r="G516" s="85">
        <v>276624</v>
      </c>
      <c r="H516" s="85">
        <v>276624</v>
      </c>
      <c r="I516" s="85"/>
    </row>
    <row r="517" spans="1:9" x14ac:dyDescent="0.25">
      <c r="A517" s="87" t="s">
        <v>1726</v>
      </c>
      <c r="B517" s="7" t="s">
        <v>5377</v>
      </c>
      <c r="C517" s="126" t="s">
        <v>5378</v>
      </c>
      <c r="D517" s="80" t="s">
        <v>5368</v>
      </c>
      <c r="E517" s="80" t="s">
        <v>70</v>
      </c>
      <c r="F517" s="339">
        <v>1.2</v>
      </c>
      <c r="G517" s="85">
        <v>1897</v>
      </c>
      <c r="H517" s="85">
        <v>2276</v>
      </c>
      <c r="I517" s="85"/>
    </row>
    <row r="518" spans="1:9" ht="26" x14ac:dyDescent="0.25">
      <c r="A518" s="341" t="s">
        <v>1762</v>
      </c>
      <c r="B518" s="342" t="s">
        <v>5364</v>
      </c>
      <c r="C518" s="335" t="s">
        <v>1763</v>
      </c>
      <c r="D518" s="336" t="s">
        <v>12</v>
      </c>
      <c r="E518" s="336" t="s">
        <v>70</v>
      </c>
      <c r="F518" s="337"/>
      <c r="G518" s="338"/>
      <c r="H518" s="338"/>
      <c r="I518" s="338">
        <v>175877</v>
      </c>
    </row>
    <row r="519" spans="1:9" x14ac:dyDescent="0.25">
      <c r="A519" s="87" t="s">
        <v>1762</v>
      </c>
      <c r="B519" s="7" t="s">
        <v>6653</v>
      </c>
      <c r="C519" s="126" t="s">
        <v>6654</v>
      </c>
      <c r="D519" s="80" t="s">
        <v>5373</v>
      </c>
      <c r="E519" s="80" t="s">
        <v>4985</v>
      </c>
      <c r="F519" s="339">
        <v>0.8</v>
      </c>
      <c r="G519" s="85">
        <v>75325</v>
      </c>
      <c r="H519" s="85">
        <v>60260</v>
      </c>
      <c r="I519" s="85"/>
    </row>
    <row r="520" spans="1:9" ht="25" x14ac:dyDescent="0.25">
      <c r="A520" s="87" t="s">
        <v>1762</v>
      </c>
      <c r="B520" s="7" t="s">
        <v>5681</v>
      </c>
      <c r="C520" s="126" t="s">
        <v>5682</v>
      </c>
      <c r="D520" s="80" t="s">
        <v>5390</v>
      </c>
      <c r="E520" s="80" t="s">
        <v>5683</v>
      </c>
      <c r="F520" s="339">
        <v>0.4</v>
      </c>
      <c r="G520" s="85">
        <v>17302</v>
      </c>
      <c r="H520" s="85">
        <v>6921</v>
      </c>
      <c r="I520" s="85"/>
    </row>
    <row r="521" spans="1:9" x14ac:dyDescent="0.25">
      <c r="A521" s="87" t="s">
        <v>1762</v>
      </c>
      <c r="B521" s="7" t="s">
        <v>5414</v>
      </c>
      <c r="C521" s="126" t="s">
        <v>5415</v>
      </c>
      <c r="D521" s="80" t="s">
        <v>5390</v>
      </c>
      <c r="E521" s="80" t="s">
        <v>75</v>
      </c>
      <c r="F521" s="339">
        <v>0.03</v>
      </c>
      <c r="G521" s="85">
        <v>187426</v>
      </c>
      <c r="H521" s="85">
        <v>5623</v>
      </c>
      <c r="I521" s="85"/>
    </row>
    <row r="522" spans="1:9" x14ac:dyDescent="0.25">
      <c r="A522" s="87" t="s">
        <v>1762</v>
      </c>
      <c r="B522" s="7" t="s">
        <v>5374</v>
      </c>
      <c r="C522" s="126" t="s">
        <v>5375</v>
      </c>
      <c r="D522" s="80" t="s">
        <v>5376</v>
      </c>
      <c r="E522" s="80" t="s">
        <v>70</v>
      </c>
      <c r="F522" s="339">
        <v>0.5</v>
      </c>
      <c r="G522" s="85">
        <v>3623</v>
      </c>
      <c r="H522" s="85">
        <v>1812</v>
      </c>
      <c r="I522" s="85"/>
    </row>
    <row r="523" spans="1:9" x14ac:dyDescent="0.25">
      <c r="A523" s="87" t="s">
        <v>1762</v>
      </c>
      <c r="B523" s="7" t="s">
        <v>7021</v>
      </c>
      <c r="C523" s="126" t="s">
        <v>7022</v>
      </c>
      <c r="D523" s="80" t="s">
        <v>5368</v>
      </c>
      <c r="E523" s="80" t="s">
        <v>70</v>
      </c>
      <c r="F523" s="339">
        <v>4</v>
      </c>
      <c r="G523" s="85">
        <v>2562</v>
      </c>
      <c r="H523" s="85">
        <v>10248</v>
      </c>
      <c r="I523" s="85"/>
    </row>
    <row r="524" spans="1:9" x14ac:dyDescent="0.25">
      <c r="A524" s="87" t="s">
        <v>1762</v>
      </c>
      <c r="B524" s="7" t="s">
        <v>5377</v>
      </c>
      <c r="C524" s="126" t="s">
        <v>5378</v>
      </c>
      <c r="D524" s="80" t="s">
        <v>5368</v>
      </c>
      <c r="E524" s="80" t="s">
        <v>70</v>
      </c>
      <c r="F524" s="339">
        <v>1.2</v>
      </c>
      <c r="G524" s="85">
        <v>1897</v>
      </c>
      <c r="H524" s="85">
        <v>2276</v>
      </c>
      <c r="I524" s="85"/>
    </row>
    <row r="525" spans="1:9" x14ac:dyDescent="0.25">
      <c r="A525" s="87" t="s">
        <v>1762</v>
      </c>
      <c r="B525" s="7" t="s">
        <v>7194</v>
      </c>
      <c r="C525" s="126" t="s">
        <v>7195</v>
      </c>
      <c r="D525" s="80" t="s">
        <v>5368</v>
      </c>
      <c r="E525" s="80" t="s">
        <v>70</v>
      </c>
      <c r="F525" s="339">
        <v>1</v>
      </c>
      <c r="G525" s="85">
        <v>88737</v>
      </c>
      <c r="H525" s="85">
        <v>88737</v>
      </c>
      <c r="I525" s="85"/>
    </row>
    <row r="526" spans="1:9" ht="13" x14ac:dyDescent="0.25">
      <c r="A526" s="341" t="s">
        <v>1784</v>
      </c>
      <c r="B526" s="342" t="s">
        <v>5364</v>
      </c>
      <c r="C526" s="335" t="s">
        <v>1785</v>
      </c>
      <c r="D526" s="336" t="s">
        <v>12</v>
      </c>
      <c r="E526" s="336" t="s">
        <v>70</v>
      </c>
      <c r="F526" s="337"/>
      <c r="G526" s="338"/>
      <c r="H526" s="338"/>
      <c r="I526" s="338">
        <v>60518</v>
      </c>
    </row>
    <row r="527" spans="1:9" x14ac:dyDescent="0.25">
      <c r="A527" s="87" t="s">
        <v>1784</v>
      </c>
      <c r="B527" s="7" t="s">
        <v>6823</v>
      </c>
      <c r="C527" s="126" t="s">
        <v>6824</v>
      </c>
      <c r="D527" s="80" t="s">
        <v>5373</v>
      </c>
      <c r="E527" s="80" t="s">
        <v>4985</v>
      </c>
      <c r="F527" s="339">
        <v>0.5</v>
      </c>
      <c r="G527" s="85">
        <v>53481</v>
      </c>
      <c r="H527" s="85">
        <v>26741</v>
      </c>
      <c r="I527" s="85"/>
    </row>
    <row r="528" spans="1:9" x14ac:dyDescent="0.25">
      <c r="A528" s="87" t="s">
        <v>1784</v>
      </c>
      <c r="B528" s="7" t="s">
        <v>5414</v>
      </c>
      <c r="C528" s="126" t="s">
        <v>5415</v>
      </c>
      <c r="D528" s="80" t="s">
        <v>5390</v>
      </c>
      <c r="E528" s="80" t="s">
        <v>75</v>
      </c>
      <c r="F528" s="339">
        <v>0.05</v>
      </c>
      <c r="G528" s="85">
        <v>187426</v>
      </c>
      <c r="H528" s="85">
        <v>9371</v>
      </c>
      <c r="I528" s="85"/>
    </row>
    <row r="529" spans="1:9" x14ac:dyDescent="0.25">
      <c r="A529" s="87" t="s">
        <v>1784</v>
      </c>
      <c r="B529" s="7" t="s">
        <v>5374</v>
      </c>
      <c r="C529" s="126" t="s">
        <v>5375</v>
      </c>
      <c r="D529" s="80" t="s">
        <v>5376</v>
      </c>
      <c r="E529" s="80" t="s">
        <v>70</v>
      </c>
      <c r="F529" s="339">
        <v>2</v>
      </c>
      <c r="G529" s="85">
        <v>3623</v>
      </c>
      <c r="H529" s="85">
        <v>7246</v>
      </c>
      <c r="I529" s="85"/>
    </row>
    <row r="530" spans="1:9" x14ac:dyDescent="0.25">
      <c r="A530" s="87" t="s">
        <v>1784</v>
      </c>
      <c r="B530" s="7" t="s">
        <v>7284</v>
      </c>
      <c r="C530" s="126" t="s">
        <v>7285</v>
      </c>
      <c r="D530" s="80" t="s">
        <v>5368</v>
      </c>
      <c r="E530" s="80" t="s">
        <v>70</v>
      </c>
      <c r="F530" s="339">
        <v>1</v>
      </c>
      <c r="G530" s="85">
        <v>17160</v>
      </c>
      <c r="H530" s="85">
        <v>17160</v>
      </c>
      <c r="I530" s="85"/>
    </row>
    <row r="531" spans="1:9" ht="26" x14ac:dyDescent="0.25">
      <c r="A531" s="341" t="s">
        <v>1832</v>
      </c>
      <c r="B531" s="342" t="s">
        <v>5364</v>
      </c>
      <c r="C531" s="335" t="s">
        <v>1833</v>
      </c>
      <c r="D531" s="336" t="s">
        <v>12</v>
      </c>
      <c r="E531" s="336" t="s">
        <v>70</v>
      </c>
      <c r="F531" s="337"/>
      <c r="G531" s="338"/>
      <c r="H531" s="338"/>
      <c r="I531" s="338">
        <v>77683</v>
      </c>
    </row>
    <row r="532" spans="1:9" x14ac:dyDescent="0.25">
      <c r="A532" s="87" t="s">
        <v>1832</v>
      </c>
      <c r="B532" s="7" t="s">
        <v>6653</v>
      </c>
      <c r="C532" s="126" t="s">
        <v>6654</v>
      </c>
      <c r="D532" s="80" t="s">
        <v>5373</v>
      </c>
      <c r="E532" s="80" t="s">
        <v>4985</v>
      </c>
      <c r="F532" s="339">
        <v>0.6</v>
      </c>
      <c r="G532" s="85">
        <v>75325</v>
      </c>
      <c r="H532" s="85">
        <v>45195</v>
      </c>
      <c r="I532" s="85"/>
    </row>
    <row r="533" spans="1:9" x14ac:dyDescent="0.25">
      <c r="A533" s="87" t="s">
        <v>1832</v>
      </c>
      <c r="B533" s="7" t="s">
        <v>5414</v>
      </c>
      <c r="C533" s="126" t="s">
        <v>5415</v>
      </c>
      <c r="D533" s="80" t="s">
        <v>5390</v>
      </c>
      <c r="E533" s="80" t="s">
        <v>75</v>
      </c>
      <c r="F533" s="339">
        <v>2.86E-2</v>
      </c>
      <c r="G533" s="85">
        <v>187426</v>
      </c>
      <c r="H533" s="85">
        <v>5360</v>
      </c>
      <c r="I533" s="85"/>
    </row>
    <row r="534" spans="1:9" x14ac:dyDescent="0.25">
      <c r="A534" s="87" t="s">
        <v>1832</v>
      </c>
      <c r="B534" s="7" t="s">
        <v>5374</v>
      </c>
      <c r="C534" s="126" t="s">
        <v>5375</v>
      </c>
      <c r="D534" s="80" t="s">
        <v>5376</v>
      </c>
      <c r="E534" s="80" t="s">
        <v>70</v>
      </c>
      <c r="F534" s="339">
        <v>0.5</v>
      </c>
      <c r="G534" s="85">
        <v>3623</v>
      </c>
      <c r="H534" s="85">
        <v>1812</v>
      </c>
      <c r="I534" s="85"/>
    </row>
    <row r="535" spans="1:9" x14ac:dyDescent="0.25">
      <c r="A535" s="87" t="s">
        <v>1832</v>
      </c>
      <c r="B535" s="7" t="s">
        <v>7021</v>
      </c>
      <c r="C535" s="126" t="s">
        <v>7022</v>
      </c>
      <c r="D535" s="80" t="s">
        <v>5368</v>
      </c>
      <c r="E535" s="80" t="s">
        <v>70</v>
      </c>
      <c r="F535" s="339">
        <v>0.5</v>
      </c>
      <c r="G535" s="85">
        <v>2562</v>
      </c>
      <c r="H535" s="85">
        <v>1281</v>
      </c>
      <c r="I535" s="85"/>
    </row>
    <row r="536" spans="1:9" x14ac:dyDescent="0.25">
      <c r="A536" s="87" t="s">
        <v>1832</v>
      </c>
      <c r="B536" s="7" t="s">
        <v>5377</v>
      </c>
      <c r="C536" s="126" t="s">
        <v>5378</v>
      </c>
      <c r="D536" s="80" t="s">
        <v>5368</v>
      </c>
      <c r="E536" s="80" t="s">
        <v>70</v>
      </c>
      <c r="F536" s="339">
        <v>1.2</v>
      </c>
      <c r="G536" s="85">
        <v>1897</v>
      </c>
      <c r="H536" s="85">
        <v>2276</v>
      </c>
      <c r="I536" s="85"/>
    </row>
    <row r="537" spans="1:9" x14ac:dyDescent="0.25">
      <c r="A537" s="87" t="s">
        <v>1832</v>
      </c>
      <c r="B537" s="7" t="s">
        <v>7286</v>
      </c>
      <c r="C537" s="126" t="s">
        <v>7287</v>
      </c>
      <c r="D537" s="80" t="s">
        <v>5368</v>
      </c>
      <c r="E537" s="80" t="s">
        <v>70</v>
      </c>
      <c r="F537" s="339">
        <v>1</v>
      </c>
      <c r="G537" s="85">
        <v>21759</v>
      </c>
      <c r="H537" s="85">
        <v>21759</v>
      </c>
      <c r="I537" s="85"/>
    </row>
    <row r="538" spans="1:9" ht="39" x14ac:dyDescent="0.25">
      <c r="A538" s="341" t="s">
        <v>1886</v>
      </c>
      <c r="B538" s="342" t="s">
        <v>5364</v>
      </c>
      <c r="C538" s="335" t="s">
        <v>1887</v>
      </c>
      <c r="D538" s="336" t="s">
        <v>12</v>
      </c>
      <c r="E538" s="336" t="s">
        <v>70</v>
      </c>
      <c r="F538" s="337"/>
      <c r="G538" s="338"/>
      <c r="H538" s="338"/>
      <c r="I538" s="338">
        <v>130804</v>
      </c>
    </row>
    <row r="539" spans="1:9" x14ac:dyDescent="0.25">
      <c r="A539" s="87" t="s">
        <v>1886</v>
      </c>
      <c r="B539" s="7" t="s">
        <v>6653</v>
      </c>
      <c r="C539" s="126" t="s">
        <v>6654</v>
      </c>
      <c r="D539" s="80" t="s">
        <v>5373</v>
      </c>
      <c r="E539" s="80" t="s">
        <v>4985</v>
      </c>
      <c r="F539" s="339">
        <v>0.6</v>
      </c>
      <c r="G539" s="85">
        <v>75325</v>
      </c>
      <c r="H539" s="85">
        <v>45195</v>
      </c>
      <c r="I539" s="85"/>
    </row>
    <row r="540" spans="1:9" x14ac:dyDescent="0.25">
      <c r="A540" s="87" t="s">
        <v>1886</v>
      </c>
      <c r="B540" s="7" t="s">
        <v>5414</v>
      </c>
      <c r="C540" s="126" t="s">
        <v>5415</v>
      </c>
      <c r="D540" s="80" t="s">
        <v>5390</v>
      </c>
      <c r="E540" s="80" t="s">
        <v>75</v>
      </c>
      <c r="F540" s="339">
        <v>2.86E-2</v>
      </c>
      <c r="G540" s="85">
        <v>187426</v>
      </c>
      <c r="H540" s="85">
        <v>5360</v>
      </c>
      <c r="I540" s="85"/>
    </row>
    <row r="541" spans="1:9" x14ac:dyDescent="0.25">
      <c r="A541" s="87" t="s">
        <v>1886</v>
      </c>
      <c r="B541" s="7" t="s">
        <v>5374</v>
      </c>
      <c r="C541" s="126" t="s">
        <v>5375</v>
      </c>
      <c r="D541" s="80" t="s">
        <v>5376</v>
      </c>
      <c r="E541" s="80" t="s">
        <v>70</v>
      </c>
      <c r="F541" s="339">
        <v>0.5</v>
      </c>
      <c r="G541" s="85">
        <v>3623</v>
      </c>
      <c r="H541" s="85">
        <v>1812</v>
      </c>
      <c r="I541" s="85"/>
    </row>
    <row r="542" spans="1:9" x14ac:dyDescent="0.25">
      <c r="A542" s="87" t="s">
        <v>1886</v>
      </c>
      <c r="B542" s="7" t="s">
        <v>7021</v>
      </c>
      <c r="C542" s="126" t="s">
        <v>7022</v>
      </c>
      <c r="D542" s="80" t="s">
        <v>5368</v>
      </c>
      <c r="E542" s="80" t="s">
        <v>70</v>
      </c>
      <c r="F542" s="339">
        <v>0.5</v>
      </c>
      <c r="G542" s="85">
        <v>2562</v>
      </c>
      <c r="H542" s="85">
        <v>1281</v>
      </c>
      <c r="I542" s="85"/>
    </row>
    <row r="543" spans="1:9" x14ac:dyDescent="0.25">
      <c r="A543" s="87" t="s">
        <v>1886</v>
      </c>
      <c r="B543" s="7" t="s">
        <v>7069</v>
      </c>
      <c r="C543" s="126" t="s">
        <v>7070</v>
      </c>
      <c r="D543" s="80" t="s">
        <v>5368</v>
      </c>
      <c r="E543" s="80" t="s">
        <v>70</v>
      </c>
      <c r="F543" s="339">
        <v>1</v>
      </c>
      <c r="G543" s="85">
        <v>12480</v>
      </c>
      <c r="H543" s="85">
        <v>12480</v>
      </c>
      <c r="I543" s="85"/>
    </row>
    <row r="544" spans="1:9" x14ac:dyDescent="0.25">
      <c r="A544" s="87" t="s">
        <v>1886</v>
      </c>
      <c r="B544" s="7" t="s">
        <v>5377</v>
      </c>
      <c r="C544" s="126" t="s">
        <v>5378</v>
      </c>
      <c r="D544" s="80" t="s">
        <v>5368</v>
      </c>
      <c r="E544" s="80" t="s">
        <v>70</v>
      </c>
      <c r="F544" s="339">
        <v>1.2</v>
      </c>
      <c r="G544" s="85">
        <v>1897</v>
      </c>
      <c r="H544" s="85">
        <v>2276</v>
      </c>
      <c r="I544" s="85"/>
    </row>
    <row r="545" spans="1:9" x14ac:dyDescent="0.25">
      <c r="A545" s="87" t="s">
        <v>1886</v>
      </c>
      <c r="B545" s="7" t="s">
        <v>7402</v>
      </c>
      <c r="C545" s="126" t="s">
        <v>7403</v>
      </c>
      <c r="D545" s="80" t="s">
        <v>5368</v>
      </c>
      <c r="E545" s="80" t="s">
        <v>70</v>
      </c>
      <c r="F545" s="339">
        <v>1</v>
      </c>
      <c r="G545" s="85">
        <v>62400</v>
      </c>
      <c r="H545" s="85">
        <v>62400</v>
      </c>
      <c r="I545" s="85"/>
    </row>
    <row r="546" spans="1:9" ht="26" x14ac:dyDescent="0.25">
      <c r="A546" s="341" t="s">
        <v>1928</v>
      </c>
      <c r="B546" s="342" t="s">
        <v>5364</v>
      </c>
      <c r="C546" s="335" t="s">
        <v>1929</v>
      </c>
      <c r="D546" s="336" t="s">
        <v>12</v>
      </c>
      <c r="E546" s="336" t="s">
        <v>70</v>
      </c>
      <c r="F546" s="337"/>
      <c r="G546" s="338"/>
      <c r="H546" s="338"/>
      <c r="I546" s="338">
        <v>191878</v>
      </c>
    </row>
    <row r="547" spans="1:9" x14ac:dyDescent="0.25">
      <c r="A547" s="87" t="s">
        <v>1928</v>
      </c>
      <c r="B547" s="7" t="s">
        <v>6653</v>
      </c>
      <c r="C547" s="126" t="s">
        <v>6654</v>
      </c>
      <c r="D547" s="80" t="s">
        <v>5373</v>
      </c>
      <c r="E547" s="80" t="s">
        <v>4985</v>
      </c>
      <c r="F547" s="339">
        <v>1.5</v>
      </c>
      <c r="G547" s="85">
        <v>75325</v>
      </c>
      <c r="H547" s="85">
        <v>112988</v>
      </c>
      <c r="I547" s="85"/>
    </row>
    <row r="548" spans="1:9" ht="25" x14ac:dyDescent="0.25">
      <c r="A548" s="87" t="s">
        <v>1928</v>
      </c>
      <c r="B548" s="7" t="s">
        <v>5681</v>
      </c>
      <c r="C548" s="126" t="s">
        <v>5682</v>
      </c>
      <c r="D548" s="80" t="s">
        <v>5390</v>
      </c>
      <c r="E548" s="80" t="s">
        <v>5683</v>
      </c>
      <c r="F548" s="339">
        <v>0.4</v>
      </c>
      <c r="G548" s="85">
        <v>17302</v>
      </c>
      <c r="H548" s="85">
        <v>6921</v>
      </c>
      <c r="I548" s="85"/>
    </row>
    <row r="549" spans="1:9" x14ac:dyDescent="0.25">
      <c r="A549" s="87" t="s">
        <v>1928</v>
      </c>
      <c r="B549" s="7" t="s">
        <v>5414</v>
      </c>
      <c r="C549" s="126" t="s">
        <v>5415</v>
      </c>
      <c r="D549" s="80" t="s">
        <v>5390</v>
      </c>
      <c r="E549" s="80" t="s">
        <v>75</v>
      </c>
      <c r="F549" s="339">
        <v>4.0999999999999999E-4</v>
      </c>
      <c r="G549" s="85">
        <v>187426</v>
      </c>
      <c r="H549" s="85">
        <v>77</v>
      </c>
      <c r="I549" s="85"/>
    </row>
    <row r="550" spans="1:9" x14ac:dyDescent="0.25">
      <c r="A550" s="87" t="s">
        <v>1928</v>
      </c>
      <c r="B550" s="7" t="s">
        <v>5374</v>
      </c>
      <c r="C550" s="126" t="s">
        <v>5375</v>
      </c>
      <c r="D550" s="80" t="s">
        <v>5376</v>
      </c>
      <c r="E550" s="80" t="s">
        <v>70</v>
      </c>
      <c r="F550" s="339">
        <v>0.5</v>
      </c>
      <c r="G550" s="85">
        <v>3623</v>
      </c>
      <c r="H550" s="85">
        <v>1812</v>
      </c>
      <c r="I550" s="85"/>
    </row>
    <row r="551" spans="1:9" x14ac:dyDescent="0.25">
      <c r="A551" s="87" t="s">
        <v>1928</v>
      </c>
      <c r="B551" s="7" t="s">
        <v>7021</v>
      </c>
      <c r="C551" s="126" t="s">
        <v>7022</v>
      </c>
      <c r="D551" s="80" t="s">
        <v>5368</v>
      </c>
      <c r="E551" s="80" t="s">
        <v>70</v>
      </c>
      <c r="F551" s="339">
        <v>5</v>
      </c>
      <c r="G551" s="85">
        <v>2562</v>
      </c>
      <c r="H551" s="85">
        <v>12810</v>
      </c>
      <c r="I551" s="85"/>
    </row>
    <row r="552" spans="1:9" x14ac:dyDescent="0.25">
      <c r="A552" s="87" t="s">
        <v>1928</v>
      </c>
      <c r="B552" s="7" t="s">
        <v>7029</v>
      </c>
      <c r="C552" s="126" t="s">
        <v>7030</v>
      </c>
      <c r="D552" s="80" t="s">
        <v>5368</v>
      </c>
      <c r="E552" s="80" t="s">
        <v>70</v>
      </c>
      <c r="F552" s="339">
        <v>1</v>
      </c>
      <c r="G552" s="85">
        <v>2672</v>
      </c>
      <c r="H552" s="85">
        <v>2672</v>
      </c>
      <c r="I552" s="85"/>
    </row>
    <row r="553" spans="1:9" x14ac:dyDescent="0.25">
      <c r="A553" s="87" t="s">
        <v>1928</v>
      </c>
      <c r="B553" s="7" t="s">
        <v>7031</v>
      </c>
      <c r="C553" s="126" t="s">
        <v>7032</v>
      </c>
      <c r="D553" s="80" t="s">
        <v>5368</v>
      </c>
      <c r="E553" s="80" t="s">
        <v>70</v>
      </c>
      <c r="F553" s="339">
        <v>1</v>
      </c>
      <c r="G553" s="85">
        <v>1560</v>
      </c>
      <c r="H553" s="85">
        <v>1560</v>
      </c>
      <c r="I553" s="85"/>
    </row>
    <row r="554" spans="1:9" x14ac:dyDescent="0.25">
      <c r="A554" s="87" t="s">
        <v>1928</v>
      </c>
      <c r="B554" s="7" t="s">
        <v>7248</v>
      </c>
      <c r="C554" s="126" t="s">
        <v>7249</v>
      </c>
      <c r="D554" s="80" t="s">
        <v>5368</v>
      </c>
      <c r="E554" s="80" t="s">
        <v>91</v>
      </c>
      <c r="F554" s="339">
        <v>0.2</v>
      </c>
      <c r="G554" s="85">
        <v>21306</v>
      </c>
      <c r="H554" s="85">
        <v>4261</v>
      </c>
      <c r="I554" s="85"/>
    </row>
    <row r="555" spans="1:9" x14ac:dyDescent="0.25">
      <c r="A555" s="87" t="s">
        <v>1928</v>
      </c>
      <c r="B555" s="7" t="s">
        <v>7478</v>
      </c>
      <c r="C555" s="126" t="s">
        <v>7479</v>
      </c>
      <c r="D555" s="80" t="s">
        <v>5368</v>
      </c>
      <c r="E555" s="80" t="s">
        <v>770</v>
      </c>
      <c r="F555" s="339">
        <v>3</v>
      </c>
      <c r="G555" s="85">
        <v>2673</v>
      </c>
      <c r="H555" s="85">
        <v>8019</v>
      </c>
      <c r="I555" s="85"/>
    </row>
    <row r="556" spans="1:9" x14ac:dyDescent="0.25">
      <c r="A556" s="87" t="s">
        <v>1928</v>
      </c>
      <c r="B556" s="7" t="s">
        <v>7480</v>
      </c>
      <c r="C556" s="126" t="s">
        <v>7481</v>
      </c>
      <c r="D556" s="80" t="s">
        <v>5368</v>
      </c>
      <c r="E556" s="80" t="s">
        <v>70</v>
      </c>
      <c r="F556" s="339">
        <v>2</v>
      </c>
      <c r="G556" s="85">
        <v>572</v>
      </c>
      <c r="H556" s="85">
        <v>1144</v>
      </c>
      <c r="I556" s="85"/>
    </row>
    <row r="557" spans="1:9" x14ac:dyDescent="0.25">
      <c r="A557" s="87" t="s">
        <v>1928</v>
      </c>
      <c r="B557" s="7" t="s">
        <v>7458</v>
      </c>
      <c r="C557" s="126" t="s">
        <v>7459</v>
      </c>
      <c r="D557" s="80" t="s">
        <v>5368</v>
      </c>
      <c r="E557" s="80" t="s">
        <v>770</v>
      </c>
      <c r="F557" s="339">
        <v>9.15</v>
      </c>
      <c r="G557" s="85">
        <v>2693</v>
      </c>
      <c r="H557" s="85">
        <v>24641</v>
      </c>
      <c r="I557" s="85"/>
    </row>
    <row r="558" spans="1:9" x14ac:dyDescent="0.25">
      <c r="A558" s="87" t="s">
        <v>1928</v>
      </c>
      <c r="B558" s="7" t="s">
        <v>7496</v>
      </c>
      <c r="C558" s="126" t="s">
        <v>7497</v>
      </c>
      <c r="D558" s="80" t="s">
        <v>5368</v>
      </c>
      <c r="E558" s="80" t="s">
        <v>770</v>
      </c>
      <c r="F558" s="339">
        <v>1.5</v>
      </c>
      <c r="G558" s="85">
        <v>7176</v>
      </c>
      <c r="H558" s="85">
        <v>10764</v>
      </c>
      <c r="I558" s="85"/>
    </row>
    <row r="559" spans="1:9" x14ac:dyDescent="0.25">
      <c r="A559" s="87" t="s">
        <v>1928</v>
      </c>
      <c r="B559" s="7" t="s">
        <v>7498</v>
      </c>
      <c r="C559" s="126" t="s">
        <v>7499</v>
      </c>
      <c r="D559" s="80" t="s">
        <v>5368</v>
      </c>
      <c r="E559" s="80" t="s">
        <v>70</v>
      </c>
      <c r="F559" s="339">
        <v>3</v>
      </c>
      <c r="G559" s="85">
        <v>1403</v>
      </c>
      <c r="H559" s="85">
        <v>4209</v>
      </c>
      <c r="I559" s="85"/>
    </row>
    <row r="560" spans="1:9" ht="13" x14ac:dyDescent="0.25">
      <c r="A560" s="341" t="s">
        <v>1936</v>
      </c>
      <c r="B560" s="342" t="s">
        <v>5364</v>
      </c>
      <c r="C560" s="335" t="s">
        <v>1937</v>
      </c>
      <c r="D560" s="336" t="s">
        <v>12</v>
      </c>
      <c r="E560" s="336" t="s">
        <v>70</v>
      </c>
      <c r="F560" s="337"/>
      <c r="G560" s="338"/>
      <c r="H560" s="338"/>
      <c r="I560" s="338">
        <v>178709</v>
      </c>
    </row>
    <row r="561" spans="1:9" x14ac:dyDescent="0.25">
      <c r="A561" s="87" t="s">
        <v>1936</v>
      </c>
      <c r="B561" s="7" t="s">
        <v>6823</v>
      </c>
      <c r="C561" s="126" t="s">
        <v>6824</v>
      </c>
      <c r="D561" s="80" t="s">
        <v>5373</v>
      </c>
      <c r="E561" s="80" t="s">
        <v>4985</v>
      </c>
      <c r="F561" s="339">
        <v>1</v>
      </c>
      <c r="G561" s="85">
        <v>53481</v>
      </c>
      <c r="H561" s="85">
        <v>53481</v>
      </c>
      <c r="I561" s="85"/>
    </row>
    <row r="562" spans="1:9" ht="25" x14ac:dyDescent="0.25">
      <c r="A562" s="87" t="s">
        <v>1936</v>
      </c>
      <c r="B562" s="7" t="s">
        <v>5681</v>
      </c>
      <c r="C562" s="126" t="s">
        <v>5682</v>
      </c>
      <c r="D562" s="80" t="s">
        <v>5390</v>
      </c>
      <c r="E562" s="80" t="s">
        <v>5683</v>
      </c>
      <c r="F562" s="339">
        <v>0.4</v>
      </c>
      <c r="G562" s="85">
        <v>17302</v>
      </c>
      <c r="H562" s="85">
        <v>6921</v>
      </c>
      <c r="I562" s="85"/>
    </row>
    <row r="563" spans="1:9" x14ac:dyDescent="0.25">
      <c r="A563" s="87" t="s">
        <v>1936</v>
      </c>
      <c r="B563" s="7" t="s">
        <v>5374</v>
      </c>
      <c r="C563" s="126" t="s">
        <v>5375</v>
      </c>
      <c r="D563" s="80" t="s">
        <v>5376</v>
      </c>
      <c r="E563" s="80" t="s">
        <v>70</v>
      </c>
      <c r="F563" s="339">
        <v>0.5</v>
      </c>
      <c r="G563" s="85">
        <v>3623</v>
      </c>
      <c r="H563" s="85">
        <v>1812</v>
      </c>
      <c r="I563" s="85"/>
    </row>
    <row r="564" spans="1:9" x14ac:dyDescent="0.25">
      <c r="A564" s="87" t="s">
        <v>1936</v>
      </c>
      <c r="B564" s="7" t="s">
        <v>7021</v>
      </c>
      <c r="C564" s="126" t="s">
        <v>7022</v>
      </c>
      <c r="D564" s="80" t="s">
        <v>5368</v>
      </c>
      <c r="E564" s="80" t="s">
        <v>70</v>
      </c>
      <c r="F564" s="339">
        <v>2</v>
      </c>
      <c r="G564" s="85">
        <v>2562</v>
      </c>
      <c r="H564" s="85">
        <v>5124</v>
      </c>
      <c r="I564" s="85"/>
    </row>
    <row r="565" spans="1:9" x14ac:dyDescent="0.25">
      <c r="A565" s="87" t="s">
        <v>1936</v>
      </c>
      <c r="B565" s="7" t="s">
        <v>5377</v>
      </c>
      <c r="C565" s="126" t="s">
        <v>5378</v>
      </c>
      <c r="D565" s="80" t="s">
        <v>5368</v>
      </c>
      <c r="E565" s="80" t="s">
        <v>70</v>
      </c>
      <c r="F565" s="339">
        <v>1</v>
      </c>
      <c r="G565" s="85">
        <v>1897</v>
      </c>
      <c r="H565" s="85">
        <v>1897</v>
      </c>
      <c r="I565" s="85"/>
    </row>
    <row r="566" spans="1:9" x14ac:dyDescent="0.25">
      <c r="A566" s="87" t="s">
        <v>1936</v>
      </c>
      <c r="B566" s="7" t="s">
        <v>7518</v>
      </c>
      <c r="C566" s="126" t="s">
        <v>7519</v>
      </c>
      <c r="D566" s="80" t="s">
        <v>5368</v>
      </c>
      <c r="E566" s="80" t="s">
        <v>70</v>
      </c>
      <c r="F566" s="339">
        <v>1</v>
      </c>
      <c r="G566" s="85">
        <v>109474</v>
      </c>
      <c r="H566" s="85">
        <v>109474</v>
      </c>
      <c r="I566" s="85"/>
    </row>
    <row r="567" spans="1:9" ht="26" x14ac:dyDescent="0.25">
      <c r="A567" s="341" t="s">
        <v>2005</v>
      </c>
      <c r="B567" s="342" t="s">
        <v>5364</v>
      </c>
      <c r="C567" s="335" t="s">
        <v>2006</v>
      </c>
      <c r="D567" s="336" t="s">
        <v>12</v>
      </c>
      <c r="E567" s="336" t="s">
        <v>70</v>
      </c>
      <c r="F567" s="337"/>
      <c r="G567" s="338"/>
      <c r="H567" s="338"/>
      <c r="I567" s="338">
        <v>218285</v>
      </c>
    </row>
    <row r="568" spans="1:9" x14ac:dyDescent="0.25">
      <c r="A568" s="87" t="s">
        <v>2005</v>
      </c>
      <c r="B568" s="7" t="s">
        <v>6823</v>
      </c>
      <c r="C568" s="126" t="s">
        <v>6824</v>
      </c>
      <c r="D568" s="80" t="s">
        <v>5373</v>
      </c>
      <c r="E568" s="80" t="s">
        <v>4985</v>
      </c>
      <c r="F568" s="339">
        <v>1</v>
      </c>
      <c r="G568" s="85">
        <v>53481</v>
      </c>
      <c r="H568" s="85">
        <v>53481</v>
      </c>
      <c r="I568" s="85"/>
    </row>
    <row r="569" spans="1:9" x14ac:dyDescent="0.25">
      <c r="A569" s="87" t="s">
        <v>2005</v>
      </c>
      <c r="B569" s="7" t="s">
        <v>5414</v>
      </c>
      <c r="C569" s="126" t="s">
        <v>5415</v>
      </c>
      <c r="D569" s="80" t="s">
        <v>5390</v>
      </c>
      <c r="E569" s="80" t="s">
        <v>75</v>
      </c>
      <c r="F569" s="339">
        <v>0.01</v>
      </c>
      <c r="G569" s="85">
        <v>187426</v>
      </c>
      <c r="H569" s="85">
        <v>1874</v>
      </c>
      <c r="I569" s="85"/>
    </row>
    <row r="570" spans="1:9" x14ac:dyDescent="0.25">
      <c r="A570" s="87" t="s">
        <v>2005</v>
      </c>
      <c r="B570" s="7" t="s">
        <v>5374</v>
      </c>
      <c r="C570" s="126" t="s">
        <v>5375</v>
      </c>
      <c r="D570" s="80" t="s">
        <v>5376</v>
      </c>
      <c r="E570" s="80" t="s">
        <v>70</v>
      </c>
      <c r="F570" s="339">
        <v>0.5</v>
      </c>
      <c r="G570" s="85">
        <v>3623</v>
      </c>
      <c r="H570" s="85">
        <v>1812</v>
      </c>
      <c r="I570" s="85"/>
    </row>
    <row r="571" spans="1:9" x14ac:dyDescent="0.25">
      <c r="A571" s="87" t="s">
        <v>2005</v>
      </c>
      <c r="B571" s="7" t="s">
        <v>6707</v>
      </c>
      <c r="C571" s="126" t="s">
        <v>6708</v>
      </c>
      <c r="D571" s="80" t="s">
        <v>5368</v>
      </c>
      <c r="E571" s="80" t="s">
        <v>70</v>
      </c>
      <c r="F571" s="339">
        <v>2</v>
      </c>
      <c r="G571" s="85">
        <v>6465</v>
      </c>
      <c r="H571" s="85">
        <v>12930</v>
      </c>
      <c r="I571" s="85"/>
    </row>
    <row r="572" spans="1:9" x14ac:dyDescent="0.25">
      <c r="A572" s="87" t="s">
        <v>2005</v>
      </c>
      <c r="B572" s="7" t="s">
        <v>7053</v>
      </c>
      <c r="C572" s="126" t="s">
        <v>7054</v>
      </c>
      <c r="D572" s="80" t="s">
        <v>5368</v>
      </c>
      <c r="E572" s="80" t="s">
        <v>4985</v>
      </c>
      <c r="F572" s="339">
        <v>1</v>
      </c>
      <c r="G572" s="85">
        <v>5806</v>
      </c>
      <c r="H572" s="85">
        <v>5806</v>
      </c>
      <c r="I572" s="85"/>
    </row>
    <row r="573" spans="1:9" x14ac:dyDescent="0.25">
      <c r="A573" s="87" t="s">
        <v>2005</v>
      </c>
      <c r="B573" s="7" t="s">
        <v>5377</v>
      </c>
      <c r="C573" s="126" t="s">
        <v>5378</v>
      </c>
      <c r="D573" s="80" t="s">
        <v>5368</v>
      </c>
      <c r="E573" s="80" t="s">
        <v>70</v>
      </c>
      <c r="F573" s="339">
        <v>1</v>
      </c>
      <c r="G573" s="85">
        <v>1897</v>
      </c>
      <c r="H573" s="85">
        <v>1897</v>
      </c>
      <c r="I573" s="85"/>
    </row>
    <row r="574" spans="1:9" x14ac:dyDescent="0.25">
      <c r="A574" s="87" t="s">
        <v>2005</v>
      </c>
      <c r="B574" s="7" t="s">
        <v>7248</v>
      </c>
      <c r="C574" s="126" t="s">
        <v>7249</v>
      </c>
      <c r="D574" s="80" t="s">
        <v>5368</v>
      </c>
      <c r="E574" s="80" t="s">
        <v>91</v>
      </c>
      <c r="F574" s="339">
        <v>0.2</v>
      </c>
      <c r="G574" s="85">
        <v>21306</v>
      </c>
      <c r="H574" s="85">
        <v>4261</v>
      </c>
      <c r="I574" s="85"/>
    </row>
    <row r="575" spans="1:9" x14ac:dyDescent="0.25">
      <c r="A575" s="87" t="s">
        <v>2005</v>
      </c>
      <c r="B575" s="7" t="s">
        <v>7440</v>
      </c>
      <c r="C575" s="126" t="s">
        <v>7441</v>
      </c>
      <c r="D575" s="80" t="s">
        <v>5368</v>
      </c>
      <c r="E575" s="80" t="s">
        <v>70</v>
      </c>
      <c r="F575" s="339">
        <v>2</v>
      </c>
      <c r="G575" s="85">
        <v>286</v>
      </c>
      <c r="H575" s="85">
        <v>572</v>
      </c>
      <c r="I575" s="85"/>
    </row>
    <row r="576" spans="1:9" x14ac:dyDescent="0.25">
      <c r="A576" s="87" t="s">
        <v>2005</v>
      </c>
      <c r="B576" s="7" t="s">
        <v>6711</v>
      </c>
      <c r="C576" s="126" t="s">
        <v>6712</v>
      </c>
      <c r="D576" s="80" t="s">
        <v>5368</v>
      </c>
      <c r="E576" s="80" t="s">
        <v>70</v>
      </c>
      <c r="F576" s="339">
        <v>2</v>
      </c>
      <c r="G576" s="85">
        <v>1501</v>
      </c>
      <c r="H576" s="85">
        <v>3002</v>
      </c>
      <c r="I576" s="85"/>
    </row>
    <row r="577" spans="1:9" x14ac:dyDescent="0.25">
      <c r="A577" s="87" t="s">
        <v>2005</v>
      </c>
      <c r="B577" s="7" t="s">
        <v>7460</v>
      </c>
      <c r="C577" s="126" t="s">
        <v>7461</v>
      </c>
      <c r="D577" s="80" t="s">
        <v>5368</v>
      </c>
      <c r="E577" s="80" t="s">
        <v>70</v>
      </c>
      <c r="F577" s="339">
        <v>2</v>
      </c>
      <c r="G577" s="85">
        <v>746</v>
      </c>
      <c r="H577" s="85">
        <v>1492</v>
      </c>
      <c r="I577" s="85"/>
    </row>
    <row r="578" spans="1:9" x14ac:dyDescent="0.25">
      <c r="A578" s="87" t="s">
        <v>2005</v>
      </c>
      <c r="B578" s="7" t="s">
        <v>7462</v>
      </c>
      <c r="C578" s="126" t="s">
        <v>7463</v>
      </c>
      <c r="D578" s="80" t="s">
        <v>5368</v>
      </c>
      <c r="E578" s="80" t="s">
        <v>70</v>
      </c>
      <c r="F578" s="339">
        <v>1</v>
      </c>
      <c r="G578" s="85">
        <v>12858</v>
      </c>
      <c r="H578" s="85">
        <v>12858</v>
      </c>
      <c r="I578" s="85"/>
    </row>
    <row r="579" spans="1:9" x14ac:dyDescent="0.25">
      <c r="A579" s="87" t="s">
        <v>2005</v>
      </c>
      <c r="B579" s="7" t="s">
        <v>7508</v>
      </c>
      <c r="C579" s="126" t="s">
        <v>7509</v>
      </c>
      <c r="D579" s="80" t="s">
        <v>5368</v>
      </c>
      <c r="E579" s="80" t="s">
        <v>91</v>
      </c>
      <c r="F579" s="339">
        <v>15</v>
      </c>
      <c r="G579" s="85">
        <v>3641</v>
      </c>
      <c r="H579" s="85">
        <v>54615</v>
      </c>
      <c r="I579" s="85"/>
    </row>
    <row r="580" spans="1:9" x14ac:dyDescent="0.25">
      <c r="A580" s="87" t="s">
        <v>2005</v>
      </c>
      <c r="B580" s="7" t="s">
        <v>7566</v>
      </c>
      <c r="C580" s="126" t="s">
        <v>7567</v>
      </c>
      <c r="D580" s="80" t="s">
        <v>5368</v>
      </c>
      <c r="E580" s="80" t="s">
        <v>91</v>
      </c>
      <c r="F580" s="339">
        <v>5</v>
      </c>
      <c r="G580" s="85">
        <v>12737</v>
      </c>
      <c r="H580" s="85">
        <v>63685</v>
      </c>
      <c r="I580" s="85"/>
    </row>
    <row r="581" spans="1:9" ht="26" x14ac:dyDescent="0.25">
      <c r="A581" s="341" t="s">
        <v>2007</v>
      </c>
      <c r="B581" s="342" t="s">
        <v>5364</v>
      </c>
      <c r="C581" s="335" t="s">
        <v>2008</v>
      </c>
      <c r="D581" s="336" t="s">
        <v>12</v>
      </c>
      <c r="E581" s="336" t="s">
        <v>70</v>
      </c>
      <c r="F581" s="337"/>
      <c r="G581" s="338"/>
      <c r="H581" s="338"/>
      <c r="I581" s="338">
        <v>232989</v>
      </c>
    </row>
    <row r="582" spans="1:9" x14ac:dyDescent="0.25">
      <c r="A582" s="87" t="s">
        <v>2007</v>
      </c>
      <c r="B582" s="7" t="s">
        <v>6823</v>
      </c>
      <c r="C582" s="126" t="s">
        <v>6824</v>
      </c>
      <c r="D582" s="80" t="s">
        <v>5373</v>
      </c>
      <c r="E582" s="80" t="s">
        <v>4985</v>
      </c>
      <c r="F582" s="339">
        <v>1</v>
      </c>
      <c r="G582" s="85">
        <v>53481</v>
      </c>
      <c r="H582" s="85">
        <v>53481</v>
      </c>
      <c r="I582" s="85"/>
    </row>
    <row r="583" spans="1:9" x14ac:dyDescent="0.25">
      <c r="A583" s="87" t="s">
        <v>2007</v>
      </c>
      <c r="B583" s="7" t="s">
        <v>5374</v>
      </c>
      <c r="C583" s="126" t="s">
        <v>5375</v>
      </c>
      <c r="D583" s="80" t="s">
        <v>5376</v>
      </c>
      <c r="E583" s="80" t="s">
        <v>70</v>
      </c>
      <c r="F583" s="339">
        <v>0.5</v>
      </c>
      <c r="G583" s="85">
        <v>3623</v>
      </c>
      <c r="H583" s="85">
        <v>1812</v>
      </c>
      <c r="I583" s="85"/>
    </row>
    <row r="584" spans="1:9" x14ac:dyDescent="0.25">
      <c r="A584" s="87" t="s">
        <v>2007</v>
      </c>
      <c r="B584" s="7" t="s">
        <v>6707</v>
      </c>
      <c r="C584" s="126" t="s">
        <v>6708</v>
      </c>
      <c r="D584" s="80" t="s">
        <v>5368</v>
      </c>
      <c r="E584" s="80" t="s">
        <v>70</v>
      </c>
      <c r="F584" s="339">
        <v>2</v>
      </c>
      <c r="G584" s="85">
        <v>6465</v>
      </c>
      <c r="H584" s="85">
        <v>12930</v>
      </c>
      <c r="I584" s="85"/>
    </row>
    <row r="585" spans="1:9" x14ac:dyDescent="0.25">
      <c r="A585" s="87" t="s">
        <v>2007</v>
      </c>
      <c r="B585" s="7" t="s">
        <v>7043</v>
      </c>
      <c r="C585" s="126" t="s">
        <v>7044</v>
      </c>
      <c r="D585" s="80" t="s">
        <v>5368</v>
      </c>
      <c r="E585" s="80" t="s">
        <v>70</v>
      </c>
      <c r="F585" s="339">
        <v>1</v>
      </c>
      <c r="G585" s="85">
        <v>15368</v>
      </c>
      <c r="H585" s="85">
        <v>15368</v>
      </c>
      <c r="I585" s="85"/>
    </row>
    <row r="586" spans="1:9" x14ac:dyDescent="0.25">
      <c r="A586" s="87" t="s">
        <v>2007</v>
      </c>
      <c r="B586" s="7" t="s">
        <v>5377</v>
      </c>
      <c r="C586" s="126" t="s">
        <v>5378</v>
      </c>
      <c r="D586" s="80" t="s">
        <v>5368</v>
      </c>
      <c r="E586" s="80" t="s">
        <v>70</v>
      </c>
      <c r="F586" s="339">
        <v>2</v>
      </c>
      <c r="G586" s="85">
        <v>1897</v>
      </c>
      <c r="H586" s="85">
        <v>3794</v>
      </c>
      <c r="I586" s="85"/>
    </row>
    <row r="587" spans="1:9" x14ac:dyDescent="0.25">
      <c r="A587" s="87" t="s">
        <v>2007</v>
      </c>
      <c r="B587" s="7" t="s">
        <v>7248</v>
      </c>
      <c r="C587" s="126" t="s">
        <v>7249</v>
      </c>
      <c r="D587" s="80" t="s">
        <v>5368</v>
      </c>
      <c r="E587" s="80" t="s">
        <v>91</v>
      </c>
      <c r="F587" s="339">
        <v>0.2</v>
      </c>
      <c r="G587" s="85">
        <v>21306</v>
      </c>
      <c r="H587" s="85">
        <v>4261</v>
      </c>
      <c r="I587" s="85"/>
    </row>
    <row r="588" spans="1:9" x14ac:dyDescent="0.25">
      <c r="A588" s="87" t="s">
        <v>2007</v>
      </c>
      <c r="B588" s="7" t="s">
        <v>7440</v>
      </c>
      <c r="C588" s="126" t="s">
        <v>7441</v>
      </c>
      <c r="D588" s="80" t="s">
        <v>5368</v>
      </c>
      <c r="E588" s="80" t="s">
        <v>70</v>
      </c>
      <c r="F588" s="339">
        <v>2</v>
      </c>
      <c r="G588" s="85">
        <v>286</v>
      </c>
      <c r="H588" s="85">
        <v>572</v>
      </c>
      <c r="I588" s="85"/>
    </row>
    <row r="589" spans="1:9" x14ac:dyDescent="0.25">
      <c r="A589" s="87" t="s">
        <v>2007</v>
      </c>
      <c r="B589" s="7" t="s">
        <v>6711</v>
      </c>
      <c r="C589" s="126" t="s">
        <v>6712</v>
      </c>
      <c r="D589" s="80" t="s">
        <v>5368</v>
      </c>
      <c r="E589" s="80" t="s">
        <v>70</v>
      </c>
      <c r="F589" s="339">
        <v>2</v>
      </c>
      <c r="G589" s="85">
        <v>1501</v>
      </c>
      <c r="H589" s="85">
        <v>3002</v>
      </c>
      <c r="I589" s="85"/>
    </row>
    <row r="590" spans="1:9" x14ac:dyDescent="0.25">
      <c r="A590" s="87" t="s">
        <v>2007</v>
      </c>
      <c r="B590" s="7" t="s">
        <v>7498</v>
      </c>
      <c r="C590" s="126" t="s">
        <v>7499</v>
      </c>
      <c r="D590" s="80" t="s">
        <v>5368</v>
      </c>
      <c r="E590" s="80" t="s">
        <v>70</v>
      </c>
      <c r="F590" s="339">
        <v>3</v>
      </c>
      <c r="G590" s="85">
        <v>1403</v>
      </c>
      <c r="H590" s="85">
        <v>4209</v>
      </c>
      <c r="I590" s="85"/>
    </row>
    <row r="591" spans="1:9" x14ac:dyDescent="0.25">
      <c r="A591" s="87" t="s">
        <v>2007</v>
      </c>
      <c r="B591" s="7" t="s">
        <v>7460</v>
      </c>
      <c r="C591" s="126" t="s">
        <v>7461</v>
      </c>
      <c r="D591" s="80" t="s">
        <v>5368</v>
      </c>
      <c r="E591" s="80" t="s">
        <v>70</v>
      </c>
      <c r="F591" s="339">
        <v>2</v>
      </c>
      <c r="G591" s="85">
        <v>746</v>
      </c>
      <c r="H591" s="85">
        <v>1492</v>
      </c>
      <c r="I591" s="85"/>
    </row>
    <row r="592" spans="1:9" x14ac:dyDescent="0.25">
      <c r="A592" s="87" t="s">
        <v>2007</v>
      </c>
      <c r="B592" s="7" t="s">
        <v>7462</v>
      </c>
      <c r="C592" s="126" t="s">
        <v>7463</v>
      </c>
      <c r="D592" s="80" t="s">
        <v>5368</v>
      </c>
      <c r="E592" s="80" t="s">
        <v>70</v>
      </c>
      <c r="F592" s="339">
        <v>1</v>
      </c>
      <c r="G592" s="85">
        <v>12858</v>
      </c>
      <c r="H592" s="85">
        <v>12858</v>
      </c>
      <c r="I592" s="85"/>
    </row>
    <row r="593" spans="1:9" x14ac:dyDescent="0.25">
      <c r="A593" s="87" t="s">
        <v>2007</v>
      </c>
      <c r="B593" s="7" t="s">
        <v>7508</v>
      </c>
      <c r="C593" s="126" t="s">
        <v>7509</v>
      </c>
      <c r="D593" s="80" t="s">
        <v>5368</v>
      </c>
      <c r="E593" s="80" t="s">
        <v>91</v>
      </c>
      <c r="F593" s="339">
        <v>15.25</v>
      </c>
      <c r="G593" s="85">
        <v>3641</v>
      </c>
      <c r="H593" s="85">
        <v>55525</v>
      </c>
      <c r="I593" s="85"/>
    </row>
    <row r="594" spans="1:9" x14ac:dyDescent="0.25">
      <c r="A594" s="87" t="s">
        <v>2007</v>
      </c>
      <c r="B594" s="7" t="s">
        <v>7566</v>
      </c>
      <c r="C594" s="126" t="s">
        <v>7567</v>
      </c>
      <c r="D594" s="80" t="s">
        <v>5368</v>
      </c>
      <c r="E594" s="80" t="s">
        <v>91</v>
      </c>
      <c r="F594" s="339">
        <v>5</v>
      </c>
      <c r="G594" s="85">
        <v>12737</v>
      </c>
      <c r="H594" s="85">
        <v>63685</v>
      </c>
      <c r="I594" s="85"/>
    </row>
    <row r="595" spans="1:9" ht="26" x14ac:dyDescent="0.25">
      <c r="A595" s="341" t="s">
        <v>2011</v>
      </c>
      <c r="B595" s="342" t="s">
        <v>5364</v>
      </c>
      <c r="C595" s="335" t="s">
        <v>2012</v>
      </c>
      <c r="D595" s="336" t="s">
        <v>12</v>
      </c>
      <c r="E595" s="336" t="s">
        <v>70</v>
      </c>
      <c r="F595" s="337"/>
      <c r="G595" s="338"/>
      <c r="H595" s="338"/>
      <c r="I595" s="338">
        <v>268636</v>
      </c>
    </row>
    <row r="596" spans="1:9" x14ac:dyDescent="0.25">
      <c r="A596" s="87" t="s">
        <v>2011</v>
      </c>
      <c r="B596" s="7" t="s">
        <v>6823</v>
      </c>
      <c r="C596" s="126" t="s">
        <v>6824</v>
      </c>
      <c r="D596" s="80" t="s">
        <v>5373</v>
      </c>
      <c r="E596" s="80" t="s">
        <v>4985</v>
      </c>
      <c r="F596" s="339">
        <v>1</v>
      </c>
      <c r="G596" s="85">
        <v>53481</v>
      </c>
      <c r="H596" s="85">
        <v>53481</v>
      </c>
      <c r="I596" s="85"/>
    </row>
    <row r="597" spans="1:9" x14ac:dyDescent="0.25">
      <c r="A597" s="87" t="s">
        <v>2011</v>
      </c>
      <c r="B597" s="7" t="s">
        <v>5374</v>
      </c>
      <c r="C597" s="126" t="s">
        <v>5375</v>
      </c>
      <c r="D597" s="80" t="s">
        <v>5376</v>
      </c>
      <c r="E597" s="80" t="s">
        <v>70</v>
      </c>
      <c r="F597" s="339">
        <v>0.5</v>
      </c>
      <c r="G597" s="85">
        <v>3623</v>
      </c>
      <c r="H597" s="85">
        <v>1812</v>
      </c>
      <c r="I597" s="85"/>
    </row>
    <row r="598" spans="1:9" x14ac:dyDescent="0.25">
      <c r="A598" s="87" t="s">
        <v>2011</v>
      </c>
      <c r="B598" s="7" t="s">
        <v>6707</v>
      </c>
      <c r="C598" s="126" t="s">
        <v>6708</v>
      </c>
      <c r="D598" s="80" t="s">
        <v>5368</v>
      </c>
      <c r="E598" s="80" t="s">
        <v>70</v>
      </c>
      <c r="F598" s="339">
        <v>2</v>
      </c>
      <c r="G598" s="85">
        <v>6465</v>
      </c>
      <c r="H598" s="85">
        <v>12930</v>
      </c>
      <c r="I598" s="85"/>
    </row>
    <row r="599" spans="1:9" x14ac:dyDescent="0.25">
      <c r="A599" s="87" t="s">
        <v>2011</v>
      </c>
      <c r="B599" s="7" t="s">
        <v>5377</v>
      </c>
      <c r="C599" s="126" t="s">
        <v>5378</v>
      </c>
      <c r="D599" s="80" t="s">
        <v>5368</v>
      </c>
      <c r="E599" s="80" t="s">
        <v>70</v>
      </c>
      <c r="F599" s="339">
        <v>2</v>
      </c>
      <c r="G599" s="85">
        <v>1897</v>
      </c>
      <c r="H599" s="85">
        <v>3794</v>
      </c>
      <c r="I599" s="85"/>
    </row>
    <row r="600" spans="1:9" x14ac:dyDescent="0.25">
      <c r="A600" s="87" t="s">
        <v>2011</v>
      </c>
      <c r="B600" s="7" t="s">
        <v>7248</v>
      </c>
      <c r="C600" s="126" t="s">
        <v>7249</v>
      </c>
      <c r="D600" s="80" t="s">
        <v>5368</v>
      </c>
      <c r="E600" s="80" t="s">
        <v>91</v>
      </c>
      <c r="F600" s="339">
        <v>0.05</v>
      </c>
      <c r="G600" s="85">
        <v>21306</v>
      </c>
      <c r="H600" s="85">
        <v>1065</v>
      </c>
      <c r="I600" s="85"/>
    </row>
    <row r="601" spans="1:9" x14ac:dyDescent="0.25">
      <c r="A601" s="87" t="s">
        <v>2011</v>
      </c>
      <c r="B601" s="7" t="s">
        <v>7324</v>
      </c>
      <c r="C601" s="126" t="s">
        <v>7325</v>
      </c>
      <c r="D601" s="80" t="s">
        <v>5368</v>
      </c>
      <c r="E601" s="80" t="s">
        <v>70</v>
      </c>
      <c r="F601" s="339">
        <v>1</v>
      </c>
      <c r="G601" s="85">
        <v>101895</v>
      </c>
      <c r="H601" s="85">
        <v>101895</v>
      </c>
      <c r="I601" s="85"/>
    </row>
    <row r="602" spans="1:9" x14ac:dyDescent="0.25">
      <c r="A602" s="87" t="s">
        <v>2011</v>
      </c>
      <c r="B602" s="7" t="s">
        <v>7440</v>
      </c>
      <c r="C602" s="126" t="s">
        <v>7441</v>
      </c>
      <c r="D602" s="80" t="s">
        <v>5368</v>
      </c>
      <c r="E602" s="80" t="s">
        <v>70</v>
      </c>
      <c r="F602" s="339">
        <v>2</v>
      </c>
      <c r="G602" s="85">
        <v>286</v>
      </c>
      <c r="H602" s="85">
        <v>572</v>
      </c>
      <c r="I602" s="85"/>
    </row>
    <row r="603" spans="1:9" x14ac:dyDescent="0.25">
      <c r="A603" s="87" t="s">
        <v>2011</v>
      </c>
      <c r="B603" s="7" t="s">
        <v>6711</v>
      </c>
      <c r="C603" s="126" t="s">
        <v>6712</v>
      </c>
      <c r="D603" s="80" t="s">
        <v>5368</v>
      </c>
      <c r="E603" s="80" t="s">
        <v>70</v>
      </c>
      <c r="F603" s="339">
        <v>2</v>
      </c>
      <c r="G603" s="85">
        <v>1501</v>
      </c>
      <c r="H603" s="85">
        <v>3002</v>
      </c>
      <c r="I603" s="85"/>
    </row>
    <row r="604" spans="1:9" x14ac:dyDescent="0.25">
      <c r="A604" s="87" t="s">
        <v>2011</v>
      </c>
      <c r="B604" s="7" t="s">
        <v>7498</v>
      </c>
      <c r="C604" s="126" t="s">
        <v>7499</v>
      </c>
      <c r="D604" s="80" t="s">
        <v>5368</v>
      </c>
      <c r="E604" s="80" t="s">
        <v>70</v>
      </c>
      <c r="F604" s="339">
        <v>3</v>
      </c>
      <c r="G604" s="85">
        <v>1403</v>
      </c>
      <c r="H604" s="85">
        <v>4209</v>
      </c>
      <c r="I604" s="85"/>
    </row>
    <row r="605" spans="1:9" x14ac:dyDescent="0.25">
      <c r="A605" s="87" t="s">
        <v>2011</v>
      </c>
      <c r="B605" s="7" t="s">
        <v>7460</v>
      </c>
      <c r="C605" s="126" t="s">
        <v>7461</v>
      </c>
      <c r="D605" s="80" t="s">
        <v>5368</v>
      </c>
      <c r="E605" s="80" t="s">
        <v>70</v>
      </c>
      <c r="F605" s="339">
        <v>2</v>
      </c>
      <c r="G605" s="85">
        <v>746</v>
      </c>
      <c r="H605" s="85">
        <v>1492</v>
      </c>
      <c r="I605" s="85"/>
    </row>
    <row r="606" spans="1:9" x14ac:dyDescent="0.25">
      <c r="A606" s="87" t="s">
        <v>2011</v>
      </c>
      <c r="B606" s="7" t="s">
        <v>7462</v>
      </c>
      <c r="C606" s="126" t="s">
        <v>7463</v>
      </c>
      <c r="D606" s="80" t="s">
        <v>5368</v>
      </c>
      <c r="E606" s="80" t="s">
        <v>70</v>
      </c>
      <c r="F606" s="339">
        <v>1</v>
      </c>
      <c r="G606" s="85">
        <v>12858</v>
      </c>
      <c r="H606" s="85">
        <v>12858</v>
      </c>
      <c r="I606" s="85"/>
    </row>
    <row r="607" spans="1:9" x14ac:dyDescent="0.25">
      <c r="A607" s="87" t="s">
        <v>2011</v>
      </c>
      <c r="B607" s="7" t="s">
        <v>7508</v>
      </c>
      <c r="C607" s="126" t="s">
        <v>7509</v>
      </c>
      <c r="D607" s="80" t="s">
        <v>5368</v>
      </c>
      <c r="E607" s="80" t="s">
        <v>91</v>
      </c>
      <c r="F607" s="339">
        <v>9.15</v>
      </c>
      <c r="G607" s="85">
        <v>3641</v>
      </c>
      <c r="H607" s="85">
        <v>33315</v>
      </c>
      <c r="I607" s="85"/>
    </row>
    <row r="608" spans="1:9" x14ac:dyDescent="0.25">
      <c r="A608" s="87" t="s">
        <v>2011</v>
      </c>
      <c r="B608" s="7" t="s">
        <v>7566</v>
      </c>
      <c r="C608" s="126" t="s">
        <v>7567</v>
      </c>
      <c r="D608" s="80" t="s">
        <v>5368</v>
      </c>
      <c r="E608" s="80" t="s">
        <v>91</v>
      </c>
      <c r="F608" s="339">
        <v>3</v>
      </c>
      <c r="G608" s="85">
        <v>12737</v>
      </c>
      <c r="H608" s="85">
        <v>38211</v>
      </c>
      <c r="I608" s="85"/>
    </row>
    <row r="609" spans="1:9" ht="26" x14ac:dyDescent="0.25">
      <c r="A609" s="341" t="s">
        <v>2017</v>
      </c>
      <c r="B609" s="342" t="s">
        <v>5364</v>
      </c>
      <c r="C609" s="335" t="s">
        <v>2018</v>
      </c>
      <c r="D609" s="336" t="s">
        <v>12</v>
      </c>
      <c r="E609" s="336" t="s">
        <v>70</v>
      </c>
      <c r="F609" s="337"/>
      <c r="G609" s="338"/>
      <c r="H609" s="338"/>
      <c r="I609" s="338">
        <v>169591</v>
      </c>
    </row>
    <row r="610" spans="1:9" x14ac:dyDescent="0.25">
      <c r="A610" s="87" t="s">
        <v>2017</v>
      </c>
      <c r="B610" s="7" t="s">
        <v>6653</v>
      </c>
      <c r="C610" s="126" t="s">
        <v>6654</v>
      </c>
      <c r="D610" s="80" t="s">
        <v>5373</v>
      </c>
      <c r="E610" s="80" t="s">
        <v>4985</v>
      </c>
      <c r="F610" s="339">
        <v>1</v>
      </c>
      <c r="G610" s="85">
        <v>75325</v>
      </c>
      <c r="H610" s="85">
        <v>75325</v>
      </c>
      <c r="I610" s="85"/>
    </row>
    <row r="611" spans="1:9" ht="25" x14ac:dyDescent="0.25">
      <c r="A611" s="87" t="s">
        <v>2017</v>
      </c>
      <c r="B611" s="7" t="s">
        <v>5681</v>
      </c>
      <c r="C611" s="126" t="s">
        <v>5682</v>
      </c>
      <c r="D611" s="80" t="s">
        <v>5390</v>
      </c>
      <c r="E611" s="80" t="s">
        <v>5683</v>
      </c>
      <c r="F611" s="339">
        <v>0.4</v>
      </c>
      <c r="G611" s="85">
        <v>17302</v>
      </c>
      <c r="H611" s="85">
        <v>6921</v>
      </c>
      <c r="I611" s="85"/>
    </row>
    <row r="612" spans="1:9" x14ac:dyDescent="0.25">
      <c r="A612" s="87" t="s">
        <v>2017</v>
      </c>
      <c r="B612" s="7" t="s">
        <v>5414</v>
      </c>
      <c r="C612" s="126" t="s">
        <v>5415</v>
      </c>
      <c r="D612" s="80" t="s">
        <v>5390</v>
      </c>
      <c r="E612" s="80" t="s">
        <v>75</v>
      </c>
      <c r="F612" s="339">
        <v>4.1000000000000003E-3</v>
      </c>
      <c r="G612" s="85">
        <v>187426</v>
      </c>
      <c r="H612" s="85">
        <v>768</v>
      </c>
      <c r="I612" s="85"/>
    </row>
    <row r="613" spans="1:9" x14ac:dyDescent="0.25">
      <c r="A613" s="87" t="s">
        <v>2017</v>
      </c>
      <c r="B613" s="7" t="s">
        <v>5374</v>
      </c>
      <c r="C613" s="126" t="s">
        <v>5375</v>
      </c>
      <c r="D613" s="80" t="s">
        <v>5376</v>
      </c>
      <c r="E613" s="80" t="s">
        <v>70</v>
      </c>
      <c r="F613" s="339">
        <v>0.5</v>
      </c>
      <c r="G613" s="85">
        <v>3623</v>
      </c>
      <c r="H613" s="85">
        <v>1812</v>
      </c>
      <c r="I613" s="85"/>
    </row>
    <row r="614" spans="1:9" x14ac:dyDescent="0.25">
      <c r="A614" s="87" t="s">
        <v>2017</v>
      </c>
      <c r="B614" s="7" t="s">
        <v>7021</v>
      </c>
      <c r="C614" s="126" t="s">
        <v>7022</v>
      </c>
      <c r="D614" s="80" t="s">
        <v>5368</v>
      </c>
      <c r="E614" s="80" t="s">
        <v>70</v>
      </c>
      <c r="F614" s="339">
        <v>4</v>
      </c>
      <c r="G614" s="85">
        <v>2562</v>
      </c>
      <c r="H614" s="85">
        <v>10248</v>
      </c>
      <c r="I614" s="85"/>
    </row>
    <row r="615" spans="1:9" x14ac:dyDescent="0.25">
      <c r="A615" s="87" t="s">
        <v>2017</v>
      </c>
      <c r="B615" s="7" t="s">
        <v>7029</v>
      </c>
      <c r="C615" s="126" t="s">
        <v>7030</v>
      </c>
      <c r="D615" s="80" t="s">
        <v>5368</v>
      </c>
      <c r="E615" s="80" t="s">
        <v>70</v>
      </c>
      <c r="F615" s="339">
        <v>1</v>
      </c>
      <c r="G615" s="85">
        <v>2672</v>
      </c>
      <c r="H615" s="85">
        <v>2672</v>
      </c>
      <c r="I615" s="85"/>
    </row>
    <row r="616" spans="1:9" x14ac:dyDescent="0.25">
      <c r="A616" s="87" t="s">
        <v>2017</v>
      </c>
      <c r="B616" s="7" t="s">
        <v>7039</v>
      </c>
      <c r="C616" s="126" t="s">
        <v>7040</v>
      </c>
      <c r="D616" s="80" t="s">
        <v>5368</v>
      </c>
      <c r="E616" s="80" t="s">
        <v>70</v>
      </c>
      <c r="F616" s="339">
        <v>1</v>
      </c>
      <c r="G616" s="85">
        <v>9220</v>
      </c>
      <c r="H616" s="85">
        <v>9220</v>
      </c>
      <c r="I616" s="85"/>
    </row>
    <row r="617" spans="1:9" x14ac:dyDescent="0.25">
      <c r="A617" s="87" t="s">
        <v>2017</v>
      </c>
      <c r="B617" s="7" t="s">
        <v>7031</v>
      </c>
      <c r="C617" s="126" t="s">
        <v>7032</v>
      </c>
      <c r="D617" s="80" t="s">
        <v>5368</v>
      </c>
      <c r="E617" s="80" t="s">
        <v>70</v>
      </c>
      <c r="F617" s="339">
        <v>1</v>
      </c>
      <c r="G617" s="85">
        <v>1560</v>
      </c>
      <c r="H617" s="85">
        <v>1560</v>
      </c>
      <c r="I617" s="85"/>
    </row>
    <row r="618" spans="1:9" x14ac:dyDescent="0.25">
      <c r="A618" s="87" t="s">
        <v>2017</v>
      </c>
      <c r="B618" s="7" t="s">
        <v>7248</v>
      </c>
      <c r="C618" s="126" t="s">
        <v>7249</v>
      </c>
      <c r="D618" s="80" t="s">
        <v>5368</v>
      </c>
      <c r="E618" s="80" t="s">
        <v>91</v>
      </c>
      <c r="F618" s="339">
        <v>0.2</v>
      </c>
      <c r="G618" s="85">
        <v>21306</v>
      </c>
      <c r="H618" s="85">
        <v>4261</v>
      </c>
      <c r="I618" s="85"/>
    </row>
    <row r="619" spans="1:9" x14ac:dyDescent="0.25">
      <c r="A619" s="87" t="s">
        <v>2017</v>
      </c>
      <c r="B619" s="7" t="s">
        <v>7458</v>
      </c>
      <c r="C619" s="126" t="s">
        <v>7459</v>
      </c>
      <c r="D619" s="80" t="s">
        <v>5368</v>
      </c>
      <c r="E619" s="80" t="s">
        <v>770</v>
      </c>
      <c r="F619" s="339">
        <v>9.4499999999999993</v>
      </c>
      <c r="G619" s="85">
        <v>2693</v>
      </c>
      <c r="H619" s="85">
        <v>25449</v>
      </c>
      <c r="I619" s="85"/>
    </row>
    <row r="620" spans="1:9" x14ac:dyDescent="0.25">
      <c r="A620" s="87" t="s">
        <v>2017</v>
      </c>
      <c r="B620" s="7" t="s">
        <v>7496</v>
      </c>
      <c r="C620" s="126" t="s">
        <v>7497</v>
      </c>
      <c r="D620" s="80" t="s">
        <v>5368</v>
      </c>
      <c r="E620" s="80" t="s">
        <v>770</v>
      </c>
      <c r="F620" s="339">
        <v>1.5</v>
      </c>
      <c r="G620" s="85">
        <v>7176</v>
      </c>
      <c r="H620" s="85">
        <v>10764</v>
      </c>
      <c r="I620" s="85"/>
    </row>
    <row r="621" spans="1:9" x14ac:dyDescent="0.25">
      <c r="A621" s="87" t="s">
        <v>2017</v>
      </c>
      <c r="B621" s="7" t="s">
        <v>7498</v>
      </c>
      <c r="C621" s="126" t="s">
        <v>7499</v>
      </c>
      <c r="D621" s="80" t="s">
        <v>5368</v>
      </c>
      <c r="E621" s="80" t="s">
        <v>70</v>
      </c>
      <c r="F621" s="339">
        <v>3</v>
      </c>
      <c r="G621" s="85">
        <v>1403</v>
      </c>
      <c r="H621" s="85">
        <v>4209</v>
      </c>
      <c r="I621" s="85"/>
    </row>
    <row r="622" spans="1:9" x14ac:dyDescent="0.25">
      <c r="A622" s="87" t="s">
        <v>2017</v>
      </c>
      <c r="B622" s="7" t="s">
        <v>7568</v>
      </c>
      <c r="C622" s="126" t="s">
        <v>7569</v>
      </c>
      <c r="D622" s="80" t="s">
        <v>5368</v>
      </c>
      <c r="E622" s="80" t="s">
        <v>770</v>
      </c>
      <c r="F622" s="339">
        <v>3</v>
      </c>
      <c r="G622" s="85">
        <v>4594</v>
      </c>
      <c r="H622" s="85">
        <v>13782</v>
      </c>
      <c r="I622" s="85"/>
    </row>
    <row r="623" spans="1:9" x14ac:dyDescent="0.25">
      <c r="A623" s="87" t="s">
        <v>2017</v>
      </c>
      <c r="B623" s="7" t="s">
        <v>7570</v>
      </c>
      <c r="C623" s="126" t="s">
        <v>7571</v>
      </c>
      <c r="D623" s="80" t="s">
        <v>5368</v>
      </c>
      <c r="E623" s="80" t="s">
        <v>70</v>
      </c>
      <c r="F623" s="339">
        <v>2</v>
      </c>
      <c r="G623" s="85">
        <v>1300</v>
      </c>
      <c r="H623" s="85">
        <v>2600</v>
      </c>
      <c r="I623" s="85"/>
    </row>
    <row r="624" spans="1:9" ht="13" x14ac:dyDescent="0.25">
      <c r="A624" s="341" t="s">
        <v>2035</v>
      </c>
      <c r="B624" s="342" t="s">
        <v>5364</v>
      </c>
      <c r="C624" s="335" t="s">
        <v>2036</v>
      </c>
      <c r="D624" s="336" t="s">
        <v>12</v>
      </c>
      <c r="E624" s="336" t="s">
        <v>70</v>
      </c>
      <c r="F624" s="337"/>
      <c r="G624" s="338"/>
      <c r="H624" s="338"/>
      <c r="I624" s="338">
        <v>186944</v>
      </c>
    </row>
    <row r="625" spans="1:9" x14ac:dyDescent="0.25">
      <c r="A625" s="87" t="s">
        <v>2035</v>
      </c>
      <c r="B625" s="7" t="s">
        <v>6653</v>
      </c>
      <c r="C625" s="126" t="s">
        <v>6654</v>
      </c>
      <c r="D625" s="80" t="s">
        <v>5373</v>
      </c>
      <c r="E625" s="80" t="s">
        <v>4985</v>
      </c>
      <c r="F625" s="339">
        <v>0.8</v>
      </c>
      <c r="G625" s="85">
        <v>75325</v>
      </c>
      <c r="H625" s="85">
        <v>60260</v>
      </c>
      <c r="I625" s="85"/>
    </row>
    <row r="626" spans="1:9" ht="25" x14ac:dyDescent="0.25">
      <c r="A626" s="87" t="s">
        <v>2035</v>
      </c>
      <c r="B626" s="7" t="s">
        <v>5681</v>
      </c>
      <c r="C626" s="126" t="s">
        <v>5682</v>
      </c>
      <c r="D626" s="80" t="s">
        <v>5390</v>
      </c>
      <c r="E626" s="80" t="s">
        <v>5683</v>
      </c>
      <c r="F626" s="339">
        <v>0.4</v>
      </c>
      <c r="G626" s="85">
        <v>17302</v>
      </c>
      <c r="H626" s="85">
        <v>6921</v>
      </c>
      <c r="I626" s="85"/>
    </row>
    <row r="627" spans="1:9" x14ac:dyDescent="0.25">
      <c r="A627" s="87" t="s">
        <v>2035</v>
      </c>
      <c r="B627" s="7" t="s">
        <v>5414</v>
      </c>
      <c r="C627" s="126" t="s">
        <v>5415</v>
      </c>
      <c r="D627" s="80" t="s">
        <v>5390</v>
      </c>
      <c r="E627" s="80" t="s">
        <v>75</v>
      </c>
      <c r="F627" s="339">
        <v>0.03</v>
      </c>
      <c r="G627" s="85">
        <v>187426</v>
      </c>
      <c r="H627" s="85">
        <v>5623</v>
      </c>
      <c r="I627" s="85"/>
    </row>
    <row r="628" spans="1:9" x14ac:dyDescent="0.25">
      <c r="A628" s="87" t="s">
        <v>2035</v>
      </c>
      <c r="B628" s="7" t="s">
        <v>5374</v>
      </c>
      <c r="C628" s="126" t="s">
        <v>5375</v>
      </c>
      <c r="D628" s="80" t="s">
        <v>5376</v>
      </c>
      <c r="E628" s="80" t="s">
        <v>70</v>
      </c>
      <c r="F628" s="339">
        <v>0.5</v>
      </c>
      <c r="G628" s="85">
        <v>3623</v>
      </c>
      <c r="H628" s="85">
        <v>1812</v>
      </c>
      <c r="I628" s="85"/>
    </row>
    <row r="629" spans="1:9" x14ac:dyDescent="0.25">
      <c r="A629" s="87" t="s">
        <v>2035</v>
      </c>
      <c r="B629" s="7" t="s">
        <v>7021</v>
      </c>
      <c r="C629" s="126" t="s">
        <v>7022</v>
      </c>
      <c r="D629" s="80" t="s">
        <v>5368</v>
      </c>
      <c r="E629" s="80" t="s">
        <v>70</v>
      </c>
      <c r="F629" s="339">
        <v>4</v>
      </c>
      <c r="G629" s="85">
        <v>2562</v>
      </c>
      <c r="H629" s="85">
        <v>10248</v>
      </c>
      <c r="I629" s="85"/>
    </row>
    <row r="630" spans="1:9" x14ac:dyDescent="0.25">
      <c r="A630" s="87" t="s">
        <v>2035</v>
      </c>
      <c r="B630" s="7" t="s">
        <v>5377</v>
      </c>
      <c r="C630" s="126" t="s">
        <v>5378</v>
      </c>
      <c r="D630" s="80" t="s">
        <v>5368</v>
      </c>
      <c r="E630" s="80" t="s">
        <v>70</v>
      </c>
      <c r="F630" s="339">
        <v>1</v>
      </c>
      <c r="G630" s="85">
        <v>1897</v>
      </c>
      <c r="H630" s="85">
        <v>1897</v>
      </c>
      <c r="I630" s="85"/>
    </row>
    <row r="631" spans="1:9" x14ac:dyDescent="0.25">
      <c r="A631" s="87" t="s">
        <v>2035</v>
      </c>
      <c r="B631" s="7" t="s">
        <v>7588</v>
      </c>
      <c r="C631" s="126" t="s">
        <v>7589</v>
      </c>
      <c r="D631" s="80" t="s">
        <v>5368</v>
      </c>
      <c r="E631" s="80" t="s">
        <v>70</v>
      </c>
      <c r="F631" s="339">
        <v>1</v>
      </c>
      <c r="G631" s="85">
        <v>100183</v>
      </c>
      <c r="H631" s="85">
        <v>100183</v>
      </c>
      <c r="I631" s="85"/>
    </row>
    <row r="632" spans="1:9" ht="26" x14ac:dyDescent="0.25">
      <c r="A632" s="341" t="s">
        <v>2095</v>
      </c>
      <c r="B632" s="342" t="s">
        <v>5364</v>
      </c>
      <c r="C632" s="335" t="s">
        <v>2096</v>
      </c>
      <c r="D632" s="336" t="s">
        <v>12</v>
      </c>
      <c r="E632" s="336" t="s">
        <v>70</v>
      </c>
      <c r="F632" s="337"/>
      <c r="G632" s="338"/>
      <c r="H632" s="338"/>
      <c r="I632" s="338">
        <v>1198992</v>
      </c>
    </row>
    <row r="633" spans="1:9" x14ac:dyDescent="0.25">
      <c r="A633" s="87" t="s">
        <v>2095</v>
      </c>
      <c r="B633" s="7" t="s">
        <v>7665</v>
      </c>
      <c r="C633" s="126" t="s">
        <v>7666</v>
      </c>
      <c r="D633" s="80" t="s">
        <v>5373</v>
      </c>
      <c r="E633" s="80" t="s">
        <v>4985</v>
      </c>
      <c r="F633" s="339">
        <v>2</v>
      </c>
      <c r="G633" s="85">
        <v>184554</v>
      </c>
      <c r="H633" s="85">
        <v>369108</v>
      </c>
      <c r="I633" s="85"/>
    </row>
    <row r="634" spans="1:9" x14ac:dyDescent="0.25">
      <c r="A634" s="87" t="s">
        <v>2095</v>
      </c>
      <c r="B634" s="7" t="s">
        <v>5414</v>
      </c>
      <c r="C634" s="126" t="s">
        <v>5415</v>
      </c>
      <c r="D634" s="80" t="s">
        <v>5390</v>
      </c>
      <c r="E634" s="80" t="s">
        <v>75</v>
      </c>
      <c r="F634" s="339">
        <v>8.2100000000000006E-2</v>
      </c>
      <c r="G634" s="85">
        <v>187426</v>
      </c>
      <c r="H634" s="85">
        <v>15388</v>
      </c>
      <c r="I634" s="85"/>
    </row>
    <row r="635" spans="1:9" x14ac:dyDescent="0.25">
      <c r="A635" s="87" t="s">
        <v>2095</v>
      </c>
      <c r="B635" s="7" t="s">
        <v>5374</v>
      </c>
      <c r="C635" s="126" t="s">
        <v>5375</v>
      </c>
      <c r="D635" s="80" t="s">
        <v>5376</v>
      </c>
      <c r="E635" s="80" t="s">
        <v>70</v>
      </c>
      <c r="F635" s="339">
        <v>1</v>
      </c>
      <c r="G635" s="85">
        <v>3623</v>
      </c>
      <c r="H635" s="85">
        <v>3623</v>
      </c>
      <c r="I635" s="85"/>
    </row>
    <row r="636" spans="1:9" x14ac:dyDescent="0.25">
      <c r="A636" s="87" t="s">
        <v>2095</v>
      </c>
      <c r="B636" s="7" t="s">
        <v>7667</v>
      </c>
      <c r="C636" s="126" t="s">
        <v>7668</v>
      </c>
      <c r="D636" s="80" t="s">
        <v>5368</v>
      </c>
      <c r="E636" s="80" t="s">
        <v>70</v>
      </c>
      <c r="F636" s="339">
        <v>1</v>
      </c>
      <c r="G636" s="85">
        <v>5467</v>
      </c>
      <c r="H636" s="85">
        <v>5467</v>
      </c>
      <c r="I636" s="85"/>
    </row>
    <row r="637" spans="1:9" x14ac:dyDescent="0.25">
      <c r="A637" s="87" t="s">
        <v>2095</v>
      </c>
      <c r="B637" s="7" t="s">
        <v>6675</v>
      </c>
      <c r="C637" s="126" t="s">
        <v>6676</v>
      </c>
      <c r="D637" s="80" t="s">
        <v>5368</v>
      </c>
      <c r="E637" s="80" t="s">
        <v>770</v>
      </c>
      <c r="F637" s="339">
        <v>5</v>
      </c>
      <c r="G637" s="85">
        <v>17629</v>
      </c>
      <c r="H637" s="85">
        <v>88145</v>
      </c>
      <c r="I637" s="85"/>
    </row>
    <row r="638" spans="1:9" x14ac:dyDescent="0.25">
      <c r="A638" s="87" t="s">
        <v>2095</v>
      </c>
      <c r="B638" s="7" t="s">
        <v>7669</v>
      </c>
      <c r="C638" s="126" t="s">
        <v>7670</v>
      </c>
      <c r="D638" s="80" t="s">
        <v>5368</v>
      </c>
      <c r="E638" s="80" t="s">
        <v>70</v>
      </c>
      <c r="F638" s="339">
        <v>1</v>
      </c>
      <c r="G638" s="85">
        <v>24126</v>
      </c>
      <c r="H638" s="85">
        <v>24126</v>
      </c>
      <c r="I638" s="85"/>
    </row>
    <row r="639" spans="1:9" x14ac:dyDescent="0.25">
      <c r="A639" s="87" t="s">
        <v>2095</v>
      </c>
      <c r="B639" s="7" t="s">
        <v>7671</v>
      </c>
      <c r="C639" s="126" t="s">
        <v>7672</v>
      </c>
      <c r="D639" s="80" t="s">
        <v>5368</v>
      </c>
      <c r="E639" s="80" t="s">
        <v>13</v>
      </c>
      <c r="F639" s="339">
        <v>40</v>
      </c>
      <c r="G639" s="85">
        <v>11884</v>
      </c>
      <c r="H639" s="85">
        <v>475360</v>
      </c>
      <c r="I639" s="85"/>
    </row>
    <row r="640" spans="1:9" x14ac:dyDescent="0.25">
      <c r="A640" s="87" t="s">
        <v>2095</v>
      </c>
      <c r="B640" s="7" t="s">
        <v>7408</v>
      </c>
      <c r="C640" s="126" t="s">
        <v>7409</v>
      </c>
      <c r="D640" s="80" t="s">
        <v>5368</v>
      </c>
      <c r="E640" s="80" t="s">
        <v>70</v>
      </c>
      <c r="F640" s="339">
        <v>1</v>
      </c>
      <c r="G640" s="85">
        <v>200892</v>
      </c>
      <c r="H640" s="85">
        <v>200892</v>
      </c>
      <c r="I640" s="85"/>
    </row>
    <row r="641" spans="1:9" x14ac:dyDescent="0.25">
      <c r="A641" s="87" t="s">
        <v>2095</v>
      </c>
      <c r="B641" s="7" t="s">
        <v>5377</v>
      </c>
      <c r="C641" s="126" t="s">
        <v>5378</v>
      </c>
      <c r="D641" s="80" t="s">
        <v>5368</v>
      </c>
      <c r="E641" s="80" t="s">
        <v>70</v>
      </c>
      <c r="F641" s="339">
        <v>8.9</v>
      </c>
      <c r="G641" s="85">
        <v>1897</v>
      </c>
      <c r="H641" s="85">
        <v>16883</v>
      </c>
      <c r="I641" s="85"/>
    </row>
    <row r="642" spans="1:9" ht="26" x14ac:dyDescent="0.25">
      <c r="A642" s="341" t="s">
        <v>2142</v>
      </c>
      <c r="B642" s="342" t="s">
        <v>5364</v>
      </c>
      <c r="C642" s="335" t="s">
        <v>2143</v>
      </c>
      <c r="D642" s="336" t="s">
        <v>12</v>
      </c>
      <c r="E642" s="336" t="s">
        <v>70</v>
      </c>
      <c r="F642" s="337"/>
      <c r="G642" s="338"/>
      <c r="H642" s="338"/>
      <c r="I642" s="338">
        <v>219030</v>
      </c>
    </row>
    <row r="643" spans="1:9" x14ac:dyDescent="0.25">
      <c r="A643" s="87" t="s">
        <v>2142</v>
      </c>
      <c r="B643" s="7" t="s">
        <v>6823</v>
      </c>
      <c r="C643" s="126" t="s">
        <v>6824</v>
      </c>
      <c r="D643" s="80" t="s">
        <v>5373</v>
      </c>
      <c r="E643" s="80" t="s">
        <v>4985</v>
      </c>
      <c r="F643" s="339">
        <v>1</v>
      </c>
      <c r="G643" s="85">
        <v>53481</v>
      </c>
      <c r="H643" s="85">
        <v>53481</v>
      </c>
      <c r="I643" s="85"/>
    </row>
    <row r="644" spans="1:9" x14ac:dyDescent="0.25">
      <c r="A644" s="87" t="s">
        <v>2142</v>
      </c>
      <c r="B644" s="7" t="s">
        <v>5414</v>
      </c>
      <c r="C644" s="126" t="s">
        <v>5415</v>
      </c>
      <c r="D644" s="80" t="s">
        <v>5390</v>
      </c>
      <c r="E644" s="80" t="s">
        <v>75</v>
      </c>
      <c r="F644" s="339">
        <v>0.01</v>
      </c>
      <c r="G644" s="85">
        <v>187426</v>
      </c>
      <c r="H644" s="85">
        <v>1874</v>
      </c>
      <c r="I644" s="85"/>
    </row>
    <row r="645" spans="1:9" x14ac:dyDescent="0.25">
      <c r="A645" s="87" t="s">
        <v>2142</v>
      </c>
      <c r="B645" s="7" t="s">
        <v>5374</v>
      </c>
      <c r="C645" s="126" t="s">
        <v>5375</v>
      </c>
      <c r="D645" s="80" t="s">
        <v>5376</v>
      </c>
      <c r="E645" s="80" t="s">
        <v>70</v>
      </c>
      <c r="F645" s="339">
        <v>0.5</v>
      </c>
      <c r="G645" s="85">
        <v>3623</v>
      </c>
      <c r="H645" s="85">
        <v>1812</v>
      </c>
      <c r="I645" s="85"/>
    </row>
    <row r="646" spans="1:9" x14ac:dyDescent="0.25">
      <c r="A646" s="87" t="s">
        <v>2142</v>
      </c>
      <c r="B646" s="7" t="s">
        <v>6707</v>
      </c>
      <c r="C646" s="126" t="s">
        <v>6708</v>
      </c>
      <c r="D646" s="80" t="s">
        <v>5368</v>
      </c>
      <c r="E646" s="80" t="s">
        <v>70</v>
      </c>
      <c r="F646" s="339">
        <v>2</v>
      </c>
      <c r="G646" s="85">
        <v>6465</v>
      </c>
      <c r="H646" s="85">
        <v>12930</v>
      </c>
      <c r="I646" s="85"/>
    </row>
    <row r="647" spans="1:9" x14ac:dyDescent="0.25">
      <c r="A647" s="87" t="s">
        <v>2142</v>
      </c>
      <c r="B647" s="7" t="s">
        <v>7055</v>
      </c>
      <c r="C647" s="126" t="s">
        <v>7056</v>
      </c>
      <c r="D647" s="80" t="s">
        <v>5368</v>
      </c>
      <c r="E647" s="80" t="s">
        <v>70</v>
      </c>
      <c r="F647" s="339">
        <v>1</v>
      </c>
      <c r="G647" s="85">
        <v>6551</v>
      </c>
      <c r="H647" s="85">
        <v>6551</v>
      </c>
      <c r="I647" s="85"/>
    </row>
    <row r="648" spans="1:9" x14ac:dyDescent="0.25">
      <c r="A648" s="87" t="s">
        <v>2142</v>
      </c>
      <c r="B648" s="7" t="s">
        <v>5377</v>
      </c>
      <c r="C648" s="126" t="s">
        <v>5378</v>
      </c>
      <c r="D648" s="80" t="s">
        <v>5368</v>
      </c>
      <c r="E648" s="80" t="s">
        <v>70</v>
      </c>
      <c r="F648" s="339">
        <v>1</v>
      </c>
      <c r="G648" s="85">
        <v>1897</v>
      </c>
      <c r="H648" s="85">
        <v>1897</v>
      </c>
      <c r="I648" s="85"/>
    </row>
    <row r="649" spans="1:9" x14ac:dyDescent="0.25">
      <c r="A649" s="87" t="s">
        <v>2142</v>
      </c>
      <c r="B649" s="7" t="s">
        <v>7248</v>
      </c>
      <c r="C649" s="126" t="s">
        <v>7249</v>
      </c>
      <c r="D649" s="80" t="s">
        <v>5368</v>
      </c>
      <c r="E649" s="80" t="s">
        <v>91</v>
      </c>
      <c r="F649" s="339">
        <v>0.2</v>
      </c>
      <c r="G649" s="85">
        <v>21306</v>
      </c>
      <c r="H649" s="85">
        <v>4261</v>
      </c>
      <c r="I649" s="85"/>
    </row>
    <row r="650" spans="1:9" x14ac:dyDescent="0.25">
      <c r="A650" s="87" t="s">
        <v>2142</v>
      </c>
      <c r="B650" s="7" t="s">
        <v>7440</v>
      </c>
      <c r="C650" s="126" t="s">
        <v>7441</v>
      </c>
      <c r="D650" s="80" t="s">
        <v>5368</v>
      </c>
      <c r="E650" s="80" t="s">
        <v>70</v>
      </c>
      <c r="F650" s="339">
        <v>2</v>
      </c>
      <c r="G650" s="85">
        <v>286</v>
      </c>
      <c r="H650" s="85">
        <v>572</v>
      </c>
      <c r="I650" s="85"/>
    </row>
    <row r="651" spans="1:9" x14ac:dyDescent="0.25">
      <c r="A651" s="87" t="s">
        <v>2142</v>
      </c>
      <c r="B651" s="7" t="s">
        <v>6711</v>
      </c>
      <c r="C651" s="126" t="s">
        <v>6712</v>
      </c>
      <c r="D651" s="80" t="s">
        <v>5368</v>
      </c>
      <c r="E651" s="80" t="s">
        <v>70</v>
      </c>
      <c r="F651" s="339">
        <v>2</v>
      </c>
      <c r="G651" s="85">
        <v>1501</v>
      </c>
      <c r="H651" s="85">
        <v>3002</v>
      </c>
      <c r="I651" s="85"/>
    </row>
    <row r="652" spans="1:9" x14ac:dyDescent="0.25">
      <c r="A652" s="87" t="s">
        <v>2142</v>
      </c>
      <c r="B652" s="7" t="s">
        <v>7460</v>
      </c>
      <c r="C652" s="126" t="s">
        <v>7461</v>
      </c>
      <c r="D652" s="80" t="s">
        <v>5368</v>
      </c>
      <c r="E652" s="80" t="s">
        <v>70</v>
      </c>
      <c r="F652" s="339">
        <v>2</v>
      </c>
      <c r="G652" s="85">
        <v>746</v>
      </c>
      <c r="H652" s="85">
        <v>1492</v>
      </c>
      <c r="I652" s="85"/>
    </row>
    <row r="653" spans="1:9" x14ac:dyDescent="0.25">
      <c r="A653" s="87" t="s">
        <v>2142</v>
      </c>
      <c r="B653" s="7" t="s">
        <v>7462</v>
      </c>
      <c r="C653" s="126" t="s">
        <v>7463</v>
      </c>
      <c r="D653" s="80" t="s">
        <v>5368</v>
      </c>
      <c r="E653" s="80" t="s">
        <v>70</v>
      </c>
      <c r="F653" s="339">
        <v>1</v>
      </c>
      <c r="G653" s="85">
        <v>12858</v>
      </c>
      <c r="H653" s="85">
        <v>12858</v>
      </c>
      <c r="I653" s="85"/>
    </row>
    <row r="654" spans="1:9" x14ac:dyDescent="0.25">
      <c r="A654" s="87" t="s">
        <v>2142</v>
      </c>
      <c r="B654" s="7" t="s">
        <v>7508</v>
      </c>
      <c r="C654" s="126" t="s">
        <v>7509</v>
      </c>
      <c r="D654" s="80" t="s">
        <v>5368</v>
      </c>
      <c r="E654" s="80" t="s">
        <v>91</v>
      </c>
      <c r="F654" s="339">
        <v>15</v>
      </c>
      <c r="G654" s="85">
        <v>3641</v>
      </c>
      <c r="H654" s="85">
        <v>54615</v>
      </c>
      <c r="I654" s="85"/>
    </row>
    <row r="655" spans="1:9" x14ac:dyDescent="0.25">
      <c r="A655" s="87" t="s">
        <v>2142</v>
      </c>
      <c r="B655" s="7" t="s">
        <v>7566</v>
      </c>
      <c r="C655" s="126" t="s">
        <v>7567</v>
      </c>
      <c r="D655" s="80" t="s">
        <v>5368</v>
      </c>
      <c r="E655" s="80" t="s">
        <v>91</v>
      </c>
      <c r="F655" s="339">
        <v>5</v>
      </c>
      <c r="G655" s="85">
        <v>12737</v>
      </c>
      <c r="H655" s="85">
        <v>63685</v>
      </c>
      <c r="I655" s="85"/>
    </row>
    <row r="656" spans="1:9" ht="13" x14ac:dyDescent="0.25">
      <c r="A656" s="341" t="s">
        <v>2146</v>
      </c>
      <c r="B656" s="342" t="s">
        <v>5364</v>
      </c>
      <c r="C656" s="335" t="s">
        <v>2147</v>
      </c>
      <c r="D656" s="336" t="s">
        <v>12</v>
      </c>
      <c r="E656" s="336" t="s">
        <v>70</v>
      </c>
      <c r="F656" s="337"/>
      <c r="G656" s="338"/>
      <c r="H656" s="338"/>
      <c r="I656" s="338">
        <v>131095</v>
      </c>
    </row>
    <row r="657" spans="1:9" x14ac:dyDescent="0.25">
      <c r="A657" s="87" t="s">
        <v>2146</v>
      </c>
      <c r="B657" s="7" t="s">
        <v>6823</v>
      </c>
      <c r="C657" s="126" t="s">
        <v>6824</v>
      </c>
      <c r="D657" s="80" t="s">
        <v>5373</v>
      </c>
      <c r="E657" s="80" t="s">
        <v>4985</v>
      </c>
      <c r="F657" s="339">
        <v>0.5</v>
      </c>
      <c r="G657" s="85">
        <v>53481</v>
      </c>
      <c r="H657" s="85">
        <v>26741</v>
      </c>
      <c r="I657" s="85"/>
    </row>
    <row r="658" spans="1:9" x14ac:dyDescent="0.25">
      <c r="A658" s="87" t="s">
        <v>2146</v>
      </c>
      <c r="B658" s="7" t="s">
        <v>5374</v>
      </c>
      <c r="C658" s="126" t="s">
        <v>5375</v>
      </c>
      <c r="D658" s="80" t="s">
        <v>5376</v>
      </c>
      <c r="E658" s="80" t="s">
        <v>70</v>
      </c>
      <c r="F658" s="339">
        <v>0.5</v>
      </c>
      <c r="G658" s="85">
        <v>3623</v>
      </c>
      <c r="H658" s="85">
        <v>1812</v>
      </c>
      <c r="I658" s="85"/>
    </row>
    <row r="659" spans="1:9" x14ac:dyDescent="0.25">
      <c r="A659" s="87" t="s">
        <v>2146</v>
      </c>
      <c r="B659" s="7" t="s">
        <v>6707</v>
      </c>
      <c r="C659" s="126" t="s">
        <v>6708</v>
      </c>
      <c r="D659" s="80" t="s">
        <v>5368</v>
      </c>
      <c r="E659" s="80" t="s">
        <v>70</v>
      </c>
      <c r="F659" s="339">
        <v>2</v>
      </c>
      <c r="G659" s="85">
        <v>6465</v>
      </c>
      <c r="H659" s="85">
        <v>12930</v>
      </c>
      <c r="I659" s="85"/>
    </row>
    <row r="660" spans="1:9" x14ac:dyDescent="0.25">
      <c r="A660" s="87" t="s">
        <v>2146</v>
      </c>
      <c r="B660" s="7" t="s">
        <v>7440</v>
      </c>
      <c r="C660" s="126" t="s">
        <v>7441</v>
      </c>
      <c r="D660" s="80" t="s">
        <v>5368</v>
      </c>
      <c r="E660" s="80" t="s">
        <v>70</v>
      </c>
      <c r="F660" s="339">
        <v>2</v>
      </c>
      <c r="G660" s="85">
        <v>286</v>
      </c>
      <c r="H660" s="85">
        <v>572</v>
      </c>
      <c r="I660" s="85"/>
    </row>
    <row r="661" spans="1:9" x14ac:dyDescent="0.25">
      <c r="A661" s="87" t="s">
        <v>2146</v>
      </c>
      <c r="B661" s="7" t="s">
        <v>6711</v>
      </c>
      <c r="C661" s="126" t="s">
        <v>6712</v>
      </c>
      <c r="D661" s="80" t="s">
        <v>5368</v>
      </c>
      <c r="E661" s="80" t="s">
        <v>70</v>
      </c>
      <c r="F661" s="339">
        <v>2</v>
      </c>
      <c r="G661" s="85">
        <v>1501</v>
      </c>
      <c r="H661" s="85">
        <v>3002</v>
      </c>
      <c r="I661" s="85"/>
    </row>
    <row r="662" spans="1:9" x14ac:dyDescent="0.25">
      <c r="A662" s="87" t="s">
        <v>2146</v>
      </c>
      <c r="B662" s="7" t="s">
        <v>7460</v>
      </c>
      <c r="C662" s="126" t="s">
        <v>7461</v>
      </c>
      <c r="D662" s="80" t="s">
        <v>5368</v>
      </c>
      <c r="E662" s="80" t="s">
        <v>70</v>
      </c>
      <c r="F662" s="339">
        <v>2</v>
      </c>
      <c r="G662" s="85">
        <v>746</v>
      </c>
      <c r="H662" s="85">
        <v>1492</v>
      </c>
      <c r="I662" s="85"/>
    </row>
    <row r="663" spans="1:9" x14ac:dyDescent="0.25">
      <c r="A663" s="87" t="s">
        <v>2146</v>
      </c>
      <c r="B663" s="7" t="s">
        <v>7566</v>
      </c>
      <c r="C663" s="126" t="s">
        <v>7567</v>
      </c>
      <c r="D663" s="80" t="s">
        <v>5368</v>
      </c>
      <c r="E663" s="80" t="s">
        <v>91</v>
      </c>
      <c r="F663" s="339">
        <v>3.05</v>
      </c>
      <c r="G663" s="85">
        <v>12737</v>
      </c>
      <c r="H663" s="85">
        <v>38848</v>
      </c>
      <c r="I663" s="85"/>
    </row>
    <row r="664" spans="1:9" x14ac:dyDescent="0.25">
      <c r="A664" s="87" t="s">
        <v>2146</v>
      </c>
      <c r="B664" s="7" t="s">
        <v>7769</v>
      </c>
      <c r="C664" s="126" t="s">
        <v>7770</v>
      </c>
      <c r="D664" s="80" t="s">
        <v>5368</v>
      </c>
      <c r="E664" s="80" t="s">
        <v>70</v>
      </c>
      <c r="F664" s="339">
        <v>1</v>
      </c>
      <c r="G664" s="85">
        <v>45698</v>
      </c>
      <c r="H664" s="85">
        <v>45698</v>
      </c>
      <c r="I664" s="85"/>
    </row>
    <row r="665" spans="1:9" ht="13" x14ac:dyDescent="0.25">
      <c r="A665" s="341" t="s">
        <v>10635</v>
      </c>
      <c r="B665" s="342" t="s">
        <v>5364</v>
      </c>
      <c r="C665" s="335" t="s">
        <v>10761</v>
      </c>
      <c r="D665" s="336" t="s">
        <v>12</v>
      </c>
      <c r="E665" s="336" t="s">
        <v>70</v>
      </c>
      <c r="F665" s="337"/>
      <c r="G665" s="338"/>
      <c r="H665" s="338"/>
      <c r="I665" s="338">
        <v>51563</v>
      </c>
    </row>
    <row r="666" spans="1:9" x14ac:dyDescent="0.25">
      <c r="A666" s="87" t="s">
        <v>10635</v>
      </c>
      <c r="B666" s="7" t="s">
        <v>6823</v>
      </c>
      <c r="C666" s="126" t="s">
        <v>6824</v>
      </c>
      <c r="D666" s="80" t="s">
        <v>5373</v>
      </c>
      <c r="E666" s="80" t="s">
        <v>4985</v>
      </c>
      <c r="F666" s="339">
        <v>0.5</v>
      </c>
      <c r="G666" s="85">
        <v>53481</v>
      </c>
      <c r="H666" s="85">
        <v>26741</v>
      </c>
      <c r="I666" s="85"/>
    </row>
    <row r="667" spans="1:9" x14ac:dyDescent="0.25">
      <c r="A667" s="87" t="s">
        <v>10635</v>
      </c>
      <c r="B667" s="86" t="s">
        <v>10636</v>
      </c>
      <c r="C667" s="126" t="s">
        <v>10637</v>
      </c>
      <c r="D667" s="80" t="s">
        <v>5368</v>
      </c>
      <c r="E667" s="80" t="s">
        <v>3217</v>
      </c>
      <c r="F667" s="339">
        <v>1</v>
      </c>
      <c r="G667" s="85">
        <v>17576</v>
      </c>
      <c r="H667" s="85">
        <v>17576</v>
      </c>
      <c r="I667" s="85"/>
    </row>
    <row r="668" spans="1:9" x14ac:dyDescent="0.25">
      <c r="A668" s="87" t="s">
        <v>10635</v>
      </c>
      <c r="B668" s="86" t="s">
        <v>5374</v>
      </c>
      <c r="C668" s="126" t="s">
        <v>5375</v>
      </c>
      <c r="D668" s="80" t="s">
        <v>5376</v>
      </c>
      <c r="E668" s="80" t="s">
        <v>70</v>
      </c>
      <c r="F668" s="339">
        <v>2</v>
      </c>
      <c r="G668" s="85">
        <v>3623</v>
      </c>
      <c r="H668" s="85">
        <v>7246</v>
      </c>
      <c r="I668" s="85"/>
    </row>
    <row r="669" spans="1:9" ht="78" x14ac:dyDescent="0.25">
      <c r="A669" s="341" t="s">
        <v>10638</v>
      </c>
      <c r="B669" s="342" t="s">
        <v>5364</v>
      </c>
      <c r="C669" s="335" t="s">
        <v>10762</v>
      </c>
      <c r="D669" s="336" t="s">
        <v>12</v>
      </c>
      <c r="E669" s="336" t="s">
        <v>65</v>
      </c>
      <c r="F669" s="337"/>
      <c r="G669" s="338"/>
      <c r="H669" s="338"/>
      <c r="I669" s="338">
        <v>11090</v>
      </c>
    </row>
    <row r="670" spans="1:9" x14ac:dyDescent="0.25">
      <c r="A670" s="87" t="s">
        <v>10638</v>
      </c>
      <c r="B670" s="86" t="s">
        <v>7394</v>
      </c>
      <c r="C670" s="126" t="s">
        <v>7395</v>
      </c>
      <c r="D670" s="80" t="s">
        <v>5373</v>
      </c>
      <c r="E670" s="80" t="s">
        <v>4985</v>
      </c>
      <c r="F670" s="339">
        <v>4.1885714285714283E-2</v>
      </c>
      <c r="G670" s="85">
        <v>97169</v>
      </c>
      <c r="H670" s="85">
        <v>4070</v>
      </c>
      <c r="I670" s="85"/>
    </row>
    <row r="671" spans="1:9" x14ac:dyDescent="0.25">
      <c r="A671" s="87" t="s">
        <v>10638</v>
      </c>
      <c r="B671" s="7" t="s">
        <v>5414</v>
      </c>
      <c r="C671" s="126" t="s">
        <v>5415</v>
      </c>
      <c r="D671" s="80" t="s">
        <v>5390</v>
      </c>
      <c r="E671" s="80" t="s">
        <v>75</v>
      </c>
      <c r="F671" s="339">
        <v>0.02</v>
      </c>
      <c r="G671" s="85">
        <v>187426</v>
      </c>
      <c r="H671" s="85">
        <v>3749</v>
      </c>
      <c r="I671" s="85"/>
    </row>
    <row r="672" spans="1:9" x14ac:dyDescent="0.25">
      <c r="A672" s="87" t="s">
        <v>10638</v>
      </c>
      <c r="B672" s="86" t="s">
        <v>5377</v>
      </c>
      <c r="C672" s="126" t="s">
        <v>5378</v>
      </c>
      <c r="D672" s="80" t="s">
        <v>5368</v>
      </c>
      <c r="E672" s="80" t="s">
        <v>70</v>
      </c>
      <c r="F672" s="339">
        <v>0.1</v>
      </c>
      <c r="G672" s="85">
        <v>1897</v>
      </c>
      <c r="H672" s="85">
        <v>190</v>
      </c>
      <c r="I672" s="85"/>
    </row>
    <row r="673" spans="1:9" x14ac:dyDescent="0.25">
      <c r="A673" s="87" t="s">
        <v>10638</v>
      </c>
      <c r="B673" s="86" t="s">
        <v>5374</v>
      </c>
      <c r="C673" s="126" t="s">
        <v>5375</v>
      </c>
      <c r="D673" s="80" t="s">
        <v>5376</v>
      </c>
      <c r="E673" s="80" t="s">
        <v>70</v>
      </c>
      <c r="F673" s="339">
        <v>0.1</v>
      </c>
      <c r="G673" s="85">
        <v>3623</v>
      </c>
      <c r="H673" s="85">
        <v>362</v>
      </c>
      <c r="I673" s="85"/>
    </row>
    <row r="674" spans="1:9" x14ac:dyDescent="0.25">
      <c r="A674" s="87" t="s">
        <v>10638</v>
      </c>
      <c r="B674" s="86" t="s">
        <v>5578</v>
      </c>
      <c r="C674" s="126" t="s">
        <v>5579</v>
      </c>
      <c r="D674" s="80" t="s">
        <v>5368</v>
      </c>
      <c r="E674" s="80" t="s">
        <v>16</v>
      </c>
      <c r="F674" s="339">
        <v>0.3</v>
      </c>
      <c r="G674" s="85">
        <v>9064</v>
      </c>
      <c r="H674" s="85">
        <v>2719</v>
      </c>
      <c r="I674" s="85"/>
    </row>
    <row r="675" spans="1:9" ht="26" x14ac:dyDescent="0.25">
      <c r="A675" s="341" t="s">
        <v>10662</v>
      </c>
      <c r="B675" s="342" t="s">
        <v>5364</v>
      </c>
      <c r="C675" s="335" t="s">
        <v>10663</v>
      </c>
      <c r="D675" s="336" t="s">
        <v>12</v>
      </c>
      <c r="E675" s="336" t="s">
        <v>70</v>
      </c>
      <c r="F675" s="337"/>
      <c r="G675" s="338"/>
      <c r="H675" s="338"/>
      <c r="I675" s="338">
        <v>165627</v>
      </c>
    </row>
    <row r="676" spans="1:9" x14ac:dyDescent="0.25">
      <c r="A676" s="87" t="s">
        <v>10662</v>
      </c>
      <c r="B676" s="7" t="s">
        <v>6823</v>
      </c>
      <c r="C676" s="126" t="s">
        <v>6824</v>
      </c>
      <c r="D676" s="80" t="s">
        <v>5373</v>
      </c>
      <c r="E676" s="80" t="s">
        <v>4985</v>
      </c>
      <c r="F676" s="339">
        <v>0.5</v>
      </c>
      <c r="G676" s="85">
        <v>53481</v>
      </c>
      <c r="H676" s="85">
        <v>26741</v>
      </c>
      <c r="I676" s="85"/>
    </row>
    <row r="677" spans="1:9" x14ac:dyDescent="0.25">
      <c r="A677" s="87" t="s">
        <v>10662</v>
      </c>
      <c r="B677" s="7" t="s">
        <v>5414</v>
      </c>
      <c r="C677" s="126" t="s">
        <v>5415</v>
      </c>
      <c r="D677" s="80" t="s">
        <v>5390</v>
      </c>
      <c r="E677" s="80" t="s">
        <v>75</v>
      </c>
      <c r="F677" s="339">
        <v>0.01</v>
      </c>
      <c r="G677" s="85">
        <v>187426</v>
      </c>
      <c r="H677" s="85">
        <v>1874</v>
      </c>
      <c r="I677" s="85"/>
    </row>
    <row r="678" spans="1:9" x14ac:dyDescent="0.25">
      <c r="A678" s="87" t="s">
        <v>10662</v>
      </c>
      <c r="B678" s="7" t="s">
        <v>5374</v>
      </c>
      <c r="C678" s="126" t="s">
        <v>5375</v>
      </c>
      <c r="D678" s="80" t="s">
        <v>5376</v>
      </c>
      <c r="E678" s="80" t="s">
        <v>70</v>
      </c>
      <c r="F678" s="339">
        <v>0.5</v>
      </c>
      <c r="G678" s="85">
        <v>3623</v>
      </c>
      <c r="H678" s="85">
        <v>1812</v>
      </c>
      <c r="I678" s="85"/>
    </row>
    <row r="679" spans="1:9" ht="25" x14ac:dyDescent="0.25">
      <c r="A679" s="87" t="s">
        <v>10662</v>
      </c>
      <c r="B679" s="86" t="s">
        <v>10664</v>
      </c>
      <c r="C679" s="126" t="s">
        <v>10665</v>
      </c>
      <c r="D679" s="80" t="s">
        <v>5368</v>
      </c>
      <c r="E679" s="80" t="s">
        <v>3217</v>
      </c>
      <c r="F679" s="339">
        <v>1</v>
      </c>
      <c r="G679" s="85">
        <v>135200</v>
      </c>
      <c r="H679" s="85">
        <v>135200</v>
      </c>
      <c r="I679" s="85"/>
    </row>
    <row r="680" spans="1:9" ht="26" x14ac:dyDescent="0.25">
      <c r="A680" s="341" t="s">
        <v>10765</v>
      </c>
      <c r="B680" s="342" t="s">
        <v>5364</v>
      </c>
      <c r="C680" s="335" t="s">
        <v>10766</v>
      </c>
      <c r="D680" s="336" t="s">
        <v>12</v>
      </c>
      <c r="E680" s="336" t="s">
        <v>10609</v>
      </c>
      <c r="F680" s="337"/>
      <c r="G680" s="338"/>
      <c r="H680" s="338"/>
      <c r="I680" s="338">
        <v>186022</v>
      </c>
    </row>
    <row r="681" spans="1:9" x14ac:dyDescent="0.25">
      <c r="A681" s="87" t="s">
        <v>10765</v>
      </c>
      <c r="B681" s="317" t="s">
        <v>10767</v>
      </c>
      <c r="C681" s="318" t="s">
        <v>10768</v>
      </c>
      <c r="D681" s="319" t="s">
        <v>5368</v>
      </c>
      <c r="E681" s="319" t="s">
        <v>10609</v>
      </c>
      <c r="F681" s="320">
        <v>1</v>
      </c>
      <c r="G681" s="321">
        <v>884</v>
      </c>
      <c r="H681" s="85">
        <v>884</v>
      </c>
      <c r="I681" s="85"/>
    </row>
    <row r="682" spans="1:9" x14ac:dyDescent="0.25">
      <c r="A682" s="87" t="s">
        <v>10765</v>
      </c>
      <c r="B682" s="317" t="s">
        <v>7568</v>
      </c>
      <c r="C682" s="318" t="s">
        <v>7569</v>
      </c>
      <c r="D682" s="319" t="s">
        <v>5368</v>
      </c>
      <c r="E682" s="319" t="s">
        <v>770</v>
      </c>
      <c r="F682" s="320">
        <v>4</v>
      </c>
      <c r="G682" s="321">
        <v>4594</v>
      </c>
      <c r="H682" s="85">
        <v>18376</v>
      </c>
      <c r="I682" s="85"/>
    </row>
    <row r="683" spans="1:9" x14ac:dyDescent="0.25">
      <c r="A683" s="87" t="s">
        <v>10765</v>
      </c>
      <c r="B683" s="317" t="s">
        <v>7570</v>
      </c>
      <c r="C683" s="318" t="s">
        <v>7571</v>
      </c>
      <c r="D683" s="319" t="s">
        <v>5368</v>
      </c>
      <c r="E683" s="319" t="s">
        <v>70</v>
      </c>
      <c r="F683" s="320">
        <v>2</v>
      </c>
      <c r="G683" s="321">
        <v>1300</v>
      </c>
      <c r="H683" s="85">
        <v>2600</v>
      </c>
      <c r="I683" s="85"/>
    </row>
    <row r="684" spans="1:9" x14ac:dyDescent="0.25">
      <c r="A684" s="87" t="s">
        <v>10765</v>
      </c>
      <c r="B684" s="322" t="s">
        <v>7458</v>
      </c>
      <c r="C684" s="318" t="s">
        <v>7459</v>
      </c>
      <c r="D684" s="319" t="s">
        <v>5368</v>
      </c>
      <c r="E684" s="319" t="s">
        <v>770</v>
      </c>
      <c r="F684" s="320">
        <v>12</v>
      </c>
      <c r="G684" s="321">
        <v>2693</v>
      </c>
      <c r="H684" s="85">
        <v>32316</v>
      </c>
      <c r="I684" s="85"/>
    </row>
    <row r="685" spans="1:9" x14ac:dyDescent="0.25">
      <c r="A685" s="87" t="s">
        <v>10765</v>
      </c>
      <c r="B685" s="322" t="s">
        <v>10769</v>
      </c>
      <c r="C685" s="318" t="s">
        <v>10770</v>
      </c>
      <c r="D685" s="319" t="s">
        <v>5368</v>
      </c>
      <c r="E685" s="319" t="s">
        <v>10609</v>
      </c>
      <c r="F685" s="320">
        <v>1</v>
      </c>
      <c r="G685" s="321">
        <v>26000</v>
      </c>
      <c r="H685" s="85">
        <v>26000</v>
      </c>
      <c r="I685" s="85"/>
    </row>
    <row r="686" spans="1:9" x14ac:dyDescent="0.25">
      <c r="A686" s="87" t="s">
        <v>10765</v>
      </c>
      <c r="B686" s="317" t="s">
        <v>9562</v>
      </c>
      <c r="C686" s="318" t="s">
        <v>9563</v>
      </c>
      <c r="D686" s="319" t="s">
        <v>5373</v>
      </c>
      <c r="E686" s="319" t="s">
        <v>4985</v>
      </c>
      <c r="F686" s="320">
        <v>0.7</v>
      </c>
      <c r="G686" s="321">
        <v>140857</v>
      </c>
      <c r="H686" s="85">
        <v>98600</v>
      </c>
      <c r="I686" s="85"/>
    </row>
    <row r="687" spans="1:9" x14ac:dyDescent="0.25">
      <c r="A687" s="87" t="s">
        <v>10765</v>
      </c>
      <c r="B687" s="322" t="s">
        <v>5374</v>
      </c>
      <c r="C687" s="318" t="s">
        <v>5375</v>
      </c>
      <c r="D687" s="319" t="s">
        <v>5376</v>
      </c>
      <c r="E687" s="319" t="s">
        <v>70</v>
      </c>
      <c r="F687" s="323">
        <v>2</v>
      </c>
      <c r="G687" s="321">
        <v>3623</v>
      </c>
      <c r="H687" s="85">
        <v>7246</v>
      </c>
      <c r="I687" s="85"/>
    </row>
    <row r="688" spans="1:9" ht="26" x14ac:dyDescent="0.25">
      <c r="A688" s="341" t="s">
        <v>10771</v>
      </c>
      <c r="B688" s="342" t="s">
        <v>5364</v>
      </c>
      <c r="C688" s="335" t="s">
        <v>10610</v>
      </c>
      <c r="D688" s="336" t="s">
        <v>12</v>
      </c>
      <c r="E688" s="336" t="s">
        <v>10609</v>
      </c>
      <c r="F688" s="337"/>
      <c r="G688" s="338"/>
      <c r="H688" s="338"/>
      <c r="I688" s="338">
        <v>135394</v>
      </c>
    </row>
    <row r="689" spans="1:9" x14ac:dyDescent="0.25">
      <c r="A689" s="87" t="s">
        <v>10771</v>
      </c>
      <c r="B689" s="317" t="s">
        <v>10767</v>
      </c>
      <c r="C689" s="318" t="s">
        <v>10768</v>
      </c>
      <c r="D689" s="319" t="s">
        <v>5368</v>
      </c>
      <c r="E689" s="319" t="s">
        <v>10609</v>
      </c>
      <c r="F689" s="320">
        <v>1</v>
      </c>
      <c r="G689" s="321">
        <v>884</v>
      </c>
      <c r="H689" s="85">
        <v>884</v>
      </c>
      <c r="I689" s="85"/>
    </row>
    <row r="690" spans="1:9" x14ac:dyDescent="0.25">
      <c r="A690" s="87" t="s">
        <v>10771</v>
      </c>
      <c r="B690" s="317" t="s">
        <v>7478</v>
      </c>
      <c r="C690" s="318" t="s">
        <v>7479</v>
      </c>
      <c r="D690" s="319" t="s">
        <v>5368</v>
      </c>
      <c r="E690" s="319" t="s">
        <v>770</v>
      </c>
      <c r="F690" s="320">
        <v>6</v>
      </c>
      <c r="G690" s="321">
        <v>2673</v>
      </c>
      <c r="H690" s="85">
        <v>16038</v>
      </c>
      <c r="I690" s="85"/>
    </row>
    <row r="691" spans="1:9" x14ac:dyDescent="0.25">
      <c r="A691" s="87" t="s">
        <v>10771</v>
      </c>
      <c r="B691" s="317" t="s">
        <v>7458</v>
      </c>
      <c r="C691" s="318" t="s">
        <v>7459</v>
      </c>
      <c r="D691" s="319" t="s">
        <v>5368</v>
      </c>
      <c r="E691" s="319" t="s">
        <v>770</v>
      </c>
      <c r="F691" s="320">
        <v>18</v>
      </c>
      <c r="G691" s="321">
        <v>2693</v>
      </c>
      <c r="H691" s="85">
        <v>48474</v>
      </c>
      <c r="I691" s="85"/>
    </row>
    <row r="692" spans="1:9" x14ac:dyDescent="0.25">
      <c r="A692" s="87" t="s">
        <v>10771</v>
      </c>
      <c r="B692" s="322" t="s">
        <v>7053</v>
      </c>
      <c r="C692" s="318" t="s">
        <v>7054</v>
      </c>
      <c r="D692" s="319" t="s">
        <v>5368</v>
      </c>
      <c r="E692" s="319" t="s">
        <v>4985</v>
      </c>
      <c r="F692" s="320">
        <v>1</v>
      </c>
      <c r="G692" s="321">
        <v>5806</v>
      </c>
      <c r="H692" s="85">
        <v>5806</v>
      </c>
      <c r="I692" s="85"/>
    </row>
    <row r="693" spans="1:9" x14ac:dyDescent="0.25">
      <c r="A693" s="87" t="s">
        <v>10771</v>
      </c>
      <c r="B693" s="322" t="s">
        <v>9562</v>
      </c>
      <c r="C693" s="318" t="s">
        <v>9563</v>
      </c>
      <c r="D693" s="319" t="s">
        <v>5373</v>
      </c>
      <c r="E693" s="319" t="s">
        <v>4985</v>
      </c>
      <c r="F693" s="320">
        <v>0.43</v>
      </c>
      <c r="G693" s="321">
        <v>140857</v>
      </c>
      <c r="H693" s="85">
        <v>60569</v>
      </c>
      <c r="I693" s="85"/>
    </row>
    <row r="694" spans="1:9" x14ac:dyDescent="0.25">
      <c r="A694" s="87" t="s">
        <v>10771</v>
      </c>
      <c r="B694" s="322" t="s">
        <v>5374</v>
      </c>
      <c r="C694" s="318" t="s">
        <v>5375</v>
      </c>
      <c r="D694" s="319" t="s">
        <v>5376</v>
      </c>
      <c r="E694" s="319" t="s">
        <v>70</v>
      </c>
      <c r="F694" s="323">
        <v>1</v>
      </c>
      <c r="G694" s="321">
        <v>3623</v>
      </c>
      <c r="H694" s="85">
        <v>3623</v>
      </c>
      <c r="I694" s="85"/>
    </row>
    <row r="695" spans="1:9" ht="14" x14ac:dyDescent="0.25">
      <c r="A695" s="324" t="s">
        <v>10772</v>
      </c>
      <c r="B695" s="330" t="s">
        <v>5364</v>
      </c>
      <c r="C695" s="326" t="s">
        <v>10773</v>
      </c>
      <c r="D695" s="325" t="s">
        <v>12</v>
      </c>
      <c r="E695" s="336" t="s">
        <v>91</v>
      </c>
      <c r="F695" s="327"/>
      <c r="G695" s="328"/>
      <c r="H695" s="331"/>
      <c r="I695" s="338">
        <v>4797</v>
      </c>
    </row>
    <row r="696" spans="1:9" x14ac:dyDescent="0.25">
      <c r="A696" s="317" t="s">
        <v>10772</v>
      </c>
      <c r="B696" s="317" t="s">
        <v>7478</v>
      </c>
      <c r="C696" s="318" t="s">
        <v>7479</v>
      </c>
      <c r="D696" s="319" t="s">
        <v>5368</v>
      </c>
      <c r="E696" s="319" t="s">
        <v>770</v>
      </c>
      <c r="F696" s="320">
        <v>1</v>
      </c>
      <c r="G696" s="321">
        <v>2673</v>
      </c>
      <c r="H696" s="85">
        <v>2673</v>
      </c>
      <c r="I696" s="85"/>
    </row>
    <row r="697" spans="1:9" x14ac:dyDescent="0.25">
      <c r="A697" s="317" t="s">
        <v>10772</v>
      </c>
      <c r="B697" s="322" t="s">
        <v>9562</v>
      </c>
      <c r="C697" s="318" t="s">
        <v>9563</v>
      </c>
      <c r="D697" s="319" t="s">
        <v>5373</v>
      </c>
      <c r="E697" s="319" t="s">
        <v>4985</v>
      </c>
      <c r="F697" s="320">
        <v>1.1222967E-2</v>
      </c>
      <c r="G697" s="321">
        <v>140857</v>
      </c>
      <c r="H697" s="85">
        <v>1581</v>
      </c>
      <c r="I697" s="85"/>
    </row>
    <row r="698" spans="1:9" x14ac:dyDescent="0.25">
      <c r="A698" s="317" t="s">
        <v>10772</v>
      </c>
      <c r="B698" s="322" t="s">
        <v>5374</v>
      </c>
      <c r="C698" s="318" t="s">
        <v>5375</v>
      </c>
      <c r="D698" s="319" t="s">
        <v>5376</v>
      </c>
      <c r="E698" s="319" t="s">
        <v>70</v>
      </c>
      <c r="F698" s="323">
        <v>0.15</v>
      </c>
      <c r="G698" s="321">
        <v>3623</v>
      </c>
      <c r="H698" s="85">
        <v>543</v>
      </c>
      <c r="I698" s="85"/>
    </row>
    <row r="699" spans="1:9" ht="14" x14ac:dyDescent="0.25">
      <c r="A699" s="324" t="s">
        <v>10774</v>
      </c>
      <c r="B699" s="330" t="s">
        <v>5364</v>
      </c>
      <c r="C699" s="326" t="s">
        <v>10775</v>
      </c>
      <c r="D699" s="325" t="s">
        <v>12</v>
      </c>
      <c r="E699" s="336" t="s">
        <v>91</v>
      </c>
      <c r="F699" s="327"/>
      <c r="G699" s="328"/>
      <c r="H699" s="331"/>
      <c r="I699" s="338">
        <v>7508</v>
      </c>
    </row>
    <row r="700" spans="1:9" x14ac:dyDescent="0.25">
      <c r="A700" s="317" t="s">
        <v>10774</v>
      </c>
      <c r="B700" s="317" t="s">
        <v>7568</v>
      </c>
      <c r="C700" s="318" t="s">
        <v>7569</v>
      </c>
      <c r="D700" s="319" t="s">
        <v>5368</v>
      </c>
      <c r="E700" s="319" t="s">
        <v>770</v>
      </c>
      <c r="F700" s="320">
        <v>1</v>
      </c>
      <c r="G700" s="321">
        <v>4594</v>
      </c>
      <c r="H700" s="85">
        <v>4594</v>
      </c>
      <c r="I700" s="85"/>
    </row>
    <row r="701" spans="1:9" x14ac:dyDescent="0.25">
      <c r="A701" s="317" t="s">
        <v>10774</v>
      </c>
      <c r="B701" s="322" t="s">
        <v>9562</v>
      </c>
      <c r="C701" s="318" t="s">
        <v>9563</v>
      </c>
      <c r="D701" s="319" t="s">
        <v>5373</v>
      </c>
      <c r="E701" s="319" t="s">
        <v>4985</v>
      </c>
      <c r="F701" s="320">
        <v>1.6833999999999998E-2</v>
      </c>
      <c r="G701" s="321">
        <v>140857</v>
      </c>
      <c r="H701" s="85">
        <v>2371</v>
      </c>
      <c r="I701" s="85"/>
    </row>
    <row r="702" spans="1:9" x14ac:dyDescent="0.25">
      <c r="A702" s="317" t="s">
        <v>10774</v>
      </c>
      <c r="B702" s="322" t="s">
        <v>5374</v>
      </c>
      <c r="C702" s="318" t="s">
        <v>5375</v>
      </c>
      <c r="D702" s="319" t="s">
        <v>5376</v>
      </c>
      <c r="E702" s="319" t="s">
        <v>70</v>
      </c>
      <c r="F702" s="323">
        <v>0.15</v>
      </c>
      <c r="G702" s="321">
        <v>3623</v>
      </c>
      <c r="H702" s="85">
        <v>543</v>
      </c>
      <c r="I702" s="85"/>
    </row>
    <row r="703" spans="1:9" ht="14" x14ac:dyDescent="0.25">
      <c r="A703" s="324" t="s">
        <v>10776</v>
      </c>
      <c r="B703" s="330" t="s">
        <v>5364</v>
      </c>
      <c r="C703" s="326" t="s">
        <v>10777</v>
      </c>
      <c r="D703" s="325" t="s">
        <v>12</v>
      </c>
      <c r="E703" s="336" t="s">
        <v>91</v>
      </c>
      <c r="F703" s="327"/>
      <c r="G703" s="328"/>
      <c r="H703" s="331"/>
      <c r="I703" s="338">
        <v>9113</v>
      </c>
    </row>
    <row r="704" spans="1:9" x14ac:dyDescent="0.25">
      <c r="A704" s="317" t="s">
        <v>10776</v>
      </c>
      <c r="B704" s="317" t="s">
        <v>10778</v>
      </c>
      <c r="C704" s="318" t="s">
        <v>10779</v>
      </c>
      <c r="D704" s="319" t="s">
        <v>5368</v>
      </c>
      <c r="E704" s="319" t="s">
        <v>10608</v>
      </c>
      <c r="F704" s="320">
        <v>1</v>
      </c>
      <c r="G704" s="321">
        <v>5408</v>
      </c>
      <c r="H704" s="85">
        <v>5408</v>
      </c>
      <c r="I704" s="85"/>
    </row>
    <row r="705" spans="1:9" x14ac:dyDescent="0.25">
      <c r="A705" s="317" t="s">
        <v>10776</v>
      </c>
      <c r="B705" s="322" t="s">
        <v>9562</v>
      </c>
      <c r="C705" s="318" t="s">
        <v>9563</v>
      </c>
      <c r="D705" s="319" t="s">
        <v>5373</v>
      </c>
      <c r="E705" s="319" t="s">
        <v>4985</v>
      </c>
      <c r="F705" s="320">
        <v>2.2446000000000001E-2</v>
      </c>
      <c r="G705" s="321">
        <v>140857</v>
      </c>
      <c r="H705" s="85">
        <v>3162</v>
      </c>
      <c r="I705" s="85"/>
    </row>
    <row r="706" spans="1:9" x14ac:dyDescent="0.25">
      <c r="A706" s="317" t="s">
        <v>10776</v>
      </c>
      <c r="B706" s="322" t="s">
        <v>5374</v>
      </c>
      <c r="C706" s="318" t="s">
        <v>5375</v>
      </c>
      <c r="D706" s="319" t="s">
        <v>5376</v>
      </c>
      <c r="E706" s="319" t="s">
        <v>70</v>
      </c>
      <c r="F706" s="323">
        <v>0.15</v>
      </c>
      <c r="G706" s="321">
        <v>3623</v>
      </c>
      <c r="H706" s="85">
        <v>543</v>
      </c>
      <c r="I706" s="85"/>
    </row>
    <row r="707" spans="1:9" ht="28" x14ac:dyDescent="0.25">
      <c r="A707" s="324" t="s">
        <v>10797</v>
      </c>
      <c r="B707" s="330" t="s">
        <v>5364</v>
      </c>
      <c r="C707" s="326" t="s">
        <v>10798</v>
      </c>
      <c r="D707" s="325" t="s">
        <v>12</v>
      </c>
      <c r="E707" s="336" t="s">
        <v>91</v>
      </c>
      <c r="F707" s="327"/>
      <c r="G707" s="328"/>
      <c r="H707" s="331"/>
      <c r="I707" s="338">
        <v>38995</v>
      </c>
    </row>
    <row r="708" spans="1:9" x14ac:dyDescent="0.25">
      <c r="A708" s="317" t="s">
        <v>10797</v>
      </c>
      <c r="B708" s="317" t="s">
        <v>6653</v>
      </c>
      <c r="C708" s="318" t="s">
        <v>6654</v>
      </c>
      <c r="D708" s="319" t="s">
        <v>5373</v>
      </c>
      <c r="E708" s="319" t="s">
        <v>4985</v>
      </c>
      <c r="F708" s="320">
        <v>0.36</v>
      </c>
      <c r="G708" s="321">
        <v>75325</v>
      </c>
      <c r="H708" s="85">
        <v>27117</v>
      </c>
      <c r="I708" s="85"/>
    </row>
    <row r="709" spans="1:9" x14ac:dyDescent="0.25">
      <c r="A709" s="317" t="s">
        <v>10797</v>
      </c>
      <c r="B709" s="322" t="s">
        <v>5414</v>
      </c>
      <c r="C709" s="318" t="s">
        <v>5415</v>
      </c>
      <c r="D709" s="319" t="s">
        <v>5390</v>
      </c>
      <c r="E709" s="319" t="s">
        <v>75</v>
      </c>
      <c r="F709" s="320">
        <v>5.0000000000000001E-3</v>
      </c>
      <c r="G709" s="321">
        <v>187426</v>
      </c>
      <c r="H709" s="85">
        <v>937</v>
      </c>
      <c r="I709" s="85"/>
    </row>
    <row r="710" spans="1:9" x14ac:dyDescent="0.25">
      <c r="A710" s="317" t="s">
        <v>10797</v>
      </c>
      <c r="B710" s="322" t="s">
        <v>5374</v>
      </c>
      <c r="C710" s="318" t="s">
        <v>5375</v>
      </c>
      <c r="D710" s="319" t="s">
        <v>5376</v>
      </c>
      <c r="E710" s="319" t="s">
        <v>70</v>
      </c>
      <c r="F710" s="320">
        <v>0.2</v>
      </c>
      <c r="G710" s="321">
        <v>3623</v>
      </c>
      <c r="H710" s="85">
        <v>725</v>
      </c>
      <c r="I710" s="85"/>
    </row>
    <row r="711" spans="1:9" x14ac:dyDescent="0.25">
      <c r="A711" s="317" t="s">
        <v>10797</v>
      </c>
      <c r="B711" s="322" t="s">
        <v>10799</v>
      </c>
      <c r="C711" s="318" t="s">
        <v>10800</v>
      </c>
      <c r="D711" s="319" t="s">
        <v>5368</v>
      </c>
      <c r="E711" s="319" t="s">
        <v>91</v>
      </c>
      <c r="F711" s="320">
        <v>3</v>
      </c>
      <c r="G711" s="321">
        <v>2652</v>
      </c>
      <c r="H711" s="85">
        <v>7956</v>
      </c>
      <c r="I711" s="85"/>
    </row>
    <row r="712" spans="1:9" x14ac:dyDescent="0.25">
      <c r="A712" s="317" t="s">
        <v>10797</v>
      </c>
      <c r="B712" s="322" t="s">
        <v>5377</v>
      </c>
      <c r="C712" s="318" t="s">
        <v>5378</v>
      </c>
      <c r="D712" s="319" t="s">
        <v>5368</v>
      </c>
      <c r="E712" s="319" t="s">
        <v>70</v>
      </c>
      <c r="F712" s="320">
        <v>0.68200000000000005</v>
      </c>
      <c r="G712" s="321">
        <v>1897</v>
      </c>
      <c r="H712" s="85">
        <v>1294</v>
      </c>
      <c r="I712" s="85"/>
    </row>
    <row r="713" spans="1:9" x14ac:dyDescent="0.25">
      <c r="A713" s="317" t="s">
        <v>10797</v>
      </c>
      <c r="B713" s="322" t="s">
        <v>9646</v>
      </c>
      <c r="C713" s="318" t="s">
        <v>9647</v>
      </c>
      <c r="D713" s="319" t="s">
        <v>5368</v>
      </c>
      <c r="E713" s="319" t="s">
        <v>70</v>
      </c>
      <c r="F713" s="320">
        <v>1</v>
      </c>
      <c r="G713" s="321">
        <v>931</v>
      </c>
      <c r="H713" s="85">
        <v>931</v>
      </c>
      <c r="I713" s="85"/>
    </row>
    <row r="714" spans="1:9" x14ac:dyDescent="0.25">
      <c r="A714" s="317" t="s">
        <v>10797</v>
      </c>
      <c r="B714" s="322" t="s">
        <v>6827</v>
      </c>
      <c r="C714" s="318" t="s">
        <v>6828</v>
      </c>
      <c r="D714" s="319" t="s">
        <v>5368</v>
      </c>
      <c r="E714" s="319" t="s">
        <v>70</v>
      </c>
      <c r="F714" s="320">
        <v>1.2999999999999999E-2</v>
      </c>
      <c r="G714" s="321">
        <v>2667</v>
      </c>
      <c r="H714" s="85">
        <v>35</v>
      </c>
      <c r="I714" s="85"/>
    </row>
    <row r="715" spans="1:9" ht="28" x14ac:dyDescent="0.25">
      <c r="A715" s="324" t="s">
        <v>10801</v>
      </c>
      <c r="B715" s="330" t="s">
        <v>5364</v>
      </c>
      <c r="C715" s="326" t="s">
        <v>10802</v>
      </c>
      <c r="D715" s="325" t="s">
        <v>12</v>
      </c>
      <c r="E715" s="336" t="s">
        <v>70</v>
      </c>
      <c r="F715" s="327"/>
      <c r="G715" s="328"/>
      <c r="H715" s="331"/>
      <c r="I715" s="338">
        <v>197663</v>
      </c>
    </row>
    <row r="716" spans="1:9" x14ac:dyDescent="0.25">
      <c r="A716" s="317" t="s">
        <v>10801</v>
      </c>
      <c r="B716" s="317" t="s">
        <v>6653</v>
      </c>
      <c r="C716" s="318" t="s">
        <v>6654</v>
      </c>
      <c r="D716" s="319" t="s">
        <v>5373</v>
      </c>
      <c r="E716" s="319" t="s">
        <v>4985</v>
      </c>
      <c r="F716" s="320">
        <v>1</v>
      </c>
      <c r="G716" s="321">
        <v>75325</v>
      </c>
      <c r="H716" s="85">
        <v>75325</v>
      </c>
      <c r="I716" s="85"/>
    </row>
    <row r="717" spans="1:9" x14ac:dyDescent="0.25">
      <c r="A717" s="317" t="s">
        <v>10801</v>
      </c>
      <c r="B717" s="322" t="s">
        <v>5414</v>
      </c>
      <c r="C717" s="318" t="s">
        <v>5415</v>
      </c>
      <c r="D717" s="319" t="s">
        <v>5390</v>
      </c>
      <c r="E717" s="319" t="s">
        <v>75</v>
      </c>
      <c r="F717" s="320">
        <v>9.5999999999999992E-3</v>
      </c>
      <c r="G717" s="321">
        <v>187426</v>
      </c>
      <c r="H717" s="85">
        <v>1799</v>
      </c>
      <c r="I717" s="85"/>
    </row>
    <row r="718" spans="1:9" x14ac:dyDescent="0.25">
      <c r="A718" s="317" t="s">
        <v>10801</v>
      </c>
      <c r="B718" s="322" t="s">
        <v>5374</v>
      </c>
      <c r="C718" s="318" t="s">
        <v>5375</v>
      </c>
      <c r="D718" s="319" t="s">
        <v>5376</v>
      </c>
      <c r="E718" s="319" t="s">
        <v>70</v>
      </c>
      <c r="F718" s="320">
        <v>0.5</v>
      </c>
      <c r="G718" s="321">
        <v>3623</v>
      </c>
      <c r="H718" s="85">
        <v>1812</v>
      </c>
      <c r="I718" s="85"/>
    </row>
    <row r="719" spans="1:9" x14ac:dyDescent="0.25">
      <c r="A719" s="317" t="s">
        <v>10801</v>
      </c>
      <c r="B719" s="322" t="s">
        <v>6707</v>
      </c>
      <c r="C719" s="318" t="s">
        <v>6708</v>
      </c>
      <c r="D719" s="319" t="s">
        <v>5368</v>
      </c>
      <c r="E719" s="319" t="s">
        <v>70</v>
      </c>
      <c r="F719" s="320">
        <v>2</v>
      </c>
      <c r="G719" s="321">
        <v>6465</v>
      </c>
      <c r="H719" s="85">
        <v>12930</v>
      </c>
      <c r="I719" s="85"/>
    </row>
    <row r="720" spans="1:9" x14ac:dyDescent="0.25">
      <c r="A720" s="317" t="s">
        <v>10801</v>
      </c>
      <c r="B720" s="322" t="s">
        <v>7043</v>
      </c>
      <c r="C720" s="318" t="s">
        <v>7044</v>
      </c>
      <c r="D720" s="319" t="s">
        <v>5368</v>
      </c>
      <c r="E720" s="319" t="s">
        <v>70</v>
      </c>
      <c r="F720" s="320">
        <v>1</v>
      </c>
      <c r="G720" s="321">
        <v>15368</v>
      </c>
      <c r="H720" s="85">
        <v>15368</v>
      </c>
      <c r="I720" s="85"/>
    </row>
    <row r="721" spans="1:9" x14ac:dyDescent="0.25">
      <c r="A721" s="317" t="s">
        <v>10801</v>
      </c>
      <c r="B721" s="322" t="s">
        <v>7248</v>
      </c>
      <c r="C721" s="318" t="s">
        <v>7249</v>
      </c>
      <c r="D721" s="319" t="s">
        <v>5368</v>
      </c>
      <c r="E721" s="319" t="s">
        <v>91</v>
      </c>
      <c r="F721" s="320">
        <v>0.2</v>
      </c>
      <c r="G721" s="321">
        <v>21306</v>
      </c>
      <c r="H721" s="85">
        <v>4261</v>
      </c>
      <c r="I721" s="85"/>
    </row>
    <row r="722" spans="1:9" x14ac:dyDescent="0.25">
      <c r="A722" s="317" t="s">
        <v>10801</v>
      </c>
      <c r="B722" s="322" t="s">
        <v>7440</v>
      </c>
      <c r="C722" s="318" t="s">
        <v>7441</v>
      </c>
      <c r="D722" s="319" t="s">
        <v>5368</v>
      </c>
      <c r="E722" s="319" t="s">
        <v>70</v>
      </c>
      <c r="F722" s="320">
        <v>2</v>
      </c>
      <c r="G722" s="321">
        <v>286</v>
      </c>
      <c r="H722" s="85">
        <v>572</v>
      </c>
      <c r="I722" s="85"/>
    </row>
    <row r="723" spans="1:9" x14ac:dyDescent="0.25">
      <c r="A723" s="317" t="s">
        <v>10801</v>
      </c>
      <c r="B723" s="322" t="s">
        <v>6711</v>
      </c>
      <c r="C723" s="318" t="s">
        <v>6712</v>
      </c>
      <c r="D723" s="319" t="s">
        <v>5368</v>
      </c>
      <c r="E723" s="319" t="s">
        <v>70</v>
      </c>
      <c r="F723" s="320">
        <v>2</v>
      </c>
      <c r="G723" s="321">
        <v>1501</v>
      </c>
      <c r="H723" s="85">
        <v>3002</v>
      </c>
      <c r="I723" s="85"/>
    </row>
    <row r="724" spans="1:9" x14ac:dyDescent="0.25">
      <c r="A724" s="317" t="s">
        <v>10801</v>
      </c>
      <c r="B724" s="322" t="s">
        <v>7498</v>
      </c>
      <c r="C724" s="318" t="s">
        <v>7499</v>
      </c>
      <c r="D724" s="319" t="s">
        <v>5368</v>
      </c>
      <c r="E724" s="319" t="s">
        <v>70</v>
      </c>
      <c r="F724" s="320">
        <v>3</v>
      </c>
      <c r="G724" s="321">
        <v>1403</v>
      </c>
      <c r="H724" s="85">
        <v>4209</v>
      </c>
      <c r="I724" s="85"/>
    </row>
    <row r="725" spans="1:9" x14ac:dyDescent="0.25">
      <c r="A725" s="317" t="s">
        <v>10801</v>
      </c>
      <c r="B725" s="322" t="s">
        <v>7460</v>
      </c>
      <c r="C725" s="318" t="s">
        <v>7461</v>
      </c>
      <c r="D725" s="319" t="s">
        <v>5368</v>
      </c>
      <c r="E725" s="319" t="s">
        <v>70</v>
      </c>
      <c r="F725" s="320">
        <v>2</v>
      </c>
      <c r="G725" s="321">
        <v>746</v>
      </c>
      <c r="H725" s="85">
        <v>1492</v>
      </c>
      <c r="I725" s="85"/>
    </row>
    <row r="726" spans="1:9" x14ac:dyDescent="0.25">
      <c r="A726" s="317" t="s">
        <v>10801</v>
      </c>
      <c r="B726" s="322" t="s">
        <v>7462</v>
      </c>
      <c r="C726" s="318" t="s">
        <v>7463</v>
      </c>
      <c r="D726" s="319" t="s">
        <v>5368</v>
      </c>
      <c r="E726" s="319" t="s">
        <v>70</v>
      </c>
      <c r="F726" s="320">
        <v>1</v>
      </c>
      <c r="G726" s="321">
        <v>12858</v>
      </c>
      <c r="H726" s="85">
        <v>12858</v>
      </c>
      <c r="I726" s="85"/>
    </row>
    <row r="727" spans="1:9" x14ac:dyDescent="0.25">
      <c r="A727" s="317" t="s">
        <v>10801</v>
      </c>
      <c r="B727" s="322" t="s">
        <v>7508</v>
      </c>
      <c r="C727" s="318" t="s">
        <v>7509</v>
      </c>
      <c r="D727" s="319" t="s">
        <v>5368</v>
      </c>
      <c r="E727" s="319" t="s">
        <v>91</v>
      </c>
      <c r="F727" s="320">
        <v>3.15</v>
      </c>
      <c r="G727" s="321">
        <v>3641</v>
      </c>
      <c r="H727" s="85">
        <v>11469</v>
      </c>
      <c r="I727" s="85"/>
    </row>
    <row r="728" spans="1:9" x14ac:dyDescent="0.25">
      <c r="A728" s="317" t="s">
        <v>10801</v>
      </c>
      <c r="B728" s="322" t="s">
        <v>7512</v>
      </c>
      <c r="C728" s="318" t="s">
        <v>7513</v>
      </c>
      <c r="D728" s="319" t="s">
        <v>5368</v>
      </c>
      <c r="E728" s="319" t="s">
        <v>91</v>
      </c>
      <c r="F728" s="320">
        <v>1.5</v>
      </c>
      <c r="G728" s="321">
        <v>9570</v>
      </c>
      <c r="H728" s="85">
        <v>14355</v>
      </c>
      <c r="I728" s="85"/>
    </row>
    <row r="729" spans="1:9" x14ac:dyDescent="0.25">
      <c r="A729" s="317" t="s">
        <v>10801</v>
      </c>
      <c r="B729" s="322" t="s">
        <v>7566</v>
      </c>
      <c r="C729" s="318" t="s">
        <v>7567</v>
      </c>
      <c r="D729" s="319" t="s">
        <v>5368</v>
      </c>
      <c r="E729" s="319" t="s">
        <v>91</v>
      </c>
      <c r="F729" s="320">
        <v>3</v>
      </c>
      <c r="G729" s="321">
        <v>12737</v>
      </c>
      <c r="H729" s="85">
        <v>38211</v>
      </c>
      <c r="I729" s="85"/>
    </row>
    <row r="730" spans="1:9" ht="56" x14ac:dyDescent="0.25">
      <c r="A730" s="324" t="s">
        <v>10803</v>
      </c>
      <c r="B730" s="325" t="s">
        <v>5364</v>
      </c>
      <c r="C730" s="326" t="s">
        <v>10804</v>
      </c>
      <c r="D730" s="325" t="s">
        <v>12</v>
      </c>
      <c r="E730" s="336" t="s">
        <v>70</v>
      </c>
      <c r="F730" s="327"/>
      <c r="G730" s="328"/>
      <c r="H730" s="329"/>
      <c r="I730" s="338">
        <v>1989653</v>
      </c>
    </row>
    <row r="731" spans="1:9" x14ac:dyDescent="0.25">
      <c r="A731" s="317" t="s">
        <v>10803</v>
      </c>
      <c r="B731" s="322" t="s">
        <v>6653</v>
      </c>
      <c r="C731" s="318" t="s">
        <v>6654</v>
      </c>
      <c r="D731" s="319" t="s">
        <v>5373</v>
      </c>
      <c r="E731" s="319" t="s">
        <v>4985</v>
      </c>
      <c r="F731" s="320">
        <v>0.6</v>
      </c>
      <c r="G731" s="321">
        <v>75325</v>
      </c>
      <c r="H731" s="85">
        <v>45195</v>
      </c>
      <c r="I731" s="85"/>
    </row>
    <row r="732" spans="1:9" x14ac:dyDescent="0.25">
      <c r="A732" s="317" t="s">
        <v>10803</v>
      </c>
      <c r="B732" s="322" t="s">
        <v>5374</v>
      </c>
      <c r="C732" s="318" t="s">
        <v>5375</v>
      </c>
      <c r="D732" s="319" t="s">
        <v>5376</v>
      </c>
      <c r="E732" s="319" t="s">
        <v>70</v>
      </c>
      <c r="F732" s="320">
        <v>2</v>
      </c>
      <c r="G732" s="321">
        <v>3623</v>
      </c>
      <c r="H732" s="85">
        <v>7246</v>
      </c>
      <c r="I732" s="85"/>
    </row>
    <row r="733" spans="1:9" x14ac:dyDescent="0.25">
      <c r="A733" s="317" t="s">
        <v>10803</v>
      </c>
      <c r="B733" s="322" t="s">
        <v>10805</v>
      </c>
      <c r="C733" s="318" t="s">
        <v>10806</v>
      </c>
      <c r="D733" s="319" t="s">
        <v>5368</v>
      </c>
      <c r="E733" s="319" t="s">
        <v>70</v>
      </c>
      <c r="F733" s="320">
        <v>1</v>
      </c>
      <c r="G733" s="321">
        <v>1487304</v>
      </c>
      <c r="H733" s="85">
        <v>1487304</v>
      </c>
      <c r="I733" s="85"/>
    </row>
    <row r="734" spans="1:9" x14ac:dyDescent="0.25">
      <c r="A734" s="317" t="s">
        <v>10803</v>
      </c>
      <c r="B734" s="322" t="s">
        <v>10807</v>
      </c>
      <c r="C734" s="318" t="s">
        <v>10808</v>
      </c>
      <c r="D734" s="319" t="s">
        <v>5368</v>
      </c>
      <c r="E734" s="319" t="s">
        <v>70</v>
      </c>
      <c r="F734" s="320">
        <v>1</v>
      </c>
      <c r="G734" s="321">
        <v>433160</v>
      </c>
      <c r="H734" s="85">
        <v>433160</v>
      </c>
      <c r="I734" s="85"/>
    </row>
    <row r="735" spans="1:9" x14ac:dyDescent="0.25">
      <c r="A735" s="317" t="s">
        <v>10803</v>
      </c>
      <c r="B735" s="322" t="s">
        <v>7498</v>
      </c>
      <c r="C735" s="318" t="s">
        <v>7499</v>
      </c>
      <c r="D735" s="319" t="s">
        <v>5368</v>
      </c>
      <c r="E735" s="319" t="s">
        <v>70</v>
      </c>
      <c r="F735" s="320">
        <v>6</v>
      </c>
      <c r="G735" s="321">
        <v>1403</v>
      </c>
      <c r="H735" s="85">
        <v>8418</v>
      </c>
      <c r="I735" s="85"/>
    </row>
    <row r="736" spans="1:9" x14ac:dyDescent="0.25">
      <c r="A736" s="317" t="s">
        <v>10803</v>
      </c>
      <c r="B736" s="322" t="s">
        <v>7248</v>
      </c>
      <c r="C736" s="318" t="s">
        <v>7249</v>
      </c>
      <c r="D736" s="319" t="s">
        <v>5368</v>
      </c>
      <c r="E736" s="319" t="s">
        <v>91</v>
      </c>
      <c r="F736" s="320">
        <v>0.02</v>
      </c>
      <c r="G736" s="321">
        <v>21306</v>
      </c>
      <c r="H736" s="85">
        <v>426</v>
      </c>
      <c r="I736" s="85"/>
    </row>
    <row r="737" spans="1:9" x14ac:dyDescent="0.25">
      <c r="A737" s="317" t="s">
        <v>10803</v>
      </c>
      <c r="B737" s="322" t="s">
        <v>10809</v>
      </c>
      <c r="C737" s="318" t="s">
        <v>10810</v>
      </c>
      <c r="D737" s="319" t="s">
        <v>5368</v>
      </c>
      <c r="E737" s="319" t="s">
        <v>70</v>
      </c>
      <c r="F737" s="320">
        <v>4</v>
      </c>
      <c r="G737" s="321">
        <v>1976</v>
      </c>
      <c r="H737" s="85">
        <v>7904</v>
      </c>
      <c r="I737" s="85"/>
    </row>
    <row r="738" spans="1:9" ht="56" x14ac:dyDescent="0.25">
      <c r="A738" s="324" t="s">
        <v>10811</v>
      </c>
      <c r="B738" s="325" t="s">
        <v>5364</v>
      </c>
      <c r="C738" s="326" t="s">
        <v>10812</v>
      </c>
      <c r="D738" s="325" t="s">
        <v>12</v>
      </c>
      <c r="E738" s="336" t="s">
        <v>70</v>
      </c>
      <c r="F738" s="327"/>
      <c r="G738" s="328"/>
      <c r="H738" s="329"/>
      <c r="I738" s="338">
        <v>136094</v>
      </c>
    </row>
    <row r="739" spans="1:9" x14ac:dyDescent="0.25">
      <c r="A739" s="317" t="s">
        <v>10811</v>
      </c>
      <c r="B739" s="322" t="s">
        <v>6653</v>
      </c>
      <c r="C739" s="318" t="s">
        <v>6654</v>
      </c>
      <c r="D739" s="319" t="s">
        <v>5373</v>
      </c>
      <c r="E739" s="319" t="s">
        <v>4985</v>
      </c>
      <c r="F739" s="320">
        <v>1.5</v>
      </c>
      <c r="G739" s="321">
        <v>75325</v>
      </c>
      <c r="H739" s="85">
        <v>112988</v>
      </c>
      <c r="I739" s="85"/>
    </row>
    <row r="740" spans="1:9" x14ac:dyDescent="0.25">
      <c r="A740" s="317" t="s">
        <v>10811</v>
      </c>
      <c r="B740" s="322" t="s">
        <v>5374</v>
      </c>
      <c r="C740" s="318" t="s">
        <v>5375</v>
      </c>
      <c r="D740" s="319" t="s">
        <v>5376</v>
      </c>
      <c r="E740" s="319" t="s">
        <v>70</v>
      </c>
      <c r="F740" s="320">
        <v>1</v>
      </c>
      <c r="G740" s="321">
        <v>3623</v>
      </c>
      <c r="H740" s="85">
        <v>3623</v>
      </c>
      <c r="I740" s="85"/>
    </row>
    <row r="741" spans="1:9" x14ac:dyDescent="0.25">
      <c r="A741" s="317" t="s">
        <v>10811</v>
      </c>
      <c r="B741" s="322" t="s">
        <v>7047</v>
      </c>
      <c r="C741" s="318" t="s">
        <v>7048</v>
      </c>
      <c r="D741" s="319" t="s">
        <v>5368</v>
      </c>
      <c r="E741" s="319" t="s">
        <v>70</v>
      </c>
      <c r="F741" s="320">
        <v>1</v>
      </c>
      <c r="G741" s="321">
        <v>2672</v>
      </c>
      <c r="H741" s="85">
        <v>2672</v>
      </c>
      <c r="I741" s="85"/>
    </row>
    <row r="742" spans="1:9" x14ac:dyDescent="0.25">
      <c r="A742" s="317" t="s">
        <v>10811</v>
      </c>
      <c r="B742" s="322" t="s">
        <v>10631</v>
      </c>
      <c r="C742" s="318" t="s">
        <v>10632</v>
      </c>
      <c r="D742" s="319" t="s">
        <v>5368</v>
      </c>
      <c r="E742" s="319" t="s">
        <v>3217</v>
      </c>
      <c r="F742" s="320">
        <v>1</v>
      </c>
      <c r="G742" s="321">
        <v>936</v>
      </c>
      <c r="H742" s="85">
        <v>936</v>
      </c>
      <c r="I742" s="85"/>
    </row>
    <row r="743" spans="1:9" x14ac:dyDescent="0.25">
      <c r="A743" s="317" t="s">
        <v>10811</v>
      </c>
      <c r="B743" s="322" t="s">
        <v>10813</v>
      </c>
      <c r="C743" s="318" t="s">
        <v>10814</v>
      </c>
      <c r="D743" s="319" t="s">
        <v>5368</v>
      </c>
      <c r="E743" s="319" t="s">
        <v>70</v>
      </c>
      <c r="F743" s="320">
        <v>4</v>
      </c>
      <c r="G743" s="321">
        <v>208</v>
      </c>
      <c r="H743" s="85">
        <v>832</v>
      </c>
      <c r="I743" s="85"/>
    </row>
    <row r="744" spans="1:9" x14ac:dyDescent="0.25">
      <c r="A744" s="317" t="s">
        <v>10811</v>
      </c>
      <c r="B744" s="322" t="s">
        <v>7480</v>
      </c>
      <c r="C744" s="318" t="s">
        <v>7481</v>
      </c>
      <c r="D744" s="319" t="s">
        <v>5368</v>
      </c>
      <c r="E744" s="319" t="s">
        <v>70</v>
      </c>
      <c r="F744" s="320">
        <v>2</v>
      </c>
      <c r="G744" s="321">
        <v>572</v>
      </c>
      <c r="H744" s="85">
        <v>1144</v>
      </c>
      <c r="I744" s="85"/>
    </row>
    <row r="745" spans="1:9" x14ac:dyDescent="0.25">
      <c r="A745" s="317" t="s">
        <v>10811</v>
      </c>
      <c r="B745" s="322" t="s">
        <v>10815</v>
      </c>
      <c r="C745" s="318" t="s">
        <v>10816</v>
      </c>
      <c r="D745" s="319" t="s">
        <v>5368</v>
      </c>
      <c r="E745" s="319" t="s">
        <v>770</v>
      </c>
      <c r="F745" s="320">
        <v>2</v>
      </c>
      <c r="G745" s="321">
        <v>1248</v>
      </c>
      <c r="H745" s="85">
        <v>2496</v>
      </c>
      <c r="I745" s="85"/>
    </row>
    <row r="746" spans="1:9" x14ac:dyDescent="0.25">
      <c r="A746" s="317" t="s">
        <v>10811</v>
      </c>
      <c r="B746" s="322" t="s">
        <v>7248</v>
      </c>
      <c r="C746" s="318" t="s">
        <v>7249</v>
      </c>
      <c r="D746" s="319" t="s">
        <v>5368</v>
      </c>
      <c r="E746" s="319" t="s">
        <v>91</v>
      </c>
      <c r="F746" s="320">
        <v>0.01</v>
      </c>
      <c r="G746" s="321">
        <v>21306</v>
      </c>
      <c r="H746" s="85">
        <v>213</v>
      </c>
      <c r="I746" s="85"/>
    </row>
    <row r="747" spans="1:9" x14ac:dyDescent="0.25">
      <c r="A747" s="317" t="s">
        <v>10811</v>
      </c>
      <c r="B747" s="322" t="s">
        <v>5627</v>
      </c>
      <c r="C747" s="318" t="s">
        <v>5628</v>
      </c>
      <c r="D747" s="319" t="s">
        <v>5368</v>
      </c>
      <c r="E747" s="319" t="s">
        <v>70</v>
      </c>
      <c r="F747" s="320">
        <v>5.0000000000000001E-3</v>
      </c>
      <c r="G747" s="321">
        <v>134508</v>
      </c>
      <c r="H747" s="85">
        <v>673</v>
      </c>
      <c r="I747" s="85"/>
    </row>
    <row r="748" spans="1:9" x14ac:dyDescent="0.25">
      <c r="A748" s="317" t="s">
        <v>10811</v>
      </c>
      <c r="B748" s="322" t="s">
        <v>6021</v>
      </c>
      <c r="C748" s="318" t="s">
        <v>6022</v>
      </c>
      <c r="D748" s="319" t="s">
        <v>5368</v>
      </c>
      <c r="E748" s="319" t="s">
        <v>70</v>
      </c>
      <c r="F748" s="320">
        <v>2</v>
      </c>
      <c r="G748" s="321">
        <v>52</v>
      </c>
      <c r="H748" s="85">
        <v>104</v>
      </c>
      <c r="I748" s="85"/>
    </row>
    <row r="749" spans="1:9" x14ac:dyDescent="0.25">
      <c r="A749" s="317" t="s">
        <v>10811</v>
      </c>
      <c r="B749" s="322" t="s">
        <v>7320</v>
      </c>
      <c r="C749" s="318" t="s">
        <v>7321</v>
      </c>
      <c r="D749" s="319" t="s">
        <v>5368</v>
      </c>
      <c r="E749" s="319" t="s">
        <v>70</v>
      </c>
      <c r="F749" s="320">
        <v>1</v>
      </c>
      <c r="G749" s="321">
        <v>6204</v>
      </c>
      <c r="H749" s="85">
        <v>6204</v>
      </c>
      <c r="I749" s="85"/>
    </row>
    <row r="750" spans="1:9" x14ac:dyDescent="0.25">
      <c r="A750" s="317" t="s">
        <v>10811</v>
      </c>
      <c r="B750" s="322" t="s">
        <v>7498</v>
      </c>
      <c r="C750" s="318" t="s">
        <v>7499</v>
      </c>
      <c r="D750" s="319" t="s">
        <v>5368</v>
      </c>
      <c r="E750" s="319" t="s">
        <v>70</v>
      </c>
      <c r="F750" s="320">
        <v>3</v>
      </c>
      <c r="G750" s="321">
        <v>1403</v>
      </c>
      <c r="H750" s="85">
        <v>4209</v>
      </c>
      <c r="I750" s="85"/>
    </row>
    <row r="751" spans="1:9" ht="56" x14ac:dyDescent="0.25">
      <c r="A751" s="324" t="s">
        <v>10817</v>
      </c>
      <c r="B751" s="325" t="s">
        <v>5364</v>
      </c>
      <c r="C751" s="326" t="s">
        <v>10818</v>
      </c>
      <c r="D751" s="325" t="s">
        <v>12</v>
      </c>
      <c r="E751" s="336" t="s">
        <v>70</v>
      </c>
      <c r="F751" s="327"/>
      <c r="G751" s="328"/>
      <c r="H751" s="329"/>
      <c r="I751" s="338">
        <v>116308</v>
      </c>
    </row>
    <row r="752" spans="1:9" x14ac:dyDescent="0.25">
      <c r="A752" s="317" t="s">
        <v>10817</v>
      </c>
      <c r="B752" s="322" t="s">
        <v>6653</v>
      </c>
      <c r="C752" s="318" t="s">
        <v>6654</v>
      </c>
      <c r="D752" s="319" t="s">
        <v>5373</v>
      </c>
      <c r="E752" s="319" t="s">
        <v>4985</v>
      </c>
      <c r="F752" s="320">
        <v>1</v>
      </c>
      <c r="G752" s="321">
        <v>75325</v>
      </c>
      <c r="H752" s="85">
        <v>75325</v>
      </c>
      <c r="I752" s="85"/>
    </row>
    <row r="753" spans="1:9" x14ac:dyDescent="0.25">
      <c r="A753" s="317" t="s">
        <v>10817</v>
      </c>
      <c r="B753" s="322" t="s">
        <v>5374</v>
      </c>
      <c r="C753" s="318" t="s">
        <v>5375</v>
      </c>
      <c r="D753" s="319" t="s">
        <v>5376</v>
      </c>
      <c r="E753" s="319" t="s">
        <v>70</v>
      </c>
      <c r="F753" s="320">
        <v>1</v>
      </c>
      <c r="G753" s="321">
        <v>3623</v>
      </c>
      <c r="H753" s="85">
        <v>3623</v>
      </c>
      <c r="I753" s="85"/>
    </row>
    <row r="754" spans="1:9" x14ac:dyDescent="0.25">
      <c r="A754" s="317" t="s">
        <v>10817</v>
      </c>
      <c r="B754" s="322" t="s">
        <v>10819</v>
      </c>
      <c r="C754" s="318" t="s">
        <v>10820</v>
      </c>
      <c r="D754" s="319" t="s">
        <v>5368</v>
      </c>
      <c r="E754" s="319" t="s">
        <v>70</v>
      </c>
      <c r="F754" s="320">
        <v>1</v>
      </c>
      <c r="G754" s="321">
        <v>624</v>
      </c>
      <c r="H754" s="85">
        <v>624</v>
      </c>
      <c r="I754" s="85"/>
    </row>
    <row r="755" spans="1:9" x14ac:dyDescent="0.25">
      <c r="A755" s="317" t="s">
        <v>10817</v>
      </c>
      <c r="B755" s="322" t="s">
        <v>10763</v>
      </c>
      <c r="C755" s="318" t="s">
        <v>10764</v>
      </c>
      <c r="D755" s="319" t="s">
        <v>5368</v>
      </c>
      <c r="E755" s="319" t="s">
        <v>10609</v>
      </c>
      <c r="F755" s="320">
        <v>1</v>
      </c>
      <c r="G755" s="321">
        <v>676</v>
      </c>
      <c r="H755" s="85">
        <v>676</v>
      </c>
      <c r="I755" s="85"/>
    </row>
    <row r="756" spans="1:9" x14ac:dyDescent="0.25">
      <c r="A756" s="317" t="s">
        <v>10817</v>
      </c>
      <c r="B756" s="322" t="s">
        <v>10813</v>
      </c>
      <c r="C756" s="318" t="s">
        <v>10814</v>
      </c>
      <c r="D756" s="319" t="s">
        <v>5368</v>
      </c>
      <c r="E756" s="319" t="s">
        <v>70</v>
      </c>
      <c r="F756" s="320">
        <v>4</v>
      </c>
      <c r="G756" s="321">
        <v>208</v>
      </c>
      <c r="H756" s="85">
        <v>832</v>
      </c>
      <c r="I756" s="85"/>
    </row>
    <row r="757" spans="1:9" x14ac:dyDescent="0.25">
      <c r="A757" s="317" t="s">
        <v>10817</v>
      </c>
      <c r="B757" s="322" t="s">
        <v>10789</v>
      </c>
      <c r="C757" s="318" t="s">
        <v>10790</v>
      </c>
      <c r="D757" s="319" t="s">
        <v>5368</v>
      </c>
      <c r="E757" s="319" t="s">
        <v>70</v>
      </c>
      <c r="F757" s="320">
        <v>2</v>
      </c>
      <c r="G757" s="321">
        <v>312</v>
      </c>
      <c r="H757" s="85">
        <v>624</v>
      </c>
      <c r="I757" s="85"/>
    </row>
    <row r="758" spans="1:9" x14ac:dyDescent="0.25">
      <c r="A758" s="317" t="s">
        <v>10817</v>
      </c>
      <c r="B758" s="322" t="s">
        <v>7300</v>
      </c>
      <c r="C758" s="318" t="s">
        <v>7301</v>
      </c>
      <c r="D758" s="319" t="s">
        <v>5368</v>
      </c>
      <c r="E758" s="319" t="s">
        <v>70</v>
      </c>
      <c r="F758" s="320">
        <v>3</v>
      </c>
      <c r="G758" s="321">
        <v>834</v>
      </c>
      <c r="H758" s="85">
        <v>2502</v>
      </c>
      <c r="I758" s="85"/>
    </row>
    <row r="759" spans="1:9" x14ac:dyDescent="0.25">
      <c r="A759" s="317" t="s">
        <v>10817</v>
      </c>
      <c r="B759" s="322" t="s">
        <v>7248</v>
      </c>
      <c r="C759" s="318" t="s">
        <v>7249</v>
      </c>
      <c r="D759" s="319" t="s">
        <v>5368</v>
      </c>
      <c r="E759" s="319" t="s">
        <v>91</v>
      </c>
      <c r="F759" s="320">
        <v>1.4999999999999999E-2</v>
      </c>
      <c r="G759" s="321">
        <v>21306</v>
      </c>
      <c r="H759" s="85">
        <v>320</v>
      </c>
      <c r="I759" s="85"/>
    </row>
    <row r="760" spans="1:9" x14ac:dyDescent="0.25">
      <c r="A760" s="317" t="s">
        <v>10817</v>
      </c>
      <c r="B760" s="322" t="s">
        <v>5627</v>
      </c>
      <c r="C760" s="318" t="s">
        <v>5628</v>
      </c>
      <c r="D760" s="319" t="s">
        <v>5368</v>
      </c>
      <c r="E760" s="319" t="s">
        <v>70</v>
      </c>
      <c r="F760" s="320">
        <v>7.0000000000000001E-3</v>
      </c>
      <c r="G760" s="321">
        <v>134508</v>
      </c>
      <c r="H760" s="85">
        <v>942</v>
      </c>
      <c r="I760" s="85"/>
    </row>
    <row r="761" spans="1:9" x14ac:dyDescent="0.25">
      <c r="A761" s="317" t="s">
        <v>10817</v>
      </c>
      <c r="B761" s="322" t="s">
        <v>7500</v>
      </c>
      <c r="C761" s="318" t="s">
        <v>7501</v>
      </c>
      <c r="D761" s="319" t="s">
        <v>5368</v>
      </c>
      <c r="E761" s="319" t="s">
        <v>70</v>
      </c>
      <c r="F761" s="320">
        <v>1</v>
      </c>
      <c r="G761" s="321">
        <v>15368</v>
      </c>
      <c r="H761" s="85">
        <v>15368</v>
      </c>
      <c r="I761" s="85"/>
    </row>
    <row r="762" spans="1:9" x14ac:dyDescent="0.25">
      <c r="A762" s="317" t="s">
        <v>10817</v>
      </c>
      <c r="B762" s="322" t="s">
        <v>7500</v>
      </c>
      <c r="C762" s="318" t="s">
        <v>7501</v>
      </c>
      <c r="D762" s="319" t="s">
        <v>5368</v>
      </c>
      <c r="E762" s="319" t="s">
        <v>70</v>
      </c>
      <c r="F762" s="320">
        <v>1</v>
      </c>
      <c r="G762" s="321">
        <v>15368</v>
      </c>
      <c r="H762" s="85">
        <v>15368</v>
      </c>
      <c r="I762" s="85"/>
    </row>
    <row r="763" spans="1:9" x14ac:dyDescent="0.25">
      <c r="A763" s="317" t="s">
        <v>10817</v>
      </c>
      <c r="B763" s="322" t="s">
        <v>6021</v>
      </c>
      <c r="C763" s="318" t="s">
        <v>6022</v>
      </c>
      <c r="D763" s="319" t="s">
        <v>5368</v>
      </c>
      <c r="E763" s="319" t="s">
        <v>70</v>
      </c>
      <c r="F763" s="320">
        <v>2</v>
      </c>
      <c r="G763" s="321">
        <v>52</v>
      </c>
      <c r="H763" s="85">
        <v>104</v>
      </c>
      <c r="I763" s="85"/>
    </row>
    <row r="764" spans="1:9" ht="42" x14ac:dyDescent="0.25">
      <c r="A764" s="324" t="s">
        <v>10821</v>
      </c>
      <c r="B764" s="325" t="s">
        <v>5364</v>
      </c>
      <c r="C764" s="326" t="s">
        <v>10822</v>
      </c>
      <c r="D764" s="325" t="s">
        <v>12</v>
      </c>
      <c r="E764" s="336" t="s">
        <v>91</v>
      </c>
      <c r="F764" s="327"/>
      <c r="G764" s="328"/>
      <c r="H764" s="329"/>
      <c r="I764" s="338">
        <v>18201</v>
      </c>
    </row>
    <row r="765" spans="1:9" x14ac:dyDescent="0.25">
      <c r="A765" s="317" t="s">
        <v>10821</v>
      </c>
      <c r="B765" s="322" t="s">
        <v>6653</v>
      </c>
      <c r="C765" s="318" t="s">
        <v>6654</v>
      </c>
      <c r="D765" s="319" t="s">
        <v>5373</v>
      </c>
      <c r="E765" s="319" t="s">
        <v>4985</v>
      </c>
      <c r="F765" s="320">
        <v>0.05</v>
      </c>
      <c r="G765" s="321">
        <v>75325</v>
      </c>
      <c r="H765" s="85">
        <v>3766</v>
      </c>
      <c r="I765" s="85"/>
    </row>
    <row r="766" spans="1:9" x14ac:dyDescent="0.25">
      <c r="A766" s="317" t="s">
        <v>10821</v>
      </c>
      <c r="B766" s="322" t="s">
        <v>5374</v>
      </c>
      <c r="C766" s="318" t="s">
        <v>5375</v>
      </c>
      <c r="D766" s="319" t="s">
        <v>5376</v>
      </c>
      <c r="E766" s="319" t="s">
        <v>70</v>
      </c>
      <c r="F766" s="320">
        <v>1</v>
      </c>
      <c r="G766" s="321">
        <v>3623</v>
      </c>
      <c r="H766" s="85">
        <v>3623</v>
      </c>
      <c r="I766" s="85"/>
    </row>
    <row r="767" spans="1:9" x14ac:dyDescent="0.25">
      <c r="A767" s="317" t="s">
        <v>10821</v>
      </c>
      <c r="B767" s="322" t="s">
        <v>10823</v>
      </c>
      <c r="C767" s="318" t="s">
        <v>10824</v>
      </c>
      <c r="D767" s="319" t="s">
        <v>5368</v>
      </c>
      <c r="E767" s="319" t="s">
        <v>91</v>
      </c>
      <c r="F767" s="320">
        <v>1.05</v>
      </c>
      <c r="G767" s="321">
        <v>3432</v>
      </c>
      <c r="H767" s="85">
        <v>3604</v>
      </c>
      <c r="I767" s="85"/>
    </row>
    <row r="768" spans="1:9" x14ac:dyDescent="0.25">
      <c r="A768" s="317" t="s">
        <v>10821</v>
      </c>
      <c r="B768" s="322" t="s">
        <v>10823</v>
      </c>
      <c r="C768" s="318" t="s">
        <v>10824</v>
      </c>
      <c r="D768" s="319" t="s">
        <v>5368</v>
      </c>
      <c r="E768" s="319" t="s">
        <v>91</v>
      </c>
      <c r="F768" s="320">
        <v>1.05</v>
      </c>
      <c r="G768" s="321">
        <v>3432</v>
      </c>
      <c r="H768" s="85">
        <v>3604</v>
      </c>
      <c r="I768" s="85"/>
    </row>
    <row r="769" spans="1:9" x14ac:dyDescent="0.25">
      <c r="A769" s="317" t="s">
        <v>10821</v>
      </c>
      <c r="B769" s="322" t="s">
        <v>10823</v>
      </c>
      <c r="C769" s="318" t="s">
        <v>10824</v>
      </c>
      <c r="D769" s="319" t="s">
        <v>5368</v>
      </c>
      <c r="E769" s="319" t="s">
        <v>91</v>
      </c>
      <c r="F769" s="320">
        <v>1.05</v>
      </c>
      <c r="G769" s="321">
        <v>3432</v>
      </c>
      <c r="H769" s="85">
        <v>3604</v>
      </c>
      <c r="I769" s="85"/>
    </row>
    <row r="770" spans="1:9" ht="42" x14ac:dyDescent="0.25">
      <c r="A770" s="324" t="s">
        <v>10825</v>
      </c>
      <c r="B770" s="325" t="s">
        <v>5364</v>
      </c>
      <c r="C770" s="326" t="s">
        <v>10826</v>
      </c>
      <c r="D770" s="325" t="s">
        <v>12</v>
      </c>
      <c r="E770" s="336" t="s">
        <v>70</v>
      </c>
      <c r="F770" s="327"/>
      <c r="G770" s="328"/>
      <c r="H770" s="329"/>
      <c r="I770" s="338">
        <v>119478</v>
      </c>
    </row>
    <row r="771" spans="1:9" x14ac:dyDescent="0.25">
      <c r="A771" s="317" t="s">
        <v>10825</v>
      </c>
      <c r="B771" s="322" t="s">
        <v>6653</v>
      </c>
      <c r="C771" s="318" t="s">
        <v>6654</v>
      </c>
      <c r="D771" s="319" t="s">
        <v>5373</v>
      </c>
      <c r="E771" s="319" t="s">
        <v>4985</v>
      </c>
      <c r="F771" s="320">
        <v>0.5</v>
      </c>
      <c r="G771" s="321">
        <v>75325</v>
      </c>
      <c r="H771" s="85">
        <v>37663</v>
      </c>
      <c r="I771" s="85"/>
    </row>
    <row r="772" spans="1:9" x14ac:dyDescent="0.25">
      <c r="A772" s="317" t="s">
        <v>10825</v>
      </c>
      <c r="B772" s="322" t="s">
        <v>5374</v>
      </c>
      <c r="C772" s="318" t="s">
        <v>5375</v>
      </c>
      <c r="D772" s="319" t="s">
        <v>5376</v>
      </c>
      <c r="E772" s="319" t="s">
        <v>70</v>
      </c>
      <c r="F772" s="320">
        <v>1</v>
      </c>
      <c r="G772" s="321">
        <v>3623</v>
      </c>
      <c r="H772" s="85">
        <v>3623</v>
      </c>
      <c r="I772" s="85"/>
    </row>
    <row r="773" spans="1:9" x14ac:dyDescent="0.25">
      <c r="A773" s="317" t="s">
        <v>10825</v>
      </c>
      <c r="B773" s="322" t="s">
        <v>10827</v>
      </c>
      <c r="C773" s="318" t="s">
        <v>10828</v>
      </c>
      <c r="D773" s="319" t="s">
        <v>5368</v>
      </c>
      <c r="E773" s="319" t="s">
        <v>70</v>
      </c>
      <c r="F773" s="320">
        <v>1</v>
      </c>
      <c r="G773" s="321">
        <v>78000</v>
      </c>
      <c r="H773" s="85">
        <v>78000</v>
      </c>
      <c r="I773" s="85"/>
    </row>
    <row r="774" spans="1:9" x14ac:dyDescent="0.25">
      <c r="A774" s="317" t="s">
        <v>10825</v>
      </c>
      <c r="B774" s="322" t="s">
        <v>9849</v>
      </c>
      <c r="C774" s="318" t="s">
        <v>9850</v>
      </c>
      <c r="D774" s="319" t="s">
        <v>5368</v>
      </c>
      <c r="E774" s="319" t="s">
        <v>70</v>
      </c>
      <c r="F774" s="320">
        <v>0.04</v>
      </c>
      <c r="G774" s="321">
        <v>4505</v>
      </c>
      <c r="H774" s="85">
        <v>180</v>
      </c>
      <c r="I774" s="85"/>
    </row>
    <row r="775" spans="1:9" x14ac:dyDescent="0.25">
      <c r="A775" s="317" t="s">
        <v>10825</v>
      </c>
      <c r="B775" s="322" t="s">
        <v>10829</v>
      </c>
      <c r="C775" s="318" t="s">
        <v>10830</v>
      </c>
      <c r="D775" s="319" t="s">
        <v>5368</v>
      </c>
      <c r="E775" s="319" t="s">
        <v>70</v>
      </c>
      <c r="F775" s="320">
        <v>0.04</v>
      </c>
      <c r="G775" s="321">
        <v>312</v>
      </c>
      <c r="H775" s="85">
        <v>12</v>
      </c>
      <c r="I775" s="85"/>
    </row>
    <row r="776" spans="1:9" ht="42" x14ac:dyDescent="0.25">
      <c r="A776" s="324" t="s">
        <v>10831</v>
      </c>
      <c r="B776" s="325" t="s">
        <v>5364</v>
      </c>
      <c r="C776" s="326" t="s">
        <v>10832</v>
      </c>
      <c r="D776" s="325" t="s">
        <v>12</v>
      </c>
      <c r="E776" s="336" t="s">
        <v>70</v>
      </c>
      <c r="F776" s="327"/>
      <c r="G776" s="328"/>
      <c r="H776" s="329"/>
      <c r="I776" s="338">
        <v>39013</v>
      </c>
    </row>
    <row r="777" spans="1:9" x14ac:dyDescent="0.25">
      <c r="A777" s="317" t="s">
        <v>10831</v>
      </c>
      <c r="B777" s="322" t="s">
        <v>6653</v>
      </c>
      <c r="C777" s="318" t="s">
        <v>6654</v>
      </c>
      <c r="D777" s="319" t="s">
        <v>5373</v>
      </c>
      <c r="E777" s="319" t="s">
        <v>4985</v>
      </c>
      <c r="F777" s="320">
        <v>0.3</v>
      </c>
      <c r="G777" s="321">
        <v>75325</v>
      </c>
      <c r="H777" s="85">
        <v>22598</v>
      </c>
      <c r="I777" s="85"/>
    </row>
    <row r="778" spans="1:9" x14ac:dyDescent="0.25">
      <c r="A778" s="317" t="s">
        <v>10831</v>
      </c>
      <c r="B778" s="322" t="s">
        <v>5374</v>
      </c>
      <c r="C778" s="318" t="s">
        <v>5375</v>
      </c>
      <c r="D778" s="319" t="s">
        <v>5376</v>
      </c>
      <c r="E778" s="319" t="s">
        <v>70</v>
      </c>
      <c r="F778" s="320">
        <v>1</v>
      </c>
      <c r="G778" s="321">
        <v>3623</v>
      </c>
      <c r="H778" s="85">
        <v>3623</v>
      </c>
      <c r="I778" s="85"/>
    </row>
    <row r="779" spans="1:9" x14ac:dyDescent="0.25">
      <c r="A779" s="317" t="s">
        <v>10831</v>
      </c>
      <c r="B779" s="322" t="s">
        <v>10833</v>
      </c>
      <c r="C779" s="318" t="s">
        <v>10834</v>
      </c>
      <c r="D779" s="319" t="s">
        <v>5368</v>
      </c>
      <c r="E779" s="319" t="s">
        <v>70</v>
      </c>
      <c r="F779" s="320">
        <v>1</v>
      </c>
      <c r="G779" s="321">
        <v>11960</v>
      </c>
      <c r="H779" s="85">
        <v>11960</v>
      </c>
      <c r="I779" s="85"/>
    </row>
    <row r="780" spans="1:9" x14ac:dyDescent="0.25">
      <c r="A780" s="317" t="s">
        <v>10831</v>
      </c>
      <c r="B780" s="322" t="s">
        <v>10813</v>
      </c>
      <c r="C780" s="318" t="s">
        <v>10814</v>
      </c>
      <c r="D780" s="319" t="s">
        <v>5368</v>
      </c>
      <c r="E780" s="319" t="s">
        <v>70</v>
      </c>
      <c r="F780" s="320">
        <v>4</v>
      </c>
      <c r="G780" s="321">
        <v>208</v>
      </c>
      <c r="H780" s="85">
        <v>832</v>
      </c>
      <c r="I780" s="85"/>
    </row>
    <row r="781" spans="1:9" ht="42" x14ac:dyDescent="0.25">
      <c r="A781" s="324" t="s">
        <v>10835</v>
      </c>
      <c r="B781" s="325" t="s">
        <v>5364</v>
      </c>
      <c r="C781" s="326" t="s">
        <v>10836</v>
      </c>
      <c r="D781" s="325" t="s">
        <v>12</v>
      </c>
      <c r="E781" s="336" t="s">
        <v>70</v>
      </c>
      <c r="F781" s="327"/>
      <c r="G781" s="328"/>
      <c r="H781" s="329"/>
      <c r="I781" s="338">
        <v>54344</v>
      </c>
    </row>
    <row r="782" spans="1:9" x14ac:dyDescent="0.25">
      <c r="A782" s="317" t="s">
        <v>10835</v>
      </c>
      <c r="B782" s="322" t="s">
        <v>6653</v>
      </c>
      <c r="C782" s="318" t="s">
        <v>6654</v>
      </c>
      <c r="D782" s="319" t="s">
        <v>5373</v>
      </c>
      <c r="E782" s="319" t="s">
        <v>4985</v>
      </c>
      <c r="F782" s="320">
        <v>0.2</v>
      </c>
      <c r="G782" s="321">
        <v>75325</v>
      </c>
      <c r="H782" s="85">
        <v>15065</v>
      </c>
      <c r="I782" s="85"/>
    </row>
    <row r="783" spans="1:9" x14ac:dyDescent="0.25">
      <c r="A783" s="317" t="s">
        <v>10835</v>
      </c>
      <c r="B783" s="322" t="s">
        <v>5374</v>
      </c>
      <c r="C783" s="318" t="s">
        <v>5375</v>
      </c>
      <c r="D783" s="319" t="s">
        <v>5376</v>
      </c>
      <c r="E783" s="319" t="s">
        <v>70</v>
      </c>
      <c r="F783" s="320">
        <v>1</v>
      </c>
      <c r="G783" s="321">
        <v>3623</v>
      </c>
      <c r="H783" s="85">
        <v>3623</v>
      </c>
      <c r="I783" s="85"/>
    </row>
    <row r="784" spans="1:9" x14ac:dyDescent="0.25">
      <c r="A784" s="317" t="s">
        <v>10835</v>
      </c>
      <c r="B784" s="322" t="s">
        <v>7532</v>
      </c>
      <c r="C784" s="318" t="s">
        <v>7533</v>
      </c>
      <c r="D784" s="319" t="s">
        <v>5368</v>
      </c>
      <c r="E784" s="319" t="s">
        <v>91</v>
      </c>
      <c r="F784" s="320">
        <v>1.05</v>
      </c>
      <c r="G784" s="321">
        <v>27451</v>
      </c>
      <c r="H784" s="85">
        <v>28824</v>
      </c>
      <c r="I784" s="85"/>
    </row>
    <row r="785" spans="1:9" x14ac:dyDescent="0.25">
      <c r="A785" s="317" t="s">
        <v>10835</v>
      </c>
      <c r="B785" s="322" t="s">
        <v>10837</v>
      </c>
      <c r="C785" s="318" t="s">
        <v>10838</v>
      </c>
      <c r="D785" s="319" t="s">
        <v>5368</v>
      </c>
      <c r="E785" s="319" t="s">
        <v>70</v>
      </c>
      <c r="F785" s="320">
        <v>0.3</v>
      </c>
      <c r="G785" s="321">
        <v>2496</v>
      </c>
      <c r="H785" s="85">
        <v>749</v>
      </c>
      <c r="I785" s="85"/>
    </row>
    <row r="786" spans="1:9" x14ac:dyDescent="0.25">
      <c r="A786" s="317" t="s">
        <v>10835</v>
      </c>
      <c r="B786" s="322" t="s">
        <v>10839</v>
      </c>
      <c r="C786" s="318" t="s">
        <v>10840</v>
      </c>
      <c r="D786" s="319" t="s">
        <v>5368</v>
      </c>
      <c r="E786" s="319" t="s">
        <v>70</v>
      </c>
      <c r="F786" s="320">
        <v>0.3</v>
      </c>
      <c r="G786" s="321">
        <v>2704</v>
      </c>
      <c r="H786" s="85">
        <v>811</v>
      </c>
      <c r="I786" s="85"/>
    </row>
    <row r="787" spans="1:9" x14ac:dyDescent="0.25">
      <c r="A787" s="317" t="s">
        <v>10835</v>
      </c>
      <c r="B787" s="322" t="s">
        <v>10841</v>
      </c>
      <c r="C787" s="318" t="s">
        <v>10842</v>
      </c>
      <c r="D787" s="319" t="s">
        <v>5368</v>
      </c>
      <c r="E787" s="319" t="s">
        <v>70</v>
      </c>
      <c r="F787" s="320">
        <v>0.3</v>
      </c>
      <c r="G787" s="321">
        <v>1040</v>
      </c>
      <c r="H787" s="85">
        <v>312</v>
      </c>
      <c r="I787" s="85"/>
    </row>
    <row r="788" spans="1:9" x14ac:dyDescent="0.25">
      <c r="A788" s="317" t="s">
        <v>10835</v>
      </c>
      <c r="B788" s="322" t="s">
        <v>10823</v>
      </c>
      <c r="C788" s="318" t="s">
        <v>10824</v>
      </c>
      <c r="D788" s="319" t="s">
        <v>5368</v>
      </c>
      <c r="E788" s="319" t="s">
        <v>91</v>
      </c>
      <c r="F788" s="320">
        <v>1.0815000000000001</v>
      </c>
      <c r="G788" s="321">
        <v>3432</v>
      </c>
      <c r="H788" s="85">
        <v>3712</v>
      </c>
      <c r="I788" s="85"/>
    </row>
    <row r="789" spans="1:9" x14ac:dyDescent="0.25">
      <c r="A789" s="317" t="s">
        <v>10835</v>
      </c>
      <c r="B789" s="322" t="s">
        <v>10843</v>
      </c>
      <c r="C789" s="318" t="s">
        <v>10844</v>
      </c>
      <c r="D789" s="319" t="s">
        <v>5368</v>
      </c>
      <c r="E789" s="319" t="s">
        <v>70</v>
      </c>
      <c r="F789" s="320">
        <v>1</v>
      </c>
      <c r="G789" s="321">
        <v>104</v>
      </c>
      <c r="H789" s="85">
        <v>104</v>
      </c>
      <c r="I789" s="85"/>
    </row>
    <row r="790" spans="1:9" x14ac:dyDescent="0.25">
      <c r="A790" s="317" t="s">
        <v>10835</v>
      </c>
      <c r="B790" s="322" t="s">
        <v>7440</v>
      </c>
      <c r="C790" s="318" t="s">
        <v>7441</v>
      </c>
      <c r="D790" s="319" t="s">
        <v>5368</v>
      </c>
      <c r="E790" s="319" t="s">
        <v>70</v>
      </c>
      <c r="F790" s="320">
        <v>4</v>
      </c>
      <c r="G790" s="321">
        <v>286</v>
      </c>
      <c r="H790" s="85">
        <v>1144</v>
      </c>
      <c r="I790" s="85"/>
    </row>
    <row r="791" spans="1:9" ht="14" x14ac:dyDescent="0.25">
      <c r="A791" s="324" t="s">
        <v>10845</v>
      </c>
      <c r="B791" s="325" t="s">
        <v>5364</v>
      </c>
      <c r="C791" s="326" t="s">
        <v>10780</v>
      </c>
      <c r="D791" s="325" t="s">
        <v>12</v>
      </c>
      <c r="E791" s="336" t="s">
        <v>91</v>
      </c>
      <c r="F791" s="327"/>
      <c r="G791" s="328"/>
      <c r="H791" s="329"/>
      <c r="I791" s="338">
        <v>8759</v>
      </c>
    </row>
    <row r="792" spans="1:9" x14ac:dyDescent="0.25">
      <c r="A792" s="317" t="s">
        <v>10845</v>
      </c>
      <c r="B792" s="322" t="s">
        <v>10846</v>
      </c>
      <c r="C792" s="318" t="s">
        <v>10847</v>
      </c>
      <c r="D792" s="319" t="s">
        <v>5368</v>
      </c>
      <c r="E792" s="319" t="s">
        <v>10608</v>
      </c>
      <c r="F792" s="320">
        <v>1</v>
      </c>
      <c r="G792" s="321">
        <v>4264</v>
      </c>
      <c r="H792" s="85">
        <v>4264</v>
      </c>
      <c r="I792" s="85"/>
    </row>
    <row r="793" spans="1:9" x14ac:dyDescent="0.25">
      <c r="A793" s="317" t="s">
        <v>10845</v>
      </c>
      <c r="B793" s="322" t="s">
        <v>9562</v>
      </c>
      <c r="C793" s="318" t="s">
        <v>9563</v>
      </c>
      <c r="D793" s="319" t="s">
        <v>5373</v>
      </c>
      <c r="E793" s="319" t="s">
        <v>4985</v>
      </c>
      <c r="F793" s="320">
        <v>2.8056999999999999E-2</v>
      </c>
      <c r="G793" s="321">
        <v>140857</v>
      </c>
      <c r="H793" s="85">
        <v>3952</v>
      </c>
      <c r="I793" s="85"/>
    </row>
    <row r="794" spans="1:9" x14ac:dyDescent="0.25">
      <c r="A794" s="317" t="s">
        <v>10845</v>
      </c>
      <c r="B794" s="322" t="s">
        <v>5374</v>
      </c>
      <c r="C794" s="318" t="s">
        <v>5375</v>
      </c>
      <c r="D794" s="319" t="s">
        <v>5376</v>
      </c>
      <c r="E794" s="319" t="s">
        <v>70</v>
      </c>
      <c r="F794" s="320">
        <v>0.15</v>
      </c>
      <c r="G794" s="321">
        <v>3623</v>
      </c>
      <c r="H794" s="85">
        <v>543</v>
      </c>
      <c r="I794" s="85"/>
    </row>
    <row r="795" spans="1:9" ht="98" x14ac:dyDescent="0.25">
      <c r="A795" s="324" t="s">
        <v>10848</v>
      </c>
      <c r="B795" s="325" t="s">
        <v>5364</v>
      </c>
      <c r="C795" s="326" t="s">
        <v>10849</v>
      </c>
      <c r="D795" s="325" t="s">
        <v>12</v>
      </c>
      <c r="E795" s="336" t="s">
        <v>70</v>
      </c>
      <c r="F795" s="327"/>
      <c r="G795" s="328"/>
      <c r="H795" s="329"/>
      <c r="I795" s="338">
        <v>5686480</v>
      </c>
    </row>
    <row r="796" spans="1:9" x14ac:dyDescent="0.25">
      <c r="A796" s="317" t="s">
        <v>10848</v>
      </c>
      <c r="B796" s="322" t="s">
        <v>6653</v>
      </c>
      <c r="C796" s="318" t="s">
        <v>6654</v>
      </c>
      <c r="D796" s="319" t="s">
        <v>5373</v>
      </c>
      <c r="E796" s="319" t="s">
        <v>4985</v>
      </c>
      <c r="F796" s="320">
        <v>0.2</v>
      </c>
      <c r="G796" s="321">
        <v>75325</v>
      </c>
      <c r="H796" s="85">
        <v>15065</v>
      </c>
      <c r="I796" s="85"/>
    </row>
    <row r="797" spans="1:9" x14ac:dyDescent="0.25">
      <c r="A797" s="317" t="s">
        <v>10848</v>
      </c>
      <c r="B797" s="322" t="s">
        <v>5374</v>
      </c>
      <c r="C797" s="318" t="s">
        <v>5375</v>
      </c>
      <c r="D797" s="319" t="s">
        <v>5376</v>
      </c>
      <c r="E797" s="319" t="s">
        <v>70</v>
      </c>
      <c r="F797" s="320">
        <v>1</v>
      </c>
      <c r="G797" s="321">
        <v>3623</v>
      </c>
      <c r="H797" s="85">
        <v>3623</v>
      </c>
      <c r="I797" s="85"/>
    </row>
    <row r="798" spans="1:9" x14ac:dyDescent="0.25">
      <c r="A798" s="317" t="s">
        <v>10848</v>
      </c>
      <c r="B798" s="322" t="s">
        <v>10791</v>
      </c>
      <c r="C798" s="318" t="s">
        <v>10792</v>
      </c>
      <c r="D798" s="319" t="s">
        <v>5368</v>
      </c>
      <c r="E798" s="319" t="s">
        <v>70</v>
      </c>
      <c r="F798" s="320">
        <v>2</v>
      </c>
      <c r="G798" s="321">
        <v>450840</v>
      </c>
      <c r="H798" s="85">
        <v>901680</v>
      </c>
      <c r="I798" s="85"/>
    </row>
    <row r="799" spans="1:9" x14ac:dyDescent="0.25">
      <c r="A799" s="317" t="s">
        <v>10848</v>
      </c>
      <c r="B799" s="322" t="s">
        <v>10781</v>
      </c>
      <c r="C799" s="318" t="s">
        <v>10782</v>
      </c>
      <c r="D799" s="319" t="s">
        <v>5368</v>
      </c>
      <c r="E799" s="319" t="s">
        <v>10609</v>
      </c>
      <c r="F799" s="320">
        <v>26</v>
      </c>
      <c r="G799" s="321">
        <v>29380</v>
      </c>
      <c r="H799" s="85">
        <v>763880</v>
      </c>
      <c r="I799" s="85"/>
    </row>
    <row r="800" spans="1:9" x14ac:dyDescent="0.25">
      <c r="A800" s="317" t="s">
        <v>10848</v>
      </c>
      <c r="B800" s="322" t="s">
        <v>10793</v>
      </c>
      <c r="C800" s="318" t="s">
        <v>10794</v>
      </c>
      <c r="D800" s="319" t="s">
        <v>5368</v>
      </c>
      <c r="E800" s="319" t="s">
        <v>70</v>
      </c>
      <c r="F800" s="320">
        <v>26</v>
      </c>
      <c r="G800" s="321">
        <v>26728</v>
      </c>
      <c r="H800" s="85">
        <v>694928</v>
      </c>
      <c r="I800" s="85"/>
    </row>
    <row r="801" spans="1:9" x14ac:dyDescent="0.25">
      <c r="A801" s="317" t="s">
        <v>10848</v>
      </c>
      <c r="B801" s="322" t="s">
        <v>10850</v>
      </c>
      <c r="C801" s="318" t="s">
        <v>10851</v>
      </c>
      <c r="D801" s="319" t="s">
        <v>5368</v>
      </c>
      <c r="E801" s="319" t="s">
        <v>70</v>
      </c>
      <c r="F801" s="320">
        <v>4</v>
      </c>
      <c r="G801" s="321">
        <v>200096</v>
      </c>
      <c r="H801" s="85">
        <v>800384</v>
      </c>
      <c r="I801" s="85"/>
    </row>
    <row r="802" spans="1:9" x14ac:dyDescent="0.25">
      <c r="A802" s="317" t="s">
        <v>10848</v>
      </c>
      <c r="B802" s="322" t="s">
        <v>10852</v>
      </c>
      <c r="C802" s="318" t="s">
        <v>10853</v>
      </c>
      <c r="D802" s="319" t="s">
        <v>5368</v>
      </c>
      <c r="E802" s="319" t="s">
        <v>70</v>
      </c>
      <c r="F802" s="320">
        <v>2</v>
      </c>
      <c r="G802" s="321">
        <v>78728</v>
      </c>
      <c r="H802" s="85">
        <v>157456</v>
      </c>
      <c r="I802" s="85"/>
    </row>
    <row r="803" spans="1:9" ht="50" x14ac:dyDescent="0.25">
      <c r="A803" s="317" t="s">
        <v>10848</v>
      </c>
      <c r="B803" s="322" t="s">
        <v>10854</v>
      </c>
      <c r="C803" s="318" t="s">
        <v>10855</v>
      </c>
      <c r="D803" s="319" t="s">
        <v>5368</v>
      </c>
      <c r="E803" s="319" t="s">
        <v>70</v>
      </c>
      <c r="F803" s="320">
        <v>1</v>
      </c>
      <c r="G803" s="321">
        <v>1563848</v>
      </c>
      <c r="H803" s="85">
        <v>1563848</v>
      </c>
      <c r="I803" s="85"/>
    </row>
    <row r="804" spans="1:9" x14ac:dyDescent="0.25">
      <c r="A804" s="317" t="s">
        <v>10848</v>
      </c>
      <c r="B804" s="322" t="s">
        <v>10856</v>
      </c>
      <c r="C804" s="318" t="s">
        <v>10857</v>
      </c>
      <c r="D804" s="319" t="s">
        <v>5368</v>
      </c>
      <c r="E804" s="319" t="s">
        <v>70</v>
      </c>
      <c r="F804" s="320">
        <v>1</v>
      </c>
      <c r="G804" s="321">
        <v>213824</v>
      </c>
      <c r="H804" s="85">
        <v>213824</v>
      </c>
      <c r="I804" s="85"/>
    </row>
    <row r="805" spans="1:9" ht="25" x14ac:dyDescent="0.25">
      <c r="A805" s="317" t="s">
        <v>10848</v>
      </c>
      <c r="B805" s="322" t="s">
        <v>10858</v>
      </c>
      <c r="C805" s="318" t="s">
        <v>10859</v>
      </c>
      <c r="D805" s="319" t="s">
        <v>5368</v>
      </c>
      <c r="E805" s="319" t="s">
        <v>70</v>
      </c>
      <c r="F805" s="320">
        <v>2</v>
      </c>
      <c r="G805" s="321">
        <v>285896</v>
      </c>
      <c r="H805" s="85">
        <v>571792</v>
      </c>
      <c r="I805" s="85"/>
    </row>
    <row r="806" spans="1:9" ht="56" x14ac:dyDescent="0.25">
      <c r="A806" s="324" t="s">
        <v>10860</v>
      </c>
      <c r="B806" s="325" t="s">
        <v>5364</v>
      </c>
      <c r="C806" s="326" t="s">
        <v>10861</v>
      </c>
      <c r="D806" s="325" t="s">
        <v>12</v>
      </c>
      <c r="E806" s="336" t="s">
        <v>70</v>
      </c>
      <c r="F806" s="327"/>
      <c r="G806" s="328"/>
      <c r="H806" s="329"/>
      <c r="I806" s="338">
        <v>12106393</v>
      </c>
    </row>
    <row r="807" spans="1:9" x14ac:dyDescent="0.25">
      <c r="A807" s="317" t="s">
        <v>10860</v>
      </c>
      <c r="B807" s="322" t="s">
        <v>6653</v>
      </c>
      <c r="C807" s="318" t="s">
        <v>6654</v>
      </c>
      <c r="D807" s="319" t="s">
        <v>5373</v>
      </c>
      <c r="E807" s="319" t="s">
        <v>4985</v>
      </c>
      <c r="F807" s="320">
        <v>10</v>
      </c>
      <c r="G807" s="321">
        <v>75325</v>
      </c>
      <c r="H807" s="85">
        <v>753250</v>
      </c>
      <c r="I807" s="85"/>
    </row>
    <row r="808" spans="1:9" x14ac:dyDescent="0.25">
      <c r="A808" s="317" t="s">
        <v>10860</v>
      </c>
      <c r="B808" s="322" t="s">
        <v>5374</v>
      </c>
      <c r="C808" s="318" t="s">
        <v>5375</v>
      </c>
      <c r="D808" s="319" t="s">
        <v>5376</v>
      </c>
      <c r="E808" s="319" t="s">
        <v>70</v>
      </c>
      <c r="F808" s="320">
        <v>1</v>
      </c>
      <c r="G808" s="321">
        <v>3623</v>
      </c>
      <c r="H808" s="85">
        <v>3623</v>
      </c>
      <c r="I808" s="85"/>
    </row>
    <row r="809" spans="1:9" x14ac:dyDescent="0.25">
      <c r="A809" s="317" t="s">
        <v>10860</v>
      </c>
      <c r="B809" s="322" t="s">
        <v>10862</v>
      </c>
      <c r="C809" s="318" t="s">
        <v>10863</v>
      </c>
      <c r="D809" s="319" t="s">
        <v>5368</v>
      </c>
      <c r="E809" s="319" t="s">
        <v>70</v>
      </c>
      <c r="F809" s="320">
        <v>1</v>
      </c>
      <c r="G809" s="321">
        <v>11048128</v>
      </c>
      <c r="H809" s="85">
        <v>11048128</v>
      </c>
      <c r="I809" s="85"/>
    </row>
    <row r="810" spans="1:9" x14ac:dyDescent="0.25">
      <c r="A810" s="317" t="s">
        <v>10860</v>
      </c>
      <c r="B810" s="322" t="s">
        <v>10864</v>
      </c>
      <c r="C810" s="318" t="s">
        <v>10865</v>
      </c>
      <c r="D810" s="319" t="s">
        <v>5368</v>
      </c>
      <c r="E810" s="319" t="s">
        <v>70</v>
      </c>
      <c r="F810" s="320">
        <v>1</v>
      </c>
      <c r="G810" s="321">
        <v>284648</v>
      </c>
      <c r="H810" s="85">
        <v>284648</v>
      </c>
      <c r="I810" s="85"/>
    </row>
    <row r="811" spans="1:9" x14ac:dyDescent="0.25">
      <c r="A811" s="317" t="s">
        <v>10860</v>
      </c>
      <c r="B811" s="322" t="s">
        <v>10866</v>
      </c>
      <c r="C811" s="318" t="s">
        <v>10867</v>
      </c>
      <c r="D811" s="319" t="s">
        <v>5368</v>
      </c>
      <c r="E811" s="319" t="s">
        <v>70</v>
      </c>
      <c r="F811" s="320">
        <v>1</v>
      </c>
      <c r="G811" s="321">
        <v>16744</v>
      </c>
      <c r="H811" s="85">
        <v>16744</v>
      </c>
      <c r="I811" s="85"/>
    </row>
    <row r="812" spans="1:9" ht="56" x14ac:dyDescent="0.25">
      <c r="A812" s="324" t="s">
        <v>10868</v>
      </c>
      <c r="B812" s="325" t="s">
        <v>5364</v>
      </c>
      <c r="C812" s="326" t="s">
        <v>10869</v>
      </c>
      <c r="D812" s="325" t="s">
        <v>12</v>
      </c>
      <c r="E812" s="336" t="s">
        <v>70</v>
      </c>
      <c r="F812" s="327"/>
      <c r="G812" s="328"/>
      <c r="H812" s="329"/>
      <c r="I812" s="338">
        <v>43035</v>
      </c>
    </row>
    <row r="813" spans="1:9" x14ac:dyDescent="0.25">
      <c r="A813" s="317" t="s">
        <v>10868</v>
      </c>
      <c r="B813" s="322" t="s">
        <v>6653</v>
      </c>
      <c r="C813" s="318" t="s">
        <v>6654</v>
      </c>
      <c r="D813" s="319" t="s">
        <v>5373</v>
      </c>
      <c r="E813" s="319" t="s">
        <v>4985</v>
      </c>
      <c r="F813" s="320">
        <v>0.2</v>
      </c>
      <c r="G813" s="321">
        <v>75325</v>
      </c>
      <c r="H813" s="85">
        <v>15065</v>
      </c>
      <c r="I813" s="85"/>
    </row>
    <row r="814" spans="1:9" x14ac:dyDescent="0.25">
      <c r="A814" s="317" t="s">
        <v>10868</v>
      </c>
      <c r="B814" s="322" t="s">
        <v>5374</v>
      </c>
      <c r="C814" s="318" t="s">
        <v>5375</v>
      </c>
      <c r="D814" s="319" t="s">
        <v>5376</v>
      </c>
      <c r="E814" s="319" t="s">
        <v>70</v>
      </c>
      <c r="F814" s="320">
        <v>1</v>
      </c>
      <c r="G814" s="321">
        <v>3623</v>
      </c>
      <c r="H814" s="85">
        <v>3623</v>
      </c>
      <c r="I814" s="85"/>
    </row>
    <row r="815" spans="1:9" x14ac:dyDescent="0.25">
      <c r="A815" s="317" t="s">
        <v>10868</v>
      </c>
      <c r="B815" s="322" t="s">
        <v>7043</v>
      </c>
      <c r="C815" s="318" t="s">
        <v>7044</v>
      </c>
      <c r="D815" s="319" t="s">
        <v>5368</v>
      </c>
      <c r="E815" s="319" t="s">
        <v>70</v>
      </c>
      <c r="F815" s="320">
        <v>1</v>
      </c>
      <c r="G815" s="321">
        <v>15368</v>
      </c>
      <c r="H815" s="85">
        <v>15368</v>
      </c>
      <c r="I815" s="85"/>
    </row>
    <row r="816" spans="1:9" x14ac:dyDescent="0.25">
      <c r="A816" s="317" t="s">
        <v>10868</v>
      </c>
      <c r="B816" s="322" t="s">
        <v>7675</v>
      </c>
      <c r="C816" s="318" t="s">
        <v>7676</v>
      </c>
      <c r="D816" s="319" t="s">
        <v>5368</v>
      </c>
      <c r="E816" s="319" t="s">
        <v>70</v>
      </c>
      <c r="F816" s="320">
        <v>1</v>
      </c>
      <c r="G816" s="321">
        <v>1427</v>
      </c>
      <c r="H816" s="85">
        <v>1427</v>
      </c>
      <c r="I816" s="85"/>
    </row>
    <row r="817" spans="1:9" x14ac:dyDescent="0.25">
      <c r="A817" s="317" t="s">
        <v>10868</v>
      </c>
      <c r="B817" s="322" t="s">
        <v>7498</v>
      </c>
      <c r="C817" s="318" t="s">
        <v>7499</v>
      </c>
      <c r="D817" s="319" t="s">
        <v>5368</v>
      </c>
      <c r="E817" s="319" t="s">
        <v>70</v>
      </c>
      <c r="F817" s="320">
        <v>3</v>
      </c>
      <c r="G817" s="321">
        <v>1403</v>
      </c>
      <c r="H817" s="85">
        <v>4209</v>
      </c>
      <c r="I817" s="85"/>
    </row>
    <row r="818" spans="1:9" x14ac:dyDescent="0.25">
      <c r="A818" s="317" t="s">
        <v>10868</v>
      </c>
      <c r="B818" s="322" t="s">
        <v>10813</v>
      </c>
      <c r="C818" s="318" t="s">
        <v>10814</v>
      </c>
      <c r="D818" s="319" t="s">
        <v>5368</v>
      </c>
      <c r="E818" s="319" t="s">
        <v>70</v>
      </c>
      <c r="F818" s="320">
        <v>2</v>
      </c>
      <c r="G818" s="321">
        <v>208</v>
      </c>
      <c r="H818" s="85">
        <v>416</v>
      </c>
      <c r="I818" s="85"/>
    </row>
    <row r="819" spans="1:9" x14ac:dyDescent="0.25">
      <c r="A819" s="317" t="s">
        <v>10868</v>
      </c>
      <c r="B819" s="322" t="s">
        <v>10870</v>
      </c>
      <c r="C819" s="318" t="s">
        <v>10871</v>
      </c>
      <c r="D819" s="319" t="s">
        <v>5368</v>
      </c>
      <c r="E819" s="319" t="s">
        <v>70</v>
      </c>
      <c r="F819" s="320">
        <v>1</v>
      </c>
      <c r="G819" s="321">
        <v>2288</v>
      </c>
      <c r="H819" s="85">
        <v>2288</v>
      </c>
      <c r="I819" s="85"/>
    </row>
    <row r="820" spans="1:9" x14ac:dyDescent="0.25">
      <c r="A820" s="317" t="s">
        <v>10868</v>
      </c>
      <c r="B820" s="322" t="s">
        <v>7248</v>
      </c>
      <c r="C820" s="318" t="s">
        <v>7249</v>
      </c>
      <c r="D820" s="319" t="s">
        <v>5368</v>
      </c>
      <c r="E820" s="319" t="s">
        <v>91</v>
      </c>
      <c r="F820" s="320">
        <v>0.03</v>
      </c>
      <c r="G820" s="321">
        <v>21306</v>
      </c>
      <c r="H820" s="85">
        <v>639</v>
      </c>
      <c r="I820" s="85"/>
    </row>
    <row r="821" spans="1:9" ht="42" x14ac:dyDescent="0.25">
      <c r="A821" s="324" t="s">
        <v>10872</v>
      </c>
      <c r="B821" s="325" t="s">
        <v>5364</v>
      </c>
      <c r="C821" s="326" t="s">
        <v>10873</v>
      </c>
      <c r="D821" s="325" t="s">
        <v>12</v>
      </c>
      <c r="E821" s="336" t="s">
        <v>70</v>
      </c>
      <c r="F821" s="327"/>
      <c r="G821" s="328"/>
      <c r="H821" s="329"/>
      <c r="I821" s="338">
        <v>1261447</v>
      </c>
    </row>
    <row r="822" spans="1:9" x14ac:dyDescent="0.25">
      <c r="A822" s="317" t="s">
        <v>10872</v>
      </c>
      <c r="B822" s="322" t="s">
        <v>6653</v>
      </c>
      <c r="C822" s="318" t="s">
        <v>6654</v>
      </c>
      <c r="D822" s="319" t="s">
        <v>5373</v>
      </c>
      <c r="E822" s="319" t="s">
        <v>4985</v>
      </c>
      <c r="F822" s="320">
        <v>0.2</v>
      </c>
      <c r="G822" s="321">
        <v>75325</v>
      </c>
      <c r="H822" s="85">
        <v>15065</v>
      </c>
      <c r="I822" s="85"/>
    </row>
    <row r="823" spans="1:9" x14ac:dyDescent="0.25">
      <c r="A823" s="317" t="s">
        <v>10872</v>
      </c>
      <c r="B823" s="322" t="s">
        <v>5374</v>
      </c>
      <c r="C823" s="318" t="s">
        <v>5375</v>
      </c>
      <c r="D823" s="319" t="s">
        <v>5376</v>
      </c>
      <c r="E823" s="319" t="s">
        <v>70</v>
      </c>
      <c r="F823" s="320">
        <v>1</v>
      </c>
      <c r="G823" s="321">
        <v>3623</v>
      </c>
      <c r="H823" s="85">
        <v>3623</v>
      </c>
      <c r="I823" s="85"/>
    </row>
    <row r="824" spans="1:9" x14ac:dyDescent="0.25">
      <c r="A824" s="317" t="s">
        <v>10872</v>
      </c>
      <c r="B824" s="322" t="s">
        <v>10787</v>
      </c>
      <c r="C824" s="318" t="s">
        <v>10788</v>
      </c>
      <c r="D824" s="319" t="s">
        <v>5368</v>
      </c>
      <c r="E824" s="319" t="s">
        <v>10609</v>
      </c>
      <c r="F824" s="320">
        <v>1</v>
      </c>
      <c r="G824" s="321">
        <v>215384</v>
      </c>
      <c r="H824" s="85">
        <v>215384</v>
      </c>
      <c r="I824" s="85"/>
    </row>
    <row r="825" spans="1:9" ht="25" x14ac:dyDescent="0.25">
      <c r="A825" s="317" t="s">
        <v>10872</v>
      </c>
      <c r="B825" s="322" t="s">
        <v>10874</v>
      </c>
      <c r="C825" s="318" t="s">
        <v>10875</v>
      </c>
      <c r="D825" s="319" t="s">
        <v>5368</v>
      </c>
      <c r="E825" s="319" t="s">
        <v>70</v>
      </c>
      <c r="F825" s="320">
        <v>1</v>
      </c>
      <c r="G825" s="321">
        <v>174200</v>
      </c>
      <c r="H825" s="85">
        <v>174200</v>
      </c>
      <c r="I825" s="85"/>
    </row>
    <row r="826" spans="1:9" x14ac:dyDescent="0.25">
      <c r="A826" s="317" t="s">
        <v>10872</v>
      </c>
      <c r="B826" s="322" t="s">
        <v>10876</v>
      </c>
      <c r="C826" s="318" t="s">
        <v>10877</v>
      </c>
      <c r="D826" s="319" t="s">
        <v>5368</v>
      </c>
      <c r="E826" s="319" t="s">
        <v>70</v>
      </c>
      <c r="F826" s="320">
        <v>1</v>
      </c>
      <c r="G826" s="321">
        <v>83408</v>
      </c>
      <c r="H826" s="85">
        <v>83408</v>
      </c>
      <c r="I826" s="85"/>
    </row>
    <row r="827" spans="1:9" x14ac:dyDescent="0.25">
      <c r="A827" s="317" t="s">
        <v>10872</v>
      </c>
      <c r="B827" s="322" t="s">
        <v>7408</v>
      </c>
      <c r="C827" s="318" t="s">
        <v>7409</v>
      </c>
      <c r="D827" s="319" t="s">
        <v>5368</v>
      </c>
      <c r="E827" s="319" t="s">
        <v>70</v>
      </c>
      <c r="F827" s="320">
        <v>2</v>
      </c>
      <c r="G827" s="321">
        <v>200892</v>
      </c>
      <c r="H827" s="85">
        <v>401784</v>
      </c>
      <c r="I827" s="85"/>
    </row>
    <row r="828" spans="1:9" x14ac:dyDescent="0.25">
      <c r="A828" s="317" t="s">
        <v>10872</v>
      </c>
      <c r="B828" s="322" t="s">
        <v>10878</v>
      </c>
      <c r="C828" s="318" t="s">
        <v>10879</v>
      </c>
      <c r="D828" s="319" t="s">
        <v>5368</v>
      </c>
      <c r="E828" s="319" t="s">
        <v>70</v>
      </c>
      <c r="F828" s="320">
        <v>2</v>
      </c>
      <c r="G828" s="321">
        <v>7176</v>
      </c>
      <c r="H828" s="85">
        <v>14352</v>
      </c>
      <c r="I828" s="85"/>
    </row>
    <row r="829" spans="1:9" x14ac:dyDescent="0.25">
      <c r="A829" s="317" t="s">
        <v>10872</v>
      </c>
      <c r="B829" s="322" t="s">
        <v>10880</v>
      </c>
      <c r="C829" s="318" t="s">
        <v>10881</v>
      </c>
      <c r="D829" s="319" t="s">
        <v>5368</v>
      </c>
      <c r="E829" s="319" t="s">
        <v>770</v>
      </c>
      <c r="F829" s="320">
        <v>1.7</v>
      </c>
      <c r="G829" s="321">
        <v>98909</v>
      </c>
      <c r="H829" s="85">
        <v>168145</v>
      </c>
      <c r="I829" s="85"/>
    </row>
    <row r="830" spans="1:9" x14ac:dyDescent="0.25">
      <c r="A830" s="317" t="s">
        <v>10872</v>
      </c>
      <c r="B830" s="322" t="s">
        <v>7751</v>
      </c>
      <c r="C830" s="318" t="s">
        <v>7752</v>
      </c>
      <c r="D830" s="319" t="s">
        <v>5368</v>
      </c>
      <c r="E830" s="319" t="s">
        <v>91</v>
      </c>
      <c r="F830" s="320">
        <v>2</v>
      </c>
      <c r="G830" s="321">
        <v>5214</v>
      </c>
      <c r="H830" s="85">
        <v>10428</v>
      </c>
      <c r="I830" s="85"/>
    </row>
    <row r="831" spans="1:9" x14ac:dyDescent="0.25">
      <c r="A831" s="317" t="s">
        <v>10872</v>
      </c>
      <c r="B831" s="322" t="s">
        <v>10882</v>
      </c>
      <c r="C831" s="318" t="s">
        <v>10883</v>
      </c>
      <c r="D831" s="319" t="s">
        <v>5368</v>
      </c>
      <c r="E831" s="319" t="s">
        <v>70</v>
      </c>
      <c r="F831" s="320">
        <v>1</v>
      </c>
      <c r="G831" s="321">
        <v>728</v>
      </c>
      <c r="H831" s="85">
        <v>728</v>
      </c>
      <c r="I831" s="85"/>
    </row>
    <row r="832" spans="1:9" x14ac:dyDescent="0.25">
      <c r="A832" s="317" t="s">
        <v>10872</v>
      </c>
      <c r="B832" s="322" t="s">
        <v>10783</v>
      </c>
      <c r="C832" s="318" t="s">
        <v>10784</v>
      </c>
      <c r="D832" s="319" t="s">
        <v>5368</v>
      </c>
      <c r="E832" s="319" t="s">
        <v>70</v>
      </c>
      <c r="F832" s="320">
        <v>2</v>
      </c>
      <c r="G832" s="321">
        <v>624</v>
      </c>
      <c r="H832" s="85">
        <v>1248</v>
      </c>
      <c r="I832" s="85"/>
    </row>
    <row r="833" spans="1:9" x14ac:dyDescent="0.25">
      <c r="A833" s="317" t="s">
        <v>10872</v>
      </c>
      <c r="B833" s="322" t="s">
        <v>10785</v>
      </c>
      <c r="C833" s="318" t="s">
        <v>10786</v>
      </c>
      <c r="D833" s="319" t="s">
        <v>5368</v>
      </c>
      <c r="E833" s="319" t="s">
        <v>91</v>
      </c>
      <c r="F833" s="320">
        <v>2</v>
      </c>
      <c r="G833" s="321">
        <v>2912</v>
      </c>
      <c r="H833" s="85">
        <v>5824</v>
      </c>
      <c r="I833" s="85"/>
    </row>
    <row r="834" spans="1:9" x14ac:dyDescent="0.25">
      <c r="A834" s="317" t="s">
        <v>10872</v>
      </c>
      <c r="B834" s="322" t="s">
        <v>10795</v>
      </c>
      <c r="C834" s="318" t="s">
        <v>10796</v>
      </c>
      <c r="D834" s="319" t="s">
        <v>5368</v>
      </c>
      <c r="E834" s="319" t="s">
        <v>91</v>
      </c>
      <c r="F834" s="320">
        <v>3.5</v>
      </c>
      <c r="G834" s="321">
        <v>47788</v>
      </c>
      <c r="H834" s="85">
        <v>167258</v>
      </c>
      <c r="I834" s="85"/>
    </row>
    <row r="835" spans="1:9" ht="42" x14ac:dyDescent="0.25">
      <c r="A835" s="324" t="s">
        <v>10884</v>
      </c>
      <c r="B835" s="325" t="s">
        <v>5364</v>
      </c>
      <c r="C835" s="326" t="s">
        <v>10885</v>
      </c>
      <c r="D835" s="325" t="s">
        <v>12</v>
      </c>
      <c r="E835" s="336" t="s">
        <v>70</v>
      </c>
      <c r="F835" s="327"/>
      <c r="G835" s="328"/>
      <c r="H835" s="329"/>
      <c r="I835" s="338">
        <v>1717605</v>
      </c>
    </row>
    <row r="836" spans="1:9" x14ac:dyDescent="0.25">
      <c r="A836" s="317" t="s">
        <v>10884</v>
      </c>
      <c r="B836" s="322" t="s">
        <v>6653</v>
      </c>
      <c r="C836" s="318" t="s">
        <v>6654</v>
      </c>
      <c r="D836" s="319" t="s">
        <v>5373</v>
      </c>
      <c r="E836" s="319" t="s">
        <v>4985</v>
      </c>
      <c r="F836" s="320">
        <v>2</v>
      </c>
      <c r="G836" s="321">
        <v>75325</v>
      </c>
      <c r="H836" s="85">
        <v>150650</v>
      </c>
      <c r="I836" s="85"/>
    </row>
    <row r="837" spans="1:9" x14ac:dyDescent="0.25">
      <c r="A837" s="317" t="s">
        <v>10884</v>
      </c>
      <c r="B837" s="322" t="s">
        <v>5374</v>
      </c>
      <c r="C837" s="318" t="s">
        <v>5375</v>
      </c>
      <c r="D837" s="319" t="s">
        <v>5376</v>
      </c>
      <c r="E837" s="319" t="s">
        <v>70</v>
      </c>
      <c r="F837" s="320">
        <v>2</v>
      </c>
      <c r="G837" s="321">
        <v>3623</v>
      </c>
      <c r="H837" s="85">
        <v>7246</v>
      </c>
      <c r="I837" s="85"/>
    </row>
    <row r="838" spans="1:9" x14ac:dyDescent="0.25">
      <c r="A838" s="317" t="s">
        <v>10884</v>
      </c>
      <c r="B838" s="322" t="s">
        <v>10886</v>
      </c>
      <c r="C838" s="318" t="s">
        <v>10887</v>
      </c>
      <c r="D838" s="319" t="s">
        <v>5368</v>
      </c>
      <c r="E838" s="319" t="s">
        <v>70</v>
      </c>
      <c r="F838" s="320">
        <v>2</v>
      </c>
      <c r="G838" s="321">
        <v>5304</v>
      </c>
      <c r="H838" s="85">
        <v>10608</v>
      </c>
      <c r="I838" s="85"/>
    </row>
    <row r="839" spans="1:9" x14ac:dyDescent="0.25">
      <c r="A839" s="317" t="s">
        <v>10884</v>
      </c>
      <c r="B839" s="322" t="s">
        <v>7757</v>
      </c>
      <c r="C839" s="318" t="s">
        <v>7758</v>
      </c>
      <c r="D839" s="319" t="s">
        <v>5368</v>
      </c>
      <c r="E839" s="319" t="s">
        <v>70</v>
      </c>
      <c r="F839" s="320">
        <v>1</v>
      </c>
      <c r="G839" s="321">
        <v>12713</v>
      </c>
      <c r="H839" s="85">
        <v>12713</v>
      </c>
      <c r="I839" s="85"/>
    </row>
    <row r="840" spans="1:9" x14ac:dyDescent="0.25">
      <c r="A840" s="317" t="s">
        <v>10884</v>
      </c>
      <c r="B840" s="322" t="s">
        <v>10888</v>
      </c>
      <c r="C840" s="318" t="s">
        <v>10889</v>
      </c>
      <c r="D840" s="319" t="s">
        <v>5368</v>
      </c>
      <c r="E840" s="319" t="s">
        <v>70</v>
      </c>
      <c r="F840" s="320">
        <v>1</v>
      </c>
      <c r="G840" s="321">
        <v>7696</v>
      </c>
      <c r="H840" s="85">
        <v>7696</v>
      </c>
      <c r="I840" s="85"/>
    </row>
    <row r="841" spans="1:9" x14ac:dyDescent="0.25">
      <c r="A841" s="317" t="s">
        <v>10884</v>
      </c>
      <c r="B841" s="322" t="s">
        <v>10890</v>
      </c>
      <c r="C841" s="318" t="s">
        <v>10891</v>
      </c>
      <c r="D841" s="319" t="s">
        <v>5368</v>
      </c>
      <c r="E841" s="319" t="s">
        <v>91</v>
      </c>
      <c r="F841" s="320">
        <v>6</v>
      </c>
      <c r="G841" s="321">
        <v>8476</v>
      </c>
      <c r="H841" s="85">
        <v>50856</v>
      </c>
      <c r="I841" s="85"/>
    </row>
    <row r="842" spans="1:9" x14ac:dyDescent="0.25">
      <c r="A842" s="317" t="s">
        <v>10884</v>
      </c>
      <c r="B842" s="322" t="s">
        <v>10633</v>
      </c>
      <c r="C842" s="318" t="s">
        <v>10634</v>
      </c>
      <c r="D842" s="319" t="s">
        <v>5368</v>
      </c>
      <c r="E842" s="319" t="s">
        <v>3217</v>
      </c>
      <c r="F842" s="320">
        <v>1</v>
      </c>
      <c r="G842" s="321">
        <v>3276</v>
      </c>
      <c r="H842" s="85">
        <v>3276</v>
      </c>
      <c r="I842" s="85"/>
    </row>
    <row r="843" spans="1:9" x14ac:dyDescent="0.25">
      <c r="A843" s="317" t="s">
        <v>10884</v>
      </c>
      <c r="B843" s="322" t="s">
        <v>10785</v>
      </c>
      <c r="C843" s="318" t="s">
        <v>10786</v>
      </c>
      <c r="D843" s="319" t="s">
        <v>5368</v>
      </c>
      <c r="E843" s="319" t="s">
        <v>91</v>
      </c>
      <c r="F843" s="320">
        <v>4</v>
      </c>
      <c r="G843" s="321">
        <v>2912</v>
      </c>
      <c r="H843" s="85">
        <v>11648</v>
      </c>
      <c r="I843" s="85"/>
    </row>
    <row r="844" spans="1:9" x14ac:dyDescent="0.25">
      <c r="A844" s="317" t="s">
        <v>10884</v>
      </c>
      <c r="B844" s="322" t="s">
        <v>9397</v>
      </c>
      <c r="C844" s="318" t="s">
        <v>9398</v>
      </c>
      <c r="D844" s="319" t="s">
        <v>5368</v>
      </c>
      <c r="E844" s="319" t="s">
        <v>70</v>
      </c>
      <c r="F844" s="320">
        <v>4</v>
      </c>
      <c r="G844" s="321">
        <v>1520</v>
      </c>
      <c r="H844" s="85">
        <v>6080</v>
      </c>
      <c r="I844" s="85"/>
    </row>
    <row r="845" spans="1:9" ht="62.5" x14ac:dyDescent="0.25">
      <c r="A845" s="317" t="s">
        <v>10884</v>
      </c>
      <c r="B845" s="322" t="s">
        <v>10892</v>
      </c>
      <c r="C845" s="318" t="s">
        <v>10893</v>
      </c>
      <c r="D845" s="319" t="s">
        <v>5368</v>
      </c>
      <c r="E845" s="319" t="s">
        <v>70</v>
      </c>
      <c r="F845" s="320">
        <v>2</v>
      </c>
      <c r="G845" s="321">
        <v>728416</v>
      </c>
      <c r="H845" s="85">
        <v>1456832</v>
      </c>
      <c r="I845" s="85"/>
    </row>
    <row r="846" spans="1:9" ht="42" x14ac:dyDescent="0.25">
      <c r="A846" s="324" t="s">
        <v>10894</v>
      </c>
      <c r="B846" s="325" t="s">
        <v>5364</v>
      </c>
      <c r="C846" s="326" t="s">
        <v>10895</v>
      </c>
      <c r="D846" s="325" t="s">
        <v>12</v>
      </c>
      <c r="E846" s="336" t="s">
        <v>70</v>
      </c>
      <c r="F846" s="327"/>
      <c r="G846" s="328"/>
      <c r="H846" s="329"/>
      <c r="I846" s="338">
        <v>3117850</v>
      </c>
    </row>
    <row r="847" spans="1:9" x14ac:dyDescent="0.25">
      <c r="A847" s="317" t="s">
        <v>10894</v>
      </c>
      <c r="B847" s="322" t="s">
        <v>6653</v>
      </c>
      <c r="C847" s="318" t="s">
        <v>6654</v>
      </c>
      <c r="D847" s="319" t="s">
        <v>5373</v>
      </c>
      <c r="E847" s="319" t="s">
        <v>4985</v>
      </c>
      <c r="F847" s="320">
        <v>2</v>
      </c>
      <c r="G847" s="321">
        <v>75325</v>
      </c>
      <c r="H847" s="85">
        <v>150650</v>
      </c>
      <c r="I847" s="85"/>
    </row>
    <row r="848" spans="1:9" x14ac:dyDescent="0.25">
      <c r="A848" s="317" t="s">
        <v>10894</v>
      </c>
      <c r="B848" s="322" t="s">
        <v>5374</v>
      </c>
      <c r="C848" s="318" t="s">
        <v>5375</v>
      </c>
      <c r="D848" s="319" t="s">
        <v>5376</v>
      </c>
      <c r="E848" s="319" t="s">
        <v>70</v>
      </c>
      <c r="F848" s="320">
        <v>2</v>
      </c>
      <c r="G848" s="321">
        <v>3623</v>
      </c>
      <c r="H848" s="85">
        <v>7246</v>
      </c>
      <c r="I848" s="85"/>
    </row>
    <row r="849" spans="1:9" x14ac:dyDescent="0.25">
      <c r="A849" s="317" t="s">
        <v>10894</v>
      </c>
      <c r="B849" s="322" t="s">
        <v>9279</v>
      </c>
      <c r="C849" s="318" t="s">
        <v>9280</v>
      </c>
      <c r="D849" s="319" t="s">
        <v>5368</v>
      </c>
      <c r="E849" s="319" t="s">
        <v>70</v>
      </c>
      <c r="F849" s="320">
        <v>1</v>
      </c>
      <c r="G849" s="321">
        <v>458626</v>
      </c>
      <c r="H849" s="85">
        <v>458626</v>
      </c>
      <c r="I849" s="85"/>
    </row>
    <row r="850" spans="1:9" x14ac:dyDescent="0.25">
      <c r="A850" s="317" t="s">
        <v>10894</v>
      </c>
      <c r="B850" s="322" t="s">
        <v>10896</v>
      </c>
      <c r="C850" s="318" t="s">
        <v>10897</v>
      </c>
      <c r="D850" s="319" t="s">
        <v>5368</v>
      </c>
      <c r="E850" s="319" t="s">
        <v>70</v>
      </c>
      <c r="F850" s="320">
        <v>1</v>
      </c>
      <c r="G850" s="321">
        <v>1165424</v>
      </c>
      <c r="H850" s="85">
        <v>1165424</v>
      </c>
      <c r="I850" s="85"/>
    </row>
    <row r="851" spans="1:9" x14ac:dyDescent="0.25">
      <c r="A851" s="317" t="s">
        <v>10894</v>
      </c>
      <c r="B851" s="322" t="s">
        <v>9493</v>
      </c>
      <c r="C851" s="318" t="s">
        <v>9494</v>
      </c>
      <c r="D851" s="319" t="s">
        <v>5368</v>
      </c>
      <c r="E851" s="319" t="s">
        <v>70</v>
      </c>
      <c r="F851" s="320">
        <v>2</v>
      </c>
      <c r="G851" s="321">
        <v>14733</v>
      </c>
      <c r="H851" s="85">
        <v>29466</v>
      </c>
      <c r="I851" s="85"/>
    </row>
    <row r="852" spans="1:9" x14ac:dyDescent="0.25">
      <c r="A852" s="317" t="s">
        <v>10894</v>
      </c>
      <c r="B852" s="322" t="s">
        <v>9433</v>
      </c>
      <c r="C852" s="318" t="s">
        <v>9434</v>
      </c>
      <c r="D852" s="319" t="s">
        <v>5368</v>
      </c>
      <c r="E852" s="319" t="s">
        <v>70</v>
      </c>
      <c r="F852" s="320">
        <v>4</v>
      </c>
      <c r="G852" s="321">
        <v>15030</v>
      </c>
      <c r="H852" s="85">
        <v>60120</v>
      </c>
      <c r="I852" s="85"/>
    </row>
    <row r="853" spans="1:9" x14ac:dyDescent="0.25">
      <c r="A853" s="317" t="s">
        <v>10894</v>
      </c>
      <c r="B853" s="322" t="s">
        <v>9435</v>
      </c>
      <c r="C853" s="318" t="s">
        <v>9436</v>
      </c>
      <c r="D853" s="319" t="s">
        <v>5368</v>
      </c>
      <c r="E853" s="319" t="s">
        <v>70</v>
      </c>
      <c r="F853" s="320">
        <v>1</v>
      </c>
      <c r="G853" s="321">
        <v>2970</v>
      </c>
      <c r="H853" s="85">
        <v>2970</v>
      </c>
      <c r="I853" s="85"/>
    </row>
    <row r="854" spans="1:9" x14ac:dyDescent="0.25">
      <c r="A854" s="317" t="s">
        <v>10894</v>
      </c>
      <c r="B854" s="322" t="s">
        <v>9451</v>
      </c>
      <c r="C854" s="318" t="s">
        <v>9452</v>
      </c>
      <c r="D854" s="319" t="s">
        <v>5368</v>
      </c>
      <c r="E854" s="319" t="s">
        <v>70</v>
      </c>
      <c r="F854" s="320">
        <v>1</v>
      </c>
      <c r="G854" s="321">
        <v>5254</v>
      </c>
      <c r="H854" s="85">
        <v>5254</v>
      </c>
      <c r="I854" s="85"/>
    </row>
    <row r="855" spans="1:9" x14ac:dyDescent="0.25">
      <c r="A855" s="317" t="s">
        <v>10894</v>
      </c>
      <c r="B855" s="322" t="s">
        <v>10898</v>
      </c>
      <c r="C855" s="318" t="s">
        <v>10899</v>
      </c>
      <c r="D855" s="319" t="s">
        <v>5368</v>
      </c>
      <c r="E855" s="319" t="s">
        <v>70</v>
      </c>
      <c r="F855" s="320">
        <v>1</v>
      </c>
      <c r="G855" s="321">
        <v>59696</v>
      </c>
      <c r="H855" s="85">
        <v>59696</v>
      </c>
      <c r="I855" s="85"/>
    </row>
    <row r="856" spans="1:9" x14ac:dyDescent="0.25">
      <c r="A856" s="317" t="s">
        <v>10894</v>
      </c>
      <c r="B856" s="322" t="s">
        <v>10900</v>
      </c>
      <c r="C856" s="318" t="s">
        <v>10901</v>
      </c>
      <c r="D856" s="319" t="s">
        <v>5368</v>
      </c>
      <c r="E856" s="319" t="s">
        <v>70</v>
      </c>
      <c r="F856" s="320">
        <v>1</v>
      </c>
      <c r="G856" s="321">
        <v>21320</v>
      </c>
      <c r="H856" s="85">
        <v>21320</v>
      </c>
      <c r="I856" s="85"/>
    </row>
    <row r="857" spans="1:9" ht="25" x14ac:dyDescent="0.25">
      <c r="A857" s="317" t="s">
        <v>10894</v>
      </c>
      <c r="B857" s="322" t="s">
        <v>9431</v>
      </c>
      <c r="C857" s="318" t="s">
        <v>9432</v>
      </c>
      <c r="D857" s="319" t="s">
        <v>5368</v>
      </c>
      <c r="E857" s="319" t="s">
        <v>770</v>
      </c>
      <c r="F857" s="320">
        <v>15</v>
      </c>
      <c r="G857" s="321">
        <v>4871</v>
      </c>
      <c r="H857" s="85">
        <v>73065</v>
      </c>
      <c r="I857" s="85"/>
    </row>
    <row r="858" spans="1:9" x14ac:dyDescent="0.25">
      <c r="A858" s="317" t="s">
        <v>10894</v>
      </c>
      <c r="B858" s="322" t="s">
        <v>7422</v>
      </c>
      <c r="C858" s="318" t="s">
        <v>7423</v>
      </c>
      <c r="D858" s="319" t="s">
        <v>5368</v>
      </c>
      <c r="E858" s="319" t="s">
        <v>70</v>
      </c>
      <c r="F858" s="320">
        <v>1</v>
      </c>
      <c r="G858" s="321">
        <v>31930</v>
      </c>
      <c r="H858" s="85">
        <v>31930</v>
      </c>
      <c r="I858" s="85"/>
    </row>
    <row r="859" spans="1:9" x14ac:dyDescent="0.25">
      <c r="A859" s="317" t="s">
        <v>10894</v>
      </c>
      <c r="B859" s="322" t="s">
        <v>7735</v>
      </c>
      <c r="C859" s="318" t="s">
        <v>7736</v>
      </c>
      <c r="D859" s="319" t="s">
        <v>5368</v>
      </c>
      <c r="E859" s="319" t="s">
        <v>70</v>
      </c>
      <c r="F859" s="320">
        <v>2</v>
      </c>
      <c r="G859" s="321">
        <v>269636</v>
      </c>
      <c r="H859" s="85">
        <v>539272</v>
      </c>
      <c r="I859" s="85"/>
    </row>
    <row r="860" spans="1:9" x14ac:dyDescent="0.25">
      <c r="A860" s="317" t="s">
        <v>10894</v>
      </c>
      <c r="B860" s="322" t="s">
        <v>9393</v>
      </c>
      <c r="C860" s="318" t="s">
        <v>9394</v>
      </c>
      <c r="D860" s="319" t="s">
        <v>5368</v>
      </c>
      <c r="E860" s="319" t="s">
        <v>70</v>
      </c>
      <c r="F860" s="320">
        <v>1</v>
      </c>
      <c r="G860" s="321">
        <v>217201</v>
      </c>
      <c r="H860" s="85">
        <v>217201</v>
      </c>
      <c r="I860" s="85"/>
    </row>
    <row r="861" spans="1:9" x14ac:dyDescent="0.25">
      <c r="A861" s="317" t="s">
        <v>10894</v>
      </c>
      <c r="B861" s="322" t="s">
        <v>6675</v>
      </c>
      <c r="C861" s="318" t="s">
        <v>6676</v>
      </c>
      <c r="D861" s="319" t="s">
        <v>5368</v>
      </c>
      <c r="E861" s="319" t="s">
        <v>770</v>
      </c>
      <c r="F861" s="320">
        <v>12</v>
      </c>
      <c r="G861" s="321">
        <v>17629</v>
      </c>
      <c r="H861" s="85">
        <v>211548</v>
      </c>
      <c r="I861" s="85"/>
    </row>
    <row r="862" spans="1:9" x14ac:dyDescent="0.25">
      <c r="A862" s="317" t="s">
        <v>10894</v>
      </c>
      <c r="B862" s="322" t="s">
        <v>10785</v>
      </c>
      <c r="C862" s="318" t="s">
        <v>10786</v>
      </c>
      <c r="D862" s="319" t="s">
        <v>5368</v>
      </c>
      <c r="E862" s="319" t="s">
        <v>91</v>
      </c>
      <c r="F862" s="320">
        <v>7</v>
      </c>
      <c r="G862" s="321">
        <v>2912</v>
      </c>
      <c r="H862" s="85">
        <v>20384</v>
      </c>
      <c r="I862" s="85"/>
    </row>
    <row r="863" spans="1:9" x14ac:dyDescent="0.25">
      <c r="A863" s="317" t="s">
        <v>10894</v>
      </c>
      <c r="B863" s="322" t="s">
        <v>9397</v>
      </c>
      <c r="C863" s="318" t="s">
        <v>9398</v>
      </c>
      <c r="D863" s="319" t="s">
        <v>5368</v>
      </c>
      <c r="E863" s="319" t="s">
        <v>70</v>
      </c>
      <c r="F863" s="320">
        <v>6</v>
      </c>
      <c r="G863" s="321">
        <v>1520</v>
      </c>
      <c r="H863" s="85">
        <v>9120</v>
      </c>
      <c r="I863" s="85"/>
    </row>
    <row r="864" spans="1:9" x14ac:dyDescent="0.25">
      <c r="A864" s="317" t="s">
        <v>10894</v>
      </c>
      <c r="B864" s="322" t="s">
        <v>6709</v>
      </c>
      <c r="C864" s="318" t="s">
        <v>6710</v>
      </c>
      <c r="D864" s="319" t="s">
        <v>5368</v>
      </c>
      <c r="E864" s="319" t="s">
        <v>770</v>
      </c>
      <c r="F864" s="320">
        <v>6</v>
      </c>
      <c r="G864" s="321">
        <v>9093</v>
      </c>
      <c r="H864" s="85">
        <v>54558</v>
      </c>
      <c r="I864" s="85"/>
    </row>
    <row r="865" spans="1:9" ht="26" x14ac:dyDescent="0.25">
      <c r="A865" s="341" t="s">
        <v>2184</v>
      </c>
      <c r="B865" s="342" t="s">
        <v>5364</v>
      </c>
      <c r="C865" s="335" t="s">
        <v>2185</v>
      </c>
      <c r="D865" s="336" t="s">
        <v>12</v>
      </c>
      <c r="E865" s="336" t="s">
        <v>65</v>
      </c>
      <c r="F865" s="337"/>
      <c r="G865" s="338"/>
      <c r="H865" s="338"/>
      <c r="I865" s="338">
        <v>36948</v>
      </c>
    </row>
    <row r="866" spans="1:9" x14ac:dyDescent="0.25">
      <c r="A866" s="87" t="s">
        <v>2184</v>
      </c>
      <c r="B866" s="7" t="s">
        <v>51</v>
      </c>
      <c r="C866" s="126" t="s">
        <v>52</v>
      </c>
      <c r="D866" s="80" t="s">
        <v>5365</v>
      </c>
      <c r="E866" s="80" t="s">
        <v>16</v>
      </c>
      <c r="F866" s="339">
        <v>0.03</v>
      </c>
      <c r="G866" s="85">
        <v>531559</v>
      </c>
      <c r="H866" s="85">
        <v>15947</v>
      </c>
      <c r="I866" s="85"/>
    </row>
    <row r="867" spans="1:9" x14ac:dyDescent="0.25">
      <c r="A867" s="87" t="s">
        <v>2184</v>
      </c>
      <c r="B867" s="7" t="s">
        <v>5371</v>
      </c>
      <c r="C867" s="126" t="s">
        <v>5372</v>
      </c>
      <c r="D867" s="80" t="s">
        <v>5373</v>
      </c>
      <c r="E867" s="80" t="s">
        <v>4985</v>
      </c>
      <c r="F867" s="339">
        <v>0.49</v>
      </c>
      <c r="G867" s="85">
        <v>37863</v>
      </c>
      <c r="H867" s="85">
        <v>18553</v>
      </c>
      <c r="I867" s="85"/>
    </row>
    <row r="868" spans="1:9" x14ac:dyDescent="0.25">
      <c r="A868" s="87" t="s">
        <v>2184</v>
      </c>
      <c r="B868" s="7" t="s">
        <v>5414</v>
      </c>
      <c r="C868" s="126" t="s">
        <v>5415</v>
      </c>
      <c r="D868" s="80" t="s">
        <v>5390</v>
      </c>
      <c r="E868" s="80" t="s">
        <v>75</v>
      </c>
      <c r="F868" s="339">
        <v>2E-3</v>
      </c>
      <c r="G868" s="85">
        <v>187426</v>
      </c>
      <c r="H868" s="85">
        <v>375</v>
      </c>
      <c r="I868" s="85"/>
    </row>
    <row r="869" spans="1:9" x14ac:dyDescent="0.25">
      <c r="A869" s="87" t="s">
        <v>2184</v>
      </c>
      <c r="B869" s="7" t="s">
        <v>5374</v>
      </c>
      <c r="C869" s="126" t="s">
        <v>5375</v>
      </c>
      <c r="D869" s="80" t="s">
        <v>5376</v>
      </c>
      <c r="E869" s="80" t="s">
        <v>70</v>
      </c>
      <c r="F869" s="339">
        <v>0.3</v>
      </c>
      <c r="G869" s="85">
        <v>3623</v>
      </c>
      <c r="H869" s="85">
        <v>1087</v>
      </c>
      <c r="I869" s="85"/>
    </row>
    <row r="870" spans="1:9" x14ac:dyDescent="0.25">
      <c r="A870" s="87" t="s">
        <v>2184</v>
      </c>
      <c r="B870" s="7" t="s">
        <v>5377</v>
      </c>
      <c r="C870" s="126" t="s">
        <v>5378</v>
      </c>
      <c r="D870" s="80" t="s">
        <v>5368</v>
      </c>
      <c r="E870" s="80" t="s">
        <v>70</v>
      </c>
      <c r="F870" s="339">
        <v>0.52</v>
      </c>
      <c r="G870" s="85">
        <v>1897</v>
      </c>
      <c r="H870" s="85">
        <v>986</v>
      </c>
      <c r="I870" s="85"/>
    </row>
    <row r="871" spans="1:9" ht="26" x14ac:dyDescent="0.25">
      <c r="A871" s="341" t="s">
        <v>2192</v>
      </c>
      <c r="B871" s="342" t="s">
        <v>5364</v>
      </c>
      <c r="C871" s="335" t="s">
        <v>2193</v>
      </c>
      <c r="D871" s="336" t="s">
        <v>12</v>
      </c>
      <c r="E871" s="336" t="s">
        <v>65</v>
      </c>
      <c r="F871" s="337"/>
      <c r="G871" s="338"/>
      <c r="H871" s="338"/>
      <c r="I871" s="338">
        <v>42375</v>
      </c>
    </row>
    <row r="872" spans="1:9" x14ac:dyDescent="0.25">
      <c r="A872" s="87" t="s">
        <v>2192</v>
      </c>
      <c r="B872" s="86" t="s">
        <v>57</v>
      </c>
      <c r="C872" s="126" t="s">
        <v>58</v>
      </c>
      <c r="D872" s="80" t="s">
        <v>5365</v>
      </c>
      <c r="E872" s="80" t="s">
        <v>16</v>
      </c>
      <c r="F872" s="339">
        <v>0.03</v>
      </c>
      <c r="G872" s="85">
        <v>688743</v>
      </c>
      <c r="H872" s="85">
        <v>20662</v>
      </c>
      <c r="I872" s="85"/>
    </row>
    <row r="873" spans="1:9" x14ac:dyDescent="0.25">
      <c r="A873" s="87" t="s">
        <v>2192</v>
      </c>
      <c r="B873" s="7" t="s">
        <v>5371</v>
      </c>
      <c r="C873" s="126" t="s">
        <v>5372</v>
      </c>
      <c r="D873" s="80" t="s">
        <v>5373</v>
      </c>
      <c r="E873" s="80" t="s">
        <v>4985</v>
      </c>
      <c r="F873" s="339">
        <v>0.49</v>
      </c>
      <c r="G873" s="85">
        <v>37863</v>
      </c>
      <c r="H873" s="85">
        <v>18553</v>
      </c>
      <c r="I873" s="85"/>
    </row>
    <row r="874" spans="1:9" x14ac:dyDescent="0.25">
      <c r="A874" s="87" t="s">
        <v>2192</v>
      </c>
      <c r="B874" s="7" t="s">
        <v>5414</v>
      </c>
      <c r="C874" s="126" t="s">
        <v>5415</v>
      </c>
      <c r="D874" s="80" t="s">
        <v>5390</v>
      </c>
      <c r="E874" s="80" t="s">
        <v>75</v>
      </c>
      <c r="F874" s="339">
        <v>2.8999999999999998E-3</v>
      </c>
      <c r="G874" s="85">
        <v>187426</v>
      </c>
      <c r="H874" s="85">
        <v>544</v>
      </c>
      <c r="I874" s="85"/>
    </row>
    <row r="875" spans="1:9" x14ac:dyDescent="0.25">
      <c r="A875" s="87" t="s">
        <v>2192</v>
      </c>
      <c r="B875" s="7" t="s">
        <v>5374</v>
      </c>
      <c r="C875" s="126" t="s">
        <v>5375</v>
      </c>
      <c r="D875" s="80" t="s">
        <v>5376</v>
      </c>
      <c r="E875" s="80" t="s">
        <v>70</v>
      </c>
      <c r="F875" s="339">
        <v>0.45</v>
      </c>
      <c r="G875" s="85">
        <v>3623</v>
      </c>
      <c r="H875" s="85">
        <v>1630</v>
      </c>
      <c r="I875" s="85"/>
    </row>
    <row r="876" spans="1:9" x14ac:dyDescent="0.25">
      <c r="A876" s="87" t="s">
        <v>2192</v>
      </c>
      <c r="B876" s="7" t="s">
        <v>5377</v>
      </c>
      <c r="C876" s="126" t="s">
        <v>5378</v>
      </c>
      <c r="D876" s="80" t="s">
        <v>5368</v>
      </c>
      <c r="E876" s="80" t="s">
        <v>70</v>
      </c>
      <c r="F876" s="339">
        <v>0.52</v>
      </c>
      <c r="G876" s="85">
        <v>1897</v>
      </c>
      <c r="H876" s="85">
        <v>986</v>
      </c>
      <c r="I876" s="85"/>
    </row>
    <row r="877" spans="1:9" ht="13" x14ac:dyDescent="0.25">
      <c r="A877" s="341" t="s">
        <v>2232</v>
      </c>
      <c r="B877" s="342" t="s">
        <v>5364</v>
      </c>
      <c r="C877" s="335" t="s">
        <v>2233</v>
      </c>
      <c r="D877" s="336" t="s">
        <v>12</v>
      </c>
      <c r="E877" s="336" t="s">
        <v>65</v>
      </c>
      <c r="F877" s="337"/>
      <c r="G877" s="338"/>
      <c r="H877" s="338"/>
      <c r="I877" s="338">
        <v>5138</v>
      </c>
    </row>
    <row r="878" spans="1:9" x14ac:dyDescent="0.25">
      <c r="A878" s="87" t="s">
        <v>2232</v>
      </c>
      <c r="B878" s="7" t="s">
        <v>6142</v>
      </c>
      <c r="C878" s="126" t="s">
        <v>6143</v>
      </c>
      <c r="D878" s="80" t="s">
        <v>5368</v>
      </c>
      <c r="E878" s="80" t="s">
        <v>5393</v>
      </c>
      <c r="F878" s="339">
        <v>0.1</v>
      </c>
      <c r="G878" s="85">
        <v>25896</v>
      </c>
      <c r="H878" s="85">
        <v>2590</v>
      </c>
      <c r="I878" s="85"/>
    </row>
    <row r="879" spans="1:9" x14ac:dyDescent="0.25">
      <c r="A879" s="87" t="s">
        <v>2232</v>
      </c>
      <c r="B879" s="7" t="s">
        <v>5846</v>
      </c>
      <c r="C879" s="126" t="s">
        <v>52</v>
      </c>
      <c r="D879" s="80" t="s">
        <v>5368</v>
      </c>
      <c r="E879" s="80" t="s">
        <v>16</v>
      </c>
      <c r="F879" s="339">
        <v>3.47E-3</v>
      </c>
      <c r="G879" s="85">
        <v>734369</v>
      </c>
      <c r="H879" s="85">
        <v>2548</v>
      </c>
      <c r="I879" s="85"/>
    </row>
    <row r="880" spans="1:9" ht="26" x14ac:dyDescent="0.25">
      <c r="A880" s="341" t="s">
        <v>2236</v>
      </c>
      <c r="B880" s="342" t="s">
        <v>5364</v>
      </c>
      <c r="C880" s="335" t="s">
        <v>10902</v>
      </c>
      <c r="D880" s="336" t="s">
        <v>12</v>
      </c>
      <c r="E880" s="336" t="s">
        <v>65</v>
      </c>
      <c r="F880" s="337"/>
      <c r="G880" s="338"/>
      <c r="H880" s="338"/>
      <c r="I880" s="338">
        <v>75373</v>
      </c>
    </row>
    <row r="881" spans="1:9" x14ac:dyDescent="0.25">
      <c r="A881" s="87" t="s">
        <v>2236</v>
      </c>
      <c r="B881" s="7" t="s">
        <v>5460</v>
      </c>
      <c r="C881" s="126" t="s">
        <v>5461</v>
      </c>
      <c r="D881" s="80" t="s">
        <v>5373</v>
      </c>
      <c r="E881" s="80" t="s">
        <v>4985</v>
      </c>
      <c r="F881" s="339">
        <v>0.15</v>
      </c>
      <c r="G881" s="85">
        <v>52425</v>
      </c>
      <c r="H881" s="85">
        <v>7864</v>
      </c>
      <c r="I881" s="85"/>
    </row>
    <row r="882" spans="1:9" x14ac:dyDescent="0.25">
      <c r="A882" s="87" t="s">
        <v>2236</v>
      </c>
      <c r="B882" s="7" t="s">
        <v>5414</v>
      </c>
      <c r="C882" s="126" t="s">
        <v>5415</v>
      </c>
      <c r="D882" s="80" t="s">
        <v>5390</v>
      </c>
      <c r="E882" s="80" t="s">
        <v>75</v>
      </c>
      <c r="F882" s="339">
        <v>6.7000000000000002E-3</v>
      </c>
      <c r="G882" s="85">
        <v>187426</v>
      </c>
      <c r="H882" s="85">
        <v>1256</v>
      </c>
      <c r="I882" s="85"/>
    </row>
    <row r="883" spans="1:9" x14ac:dyDescent="0.25">
      <c r="A883" s="87" t="s">
        <v>2236</v>
      </c>
      <c r="B883" s="7" t="s">
        <v>7789</v>
      </c>
      <c r="C883" s="126" t="s">
        <v>7790</v>
      </c>
      <c r="D883" s="80" t="s">
        <v>5390</v>
      </c>
      <c r="E883" s="80" t="s">
        <v>75</v>
      </c>
      <c r="F883" s="339">
        <v>0.1</v>
      </c>
      <c r="G883" s="85">
        <v>54356</v>
      </c>
      <c r="H883" s="85">
        <v>5436</v>
      </c>
      <c r="I883" s="85"/>
    </row>
    <row r="884" spans="1:9" x14ac:dyDescent="0.25">
      <c r="A884" s="87" t="s">
        <v>2236</v>
      </c>
      <c r="B884" s="7" t="s">
        <v>5374</v>
      </c>
      <c r="C884" s="126" t="s">
        <v>5375</v>
      </c>
      <c r="D884" s="80" t="s">
        <v>5376</v>
      </c>
      <c r="E884" s="80" t="s">
        <v>70</v>
      </c>
      <c r="F884" s="339">
        <v>0.01</v>
      </c>
      <c r="G884" s="85">
        <v>3623</v>
      </c>
      <c r="H884" s="85">
        <v>36</v>
      </c>
      <c r="I884" s="85"/>
    </row>
    <row r="885" spans="1:9" x14ac:dyDescent="0.25">
      <c r="A885" s="87" t="s">
        <v>2236</v>
      </c>
      <c r="B885" s="7" t="s">
        <v>7791</v>
      </c>
      <c r="C885" s="126" t="s">
        <v>7792</v>
      </c>
      <c r="D885" s="80" t="s">
        <v>5368</v>
      </c>
      <c r="E885" s="80" t="s">
        <v>5393</v>
      </c>
      <c r="F885" s="339">
        <v>8.0000000000000002E-3</v>
      </c>
      <c r="G885" s="85">
        <v>114544</v>
      </c>
      <c r="H885" s="85">
        <v>916</v>
      </c>
      <c r="I885" s="85"/>
    </row>
    <row r="886" spans="1:9" x14ac:dyDescent="0.25">
      <c r="A886" s="87" t="s">
        <v>2236</v>
      </c>
      <c r="B886" s="7" t="s">
        <v>5377</v>
      </c>
      <c r="C886" s="126" t="s">
        <v>5378</v>
      </c>
      <c r="D886" s="80" t="s">
        <v>5368</v>
      </c>
      <c r="E886" s="80" t="s">
        <v>70</v>
      </c>
      <c r="F886" s="339">
        <v>0.372</v>
      </c>
      <c r="G886" s="85">
        <v>1897</v>
      </c>
      <c r="H886" s="85">
        <v>706</v>
      </c>
      <c r="I886" s="85"/>
    </row>
    <row r="887" spans="1:9" x14ac:dyDescent="0.25">
      <c r="A887" s="87" t="s">
        <v>2236</v>
      </c>
      <c r="B887" s="7" t="s">
        <v>7793</v>
      </c>
      <c r="C887" s="126" t="s">
        <v>7794</v>
      </c>
      <c r="D887" s="80" t="s">
        <v>5368</v>
      </c>
      <c r="E887" s="80" t="s">
        <v>5387</v>
      </c>
      <c r="F887" s="339">
        <v>0.1</v>
      </c>
      <c r="G887" s="85">
        <v>5566</v>
      </c>
      <c r="H887" s="85">
        <v>557</v>
      </c>
      <c r="I887" s="85"/>
    </row>
    <row r="888" spans="1:9" ht="25" x14ac:dyDescent="0.25">
      <c r="A888" s="87" t="s">
        <v>2236</v>
      </c>
      <c r="B888" s="7" t="s">
        <v>7795</v>
      </c>
      <c r="C888" s="126" t="s">
        <v>7796</v>
      </c>
      <c r="D888" s="80" t="s">
        <v>5368</v>
      </c>
      <c r="E888" s="80" t="s">
        <v>65</v>
      </c>
      <c r="F888" s="339">
        <v>1</v>
      </c>
      <c r="G888" s="85">
        <v>58602</v>
      </c>
      <c r="H888" s="85">
        <v>58602</v>
      </c>
      <c r="I888" s="85"/>
    </row>
    <row r="889" spans="1:9" ht="39" x14ac:dyDescent="0.25">
      <c r="A889" s="341" t="s">
        <v>2248</v>
      </c>
      <c r="B889" s="342" t="s">
        <v>5364</v>
      </c>
      <c r="C889" s="335" t="s">
        <v>10903</v>
      </c>
      <c r="D889" s="336" t="s">
        <v>12</v>
      </c>
      <c r="E889" s="336" t="s">
        <v>65</v>
      </c>
      <c r="F889" s="337"/>
      <c r="G889" s="338"/>
      <c r="H889" s="338"/>
      <c r="I889" s="338">
        <v>52511</v>
      </c>
    </row>
    <row r="890" spans="1:9" x14ac:dyDescent="0.25">
      <c r="A890" s="87" t="s">
        <v>2248</v>
      </c>
      <c r="B890" s="7" t="s">
        <v>5460</v>
      </c>
      <c r="C890" s="126" t="s">
        <v>5461</v>
      </c>
      <c r="D890" s="80" t="s">
        <v>5373</v>
      </c>
      <c r="E890" s="80" t="s">
        <v>4985</v>
      </c>
      <c r="F890" s="339">
        <v>0.17</v>
      </c>
      <c r="G890" s="85">
        <v>52425</v>
      </c>
      <c r="H890" s="85">
        <v>8912</v>
      </c>
      <c r="I890" s="85"/>
    </row>
    <row r="891" spans="1:9" x14ac:dyDescent="0.25">
      <c r="A891" s="87" t="s">
        <v>2248</v>
      </c>
      <c r="B891" s="7" t="s">
        <v>5414</v>
      </c>
      <c r="C891" s="126" t="s">
        <v>5415</v>
      </c>
      <c r="D891" s="80" t="s">
        <v>5390</v>
      </c>
      <c r="E891" s="80" t="s">
        <v>75</v>
      </c>
      <c r="F891" s="339">
        <v>3.5999999999999999E-3</v>
      </c>
      <c r="G891" s="85">
        <v>187426</v>
      </c>
      <c r="H891" s="85">
        <v>675</v>
      </c>
      <c r="I891" s="85"/>
    </row>
    <row r="892" spans="1:9" x14ac:dyDescent="0.25">
      <c r="A892" s="87" t="s">
        <v>2248</v>
      </c>
      <c r="B892" s="7" t="s">
        <v>7789</v>
      </c>
      <c r="C892" s="126" t="s">
        <v>7790</v>
      </c>
      <c r="D892" s="80" t="s">
        <v>5390</v>
      </c>
      <c r="E892" s="80" t="s">
        <v>75</v>
      </c>
      <c r="F892" s="339">
        <v>0.1</v>
      </c>
      <c r="G892" s="85">
        <v>54356</v>
      </c>
      <c r="H892" s="85">
        <v>5436</v>
      </c>
      <c r="I892" s="85"/>
    </row>
    <row r="893" spans="1:9" x14ac:dyDescent="0.25">
      <c r="A893" s="87" t="s">
        <v>2248</v>
      </c>
      <c r="B893" s="7" t="s">
        <v>5374</v>
      </c>
      <c r="C893" s="126" t="s">
        <v>5375</v>
      </c>
      <c r="D893" s="80" t="s">
        <v>5376</v>
      </c>
      <c r="E893" s="80" t="s">
        <v>70</v>
      </c>
      <c r="F893" s="339">
        <v>0.01</v>
      </c>
      <c r="G893" s="85">
        <v>3623</v>
      </c>
      <c r="H893" s="85">
        <v>36</v>
      </c>
      <c r="I893" s="85"/>
    </row>
    <row r="894" spans="1:9" x14ac:dyDescent="0.25">
      <c r="A894" s="87" t="s">
        <v>2248</v>
      </c>
      <c r="B894" s="7" t="s">
        <v>7791</v>
      </c>
      <c r="C894" s="126" t="s">
        <v>7792</v>
      </c>
      <c r="D894" s="80" t="s">
        <v>5368</v>
      </c>
      <c r="E894" s="80" t="s">
        <v>5393</v>
      </c>
      <c r="F894" s="339">
        <v>8.0000000000000002E-3</v>
      </c>
      <c r="G894" s="85">
        <v>114544</v>
      </c>
      <c r="H894" s="85">
        <v>916</v>
      </c>
      <c r="I894" s="85"/>
    </row>
    <row r="895" spans="1:9" x14ac:dyDescent="0.25">
      <c r="A895" s="87" t="s">
        <v>2248</v>
      </c>
      <c r="B895" s="7" t="s">
        <v>5377</v>
      </c>
      <c r="C895" s="126" t="s">
        <v>5378</v>
      </c>
      <c r="D895" s="80" t="s">
        <v>5368</v>
      </c>
      <c r="E895" s="80" t="s">
        <v>70</v>
      </c>
      <c r="F895" s="339">
        <v>0.372</v>
      </c>
      <c r="G895" s="85">
        <v>1897</v>
      </c>
      <c r="H895" s="85">
        <v>706</v>
      </c>
      <c r="I895" s="85"/>
    </row>
    <row r="896" spans="1:9" x14ac:dyDescent="0.25">
      <c r="A896" s="87" t="s">
        <v>2248</v>
      </c>
      <c r="B896" s="7" t="s">
        <v>7793</v>
      </c>
      <c r="C896" s="126" t="s">
        <v>7794</v>
      </c>
      <c r="D896" s="80" t="s">
        <v>5368</v>
      </c>
      <c r="E896" s="80" t="s">
        <v>5387</v>
      </c>
      <c r="F896" s="339">
        <v>0.1</v>
      </c>
      <c r="G896" s="85">
        <v>5566</v>
      </c>
      <c r="H896" s="85">
        <v>557</v>
      </c>
      <c r="I896" s="85"/>
    </row>
    <row r="897" spans="1:9" x14ac:dyDescent="0.25">
      <c r="A897" s="87" t="s">
        <v>2248</v>
      </c>
      <c r="B897" s="7" t="s">
        <v>7809</v>
      </c>
      <c r="C897" s="126" t="s">
        <v>7810</v>
      </c>
      <c r="D897" s="80" t="s">
        <v>5368</v>
      </c>
      <c r="E897" s="80" t="s">
        <v>65</v>
      </c>
      <c r="F897" s="339">
        <v>1</v>
      </c>
      <c r="G897" s="85">
        <v>35273</v>
      </c>
      <c r="H897" s="85">
        <v>35273</v>
      </c>
      <c r="I897" s="85"/>
    </row>
    <row r="898" spans="1:9" ht="26" x14ac:dyDescent="0.25">
      <c r="A898" s="341" t="s">
        <v>2260</v>
      </c>
      <c r="B898" s="342" t="s">
        <v>5364</v>
      </c>
      <c r="C898" s="335" t="s">
        <v>10942</v>
      </c>
      <c r="D898" s="336" t="s">
        <v>12</v>
      </c>
      <c r="E898" s="336" t="s">
        <v>91</v>
      </c>
      <c r="F898" s="337"/>
      <c r="G898" s="338"/>
      <c r="H898" s="338"/>
      <c r="I898" s="338">
        <v>110412</v>
      </c>
    </row>
    <row r="899" spans="1:9" x14ac:dyDescent="0.25">
      <c r="A899" s="87" t="s">
        <v>2260</v>
      </c>
      <c r="B899" s="7" t="s">
        <v>5780</v>
      </c>
      <c r="C899" s="126" t="s">
        <v>5781</v>
      </c>
      <c r="D899" s="80" t="s">
        <v>5373</v>
      </c>
      <c r="E899" s="80" t="s">
        <v>4985</v>
      </c>
      <c r="F899" s="339">
        <v>0.32</v>
      </c>
      <c r="G899" s="85">
        <v>57752</v>
      </c>
      <c r="H899" s="85">
        <v>18481</v>
      </c>
      <c r="I899" s="85"/>
    </row>
    <row r="900" spans="1:9" x14ac:dyDescent="0.25">
      <c r="A900" s="87" t="s">
        <v>2260</v>
      </c>
      <c r="B900" s="86" t="s">
        <v>7819</v>
      </c>
      <c r="C900" s="126" t="s">
        <v>7820</v>
      </c>
      <c r="D900" s="80" t="s">
        <v>5373</v>
      </c>
      <c r="E900" s="80" t="s">
        <v>4985</v>
      </c>
      <c r="F900" s="339">
        <v>0.68</v>
      </c>
      <c r="G900" s="85">
        <v>45915</v>
      </c>
      <c r="H900" s="85">
        <v>31222</v>
      </c>
      <c r="I900" s="85"/>
    </row>
    <row r="901" spans="1:9" x14ac:dyDescent="0.25">
      <c r="A901" s="87" t="s">
        <v>2260</v>
      </c>
      <c r="B901" s="7" t="s">
        <v>5414</v>
      </c>
      <c r="C901" s="126" t="s">
        <v>5415</v>
      </c>
      <c r="D901" s="80" t="s">
        <v>5390</v>
      </c>
      <c r="E901" s="80" t="s">
        <v>75</v>
      </c>
      <c r="F901" s="339">
        <v>4.5999999999999999E-3</v>
      </c>
      <c r="G901" s="85">
        <v>187426</v>
      </c>
      <c r="H901" s="85">
        <v>862</v>
      </c>
      <c r="I901" s="85"/>
    </row>
    <row r="902" spans="1:9" x14ac:dyDescent="0.25">
      <c r="A902" s="87" t="s">
        <v>2260</v>
      </c>
      <c r="B902" s="7" t="s">
        <v>6019</v>
      </c>
      <c r="C902" s="126" t="s">
        <v>10624</v>
      </c>
      <c r="D902" s="80" t="s">
        <v>5390</v>
      </c>
      <c r="E902" s="80" t="s">
        <v>75</v>
      </c>
      <c r="F902" s="339">
        <v>1.2999999999999999E-2</v>
      </c>
      <c r="G902" s="85">
        <v>54356</v>
      </c>
      <c r="H902" s="85">
        <v>707</v>
      </c>
      <c r="I902" s="85"/>
    </row>
    <row r="903" spans="1:9" x14ac:dyDescent="0.25">
      <c r="A903" s="87" t="s">
        <v>2260</v>
      </c>
      <c r="B903" s="7" t="s">
        <v>5374</v>
      </c>
      <c r="C903" s="126" t="s">
        <v>5375</v>
      </c>
      <c r="D903" s="80" t="s">
        <v>5376</v>
      </c>
      <c r="E903" s="80" t="s">
        <v>70</v>
      </c>
      <c r="F903" s="339">
        <v>0.18</v>
      </c>
      <c r="G903" s="85">
        <v>3623</v>
      </c>
      <c r="H903" s="85">
        <v>652</v>
      </c>
      <c r="I903" s="85"/>
    </row>
    <row r="904" spans="1:9" x14ac:dyDescent="0.25">
      <c r="A904" s="87" t="s">
        <v>2260</v>
      </c>
      <c r="B904" s="7" t="s">
        <v>5422</v>
      </c>
      <c r="C904" s="126" t="s">
        <v>5423</v>
      </c>
      <c r="D904" s="80" t="s">
        <v>5368</v>
      </c>
      <c r="E904" s="80" t="s">
        <v>5393</v>
      </c>
      <c r="F904" s="339">
        <v>5.1249999999999997E-2</v>
      </c>
      <c r="G904" s="85">
        <v>126880</v>
      </c>
      <c r="H904" s="85">
        <v>6503</v>
      </c>
      <c r="I904" s="85"/>
    </row>
    <row r="905" spans="1:9" x14ac:dyDescent="0.25">
      <c r="A905" s="87" t="s">
        <v>2260</v>
      </c>
      <c r="B905" s="7" t="s">
        <v>6009</v>
      </c>
      <c r="C905" s="126" t="s">
        <v>6010</v>
      </c>
      <c r="D905" s="80" t="s">
        <v>5368</v>
      </c>
      <c r="E905" s="80" t="s">
        <v>70</v>
      </c>
      <c r="F905" s="339">
        <v>8.2000000000000003E-2</v>
      </c>
      <c r="G905" s="85">
        <v>46696</v>
      </c>
      <c r="H905" s="85">
        <v>3829</v>
      </c>
      <c r="I905" s="85"/>
    </row>
    <row r="906" spans="1:9" x14ac:dyDescent="0.25">
      <c r="A906" s="87" t="s">
        <v>2260</v>
      </c>
      <c r="B906" s="7" t="s">
        <v>6011</v>
      </c>
      <c r="C906" s="126" t="s">
        <v>6012</v>
      </c>
      <c r="D906" s="80" t="s">
        <v>5368</v>
      </c>
      <c r="E906" s="80" t="s">
        <v>70</v>
      </c>
      <c r="F906" s="339">
        <v>8.2000000000000003E-2</v>
      </c>
      <c r="G906" s="85">
        <v>37336</v>
      </c>
      <c r="H906" s="85">
        <v>3062</v>
      </c>
      <c r="I906" s="85"/>
    </row>
    <row r="907" spans="1:9" x14ac:dyDescent="0.25">
      <c r="A907" s="87" t="s">
        <v>2260</v>
      </c>
      <c r="B907" s="7" t="s">
        <v>5377</v>
      </c>
      <c r="C907" s="126" t="s">
        <v>5378</v>
      </c>
      <c r="D907" s="80" t="s">
        <v>5368</v>
      </c>
      <c r="E907" s="80" t="s">
        <v>70</v>
      </c>
      <c r="F907" s="339">
        <v>0.2</v>
      </c>
      <c r="G907" s="85">
        <v>1897</v>
      </c>
      <c r="H907" s="85">
        <v>379</v>
      </c>
      <c r="I907" s="85"/>
    </row>
    <row r="908" spans="1:9" x14ac:dyDescent="0.25">
      <c r="A908" s="87" t="s">
        <v>2260</v>
      </c>
      <c r="B908" s="86" t="s">
        <v>10943</v>
      </c>
      <c r="C908" s="126" t="s">
        <v>10941</v>
      </c>
      <c r="D908" s="80" t="s">
        <v>5368</v>
      </c>
      <c r="E908" s="80" t="s">
        <v>3217</v>
      </c>
      <c r="F908" s="339">
        <v>0.5</v>
      </c>
      <c r="G908" s="85">
        <v>81608</v>
      </c>
      <c r="H908" s="85">
        <v>40804</v>
      </c>
      <c r="I908" s="85"/>
    </row>
    <row r="909" spans="1:9" x14ac:dyDescent="0.25">
      <c r="A909" s="87" t="s">
        <v>2260</v>
      </c>
      <c r="B909" s="7" t="s">
        <v>7821</v>
      </c>
      <c r="C909" s="126" t="s">
        <v>7822</v>
      </c>
      <c r="D909" s="80" t="s">
        <v>5368</v>
      </c>
      <c r="E909" s="80" t="s">
        <v>70</v>
      </c>
      <c r="F909" s="339">
        <v>0.5</v>
      </c>
      <c r="G909" s="85">
        <v>5121</v>
      </c>
      <c r="H909" s="85">
        <v>2561</v>
      </c>
      <c r="I909" s="85"/>
    </row>
    <row r="910" spans="1:9" x14ac:dyDescent="0.25">
      <c r="A910" s="87" t="s">
        <v>2260</v>
      </c>
      <c r="B910" s="7" t="s">
        <v>7823</v>
      </c>
      <c r="C910" s="126" t="s">
        <v>7824</v>
      </c>
      <c r="D910" s="80" t="s">
        <v>5368</v>
      </c>
      <c r="E910" s="80" t="s">
        <v>70</v>
      </c>
      <c r="F910" s="339">
        <v>0.03</v>
      </c>
      <c r="G910" s="85">
        <v>37291</v>
      </c>
      <c r="H910" s="85">
        <v>1119</v>
      </c>
      <c r="I910" s="85"/>
    </row>
    <row r="911" spans="1:9" x14ac:dyDescent="0.25">
      <c r="A911" s="87" t="s">
        <v>2260</v>
      </c>
      <c r="B911" s="86" t="s">
        <v>7825</v>
      </c>
      <c r="C911" s="126" t="s">
        <v>7826</v>
      </c>
      <c r="D911" s="80" t="s">
        <v>5368</v>
      </c>
      <c r="E911" s="80" t="s">
        <v>70</v>
      </c>
      <c r="F911" s="339">
        <v>5.0000000000000001E-3</v>
      </c>
      <c r="G911" s="85">
        <v>46112</v>
      </c>
      <c r="H911" s="85">
        <v>231</v>
      </c>
      <c r="I911" s="85"/>
    </row>
    <row r="912" spans="1:9" ht="26" x14ac:dyDescent="0.25">
      <c r="A912" s="341" t="s">
        <v>2280</v>
      </c>
      <c r="B912" s="342" t="s">
        <v>5364</v>
      </c>
      <c r="C912" s="335" t="s">
        <v>2281</v>
      </c>
      <c r="D912" s="336" t="s">
        <v>12</v>
      </c>
      <c r="E912" s="336" t="s">
        <v>91</v>
      </c>
      <c r="F912" s="337"/>
      <c r="G912" s="338"/>
      <c r="H912" s="338"/>
      <c r="I912" s="338">
        <v>79762</v>
      </c>
    </row>
    <row r="913" spans="1:9" x14ac:dyDescent="0.25">
      <c r="A913" s="87" t="s">
        <v>2280</v>
      </c>
      <c r="B913" s="7" t="s">
        <v>5460</v>
      </c>
      <c r="C913" s="126" t="s">
        <v>5461</v>
      </c>
      <c r="D913" s="80" t="s">
        <v>5373</v>
      </c>
      <c r="E913" s="80" t="s">
        <v>4985</v>
      </c>
      <c r="F913" s="339">
        <v>0.35</v>
      </c>
      <c r="G913" s="85">
        <v>52425</v>
      </c>
      <c r="H913" s="85">
        <v>18349</v>
      </c>
      <c r="I913" s="85"/>
    </row>
    <row r="914" spans="1:9" ht="25" x14ac:dyDescent="0.25">
      <c r="A914" s="87" t="s">
        <v>2280</v>
      </c>
      <c r="B914" s="7" t="s">
        <v>5681</v>
      </c>
      <c r="C914" s="126" t="s">
        <v>5682</v>
      </c>
      <c r="D914" s="80" t="s">
        <v>5390</v>
      </c>
      <c r="E914" s="80" t="s">
        <v>5683</v>
      </c>
      <c r="F914" s="339">
        <v>0.1</v>
      </c>
      <c r="G914" s="85">
        <v>17302</v>
      </c>
      <c r="H914" s="85">
        <v>1730</v>
      </c>
      <c r="I914" s="85"/>
    </row>
    <row r="915" spans="1:9" x14ac:dyDescent="0.25">
      <c r="A915" s="87" t="s">
        <v>2280</v>
      </c>
      <c r="B915" s="7" t="s">
        <v>5414</v>
      </c>
      <c r="C915" s="126" t="s">
        <v>5415</v>
      </c>
      <c r="D915" s="80" t="s">
        <v>5390</v>
      </c>
      <c r="E915" s="80" t="s">
        <v>75</v>
      </c>
      <c r="F915" s="339">
        <v>6.4000000000000003E-3</v>
      </c>
      <c r="G915" s="85">
        <v>187426</v>
      </c>
      <c r="H915" s="85">
        <v>1200</v>
      </c>
      <c r="I915" s="85"/>
    </row>
    <row r="916" spans="1:9" x14ac:dyDescent="0.25">
      <c r="A916" s="87" t="s">
        <v>2280</v>
      </c>
      <c r="B916" s="7" t="s">
        <v>6071</v>
      </c>
      <c r="C916" s="126" t="s">
        <v>6072</v>
      </c>
      <c r="D916" s="80" t="s">
        <v>5390</v>
      </c>
      <c r="E916" s="80" t="s">
        <v>75</v>
      </c>
      <c r="F916" s="339">
        <v>2.5000000000000001E-2</v>
      </c>
      <c r="G916" s="85">
        <v>86632</v>
      </c>
      <c r="H916" s="85">
        <v>2166</v>
      </c>
      <c r="I916" s="85"/>
    </row>
    <row r="917" spans="1:9" x14ac:dyDescent="0.25">
      <c r="A917" s="87" t="s">
        <v>2280</v>
      </c>
      <c r="B917" s="7" t="s">
        <v>6126</v>
      </c>
      <c r="C917" s="126" t="s">
        <v>6127</v>
      </c>
      <c r="D917" s="80" t="s">
        <v>5390</v>
      </c>
      <c r="E917" s="80" t="s">
        <v>75</v>
      </c>
      <c r="F917" s="339">
        <v>0.1</v>
      </c>
      <c r="G917" s="85">
        <v>3262</v>
      </c>
      <c r="H917" s="85">
        <v>326</v>
      </c>
      <c r="I917" s="85"/>
    </row>
    <row r="918" spans="1:9" x14ac:dyDescent="0.25">
      <c r="A918" s="87" t="s">
        <v>2280</v>
      </c>
      <c r="B918" s="7" t="s">
        <v>5374</v>
      </c>
      <c r="C918" s="126" t="s">
        <v>5375</v>
      </c>
      <c r="D918" s="80" t="s">
        <v>5376</v>
      </c>
      <c r="E918" s="80" t="s">
        <v>70</v>
      </c>
      <c r="F918" s="339">
        <v>0.35</v>
      </c>
      <c r="G918" s="85">
        <v>3623</v>
      </c>
      <c r="H918" s="85">
        <v>1268</v>
      </c>
      <c r="I918" s="85"/>
    </row>
    <row r="919" spans="1:9" x14ac:dyDescent="0.25">
      <c r="A919" s="87" t="s">
        <v>2280</v>
      </c>
      <c r="B919" s="7" t="s">
        <v>5377</v>
      </c>
      <c r="C919" s="126" t="s">
        <v>5378</v>
      </c>
      <c r="D919" s="80" t="s">
        <v>5368</v>
      </c>
      <c r="E919" s="80" t="s">
        <v>70</v>
      </c>
      <c r="F919" s="339">
        <v>0.372</v>
      </c>
      <c r="G919" s="85">
        <v>1897</v>
      </c>
      <c r="H919" s="85">
        <v>706</v>
      </c>
      <c r="I919" s="85"/>
    </row>
    <row r="920" spans="1:9" x14ac:dyDescent="0.25">
      <c r="A920" s="87" t="s">
        <v>2280</v>
      </c>
      <c r="B920" s="7" t="s">
        <v>7855</v>
      </c>
      <c r="C920" s="126" t="s">
        <v>7856</v>
      </c>
      <c r="D920" s="80" t="s">
        <v>5368</v>
      </c>
      <c r="E920" s="80" t="s">
        <v>70</v>
      </c>
      <c r="F920" s="339">
        <v>1</v>
      </c>
      <c r="G920" s="85">
        <v>51076</v>
      </c>
      <c r="H920" s="85">
        <v>51076</v>
      </c>
      <c r="I920" s="85"/>
    </row>
    <row r="921" spans="1:9" x14ac:dyDescent="0.25">
      <c r="A921" s="87" t="s">
        <v>2280</v>
      </c>
      <c r="B921" s="7" t="s">
        <v>7799</v>
      </c>
      <c r="C921" s="126" t="s">
        <v>7800</v>
      </c>
      <c r="D921" s="80" t="s">
        <v>5368</v>
      </c>
      <c r="E921" s="80" t="s">
        <v>70</v>
      </c>
      <c r="F921" s="339">
        <v>4</v>
      </c>
      <c r="G921" s="85">
        <v>426</v>
      </c>
      <c r="H921" s="85">
        <v>1704</v>
      </c>
      <c r="I921" s="85"/>
    </row>
    <row r="922" spans="1:9" x14ac:dyDescent="0.25">
      <c r="A922" s="87" t="s">
        <v>2280</v>
      </c>
      <c r="B922" s="7" t="s">
        <v>5552</v>
      </c>
      <c r="C922" s="126" t="s">
        <v>5553</v>
      </c>
      <c r="D922" s="80" t="s">
        <v>5368</v>
      </c>
      <c r="E922" s="80" t="s">
        <v>770</v>
      </c>
      <c r="F922" s="339">
        <v>0.1</v>
      </c>
      <c r="G922" s="85">
        <v>12369</v>
      </c>
      <c r="H922" s="85">
        <v>1237</v>
      </c>
      <c r="I922" s="85"/>
    </row>
    <row r="923" spans="1:9" ht="26" x14ac:dyDescent="0.25">
      <c r="A923" s="341" t="s">
        <v>10904</v>
      </c>
      <c r="B923" s="342" t="s">
        <v>5364</v>
      </c>
      <c r="C923" s="335" t="s">
        <v>10905</v>
      </c>
      <c r="D923" s="336" t="s">
        <v>12</v>
      </c>
      <c r="E923" s="336" t="s">
        <v>91</v>
      </c>
      <c r="F923" s="337"/>
      <c r="G923" s="338"/>
      <c r="H923" s="338"/>
      <c r="I923" s="338">
        <v>79506</v>
      </c>
    </row>
    <row r="924" spans="1:9" x14ac:dyDescent="0.25">
      <c r="A924" s="87" t="s">
        <v>10904</v>
      </c>
      <c r="B924" s="7" t="s">
        <v>5460</v>
      </c>
      <c r="C924" s="126" t="s">
        <v>5461</v>
      </c>
      <c r="D924" s="80" t="s">
        <v>5373</v>
      </c>
      <c r="E924" s="80" t="s">
        <v>4985</v>
      </c>
      <c r="F924" s="339">
        <v>0.35</v>
      </c>
      <c r="G924" s="85">
        <v>52425</v>
      </c>
      <c r="H924" s="85">
        <v>18349</v>
      </c>
      <c r="I924" s="85"/>
    </row>
    <row r="925" spans="1:9" x14ac:dyDescent="0.25">
      <c r="A925" s="87" t="s">
        <v>10904</v>
      </c>
      <c r="B925" s="7" t="s">
        <v>5414</v>
      </c>
      <c r="C925" s="126" t="s">
        <v>5415</v>
      </c>
      <c r="D925" s="80" t="s">
        <v>5390</v>
      </c>
      <c r="E925" s="80" t="s">
        <v>75</v>
      </c>
      <c r="F925" s="339">
        <v>1E-3</v>
      </c>
      <c r="G925" s="85">
        <v>187426</v>
      </c>
      <c r="H925" s="85">
        <v>187</v>
      </c>
      <c r="I925" s="85"/>
    </row>
    <row r="926" spans="1:9" x14ac:dyDescent="0.25">
      <c r="A926" s="87" t="s">
        <v>10904</v>
      </c>
      <c r="B926" s="7" t="s">
        <v>6071</v>
      </c>
      <c r="C926" s="126" t="s">
        <v>6072</v>
      </c>
      <c r="D926" s="80" t="s">
        <v>5390</v>
      </c>
      <c r="E926" s="80" t="s">
        <v>75</v>
      </c>
      <c r="F926" s="339">
        <v>0.01</v>
      </c>
      <c r="G926" s="85">
        <v>86632</v>
      </c>
      <c r="H926" s="85">
        <v>866</v>
      </c>
      <c r="I926" s="85"/>
    </row>
    <row r="927" spans="1:9" x14ac:dyDescent="0.25">
      <c r="A927" s="87" t="s">
        <v>10904</v>
      </c>
      <c r="B927" s="7" t="s">
        <v>5374</v>
      </c>
      <c r="C927" s="126" t="s">
        <v>5375</v>
      </c>
      <c r="D927" s="80" t="s">
        <v>5376</v>
      </c>
      <c r="E927" s="80" t="s">
        <v>70</v>
      </c>
      <c r="F927" s="339">
        <v>0.1</v>
      </c>
      <c r="G927" s="85">
        <v>3623</v>
      </c>
      <c r="H927" s="85">
        <v>362</v>
      </c>
      <c r="I927" s="85"/>
    </row>
    <row r="928" spans="1:9" x14ac:dyDescent="0.25">
      <c r="A928" s="87" t="s">
        <v>10904</v>
      </c>
      <c r="B928" s="7" t="s">
        <v>5377</v>
      </c>
      <c r="C928" s="126" t="s">
        <v>5378</v>
      </c>
      <c r="D928" s="80" t="s">
        <v>5368</v>
      </c>
      <c r="E928" s="80" t="s">
        <v>70</v>
      </c>
      <c r="F928" s="339">
        <v>0.1</v>
      </c>
      <c r="G928" s="85">
        <v>1897</v>
      </c>
      <c r="H928" s="85">
        <v>190</v>
      </c>
      <c r="I928" s="85"/>
    </row>
    <row r="929" spans="1:9" x14ac:dyDescent="0.25">
      <c r="A929" s="87" t="s">
        <v>10904</v>
      </c>
      <c r="B929" s="86" t="s">
        <v>10906</v>
      </c>
      <c r="C929" s="126" t="s">
        <v>10907</v>
      </c>
      <c r="D929" s="80" t="s">
        <v>5368</v>
      </c>
      <c r="E929" s="80" t="s">
        <v>10609</v>
      </c>
      <c r="F929" s="339">
        <v>1.1000000000000001</v>
      </c>
      <c r="G929" s="85">
        <v>52000</v>
      </c>
      <c r="H929" s="85">
        <v>57200</v>
      </c>
      <c r="I929" s="85"/>
    </row>
    <row r="930" spans="1:9" x14ac:dyDescent="0.25">
      <c r="A930" s="87" t="s">
        <v>10904</v>
      </c>
      <c r="B930" s="86" t="s">
        <v>10639</v>
      </c>
      <c r="C930" s="126" t="s">
        <v>10640</v>
      </c>
      <c r="D930" s="80" t="s">
        <v>5368</v>
      </c>
      <c r="E930" s="80" t="s">
        <v>3217</v>
      </c>
      <c r="F930" s="339">
        <v>2</v>
      </c>
      <c r="G930" s="85">
        <v>1114</v>
      </c>
      <c r="H930" s="85">
        <v>2228</v>
      </c>
      <c r="I930" s="85"/>
    </row>
    <row r="931" spans="1:9" x14ac:dyDescent="0.25">
      <c r="A931" s="87" t="s">
        <v>10904</v>
      </c>
      <c r="B931" s="7" t="s">
        <v>5552</v>
      </c>
      <c r="C931" s="126" t="s">
        <v>5553</v>
      </c>
      <c r="D931" s="80" t="s">
        <v>5368</v>
      </c>
      <c r="E931" s="80" t="s">
        <v>770</v>
      </c>
      <c r="F931" s="339">
        <v>0.01</v>
      </c>
      <c r="G931" s="85">
        <v>12369</v>
      </c>
      <c r="H931" s="85">
        <v>124</v>
      </c>
      <c r="I931" s="85"/>
    </row>
    <row r="932" spans="1:9" ht="39" x14ac:dyDescent="0.25">
      <c r="A932" s="341" t="s">
        <v>10908</v>
      </c>
      <c r="B932" s="342" t="s">
        <v>5364</v>
      </c>
      <c r="C932" s="335" t="s">
        <v>10909</v>
      </c>
      <c r="D932" s="336" t="s">
        <v>12</v>
      </c>
      <c r="E932" s="336" t="s">
        <v>65</v>
      </c>
      <c r="F932" s="337"/>
      <c r="G932" s="338"/>
      <c r="H932" s="338"/>
      <c r="I932" s="338">
        <v>125342</v>
      </c>
    </row>
    <row r="933" spans="1:9" x14ac:dyDescent="0.25">
      <c r="A933" s="87" t="s">
        <v>10908</v>
      </c>
      <c r="B933" s="7" t="s">
        <v>5374</v>
      </c>
      <c r="C933" s="126" t="s">
        <v>5375</v>
      </c>
      <c r="D933" s="80" t="s">
        <v>5376</v>
      </c>
      <c r="E933" s="80" t="s">
        <v>70</v>
      </c>
      <c r="F933" s="339">
        <v>0.2</v>
      </c>
      <c r="G933" s="85">
        <v>3623</v>
      </c>
      <c r="H933" s="85">
        <v>725</v>
      </c>
      <c r="I933" s="85"/>
    </row>
    <row r="934" spans="1:9" x14ac:dyDescent="0.25">
      <c r="A934" s="87" t="s">
        <v>10908</v>
      </c>
      <c r="B934" s="7" t="s">
        <v>5460</v>
      </c>
      <c r="C934" s="126" t="s">
        <v>5461</v>
      </c>
      <c r="D934" s="80" t="s">
        <v>5373</v>
      </c>
      <c r="E934" s="80" t="s">
        <v>4985</v>
      </c>
      <c r="F934" s="339">
        <v>0.35</v>
      </c>
      <c r="G934" s="85">
        <v>52425</v>
      </c>
      <c r="H934" s="85">
        <v>18349</v>
      </c>
      <c r="I934" s="85"/>
    </row>
    <row r="935" spans="1:9" ht="25" x14ac:dyDescent="0.25">
      <c r="A935" s="87" t="s">
        <v>10908</v>
      </c>
      <c r="B935" s="7" t="s">
        <v>5681</v>
      </c>
      <c r="C935" s="126" t="s">
        <v>5682</v>
      </c>
      <c r="D935" s="80" t="s">
        <v>5390</v>
      </c>
      <c r="E935" s="80" t="s">
        <v>5683</v>
      </c>
      <c r="F935" s="339">
        <v>0.1</v>
      </c>
      <c r="G935" s="85">
        <v>17302</v>
      </c>
      <c r="H935" s="85">
        <v>1730</v>
      </c>
      <c r="I935" s="85"/>
    </row>
    <row r="936" spans="1:9" ht="37.5" x14ac:dyDescent="0.25">
      <c r="A936" s="87" t="s">
        <v>10908</v>
      </c>
      <c r="B936" s="86" t="s">
        <v>10086</v>
      </c>
      <c r="C936" s="126" t="s">
        <v>10087</v>
      </c>
      <c r="D936" s="80" t="s">
        <v>5368</v>
      </c>
      <c r="E936" s="80" t="s">
        <v>70</v>
      </c>
      <c r="F936" s="339">
        <v>0.1</v>
      </c>
      <c r="G936" s="85">
        <v>5410</v>
      </c>
      <c r="H936" s="85">
        <v>541</v>
      </c>
      <c r="I936" s="85"/>
    </row>
    <row r="937" spans="1:9" x14ac:dyDescent="0.25">
      <c r="A937" s="87" t="s">
        <v>10908</v>
      </c>
      <c r="B937" s="7" t="s">
        <v>6071</v>
      </c>
      <c r="C937" s="126" t="s">
        <v>6072</v>
      </c>
      <c r="D937" s="80" t="s">
        <v>5390</v>
      </c>
      <c r="E937" s="80" t="s">
        <v>75</v>
      </c>
      <c r="F937" s="339">
        <v>2.5000000000000001E-2</v>
      </c>
      <c r="G937" s="85">
        <v>86632</v>
      </c>
      <c r="H937" s="85">
        <v>2166</v>
      </c>
      <c r="I937" s="85"/>
    </row>
    <row r="938" spans="1:9" x14ac:dyDescent="0.25">
      <c r="A938" s="87" t="s">
        <v>10908</v>
      </c>
      <c r="B938" s="7" t="s">
        <v>5552</v>
      </c>
      <c r="C938" s="126" t="s">
        <v>5553</v>
      </c>
      <c r="D938" s="80" t="s">
        <v>5368</v>
      </c>
      <c r="E938" s="80" t="s">
        <v>770</v>
      </c>
      <c r="F938" s="339">
        <v>0.1</v>
      </c>
      <c r="G938" s="85">
        <v>12369</v>
      </c>
      <c r="H938" s="85">
        <v>1237</v>
      </c>
      <c r="I938" s="85"/>
    </row>
    <row r="939" spans="1:9" x14ac:dyDescent="0.25">
      <c r="A939" s="87" t="s">
        <v>10908</v>
      </c>
      <c r="B939" s="86" t="s">
        <v>10910</v>
      </c>
      <c r="C939" s="126" t="s">
        <v>10911</v>
      </c>
      <c r="D939" s="80" t="s">
        <v>5368</v>
      </c>
      <c r="E939" s="80" t="s">
        <v>65</v>
      </c>
      <c r="F939" s="339">
        <v>1.1000000000000001</v>
      </c>
      <c r="G939" s="85">
        <v>88400</v>
      </c>
      <c r="H939" s="85">
        <v>97240</v>
      </c>
      <c r="I939" s="85"/>
    </row>
    <row r="940" spans="1:9" x14ac:dyDescent="0.25">
      <c r="A940" s="87" t="s">
        <v>10908</v>
      </c>
      <c r="B940" s="86" t="s">
        <v>10912</v>
      </c>
      <c r="C940" s="126" t="s">
        <v>7800</v>
      </c>
      <c r="D940" s="80" t="s">
        <v>5368</v>
      </c>
      <c r="E940" s="80" t="s">
        <v>10609</v>
      </c>
      <c r="F940" s="339">
        <v>3</v>
      </c>
      <c r="G940" s="85">
        <v>405</v>
      </c>
      <c r="H940" s="85">
        <v>1215</v>
      </c>
      <c r="I940" s="85"/>
    </row>
    <row r="941" spans="1:9" x14ac:dyDescent="0.25">
      <c r="A941" s="87" t="s">
        <v>10908</v>
      </c>
      <c r="B941" s="86" t="s">
        <v>5377</v>
      </c>
      <c r="C941" s="126" t="s">
        <v>5378</v>
      </c>
      <c r="D941" s="80" t="s">
        <v>5368</v>
      </c>
      <c r="E941" s="80" t="s">
        <v>70</v>
      </c>
      <c r="F941" s="339">
        <v>0.372</v>
      </c>
      <c r="G941" s="85">
        <v>1897</v>
      </c>
      <c r="H941" s="85">
        <v>706</v>
      </c>
      <c r="I941" s="85"/>
    </row>
    <row r="942" spans="1:9" x14ac:dyDescent="0.25">
      <c r="A942" s="87" t="s">
        <v>10908</v>
      </c>
      <c r="B942" s="7" t="s">
        <v>5414</v>
      </c>
      <c r="C942" s="126" t="s">
        <v>5415</v>
      </c>
      <c r="D942" s="80" t="s">
        <v>5390</v>
      </c>
      <c r="E942" s="80" t="s">
        <v>75</v>
      </c>
      <c r="F942" s="339">
        <v>7.6476764767647674E-3</v>
      </c>
      <c r="G942" s="85">
        <v>187426</v>
      </c>
      <c r="H942" s="85">
        <v>1433</v>
      </c>
      <c r="I942" s="85"/>
    </row>
    <row r="943" spans="1:9" ht="39" x14ac:dyDescent="0.25">
      <c r="A943" s="341" t="s">
        <v>2294</v>
      </c>
      <c r="B943" s="342" t="s">
        <v>5364</v>
      </c>
      <c r="C943" s="335" t="s">
        <v>10913</v>
      </c>
      <c r="D943" s="336" t="s">
        <v>12</v>
      </c>
      <c r="E943" s="336" t="s">
        <v>65</v>
      </c>
      <c r="F943" s="337"/>
      <c r="G943" s="338"/>
      <c r="H943" s="338"/>
      <c r="I943" s="338">
        <v>91958</v>
      </c>
    </row>
    <row r="944" spans="1:9" x14ac:dyDescent="0.25">
      <c r="A944" s="87" t="s">
        <v>2294</v>
      </c>
      <c r="B944" s="7" t="s">
        <v>6087</v>
      </c>
      <c r="C944" s="126" t="s">
        <v>6088</v>
      </c>
      <c r="D944" s="80" t="s">
        <v>5373</v>
      </c>
      <c r="E944" s="80" t="s">
        <v>4985</v>
      </c>
      <c r="F944" s="339">
        <v>0.62</v>
      </c>
      <c r="G944" s="85">
        <v>58718</v>
      </c>
      <c r="H944" s="85">
        <v>36405</v>
      </c>
      <c r="I944" s="85"/>
    </row>
    <row r="945" spans="1:9" ht="25" x14ac:dyDescent="0.25">
      <c r="A945" s="87" t="s">
        <v>2294</v>
      </c>
      <c r="B945" s="7" t="s">
        <v>5681</v>
      </c>
      <c r="C945" s="126" t="s">
        <v>5682</v>
      </c>
      <c r="D945" s="80" t="s">
        <v>5390</v>
      </c>
      <c r="E945" s="80" t="s">
        <v>5683</v>
      </c>
      <c r="F945" s="339">
        <v>0.8</v>
      </c>
      <c r="G945" s="85">
        <v>17302</v>
      </c>
      <c r="H945" s="85">
        <v>13842</v>
      </c>
      <c r="I945" s="85"/>
    </row>
    <row r="946" spans="1:9" x14ac:dyDescent="0.25">
      <c r="A946" s="87" t="s">
        <v>2294</v>
      </c>
      <c r="B946" s="7" t="s">
        <v>5414</v>
      </c>
      <c r="C946" s="126" t="s">
        <v>5415</v>
      </c>
      <c r="D946" s="80" t="s">
        <v>5390</v>
      </c>
      <c r="E946" s="80" t="s">
        <v>75</v>
      </c>
      <c r="F946" s="339">
        <v>8.0000000000000002E-3</v>
      </c>
      <c r="G946" s="85">
        <v>187426</v>
      </c>
      <c r="H946" s="85">
        <v>1499</v>
      </c>
      <c r="I946" s="85"/>
    </row>
    <row r="947" spans="1:9" x14ac:dyDescent="0.25">
      <c r="A947" s="87" t="s">
        <v>2294</v>
      </c>
      <c r="B947" s="7" t="s">
        <v>6089</v>
      </c>
      <c r="C947" s="126" t="s">
        <v>6090</v>
      </c>
      <c r="D947" s="80" t="s">
        <v>5368</v>
      </c>
      <c r="E947" s="80" t="s">
        <v>5393</v>
      </c>
      <c r="F947" s="339">
        <v>0.04</v>
      </c>
      <c r="G947" s="85">
        <v>62296</v>
      </c>
      <c r="H947" s="85">
        <v>2492</v>
      </c>
      <c r="I947" s="85"/>
    </row>
    <row r="948" spans="1:9" x14ac:dyDescent="0.25">
      <c r="A948" s="87" t="s">
        <v>2294</v>
      </c>
      <c r="B948" s="7" t="s">
        <v>6091</v>
      </c>
      <c r="C948" s="126" t="s">
        <v>6092</v>
      </c>
      <c r="D948" s="80" t="s">
        <v>5368</v>
      </c>
      <c r="E948" s="80" t="s">
        <v>5393</v>
      </c>
      <c r="F948" s="339">
        <v>0.08</v>
      </c>
      <c r="G948" s="85">
        <v>109097</v>
      </c>
      <c r="H948" s="85">
        <v>8728</v>
      </c>
      <c r="I948" s="85"/>
    </row>
    <row r="949" spans="1:9" x14ac:dyDescent="0.25">
      <c r="A949" s="87" t="s">
        <v>2294</v>
      </c>
      <c r="B949" s="7" t="s">
        <v>5377</v>
      </c>
      <c r="C949" s="126" t="s">
        <v>5378</v>
      </c>
      <c r="D949" s="80" t="s">
        <v>5368</v>
      </c>
      <c r="E949" s="80" t="s">
        <v>70</v>
      </c>
      <c r="F949" s="339">
        <v>1.2</v>
      </c>
      <c r="G949" s="85">
        <v>1897</v>
      </c>
      <c r="H949" s="85">
        <v>2276</v>
      </c>
      <c r="I949" s="85"/>
    </row>
    <row r="950" spans="1:9" x14ac:dyDescent="0.25">
      <c r="A950" s="87" t="s">
        <v>2294</v>
      </c>
      <c r="B950" s="7" t="s">
        <v>6093</v>
      </c>
      <c r="C950" s="126" t="s">
        <v>6094</v>
      </c>
      <c r="D950" s="80" t="s">
        <v>5368</v>
      </c>
      <c r="E950" s="80" t="s">
        <v>6095</v>
      </c>
      <c r="F950" s="339">
        <v>5.0000000000000001E-3</v>
      </c>
      <c r="G950" s="85">
        <v>9880</v>
      </c>
      <c r="H950" s="85">
        <v>49</v>
      </c>
      <c r="I950" s="85"/>
    </row>
    <row r="951" spans="1:9" x14ac:dyDescent="0.25">
      <c r="A951" s="87" t="s">
        <v>2294</v>
      </c>
      <c r="B951" s="7" t="s">
        <v>6096</v>
      </c>
      <c r="C951" s="126" t="s">
        <v>6097</v>
      </c>
      <c r="D951" s="80" t="s">
        <v>5368</v>
      </c>
      <c r="E951" s="80" t="s">
        <v>6098</v>
      </c>
      <c r="F951" s="339">
        <v>0.04</v>
      </c>
      <c r="G951" s="85">
        <v>64376</v>
      </c>
      <c r="H951" s="85">
        <v>2575</v>
      </c>
      <c r="I951" s="85"/>
    </row>
    <row r="952" spans="1:9" x14ac:dyDescent="0.25">
      <c r="A952" s="87" t="s">
        <v>2294</v>
      </c>
      <c r="B952" s="86" t="s">
        <v>7861</v>
      </c>
      <c r="C952" s="126" t="s">
        <v>7862</v>
      </c>
      <c r="D952" s="80" t="s">
        <v>5368</v>
      </c>
      <c r="E952" s="80" t="s">
        <v>70</v>
      </c>
      <c r="F952" s="339">
        <v>0.6</v>
      </c>
      <c r="G952" s="85">
        <v>2366</v>
      </c>
      <c r="H952" s="85">
        <v>1420</v>
      </c>
      <c r="I952" s="85"/>
    </row>
    <row r="953" spans="1:9" x14ac:dyDescent="0.25">
      <c r="A953" s="87" t="s">
        <v>2294</v>
      </c>
      <c r="B953" s="86" t="s">
        <v>7859</v>
      </c>
      <c r="C953" s="126" t="s">
        <v>7860</v>
      </c>
      <c r="D953" s="80" t="s">
        <v>5368</v>
      </c>
      <c r="E953" s="80" t="s">
        <v>70</v>
      </c>
      <c r="F953" s="339">
        <v>0.71</v>
      </c>
      <c r="G953" s="85">
        <v>3745</v>
      </c>
      <c r="H953" s="85">
        <v>2659</v>
      </c>
      <c r="I953" s="85"/>
    </row>
    <row r="954" spans="1:9" x14ac:dyDescent="0.25">
      <c r="A954" s="87" t="s">
        <v>2294</v>
      </c>
      <c r="B954" s="7" t="s">
        <v>6101</v>
      </c>
      <c r="C954" s="126" t="s">
        <v>6102</v>
      </c>
      <c r="D954" s="80" t="s">
        <v>5368</v>
      </c>
      <c r="E954" s="80" t="s">
        <v>70</v>
      </c>
      <c r="F954" s="339">
        <v>0.89</v>
      </c>
      <c r="G954" s="85">
        <v>3796</v>
      </c>
      <c r="H954" s="85">
        <v>3378</v>
      </c>
      <c r="I954" s="85"/>
    </row>
    <row r="955" spans="1:9" x14ac:dyDescent="0.25">
      <c r="A955" s="87" t="s">
        <v>2294</v>
      </c>
      <c r="B955" s="7" t="s">
        <v>6105</v>
      </c>
      <c r="C955" s="126" t="s">
        <v>6106</v>
      </c>
      <c r="D955" s="80" t="s">
        <v>5368</v>
      </c>
      <c r="E955" s="80" t="s">
        <v>70</v>
      </c>
      <c r="F955" s="339">
        <v>0.34722222222222221</v>
      </c>
      <c r="G955" s="85">
        <v>44200</v>
      </c>
      <c r="H955" s="85">
        <v>15347</v>
      </c>
      <c r="I955" s="85"/>
    </row>
    <row r="956" spans="1:9" x14ac:dyDescent="0.25">
      <c r="A956" s="87" t="s">
        <v>2294</v>
      </c>
      <c r="B956" s="7" t="s">
        <v>5973</v>
      </c>
      <c r="C956" s="126" t="s">
        <v>5974</v>
      </c>
      <c r="D956" s="80" t="s">
        <v>5368</v>
      </c>
      <c r="E956" s="80" t="s">
        <v>70</v>
      </c>
      <c r="F956" s="339">
        <v>6.03</v>
      </c>
      <c r="G956" s="85">
        <v>44</v>
      </c>
      <c r="H956" s="85">
        <v>265</v>
      </c>
      <c r="I956" s="85"/>
    </row>
    <row r="957" spans="1:9" x14ac:dyDescent="0.25">
      <c r="A957" s="87" t="s">
        <v>2294</v>
      </c>
      <c r="B957" s="7" t="s">
        <v>6107</v>
      </c>
      <c r="C957" s="126" t="s">
        <v>6108</v>
      </c>
      <c r="D957" s="80" t="s">
        <v>5368</v>
      </c>
      <c r="E957" s="80" t="s">
        <v>70</v>
      </c>
      <c r="F957" s="339">
        <v>8.7899999999999991</v>
      </c>
      <c r="G957" s="85">
        <v>44</v>
      </c>
      <c r="H957" s="85">
        <v>387</v>
      </c>
      <c r="I957" s="85"/>
    </row>
    <row r="958" spans="1:9" x14ac:dyDescent="0.25">
      <c r="A958" s="87" t="s">
        <v>2294</v>
      </c>
      <c r="B958" s="7" t="s">
        <v>6109</v>
      </c>
      <c r="C958" s="126" t="s">
        <v>6110</v>
      </c>
      <c r="D958" s="80" t="s">
        <v>5368</v>
      </c>
      <c r="E958" s="80" t="s">
        <v>70</v>
      </c>
      <c r="F958" s="339">
        <v>0.24</v>
      </c>
      <c r="G958" s="85">
        <v>80</v>
      </c>
      <c r="H958" s="85">
        <v>19</v>
      </c>
      <c r="I958" s="85"/>
    </row>
    <row r="959" spans="1:9" x14ac:dyDescent="0.25">
      <c r="A959" s="87" t="s">
        <v>2294</v>
      </c>
      <c r="B959" s="86" t="s">
        <v>7865</v>
      </c>
      <c r="C959" s="126" t="s">
        <v>7866</v>
      </c>
      <c r="D959" s="80" t="s">
        <v>5368</v>
      </c>
      <c r="E959" s="80" t="s">
        <v>70</v>
      </c>
      <c r="F959" s="339">
        <v>0.1</v>
      </c>
      <c r="G959" s="85">
        <v>6173</v>
      </c>
      <c r="H959" s="85">
        <v>617</v>
      </c>
      <c r="I959" s="85"/>
    </row>
    <row r="960" spans="1:9" ht="26" x14ac:dyDescent="0.25">
      <c r="A960" s="341" t="s">
        <v>2322</v>
      </c>
      <c r="B960" s="342" t="s">
        <v>5364</v>
      </c>
      <c r="C960" s="335" t="s">
        <v>10914</v>
      </c>
      <c r="D960" s="336" t="s">
        <v>12</v>
      </c>
      <c r="E960" s="336" t="s">
        <v>65</v>
      </c>
      <c r="F960" s="337"/>
      <c r="G960" s="338"/>
      <c r="H960" s="338"/>
      <c r="I960" s="338">
        <v>76131</v>
      </c>
    </row>
    <row r="961" spans="1:9" x14ac:dyDescent="0.25">
      <c r="A961" s="87" t="s">
        <v>2322</v>
      </c>
      <c r="B961" s="7" t="s">
        <v>5371</v>
      </c>
      <c r="C961" s="126" t="s">
        <v>5372</v>
      </c>
      <c r="D961" s="80" t="s">
        <v>5373</v>
      </c>
      <c r="E961" s="80" t="s">
        <v>4985</v>
      </c>
      <c r="F961" s="339">
        <v>0.6</v>
      </c>
      <c r="G961" s="85">
        <v>37863</v>
      </c>
      <c r="H961" s="85">
        <v>22718</v>
      </c>
      <c r="I961" s="85"/>
    </row>
    <row r="962" spans="1:9" x14ac:dyDescent="0.25">
      <c r="A962" s="87" t="s">
        <v>2322</v>
      </c>
      <c r="B962" s="7" t="s">
        <v>5414</v>
      </c>
      <c r="C962" s="126" t="s">
        <v>5415</v>
      </c>
      <c r="D962" s="80" t="s">
        <v>5390</v>
      </c>
      <c r="E962" s="80" t="s">
        <v>75</v>
      </c>
      <c r="F962" s="339">
        <v>3.7000000000000002E-3</v>
      </c>
      <c r="G962" s="85">
        <v>187426</v>
      </c>
      <c r="H962" s="85">
        <v>693</v>
      </c>
      <c r="I962" s="85"/>
    </row>
    <row r="963" spans="1:9" x14ac:dyDescent="0.25">
      <c r="A963" s="87" t="s">
        <v>2322</v>
      </c>
      <c r="B963" s="7" t="s">
        <v>5374</v>
      </c>
      <c r="C963" s="126" t="s">
        <v>5375</v>
      </c>
      <c r="D963" s="80" t="s">
        <v>5376</v>
      </c>
      <c r="E963" s="80" t="s">
        <v>70</v>
      </c>
      <c r="F963" s="339">
        <v>0.02</v>
      </c>
      <c r="G963" s="85">
        <v>3623</v>
      </c>
      <c r="H963" s="85">
        <v>72</v>
      </c>
      <c r="I963" s="85"/>
    </row>
    <row r="964" spans="1:9" x14ac:dyDescent="0.25">
      <c r="A964" s="87" t="s">
        <v>2322</v>
      </c>
      <c r="B964" s="7" t="s">
        <v>7877</v>
      </c>
      <c r="C964" s="126" t="s">
        <v>7878</v>
      </c>
      <c r="D964" s="80" t="s">
        <v>5368</v>
      </c>
      <c r="E964" s="80" t="s">
        <v>13</v>
      </c>
      <c r="F964" s="339">
        <v>0.3</v>
      </c>
      <c r="G964" s="85">
        <v>6656</v>
      </c>
      <c r="H964" s="85">
        <v>1997</v>
      </c>
      <c r="I964" s="85"/>
    </row>
    <row r="965" spans="1:9" x14ac:dyDescent="0.25">
      <c r="A965" s="87" t="s">
        <v>2322</v>
      </c>
      <c r="B965" s="86" t="s">
        <v>10666</v>
      </c>
      <c r="C965" s="126" t="s">
        <v>10915</v>
      </c>
      <c r="D965" s="80" t="s">
        <v>5368</v>
      </c>
      <c r="E965" s="80" t="s">
        <v>65</v>
      </c>
      <c r="F965" s="339">
        <v>1.05</v>
      </c>
      <c r="G965" s="85">
        <v>41600</v>
      </c>
      <c r="H965" s="85">
        <v>43680</v>
      </c>
      <c r="I965" s="85"/>
    </row>
    <row r="966" spans="1:9" x14ac:dyDescent="0.25">
      <c r="A966" s="87" t="s">
        <v>2322</v>
      </c>
      <c r="B966" s="7" t="s">
        <v>5377</v>
      </c>
      <c r="C966" s="126" t="s">
        <v>5378</v>
      </c>
      <c r="D966" s="80" t="s">
        <v>5368</v>
      </c>
      <c r="E966" s="80" t="s">
        <v>70</v>
      </c>
      <c r="F966" s="339">
        <v>0.7</v>
      </c>
      <c r="G966" s="85">
        <v>1897</v>
      </c>
      <c r="H966" s="85">
        <v>1328</v>
      </c>
      <c r="I966" s="85"/>
    </row>
    <row r="967" spans="1:9" x14ac:dyDescent="0.25">
      <c r="A967" s="87" t="s">
        <v>2322</v>
      </c>
      <c r="B967" s="86" t="s">
        <v>7881</v>
      </c>
      <c r="C967" s="126" t="s">
        <v>7882</v>
      </c>
      <c r="D967" s="80" t="s">
        <v>5368</v>
      </c>
      <c r="E967" s="80" t="s">
        <v>13</v>
      </c>
      <c r="F967" s="339">
        <v>3</v>
      </c>
      <c r="G967" s="85">
        <v>1873</v>
      </c>
      <c r="H967" s="85">
        <v>5619</v>
      </c>
      <c r="I967" s="85"/>
    </row>
    <row r="968" spans="1:9" x14ac:dyDescent="0.25">
      <c r="A968" s="87" t="s">
        <v>2322</v>
      </c>
      <c r="B968" s="7" t="s">
        <v>5385</v>
      </c>
      <c r="C968" s="126" t="s">
        <v>5386</v>
      </c>
      <c r="D968" s="80" t="s">
        <v>5368</v>
      </c>
      <c r="E968" s="80" t="s">
        <v>5387</v>
      </c>
      <c r="F968" s="339">
        <v>0.72</v>
      </c>
      <c r="G968" s="85">
        <v>34</v>
      </c>
      <c r="H968" s="85">
        <v>24</v>
      </c>
      <c r="I968" s="85"/>
    </row>
    <row r="969" spans="1:9" ht="13" x14ac:dyDescent="0.25">
      <c r="A969" s="341" t="s">
        <v>2360</v>
      </c>
      <c r="B969" s="342" t="s">
        <v>5364</v>
      </c>
      <c r="C969" s="335" t="s">
        <v>10916</v>
      </c>
      <c r="D969" s="336" t="s">
        <v>12</v>
      </c>
      <c r="E969" s="336" t="s">
        <v>65</v>
      </c>
      <c r="F969" s="337"/>
      <c r="G969" s="338"/>
      <c r="H969" s="338"/>
      <c r="I969" s="338">
        <v>60612</v>
      </c>
    </row>
    <row r="970" spans="1:9" x14ac:dyDescent="0.25">
      <c r="A970" s="87" t="s">
        <v>2360</v>
      </c>
      <c r="B970" s="7" t="s">
        <v>5371</v>
      </c>
      <c r="C970" s="126" t="s">
        <v>5372</v>
      </c>
      <c r="D970" s="80" t="s">
        <v>5373</v>
      </c>
      <c r="E970" s="80" t="s">
        <v>4985</v>
      </c>
      <c r="F970" s="339">
        <v>1.02</v>
      </c>
      <c r="G970" s="85">
        <v>37863</v>
      </c>
      <c r="H970" s="85">
        <v>38620</v>
      </c>
      <c r="I970" s="85"/>
    </row>
    <row r="971" spans="1:9" x14ac:dyDescent="0.25">
      <c r="A971" s="87" t="s">
        <v>2360</v>
      </c>
      <c r="B971" s="7" t="s">
        <v>5414</v>
      </c>
      <c r="C971" s="126" t="s">
        <v>5415</v>
      </c>
      <c r="D971" s="80" t="s">
        <v>5390</v>
      </c>
      <c r="E971" s="80" t="s">
        <v>75</v>
      </c>
      <c r="F971" s="339">
        <v>3.0000000000000001E-3</v>
      </c>
      <c r="G971" s="85">
        <v>187426</v>
      </c>
      <c r="H971" s="85">
        <v>562</v>
      </c>
      <c r="I971" s="85"/>
    </row>
    <row r="972" spans="1:9" x14ac:dyDescent="0.25">
      <c r="A972" s="87" t="s">
        <v>2360</v>
      </c>
      <c r="B972" s="7" t="s">
        <v>5374</v>
      </c>
      <c r="C972" s="126" t="s">
        <v>5375</v>
      </c>
      <c r="D972" s="80" t="s">
        <v>5376</v>
      </c>
      <c r="E972" s="80" t="s">
        <v>70</v>
      </c>
      <c r="F972" s="339">
        <v>0.02</v>
      </c>
      <c r="G972" s="85">
        <v>3623</v>
      </c>
      <c r="H972" s="85">
        <v>72</v>
      </c>
      <c r="I972" s="85"/>
    </row>
    <row r="973" spans="1:9" x14ac:dyDescent="0.25">
      <c r="A973" s="87" t="s">
        <v>2360</v>
      </c>
      <c r="B973" s="7" t="s">
        <v>5377</v>
      </c>
      <c r="C973" s="126" t="s">
        <v>5378</v>
      </c>
      <c r="D973" s="80" t="s">
        <v>5368</v>
      </c>
      <c r="E973" s="80" t="s">
        <v>70</v>
      </c>
      <c r="F973" s="339">
        <v>1</v>
      </c>
      <c r="G973" s="85">
        <v>1897</v>
      </c>
      <c r="H973" s="85">
        <v>1897</v>
      </c>
      <c r="I973" s="85"/>
    </row>
    <row r="974" spans="1:9" x14ac:dyDescent="0.25">
      <c r="A974" s="87" t="s">
        <v>2360</v>
      </c>
      <c r="B974" s="7" t="s">
        <v>5383</v>
      </c>
      <c r="C974" s="126" t="s">
        <v>5384</v>
      </c>
      <c r="D974" s="80" t="s">
        <v>5368</v>
      </c>
      <c r="E974" s="80" t="s">
        <v>13</v>
      </c>
      <c r="F974" s="339">
        <v>7.5</v>
      </c>
      <c r="G974" s="85">
        <v>690</v>
      </c>
      <c r="H974" s="85">
        <v>5175</v>
      </c>
      <c r="I974" s="85"/>
    </row>
    <row r="975" spans="1:9" x14ac:dyDescent="0.25">
      <c r="A975" s="87" t="s">
        <v>2360</v>
      </c>
      <c r="B975" s="86" t="s">
        <v>7903</v>
      </c>
      <c r="C975" s="126" t="s">
        <v>7904</v>
      </c>
      <c r="D975" s="80" t="s">
        <v>5368</v>
      </c>
      <c r="E975" s="80" t="s">
        <v>91</v>
      </c>
      <c r="F975" s="339">
        <v>1</v>
      </c>
      <c r="G975" s="85">
        <v>5425</v>
      </c>
      <c r="H975" s="85">
        <v>5425</v>
      </c>
      <c r="I975" s="85"/>
    </row>
    <row r="976" spans="1:9" x14ac:dyDescent="0.25">
      <c r="A976" s="87" t="s">
        <v>2360</v>
      </c>
      <c r="B976" s="7" t="s">
        <v>7945</v>
      </c>
      <c r="C976" s="126" t="s">
        <v>7946</v>
      </c>
      <c r="D976" s="80" t="s">
        <v>5368</v>
      </c>
      <c r="E976" s="80" t="s">
        <v>7913</v>
      </c>
      <c r="F976" s="339">
        <v>0.5</v>
      </c>
      <c r="G976" s="85">
        <v>9834</v>
      </c>
      <c r="H976" s="85">
        <v>4917</v>
      </c>
      <c r="I976" s="85"/>
    </row>
    <row r="977" spans="1:9" x14ac:dyDescent="0.25">
      <c r="A977" s="87" t="s">
        <v>2360</v>
      </c>
      <c r="B977" s="7" t="s">
        <v>5385</v>
      </c>
      <c r="C977" s="126" t="s">
        <v>5386</v>
      </c>
      <c r="D977" s="80" t="s">
        <v>5368</v>
      </c>
      <c r="E977" s="80" t="s">
        <v>5387</v>
      </c>
      <c r="F977" s="339">
        <v>116</v>
      </c>
      <c r="G977" s="85">
        <v>34</v>
      </c>
      <c r="H977" s="85">
        <v>3944</v>
      </c>
      <c r="I977" s="85"/>
    </row>
    <row r="978" spans="1:9" ht="26" x14ac:dyDescent="0.25">
      <c r="A978" s="341" t="s">
        <v>2364</v>
      </c>
      <c r="B978" s="342" t="s">
        <v>5364</v>
      </c>
      <c r="C978" s="335" t="s">
        <v>10917</v>
      </c>
      <c r="D978" s="336" t="s">
        <v>12</v>
      </c>
      <c r="E978" s="336" t="s">
        <v>91</v>
      </c>
      <c r="F978" s="337"/>
      <c r="G978" s="338"/>
      <c r="H978" s="338"/>
      <c r="I978" s="338">
        <v>18643</v>
      </c>
    </row>
    <row r="979" spans="1:9" x14ac:dyDescent="0.25">
      <c r="A979" s="87" t="s">
        <v>2364</v>
      </c>
      <c r="B979" s="7" t="s">
        <v>5371</v>
      </c>
      <c r="C979" s="126" t="s">
        <v>5372</v>
      </c>
      <c r="D979" s="80" t="s">
        <v>5373</v>
      </c>
      <c r="E979" s="80" t="s">
        <v>4985</v>
      </c>
      <c r="F979" s="339">
        <v>0.33</v>
      </c>
      <c r="G979" s="85">
        <v>37863</v>
      </c>
      <c r="H979" s="85">
        <v>12495</v>
      </c>
      <c r="I979" s="85"/>
    </row>
    <row r="980" spans="1:9" x14ac:dyDescent="0.25">
      <c r="A980" s="87" t="s">
        <v>2364</v>
      </c>
      <c r="B980" s="7" t="s">
        <v>5414</v>
      </c>
      <c r="C980" s="126" t="s">
        <v>5415</v>
      </c>
      <c r="D980" s="80" t="s">
        <v>5390</v>
      </c>
      <c r="E980" s="80" t="s">
        <v>75</v>
      </c>
      <c r="F980" s="339">
        <v>5.9999999999999995E-4</v>
      </c>
      <c r="G980" s="85">
        <v>187426</v>
      </c>
      <c r="H980" s="85">
        <v>112</v>
      </c>
      <c r="I980" s="85"/>
    </row>
    <row r="981" spans="1:9" x14ac:dyDescent="0.25">
      <c r="A981" s="87" t="s">
        <v>2364</v>
      </c>
      <c r="B981" s="7" t="s">
        <v>6059</v>
      </c>
      <c r="C981" s="126" t="s">
        <v>6060</v>
      </c>
      <c r="D981" s="80" t="s">
        <v>5390</v>
      </c>
      <c r="E981" s="80" t="s">
        <v>75</v>
      </c>
      <c r="F981" s="339">
        <v>0.01</v>
      </c>
      <c r="G981" s="85">
        <v>69183</v>
      </c>
      <c r="H981" s="85">
        <v>692</v>
      </c>
      <c r="I981" s="85"/>
    </row>
    <row r="982" spans="1:9" x14ac:dyDescent="0.25">
      <c r="A982" s="87" t="s">
        <v>2364</v>
      </c>
      <c r="B982" s="7" t="s">
        <v>5374</v>
      </c>
      <c r="C982" s="126" t="s">
        <v>5375</v>
      </c>
      <c r="D982" s="80" t="s">
        <v>5376</v>
      </c>
      <c r="E982" s="80" t="s">
        <v>70</v>
      </c>
      <c r="F982" s="339">
        <v>0.01</v>
      </c>
      <c r="G982" s="85">
        <v>3623</v>
      </c>
      <c r="H982" s="85">
        <v>36</v>
      </c>
      <c r="I982" s="85"/>
    </row>
    <row r="983" spans="1:9" x14ac:dyDescent="0.25">
      <c r="A983" s="87" t="s">
        <v>2364</v>
      </c>
      <c r="B983" s="7" t="s">
        <v>7877</v>
      </c>
      <c r="C983" s="126" t="s">
        <v>7878</v>
      </c>
      <c r="D983" s="80" t="s">
        <v>5368</v>
      </c>
      <c r="E983" s="80" t="s">
        <v>13</v>
      </c>
      <c r="F983" s="339">
        <v>2.5999999999999999E-2</v>
      </c>
      <c r="G983" s="85">
        <v>6656</v>
      </c>
      <c r="H983" s="85">
        <v>173</v>
      </c>
      <c r="I983" s="85"/>
    </row>
    <row r="984" spans="1:9" x14ac:dyDescent="0.25">
      <c r="A984" s="87" t="s">
        <v>2364</v>
      </c>
      <c r="B984" s="86" t="s">
        <v>10666</v>
      </c>
      <c r="C984" s="126" t="s">
        <v>10915</v>
      </c>
      <c r="D984" s="80" t="s">
        <v>5368</v>
      </c>
      <c r="E984" s="80" t="s">
        <v>65</v>
      </c>
      <c r="F984" s="339">
        <v>0.10299999999999999</v>
      </c>
      <c r="G984" s="85">
        <v>41600</v>
      </c>
      <c r="H984" s="85">
        <v>4285</v>
      </c>
      <c r="I984" s="85"/>
    </row>
    <row r="985" spans="1:9" x14ac:dyDescent="0.25">
      <c r="A985" s="87" t="s">
        <v>2364</v>
      </c>
      <c r="B985" s="7" t="s">
        <v>5377</v>
      </c>
      <c r="C985" s="126" t="s">
        <v>5378</v>
      </c>
      <c r="D985" s="80" t="s">
        <v>5368</v>
      </c>
      <c r="E985" s="80" t="s">
        <v>70</v>
      </c>
      <c r="F985" s="339">
        <v>0.1</v>
      </c>
      <c r="G985" s="85">
        <v>1897</v>
      </c>
      <c r="H985" s="85">
        <v>190</v>
      </c>
      <c r="I985" s="85"/>
    </row>
    <row r="986" spans="1:9" x14ac:dyDescent="0.25">
      <c r="A986" s="87" t="s">
        <v>2364</v>
      </c>
      <c r="B986" s="86" t="s">
        <v>7881</v>
      </c>
      <c r="C986" s="126" t="s">
        <v>7882</v>
      </c>
      <c r="D986" s="80" t="s">
        <v>5368</v>
      </c>
      <c r="E986" s="80" t="s">
        <v>13</v>
      </c>
      <c r="F986" s="339">
        <v>0.35</v>
      </c>
      <c r="G986" s="85">
        <v>1873</v>
      </c>
      <c r="H986" s="85">
        <v>656</v>
      </c>
      <c r="I986" s="85"/>
    </row>
    <row r="987" spans="1:9" x14ac:dyDescent="0.25">
      <c r="A987" s="87" t="s">
        <v>2364</v>
      </c>
      <c r="B987" s="7" t="s">
        <v>5385</v>
      </c>
      <c r="C987" s="126" t="s">
        <v>5386</v>
      </c>
      <c r="D987" s="80" t="s">
        <v>5368</v>
      </c>
      <c r="E987" s="80" t="s">
        <v>5387</v>
      </c>
      <c r="F987" s="339">
        <v>0.11</v>
      </c>
      <c r="G987" s="85">
        <v>34</v>
      </c>
      <c r="H987" s="85">
        <v>4</v>
      </c>
      <c r="I987" s="85"/>
    </row>
    <row r="988" spans="1:9" ht="13" x14ac:dyDescent="0.25">
      <c r="A988" s="341" t="s">
        <v>10676</v>
      </c>
      <c r="B988" s="342" t="s">
        <v>5364</v>
      </c>
      <c r="C988" s="335" t="s">
        <v>10677</v>
      </c>
      <c r="D988" s="336" t="s">
        <v>12</v>
      </c>
      <c r="E988" s="336" t="s">
        <v>65</v>
      </c>
      <c r="F988" s="337"/>
      <c r="G988" s="338"/>
      <c r="H988" s="338"/>
      <c r="I988" s="338">
        <v>92719</v>
      </c>
    </row>
    <row r="989" spans="1:9" x14ac:dyDescent="0.25">
      <c r="A989" s="87" t="s">
        <v>10676</v>
      </c>
      <c r="B989" s="86" t="s">
        <v>5371</v>
      </c>
      <c r="C989" s="126" t="s">
        <v>5372</v>
      </c>
      <c r="D989" s="80" t="s">
        <v>5373</v>
      </c>
      <c r="E989" s="80" t="s">
        <v>4985</v>
      </c>
      <c r="F989" s="339">
        <v>0.4</v>
      </c>
      <c r="G989" s="85">
        <v>37863</v>
      </c>
      <c r="H989" s="85">
        <v>15145</v>
      </c>
      <c r="I989" s="85"/>
    </row>
    <row r="990" spans="1:9" x14ac:dyDescent="0.25">
      <c r="A990" s="87" t="s">
        <v>10676</v>
      </c>
      <c r="B990" s="86" t="s">
        <v>5414</v>
      </c>
      <c r="C990" s="126" t="s">
        <v>5415</v>
      </c>
      <c r="D990" s="80" t="s">
        <v>5390</v>
      </c>
      <c r="E990" s="80" t="s">
        <v>75</v>
      </c>
      <c r="F990" s="339">
        <v>5.0000000000000001E-3</v>
      </c>
      <c r="G990" s="85">
        <v>187426</v>
      </c>
      <c r="H990" s="85">
        <v>937</v>
      </c>
      <c r="I990" s="85"/>
    </row>
    <row r="991" spans="1:9" x14ac:dyDescent="0.25">
      <c r="A991" s="87" t="s">
        <v>10676</v>
      </c>
      <c r="B991" s="86" t="s">
        <v>5374</v>
      </c>
      <c r="C991" s="126" t="s">
        <v>5375</v>
      </c>
      <c r="D991" s="80" t="s">
        <v>5376</v>
      </c>
      <c r="E991" s="80" t="s">
        <v>70</v>
      </c>
      <c r="F991" s="339">
        <v>0.1</v>
      </c>
      <c r="G991" s="85">
        <v>3623</v>
      </c>
      <c r="H991" s="85">
        <v>362</v>
      </c>
      <c r="I991" s="85"/>
    </row>
    <row r="992" spans="1:9" x14ac:dyDescent="0.25">
      <c r="A992" s="87" t="s">
        <v>10676</v>
      </c>
      <c r="B992" s="86" t="s">
        <v>5377</v>
      </c>
      <c r="C992" s="126" t="s">
        <v>5378</v>
      </c>
      <c r="D992" s="80" t="s">
        <v>5368</v>
      </c>
      <c r="E992" s="80" t="s">
        <v>70</v>
      </c>
      <c r="F992" s="339">
        <v>0.05</v>
      </c>
      <c r="G992" s="85">
        <v>1897</v>
      </c>
      <c r="H992" s="85">
        <v>95</v>
      </c>
      <c r="I992" s="85"/>
    </row>
    <row r="993" spans="1:9" x14ac:dyDescent="0.25">
      <c r="A993" s="87" t="s">
        <v>10676</v>
      </c>
      <c r="B993" s="86" t="s">
        <v>10678</v>
      </c>
      <c r="C993" s="126" t="s">
        <v>10679</v>
      </c>
      <c r="D993" s="80" t="s">
        <v>5368</v>
      </c>
      <c r="E993" s="80" t="s">
        <v>65</v>
      </c>
      <c r="F993" s="339">
        <v>1.05</v>
      </c>
      <c r="G993" s="85">
        <v>67600</v>
      </c>
      <c r="H993" s="85">
        <v>70980</v>
      </c>
      <c r="I993" s="85"/>
    </row>
    <row r="994" spans="1:9" x14ac:dyDescent="0.25">
      <c r="A994" s="87" t="s">
        <v>10676</v>
      </c>
      <c r="B994" s="86" t="s">
        <v>10680</v>
      </c>
      <c r="C994" s="126" t="s">
        <v>10681</v>
      </c>
      <c r="D994" s="80" t="s">
        <v>5368</v>
      </c>
      <c r="E994" s="80" t="s">
        <v>65</v>
      </c>
      <c r="F994" s="339">
        <v>1</v>
      </c>
      <c r="G994" s="85">
        <v>5200</v>
      </c>
      <c r="H994" s="85">
        <v>5200</v>
      </c>
      <c r="I994" s="85"/>
    </row>
    <row r="995" spans="1:9" ht="26" x14ac:dyDescent="0.25">
      <c r="A995" s="341" t="s">
        <v>2473</v>
      </c>
      <c r="B995" s="342" t="s">
        <v>5364</v>
      </c>
      <c r="C995" s="335" t="s">
        <v>10918</v>
      </c>
      <c r="D995" s="336" t="s">
        <v>12</v>
      </c>
      <c r="E995" s="336" t="s">
        <v>65</v>
      </c>
      <c r="F995" s="337"/>
      <c r="G995" s="338"/>
      <c r="H995" s="338"/>
      <c r="I995" s="338">
        <v>82440</v>
      </c>
    </row>
    <row r="996" spans="1:9" x14ac:dyDescent="0.25">
      <c r="A996" s="87" t="s">
        <v>2473</v>
      </c>
      <c r="B996" s="7" t="s">
        <v>5371</v>
      </c>
      <c r="C996" s="126" t="s">
        <v>5372</v>
      </c>
      <c r="D996" s="80" t="s">
        <v>5373</v>
      </c>
      <c r="E996" s="80" t="s">
        <v>4985</v>
      </c>
      <c r="F996" s="339">
        <v>0.66</v>
      </c>
      <c r="G996" s="85">
        <v>37863</v>
      </c>
      <c r="H996" s="85">
        <v>24990</v>
      </c>
      <c r="I996" s="85"/>
    </row>
    <row r="997" spans="1:9" x14ac:dyDescent="0.25">
      <c r="A997" s="87" t="s">
        <v>2473</v>
      </c>
      <c r="B997" s="7" t="s">
        <v>5414</v>
      </c>
      <c r="C997" s="126" t="s">
        <v>5415</v>
      </c>
      <c r="D997" s="80" t="s">
        <v>5390</v>
      </c>
      <c r="E997" s="80" t="s">
        <v>75</v>
      </c>
      <c r="F997" s="339">
        <v>5.8999999999999999E-3</v>
      </c>
      <c r="G997" s="85">
        <v>187426</v>
      </c>
      <c r="H997" s="85">
        <v>1106</v>
      </c>
      <c r="I997" s="85"/>
    </row>
    <row r="998" spans="1:9" x14ac:dyDescent="0.25">
      <c r="A998" s="87" t="s">
        <v>2473</v>
      </c>
      <c r="B998" s="7" t="s">
        <v>5374</v>
      </c>
      <c r="C998" s="126" t="s">
        <v>5375</v>
      </c>
      <c r="D998" s="80" t="s">
        <v>5376</v>
      </c>
      <c r="E998" s="80" t="s">
        <v>70</v>
      </c>
      <c r="F998" s="339">
        <v>0.02</v>
      </c>
      <c r="G998" s="85">
        <v>3623</v>
      </c>
      <c r="H998" s="85">
        <v>72</v>
      </c>
      <c r="I998" s="85"/>
    </row>
    <row r="999" spans="1:9" x14ac:dyDescent="0.25">
      <c r="A999" s="87" t="s">
        <v>2473</v>
      </c>
      <c r="B999" s="7" t="s">
        <v>7877</v>
      </c>
      <c r="C999" s="126" t="s">
        <v>7878</v>
      </c>
      <c r="D999" s="80" t="s">
        <v>5368</v>
      </c>
      <c r="E999" s="80" t="s">
        <v>13</v>
      </c>
      <c r="F999" s="339">
        <v>0.4</v>
      </c>
      <c r="G999" s="85">
        <v>6656</v>
      </c>
      <c r="H999" s="85">
        <v>2662</v>
      </c>
      <c r="I999" s="85"/>
    </row>
    <row r="1000" spans="1:9" x14ac:dyDescent="0.25">
      <c r="A1000" s="87" t="s">
        <v>2473</v>
      </c>
      <c r="B1000" s="7" t="s">
        <v>8012</v>
      </c>
      <c r="C1000" s="126" t="s">
        <v>10641</v>
      </c>
      <c r="D1000" s="80" t="s">
        <v>5368</v>
      </c>
      <c r="E1000" s="80" t="s">
        <v>65</v>
      </c>
      <c r="F1000" s="339">
        <v>1.03</v>
      </c>
      <c r="G1000" s="85">
        <v>41600</v>
      </c>
      <c r="H1000" s="85">
        <v>42848</v>
      </c>
      <c r="I1000" s="85"/>
    </row>
    <row r="1001" spans="1:9" x14ac:dyDescent="0.25">
      <c r="A1001" s="87" t="s">
        <v>2473</v>
      </c>
      <c r="B1001" s="7" t="s">
        <v>5377</v>
      </c>
      <c r="C1001" s="126" t="s">
        <v>5378</v>
      </c>
      <c r="D1001" s="80" t="s">
        <v>5368</v>
      </c>
      <c r="E1001" s="80" t="s">
        <v>70</v>
      </c>
      <c r="F1001" s="339">
        <v>0.7</v>
      </c>
      <c r="G1001" s="85">
        <v>1897</v>
      </c>
      <c r="H1001" s="85">
        <v>1328</v>
      </c>
      <c r="I1001" s="85"/>
    </row>
    <row r="1002" spans="1:9" x14ac:dyDescent="0.25">
      <c r="A1002" s="87" t="s">
        <v>2473</v>
      </c>
      <c r="B1002" s="7" t="s">
        <v>8008</v>
      </c>
      <c r="C1002" s="126" t="s">
        <v>8009</v>
      </c>
      <c r="D1002" s="80" t="s">
        <v>5368</v>
      </c>
      <c r="E1002" s="80" t="s">
        <v>13</v>
      </c>
      <c r="F1002" s="339">
        <v>2.5</v>
      </c>
      <c r="G1002" s="85">
        <v>3008</v>
      </c>
      <c r="H1002" s="85">
        <v>7520</v>
      </c>
      <c r="I1002" s="85"/>
    </row>
    <row r="1003" spans="1:9" x14ac:dyDescent="0.25">
      <c r="A1003" s="87" t="s">
        <v>2473</v>
      </c>
      <c r="B1003" s="7" t="s">
        <v>8010</v>
      </c>
      <c r="C1003" s="126" t="s">
        <v>8011</v>
      </c>
      <c r="D1003" s="80" t="s">
        <v>5368</v>
      </c>
      <c r="E1003" s="80" t="s">
        <v>770</v>
      </c>
      <c r="F1003" s="339">
        <v>0.33</v>
      </c>
      <c r="G1003" s="85">
        <v>5738</v>
      </c>
      <c r="H1003" s="85">
        <v>1894</v>
      </c>
      <c r="I1003" s="85"/>
    </row>
    <row r="1004" spans="1:9" x14ac:dyDescent="0.25">
      <c r="A1004" s="87" t="s">
        <v>2473</v>
      </c>
      <c r="B1004" s="7" t="s">
        <v>5385</v>
      </c>
      <c r="C1004" s="126" t="s">
        <v>5386</v>
      </c>
      <c r="D1004" s="80" t="s">
        <v>5368</v>
      </c>
      <c r="E1004" s="80" t="s">
        <v>5387</v>
      </c>
      <c r="F1004" s="339">
        <v>0.6</v>
      </c>
      <c r="G1004" s="85">
        <v>34</v>
      </c>
      <c r="H1004" s="85">
        <v>20</v>
      </c>
      <c r="I1004" s="85"/>
    </row>
    <row r="1005" spans="1:9" ht="52" x14ac:dyDescent="0.25">
      <c r="A1005" s="341" t="s">
        <v>2597</v>
      </c>
      <c r="B1005" s="342" t="s">
        <v>5364</v>
      </c>
      <c r="C1005" s="335" t="s">
        <v>2598</v>
      </c>
      <c r="D1005" s="336" t="s">
        <v>12</v>
      </c>
      <c r="E1005" s="336" t="s">
        <v>70</v>
      </c>
      <c r="F1005" s="337"/>
      <c r="G1005" s="338"/>
      <c r="H1005" s="338"/>
      <c r="I1005" s="338">
        <v>645369</v>
      </c>
    </row>
    <row r="1006" spans="1:9" x14ac:dyDescent="0.25">
      <c r="A1006" s="87" t="s">
        <v>2597</v>
      </c>
      <c r="B1006" s="7" t="s">
        <v>5601</v>
      </c>
      <c r="C1006" s="126" t="s">
        <v>5602</v>
      </c>
      <c r="D1006" s="80" t="s">
        <v>5373</v>
      </c>
      <c r="E1006" s="80" t="s">
        <v>4985</v>
      </c>
      <c r="F1006" s="339">
        <v>3.46</v>
      </c>
      <c r="G1006" s="85">
        <v>41652</v>
      </c>
      <c r="H1006" s="85">
        <v>144116</v>
      </c>
      <c r="I1006" s="85"/>
    </row>
    <row r="1007" spans="1:9" x14ac:dyDescent="0.25">
      <c r="A1007" s="87" t="s">
        <v>2597</v>
      </c>
      <c r="B1007" s="7" t="s">
        <v>5414</v>
      </c>
      <c r="C1007" s="126" t="s">
        <v>5415</v>
      </c>
      <c r="D1007" s="80" t="s">
        <v>5390</v>
      </c>
      <c r="E1007" s="80" t="s">
        <v>75</v>
      </c>
      <c r="F1007" s="339">
        <v>3.4299999999999997E-2</v>
      </c>
      <c r="G1007" s="85">
        <v>187426</v>
      </c>
      <c r="H1007" s="85">
        <v>6429</v>
      </c>
      <c r="I1007" s="85"/>
    </row>
    <row r="1008" spans="1:9" x14ac:dyDescent="0.25">
      <c r="A1008" s="87" t="s">
        <v>2597</v>
      </c>
      <c r="B1008" s="7" t="s">
        <v>5374</v>
      </c>
      <c r="C1008" s="126" t="s">
        <v>5375</v>
      </c>
      <c r="D1008" s="80" t="s">
        <v>5376</v>
      </c>
      <c r="E1008" s="80" t="s">
        <v>70</v>
      </c>
      <c r="F1008" s="339">
        <v>0.15</v>
      </c>
      <c r="G1008" s="85">
        <v>3623</v>
      </c>
      <c r="H1008" s="85">
        <v>543</v>
      </c>
      <c r="I1008" s="85"/>
    </row>
    <row r="1009" spans="1:9" x14ac:dyDescent="0.25">
      <c r="A1009" s="87" t="s">
        <v>2597</v>
      </c>
      <c r="B1009" s="7" t="s">
        <v>5377</v>
      </c>
      <c r="C1009" s="126" t="s">
        <v>5378</v>
      </c>
      <c r="D1009" s="80" t="s">
        <v>5368</v>
      </c>
      <c r="E1009" s="80" t="s">
        <v>70</v>
      </c>
      <c r="F1009" s="339">
        <v>4.5</v>
      </c>
      <c r="G1009" s="85">
        <v>1897</v>
      </c>
      <c r="H1009" s="85">
        <v>8537</v>
      </c>
      <c r="I1009" s="85"/>
    </row>
    <row r="1010" spans="1:9" ht="25" x14ac:dyDescent="0.25">
      <c r="A1010" s="87" t="s">
        <v>2597</v>
      </c>
      <c r="B1010" s="7" t="s">
        <v>8112</v>
      </c>
      <c r="C1010" s="126" t="s">
        <v>8113</v>
      </c>
      <c r="D1010" s="80" t="s">
        <v>5368</v>
      </c>
      <c r="E1010" s="80" t="s">
        <v>70</v>
      </c>
      <c r="F1010" s="339">
        <v>1</v>
      </c>
      <c r="G1010" s="85">
        <v>419016</v>
      </c>
      <c r="H1010" s="85">
        <v>419016</v>
      </c>
      <c r="I1010" s="85"/>
    </row>
    <row r="1011" spans="1:9" x14ac:dyDescent="0.25">
      <c r="A1011" s="87" t="s">
        <v>2597</v>
      </c>
      <c r="B1011" s="86" t="s">
        <v>8114</v>
      </c>
      <c r="C1011" s="126" t="s">
        <v>8115</v>
      </c>
      <c r="D1011" s="80" t="s">
        <v>5368</v>
      </c>
      <c r="E1011" s="80" t="s">
        <v>70</v>
      </c>
      <c r="F1011" s="339">
        <v>1</v>
      </c>
      <c r="G1011" s="85">
        <v>5512</v>
      </c>
      <c r="H1011" s="85">
        <v>5512</v>
      </c>
      <c r="I1011" s="85"/>
    </row>
    <row r="1012" spans="1:9" x14ac:dyDescent="0.25">
      <c r="A1012" s="87" t="s">
        <v>2597</v>
      </c>
      <c r="B1012" s="86" t="s">
        <v>8116</v>
      </c>
      <c r="C1012" s="126" t="s">
        <v>8117</v>
      </c>
      <c r="D1012" s="80" t="s">
        <v>5368</v>
      </c>
      <c r="E1012" s="80" t="s">
        <v>70</v>
      </c>
      <c r="F1012" s="339">
        <v>1</v>
      </c>
      <c r="G1012" s="85">
        <v>21580</v>
      </c>
      <c r="H1012" s="85">
        <v>21580</v>
      </c>
      <c r="I1012" s="85"/>
    </row>
    <row r="1013" spans="1:9" x14ac:dyDescent="0.25">
      <c r="A1013" s="87" t="s">
        <v>2597</v>
      </c>
      <c r="B1013" s="86" t="s">
        <v>8118</v>
      </c>
      <c r="C1013" s="126" t="s">
        <v>8119</v>
      </c>
      <c r="D1013" s="80" t="s">
        <v>5368</v>
      </c>
      <c r="E1013" s="80" t="s">
        <v>70</v>
      </c>
      <c r="F1013" s="339">
        <v>1</v>
      </c>
      <c r="G1013" s="85">
        <v>5950</v>
      </c>
      <c r="H1013" s="85">
        <v>5950</v>
      </c>
      <c r="I1013" s="85"/>
    </row>
    <row r="1014" spans="1:9" x14ac:dyDescent="0.25">
      <c r="A1014" s="87" t="s">
        <v>2597</v>
      </c>
      <c r="B1014" s="86" t="s">
        <v>8120</v>
      </c>
      <c r="C1014" s="126" t="s">
        <v>8121</v>
      </c>
      <c r="D1014" s="80" t="s">
        <v>5368</v>
      </c>
      <c r="E1014" s="80" t="s">
        <v>5143</v>
      </c>
      <c r="F1014" s="339">
        <v>1</v>
      </c>
      <c r="G1014" s="85">
        <v>31096</v>
      </c>
      <c r="H1014" s="85">
        <v>31096</v>
      </c>
      <c r="I1014" s="85"/>
    </row>
    <row r="1015" spans="1:9" x14ac:dyDescent="0.25">
      <c r="A1015" s="87" t="s">
        <v>2597</v>
      </c>
      <c r="B1015" s="86" t="s">
        <v>8104</v>
      </c>
      <c r="C1015" s="126" t="s">
        <v>8105</v>
      </c>
      <c r="D1015" s="80" t="s">
        <v>5368</v>
      </c>
      <c r="E1015" s="80" t="s">
        <v>70</v>
      </c>
      <c r="F1015" s="339">
        <v>0.1</v>
      </c>
      <c r="G1015" s="85">
        <v>25896</v>
      </c>
      <c r="H1015" s="85">
        <v>2590</v>
      </c>
      <c r="I1015" s="85"/>
    </row>
    <row r="1016" spans="1:9" ht="26" x14ac:dyDescent="0.25">
      <c r="A1016" s="341" t="s">
        <v>2611</v>
      </c>
      <c r="B1016" s="342" t="s">
        <v>5364</v>
      </c>
      <c r="C1016" s="335" t="s">
        <v>2612</v>
      </c>
      <c r="D1016" s="336" t="s">
        <v>12</v>
      </c>
      <c r="E1016" s="336" t="s">
        <v>70</v>
      </c>
      <c r="F1016" s="337"/>
      <c r="G1016" s="338"/>
      <c r="H1016" s="338"/>
      <c r="I1016" s="338">
        <v>952025</v>
      </c>
    </row>
    <row r="1017" spans="1:9" x14ac:dyDescent="0.25">
      <c r="A1017" s="87" t="s">
        <v>2611</v>
      </c>
      <c r="B1017" s="7" t="s">
        <v>5601</v>
      </c>
      <c r="C1017" s="126" t="s">
        <v>5602</v>
      </c>
      <c r="D1017" s="80" t="s">
        <v>5373</v>
      </c>
      <c r="E1017" s="80" t="s">
        <v>4985</v>
      </c>
      <c r="F1017" s="339">
        <v>2.27</v>
      </c>
      <c r="G1017" s="85">
        <v>41652</v>
      </c>
      <c r="H1017" s="85">
        <v>94550</v>
      </c>
      <c r="I1017" s="85"/>
    </row>
    <row r="1018" spans="1:9" x14ac:dyDescent="0.25">
      <c r="A1018" s="87" t="s">
        <v>2611</v>
      </c>
      <c r="B1018" s="7" t="s">
        <v>5414</v>
      </c>
      <c r="C1018" s="126" t="s">
        <v>5415</v>
      </c>
      <c r="D1018" s="80" t="s">
        <v>5390</v>
      </c>
      <c r="E1018" s="80" t="s">
        <v>75</v>
      </c>
      <c r="F1018" s="339">
        <v>6.1199999999999997E-2</v>
      </c>
      <c r="G1018" s="85">
        <v>187426</v>
      </c>
      <c r="H1018" s="85">
        <v>11470</v>
      </c>
      <c r="I1018" s="85"/>
    </row>
    <row r="1019" spans="1:9" x14ac:dyDescent="0.25">
      <c r="A1019" s="87" t="s">
        <v>2611</v>
      </c>
      <c r="B1019" s="7" t="s">
        <v>5374</v>
      </c>
      <c r="C1019" s="126" t="s">
        <v>5375</v>
      </c>
      <c r="D1019" s="80" t="s">
        <v>5376</v>
      </c>
      <c r="E1019" s="80" t="s">
        <v>70</v>
      </c>
      <c r="F1019" s="339">
        <v>0.1</v>
      </c>
      <c r="G1019" s="85">
        <v>3623</v>
      </c>
      <c r="H1019" s="85">
        <v>362</v>
      </c>
      <c r="I1019" s="85"/>
    </row>
    <row r="1020" spans="1:9" x14ac:dyDescent="0.25">
      <c r="A1020" s="87" t="s">
        <v>2611</v>
      </c>
      <c r="B1020" s="7" t="s">
        <v>5377</v>
      </c>
      <c r="C1020" s="126" t="s">
        <v>5378</v>
      </c>
      <c r="D1020" s="80" t="s">
        <v>5368</v>
      </c>
      <c r="E1020" s="80" t="s">
        <v>70</v>
      </c>
      <c r="F1020" s="339">
        <v>2.6</v>
      </c>
      <c r="G1020" s="85">
        <v>1897</v>
      </c>
      <c r="H1020" s="85">
        <v>4932</v>
      </c>
      <c r="I1020" s="85"/>
    </row>
    <row r="1021" spans="1:9" ht="25" x14ac:dyDescent="0.25">
      <c r="A1021" s="87" t="s">
        <v>2611</v>
      </c>
      <c r="B1021" s="7" t="s">
        <v>5800</v>
      </c>
      <c r="C1021" s="126" t="s">
        <v>5801</v>
      </c>
      <c r="D1021" s="80" t="s">
        <v>5368</v>
      </c>
      <c r="E1021" s="80" t="s">
        <v>70</v>
      </c>
      <c r="F1021" s="339">
        <v>1</v>
      </c>
      <c r="G1021" s="85">
        <v>95075</v>
      </c>
      <c r="H1021" s="85">
        <v>95075</v>
      </c>
      <c r="I1021" s="85"/>
    </row>
    <row r="1022" spans="1:9" x14ac:dyDescent="0.25">
      <c r="A1022" s="87" t="s">
        <v>2611</v>
      </c>
      <c r="B1022" s="7" t="s">
        <v>8134</v>
      </c>
      <c r="C1022" s="126" t="s">
        <v>8135</v>
      </c>
      <c r="D1022" s="80" t="s">
        <v>5368</v>
      </c>
      <c r="E1022" s="80" t="s">
        <v>70</v>
      </c>
      <c r="F1022" s="339">
        <v>1</v>
      </c>
      <c r="G1022" s="85">
        <v>730288</v>
      </c>
      <c r="H1022" s="85">
        <v>730288</v>
      </c>
      <c r="I1022" s="85"/>
    </row>
    <row r="1023" spans="1:9" x14ac:dyDescent="0.25">
      <c r="A1023" s="87" t="s">
        <v>2611</v>
      </c>
      <c r="B1023" s="7" t="s">
        <v>8136</v>
      </c>
      <c r="C1023" s="126" t="s">
        <v>8137</v>
      </c>
      <c r="D1023" s="80" t="s">
        <v>5368</v>
      </c>
      <c r="E1023" s="80" t="s">
        <v>70</v>
      </c>
      <c r="F1023" s="339">
        <v>1</v>
      </c>
      <c r="G1023" s="85">
        <v>15348</v>
      </c>
      <c r="H1023" s="85">
        <v>15348</v>
      </c>
      <c r="I1023" s="85"/>
    </row>
    <row r="1024" spans="1:9" ht="39" x14ac:dyDescent="0.25">
      <c r="A1024" s="341" t="s">
        <v>10977</v>
      </c>
      <c r="B1024" s="342" t="s">
        <v>5364</v>
      </c>
      <c r="C1024" s="335" t="s">
        <v>10978</v>
      </c>
      <c r="D1024" s="336" t="s">
        <v>12</v>
      </c>
      <c r="E1024" s="336" t="s">
        <v>70</v>
      </c>
      <c r="F1024" s="337"/>
      <c r="G1024" s="338"/>
      <c r="H1024" s="338"/>
      <c r="I1024" s="338">
        <v>3431889</v>
      </c>
    </row>
    <row r="1025" spans="1:9" x14ac:dyDescent="0.25">
      <c r="A1025" s="87" t="s">
        <v>10977</v>
      </c>
      <c r="B1025" s="7" t="s">
        <v>5601</v>
      </c>
      <c r="C1025" s="126" t="s">
        <v>5602</v>
      </c>
      <c r="D1025" s="80" t="s">
        <v>5373</v>
      </c>
      <c r="E1025" s="80" t="s">
        <v>4985</v>
      </c>
      <c r="F1025" s="339">
        <v>1.5</v>
      </c>
      <c r="G1025" s="85">
        <v>41652</v>
      </c>
      <c r="H1025" s="85">
        <v>62478</v>
      </c>
      <c r="I1025" s="85"/>
    </row>
    <row r="1026" spans="1:9" x14ac:dyDescent="0.25">
      <c r="A1026" s="87" t="s">
        <v>10977</v>
      </c>
      <c r="B1026" s="7" t="s">
        <v>5414</v>
      </c>
      <c r="C1026" s="126" t="s">
        <v>5415</v>
      </c>
      <c r="D1026" s="80" t="s">
        <v>5390</v>
      </c>
      <c r="E1026" s="80" t="s">
        <v>75</v>
      </c>
      <c r="F1026" s="339">
        <v>0.1</v>
      </c>
      <c r="G1026" s="85">
        <v>187426</v>
      </c>
      <c r="H1026" s="85">
        <v>18743</v>
      </c>
      <c r="I1026" s="85"/>
    </row>
    <row r="1027" spans="1:9" x14ac:dyDescent="0.25">
      <c r="A1027" s="87" t="s">
        <v>10977</v>
      </c>
      <c r="B1027" s="7" t="s">
        <v>5374</v>
      </c>
      <c r="C1027" s="126" t="s">
        <v>5375</v>
      </c>
      <c r="D1027" s="80" t="s">
        <v>5376</v>
      </c>
      <c r="E1027" s="80" t="s">
        <v>70</v>
      </c>
      <c r="F1027" s="339">
        <v>0.5</v>
      </c>
      <c r="G1027" s="85">
        <v>3623</v>
      </c>
      <c r="H1027" s="85">
        <v>1812</v>
      </c>
      <c r="I1027" s="85"/>
    </row>
    <row r="1028" spans="1:9" x14ac:dyDescent="0.25">
      <c r="A1028" s="87" t="s">
        <v>10977</v>
      </c>
      <c r="B1028" s="7" t="s">
        <v>5377</v>
      </c>
      <c r="C1028" s="126" t="s">
        <v>5378</v>
      </c>
      <c r="D1028" s="80" t="s">
        <v>5368</v>
      </c>
      <c r="E1028" s="80" t="s">
        <v>70</v>
      </c>
      <c r="F1028" s="339">
        <v>1</v>
      </c>
      <c r="G1028" s="85">
        <v>1897</v>
      </c>
      <c r="H1028" s="85">
        <v>1897</v>
      </c>
      <c r="I1028" s="85"/>
    </row>
    <row r="1029" spans="1:9" x14ac:dyDescent="0.25">
      <c r="A1029" s="87" t="s">
        <v>10977</v>
      </c>
      <c r="B1029" s="86" t="s">
        <v>7021</v>
      </c>
      <c r="C1029" s="126" t="s">
        <v>7022</v>
      </c>
      <c r="D1029" s="80" t="s">
        <v>5368</v>
      </c>
      <c r="E1029" s="80" t="s">
        <v>70</v>
      </c>
      <c r="F1029" s="339">
        <v>2</v>
      </c>
      <c r="G1029" s="85">
        <v>2562</v>
      </c>
      <c r="H1029" s="85">
        <v>5124</v>
      </c>
      <c r="I1029" s="85"/>
    </row>
    <row r="1030" spans="1:9" x14ac:dyDescent="0.25">
      <c r="A1030" s="87" t="s">
        <v>10977</v>
      </c>
      <c r="B1030" s="86" t="s">
        <v>6184</v>
      </c>
      <c r="C1030" s="126" t="s">
        <v>6185</v>
      </c>
      <c r="D1030" s="80" t="s">
        <v>5368</v>
      </c>
      <c r="E1030" s="80" t="s">
        <v>5143</v>
      </c>
      <c r="F1030" s="339">
        <v>0.2</v>
      </c>
      <c r="G1030" s="85">
        <v>59176</v>
      </c>
      <c r="H1030" s="85">
        <v>11835</v>
      </c>
      <c r="I1030" s="85"/>
    </row>
    <row r="1031" spans="1:9" ht="37.5" x14ac:dyDescent="0.25">
      <c r="A1031" s="87" t="s">
        <v>10977</v>
      </c>
      <c r="B1031" s="86" t="s">
        <v>10979</v>
      </c>
      <c r="C1031" s="126" t="s">
        <v>10980</v>
      </c>
      <c r="D1031" s="80" t="s">
        <v>5368</v>
      </c>
      <c r="E1031" s="80" t="s">
        <v>3217</v>
      </c>
      <c r="F1031" s="339">
        <v>1</v>
      </c>
      <c r="G1031" s="85">
        <v>3330000</v>
      </c>
      <c r="H1031" s="85">
        <v>3330000</v>
      </c>
      <c r="I1031" s="85"/>
    </row>
    <row r="1032" spans="1:9" ht="39" x14ac:dyDescent="0.25">
      <c r="A1032" s="341" t="s">
        <v>10981</v>
      </c>
      <c r="B1032" s="342" t="s">
        <v>5364</v>
      </c>
      <c r="C1032" s="335" t="s">
        <v>10982</v>
      </c>
      <c r="D1032" s="336" t="s">
        <v>12</v>
      </c>
      <c r="E1032" s="336" t="s">
        <v>70</v>
      </c>
      <c r="F1032" s="337"/>
      <c r="G1032" s="338"/>
      <c r="H1032" s="338"/>
      <c r="I1032" s="338">
        <v>1845181</v>
      </c>
    </row>
    <row r="1033" spans="1:9" x14ac:dyDescent="0.25">
      <c r="A1033" s="87" t="s">
        <v>10981</v>
      </c>
      <c r="B1033" s="7" t="s">
        <v>5601</v>
      </c>
      <c r="C1033" s="126" t="s">
        <v>5602</v>
      </c>
      <c r="D1033" s="80" t="s">
        <v>5373</v>
      </c>
      <c r="E1033" s="80" t="s">
        <v>4985</v>
      </c>
      <c r="F1033" s="339">
        <v>1.5</v>
      </c>
      <c r="G1033" s="85">
        <v>41652</v>
      </c>
      <c r="H1033" s="85">
        <v>62478</v>
      </c>
      <c r="I1033" s="85"/>
    </row>
    <row r="1034" spans="1:9" x14ac:dyDescent="0.25">
      <c r="A1034" s="87" t="s">
        <v>10981</v>
      </c>
      <c r="B1034" s="7" t="s">
        <v>5414</v>
      </c>
      <c r="C1034" s="126" t="s">
        <v>5415</v>
      </c>
      <c r="D1034" s="80" t="s">
        <v>5390</v>
      </c>
      <c r="E1034" s="80" t="s">
        <v>75</v>
      </c>
      <c r="F1034" s="339">
        <v>0.08</v>
      </c>
      <c r="G1034" s="85">
        <v>187426</v>
      </c>
      <c r="H1034" s="85">
        <v>14994</v>
      </c>
      <c r="I1034" s="85"/>
    </row>
    <row r="1035" spans="1:9" x14ac:dyDescent="0.25">
      <c r="A1035" s="87" t="s">
        <v>10981</v>
      </c>
      <c r="B1035" s="7" t="s">
        <v>5374</v>
      </c>
      <c r="C1035" s="126" t="s">
        <v>5375</v>
      </c>
      <c r="D1035" s="80" t="s">
        <v>5376</v>
      </c>
      <c r="E1035" s="80" t="s">
        <v>70</v>
      </c>
      <c r="F1035" s="339">
        <v>0.5</v>
      </c>
      <c r="G1035" s="85">
        <v>3623</v>
      </c>
      <c r="H1035" s="85">
        <v>1812</v>
      </c>
      <c r="I1035" s="85"/>
    </row>
    <row r="1036" spans="1:9" x14ac:dyDescent="0.25">
      <c r="A1036" s="87" t="s">
        <v>10981</v>
      </c>
      <c r="B1036" s="7" t="s">
        <v>5377</v>
      </c>
      <c r="C1036" s="126" t="s">
        <v>5378</v>
      </c>
      <c r="D1036" s="80" t="s">
        <v>5368</v>
      </c>
      <c r="E1036" s="80" t="s">
        <v>70</v>
      </c>
      <c r="F1036" s="339">
        <v>1</v>
      </c>
      <c r="G1036" s="85">
        <v>1897</v>
      </c>
      <c r="H1036" s="85">
        <v>1897</v>
      </c>
      <c r="I1036" s="85"/>
    </row>
    <row r="1037" spans="1:9" x14ac:dyDescent="0.25">
      <c r="A1037" s="87" t="s">
        <v>10981</v>
      </c>
      <c r="B1037" s="86" t="s">
        <v>7021</v>
      </c>
      <c r="C1037" s="126" t="s">
        <v>7022</v>
      </c>
      <c r="D1037" s="80" t="s">
        <v>5368</v>
      </c>
      <c r="E1037" s="80" t="s">
        <v>70</v>
      </c>
      <c r="F1037" s="339">
        <v>2</v>
      </c>
      <c r="G1037" s="85">
        <v>2562</v>
      </c>
      <c r="H1037" s="85">
        <v>5124</v>
      </c>
      <c r="I1037" s="85"/>
    </row>
    <row r="1038" spans="1:9" x14ac:dyDescent="0.25">
      <c r="A1038" s="87" t="s">
        <v>10981</v>
      </c>
      <c r="B1038" s="86" t="s">
        <v>6184</v>
      </c>
      <c r="C1038" s="126" t="s">
        <v>6185</v>
      </c>
      <c r="D1038" s="80" t="s">
        <v>5368</v>
      </c>
      <c r="E1038" s="80" t="s">
        <v>5143</v>
      </c>
      <c r="F1038" s="339">
        <v>0.15</v>
      </c>
      <c r="G1038" s="85">
        <v>59176</v>
      </c>
      <c r="H1038" s="85">
        <v>8876</v>
      </c>
      <c r="I1038" s="85"/>
    </row>
    <row r="1039" spans="1:9" ht="25" x14ac:dyDescent="0.25">
      <c r="A1039" s="87" t="s">
        <v>10981</v>
      </c>
      <c r="B1039" s="86" t="s">
        <v>10983</v>
      </c>
      <c r="C1039" s="126" t="s">
        <v>10984</v>
      </c>
      <c r="D1039" s="80" t="s">
        <v>5368</v>
      </c>
      <c r="E1039" s="80" t="s">
        <v>3217</v>
      </c>
      <c r="F1039" s="339">
        <v>1</v>
      </c>
      <c r="G1039" s="85">
        <v>1750000</v>
      </c>
      <c r="H1039" s="85">
        <v>1750000</v>
      </c>
      <c r="I1039" s="85"/>
    </row>
    <row r="1040" spans="1:9" ht="91" x14ac:dyDescent="0.25">
      <c r="A1040" s="341" t="s">
        <v>2681</v>
      </c>
      <c r="B1040" s="342" t="s">
        <v>5364</v>
      </c>
      <c r="C1040" s="335" t="s">
        <v>2682</v>
      </c>
      <c r="D1040" s="336" t="s">
        <v>12</v>
      </c>
      <c r="E1040" s="336" t="s">
        <v>65</v>
      </c>
      <c r="F1040" s="337"/>
      <c r="G1040" s="338"/>
      <c r="H1040" s="338"/>
      <c r="I1040" s="338">
        <v>538629</v>
      </c>
    </row>
    <row r="1041" spans="1:9" x14ac:dyDescent="0.25">
      <c r="A1041" s="87" t="s">
        <v>2681</v>
      </c>
      <c r="B1041" s="7" t="s">
        <v>5734</v>
      </c>
      <c r="C1041" s="126" t="s">
        <v>5735</v>
      </c>
      <c r="D1041" s="80" t="s">
        <v>5373</v>
      </c>
      <c r="E1041" s="80" t="s">
        <v>4985</v>
      </c>
      <c r="F1041" s="339">
        <v>1.69</v>
      </c>
      <c r="G1041" s="85">
        <v>41004</v>
      </c>
      <c r="H1041" s="85">
        <v>69297</v>
      </c>
      <c r="I1041" s="85"/>
    </row>
    <row r="1042" spans="1:9" x14ac:dyDescent="0.25">
      <c r="A1042" s="87" t="s">
        <v>2681</v>
      </c>
      <c r="B1042" s="7" t="s">
        <v>5414</v>
      </c>
      <c r="C1042" s="126" t="s">
        <v>5415</v>
      </c>
      <c r="D1042" s="80" t="s">
        <v>5390</v>
      </c>
      <c r="E1042" s="80" t="s">
        <v>75</v>
      </c>
      <c r="F1042" s="339">
        <v>4.8000000000000001E-2</v>
      </c>
      <c r="G1042" s="85">
        <v>187426</v>
      </c>
      <c r="H1042" s="85">
        <v>8996</v>
      </c>
      <c r="I1042" s="85"/>
    </row>
    <row r="1043" spans="1:9" x14ac:dyDescent="0.25">
      <c r="A1043" s="87" t="s">
        <v>2681</v>
      </c>
      <c r="B1043" s="7" t="s">
        <v>5374</v>
      </c>
      <c r="C1043" s="126" t="s">
        <v>5375</v>
      </c>
      <c r="D1043" s="80" t="s">
        <v>5376</v>
      </c>
      <c r="E1043" s="80" t="s">
        <v>70</v>
      </c>
      <c r="F1043" s="339">
        <v>0.5</v>
      </c>
      <c r="G1043" s="85">
        <v>3623</v>
      </c>
      <c r="H1043" s="85">
        <v>1812</v>
      </c>
      <c r="I1043" s="85"/>
    </row>
    <row r="1044" spans="1:9" x14ac:dyDescent="0.25">
      <c r="A1044" s="87" t="s">
        <v>2681</v>
      </c>
      <c r="B1044" s="7" t="s">
        <v>5377</v>
      </c>
      <c r="C1044" s="126" t="s">
        <v>5378</v>
      </c>
      <c r="D1044" s="80" t="s">
        <v>5368</v>
      </c>
      <c r="E1044" s="80" t="s">
        <v>70</v>
      </c>
      <c r="F1044" s="339">
        <v>2.2999999999999998</v>
      </c>
      <c r="G1044" s="85">
        <v>1897</v>
      </c>
      <c r="H1044" s="85">
        <v>4363</v>
      </c>
      <c r="I1044" s="85"/>
    </row>
    <row r="1045" spans="1:9" ht="75" x14ac:dyDescent="0.25">
      <c r="A1045" s="87" t="s">
        <v>2681</v>
      </c>
      <c r="B1045" s="7" t="s">
        <v>8210</v>
      </c>
      <c r="C1045" s="126" t="s">
        <v>8211</v>
      </c>
      <c r="D1045" s="80" t="s">
        <v>5368</v>
      </c>
      <c r="E1045" s="80" t="s">
        <v>65</v>
      </c>
      <c r="F1045" s="339">
        <v>1</v>
      </c>
      <c r="G1045" s="85">
        <v>454161</v>
      </c>
      <c r="H1045" s="85">
        <v>454161</v>
      </c>
      <c r="I1045" s="85"/>
    </row>
    <row r="1046" spans="1:9" ht="52" x14ac:dyDescent="0.25">
      <c r="A1046" s="341" t="s">
        <v>10667</v>
      </c>
      <c r="B1046" s="342" t="s">
        <v>5364</v>
      </c>
      <c r="C1046" s="335" t="s">
        <v>10668</v>
      </c>
      <c r="D1046" s="336" t="s">
        <v>12</v>
      </c>
      <c r="E1046" s="336" t="s">
        <v>70</v>
      </c>
      <c r="F1046" s="337"/>
      <c r="G1046" s="338"/>
      <c r="H1046" s="338"/>
      <c r="I1046" s="338">
        <v>2002437</v>
      </c>
    </row>
    <row r="1047" spans="1:9" ht="50" x14ac:dyDescent="0.25">
      <c r="A1047" s="87" t="s">
        <v>10667</v>
      </c>
      <c r="B1047" s="86" t="s">
        <v>10669</v>
      </c>
      <c r="C1047" s="126" t="s">
        <v>10668</v>
      </c>
      <c r="D1047" s="80" t="s">
        <v>5368</v>
      </c>
      <c r="E1047" s="80" t="s">
        <v>3217</v>
      </c>
      <c r="F1047" s="339">
        <v>1</v>
      </c>
      <c r="G1047" s="85">
        <v>2002437</v>
      </c>
      <c r="H1047" s="85">
        <v>2002437</v>
      </c>
      <c r="I1047" s="85"/>
    </row>
    <row r="1048" spans="1:9" ht="65" x14ac:dyDescent="0.25">
      <c r="A1048" s="341" t="s">
        <v>2755</v>
      </c>
      <c r="B1048" s="342" t="s">
        <v>5364</v>
      </c>
      <c r="C1048" s="335" t="s">
        <v>2756</v>
      </c>
      <c r="D1048" s="336" t="s">
        <v>12</v>
      </c>
      <c r="E1048" s="336" t="s">
        <v>65</v>
      </c>
      <c r="F1048" s="337"/>
      <c r="G1048" s="338"/>
      <c r="H1048" s="338"/>
      <c r="I1048" s="338">
        <v>352523</v>
      </c>
    </row>
    <row r="1049" spans="1:9" ht="62.5" x14ac:dyDescent="0.25">
      <c r="A1049" s="87" t="s">
        <v>2755</v>
      </c>
      <c r="B1049" s="7" t="s">
        <v>8325</v>
      </c>
      <c r="C1049" s="126" t="s">
        <v>8326</v>
      </c>
      <c r="D1049" s="80" t="s">
        <v>5368</v>
      </c>
      <c r="E1049" s="80" t="s">
        <v>65</v>
      </c>
      <c r="F1049" s="339">
        <v>1</v>
      </c>
      <c r="G1049" s="85">
        <v>352523</v>
      </c>
      <c r="H1049" s="85">
        <v>352523</v>
      </c>
      <c r="I1049" s="85"/>
    </row>
    <row r="1050" spans="1:9" ht="65" x14ac:dyDescent="0.25">
      <c r="A1050" s="341" t="s">
        <v>2757</v>
      </c>
      <c r="B1050" s="342" t="s">
        <v>5364</v>
      </c>
      <c r="C1050" s="335" t="s">
        <v>2758</v>
      </c>
      <c r="D1050" s="336" t="s">
        <v>12</v>
      </c>
      <c r="E1050" s="336" t="s">
        <v>65</v>
      </c>
      <c r="F1050" s="337"/>
      <c r="G1050" s="338"/>
      <c r="H1050" s="338"/>
      <c r="I1050" s="338">
        <v>233182</v>
      </c>
    </row>
    <row r="1051" spans="1:9" ht="62.5" x14ac:dyDescent="0.25">
      <c r="A1051" s="87" t="s">
        <v>2757</v>
      </c>
      <c r="B1051" s="7" t="s">
        <v>8327</v>
      </c>
      <c r="C1051" s="126" t="s">
        <v>8328</v>
      </c>
      <c r="D1051" s="80" t="s">
        <v>5368</v>
      </c>
      <c r="E1051" s="80" t="s">
        <v>65</v>
      </c>
      <c r="F1051" s="339">
        <v>1</v>
      </c>
      <c r="G1051" s="85">
        <v>233182</v>
      </c>
      <c r="H1051" s="85">
        <v>233182</v>
      </c>
      <c r="I1051" s="85"/>
    </row>
    <row r="1052" spans="1:9" ht="65" x14ac:dyDescent="0.25">
      <c r="A1052" s="341" t="s">
        <v>2759</v>
      </c>
      <c r="B1052" s="342" t="s">
        <v>5364</v>
      </c>
      <c r="C1052" s="335" t="s">
        <v>2760</v>
      </c>
      <c r="D1052" s="336" t="s">
        <v>12</v>
      </c>
      <c r="E1052" s="336" t="s">
        <v>65</v>
      </c>
      <c r="F1052" s="337"/>
      <c r="G1052" s="338"/>
      <c r="H1052" s="338"/>
      <c r="I1052" s="338">
        <v>314616</v>
      </c>
    </row>
    <row r="1053" spans="1:9" ht="62.5" x14ac:dyDescent="0.25">
      <c r="A1053" s="87" t="s">
        <v>2759</v>
      </c>
      <c r="B1053" s="7" t="s">
        <v>8329</v>
      </c>
      <c r="C1053" s="126" t="s">
        <v>8330</v>
      </c>
      <c r="D1053" s="80" t="s">
        <v>5368</v>
      </c>
      <c r="E1053" s="80" t="s">
        <v>65</v>
      </c>
      <c r="F1053" s="339">
        <v>1</v>
      </c>
      <c r="G1053" s="85">
        <v>314616</v>
      </c>
      <c r="H1053" s="85">
        <v>314616</v>
      </c>
      <c r="I1053" s="85"/>
    </row>
    <row r="1054" spans="1:9" ht="52" x14ac:dyDescent="0.25">
      <c r="A1054" s="341" t="s">
        <v>2773</v>
      </c>
      <c r="B1054" s="342" t="s">
        <v>5364</v>
      </c>
      <c r="C1054" s="335" t="s">
        <v>2774</v>
      </c>
      <c r="D1054" s="336" t="s">
        <v>12</v>
      </c>
      <c r="E1054" s="336" t="s">
        <v>65</v>
      </c>
      <c r="F1054" s="337"/>
      <c r="G1054" s="338"/>
      <c r="H1054" s="338"/>
      <c r="I1054" s="338">
        <v>1278886</v>
      </c>
    </row>
    <row r="1055" spans="1:9" ht="50" x14ac:dyDescent="0.25">
      <c r="A1055" s="87" t="s">
        <v>2773</v>
      </c>
      <c r="B1055" s="7" t="s">
        <v>8343</v>
      </c>
      <c r="C1055" s="126" t="s">
        <v>8344</v>
      </c>
      <c r="D1055" s="80" t="s">
        <v>5368</v>
      </c>
      <c r="E1055" s="80" t="s">
        <v>65</v>
      </c>
      <c r="F1055" s="339">
        <v>1</v>
      </c>
      <c r="G1055" s="85">
        <v>1278886</v>
      </c>
      <c r="H1055" s="85">
        <v>1278886</v>
      </c>
      <c r="I1055" s="85"/>
    </row>
    <row r="1056" spans="1:9" ht="52" x14ac:dyDescent="0.25">
      <c r="A1056" s="341" t="s">
        <v>2777</v>
      </c>
      <c r="B1056" s="342" t="s">
        <v>5364</v>
      </c>
      <c r="C1056" s="335" t="s">
        <v>2778</v>
      </c>
      <c r="D1056" s="336" t="s">
        <v>12</v>
      </c>
      <c r="E1056" s="336" t="s">
        <v>65</v>
      </c>
      <c r="F1056" s="337"/>
      <c r="G1056" s="338"/>
      <c r="H1056" s="338"/>
      <c r="I1056" s="338">
        <v>1285340</v>
      </c>
    </row>
    <row r="1057" spans="1:9" ht="50" x14ac:dyDescent="0.25">
      <c r="A1057" s="87" t="s">
        <v>2777</v>
      </c>
      <c r="B1057" s="7" t="s">
        <v>8347</v>
      </c>
      <c r="C1057" s="126" t="s">
        <v>8348</v>
      </c>
      <c r="D1057" s="80" t="s">
        <v>5368</v>
      </c>
      <c r="E1057" s="80" t="s">
        <v>65</v>
      </c>
      <c r="F1057" s="339">
        <v>1</v>
      </c>
      <c r="G1057" s="85">
        <v>1285340</v>
      </c>
      <c r="H1057" s="85">
        <v>1285340</v>
      </c>
      <c r="I1057" s="85"/>
    </row>
    <row r="1058" spans="1:9" ht="52" x14ac:dyDescent="0.25">
      <c r="A1058" s="341" t="s">
        <v>2787</v>
      </c>
      <c r="B1058" s="342" t="s">
        <v>5364</v>
      </c>
      <c r="C1058" s="335" t="s">
        <v>10642</v>
      </c>
      <c r="D1058" s="336" t="s">
        <v>12</v>
      </c>
      <c r="E1058" s="336" t="s">
        <v>70</v>
      </c>
      <c r="F1058" s="337"/>
      <c r="G1058" s="338"/>
      <c r="H1058" s="338"/>
      <c r="I1058" s="338">
        <v>673414</v>
      </c>
    </row>
    <row r="1059" spans="1:9" ht="50" x14ac:dyDescent="0.25">
      <c r="A1059" s="87" t="s">
        <v>2787</v>
      </c>
      <c r="B1059" s="7" t="s">
        <v>8357</v>
      </c>
      <c r="C1059" s="126" t="s">
        <v>10919</v>
      </c>
      <c r="D1059" s="80" t="s">
        <v>5368</v>
      </c>
      <c r="E1059" s="100" t="s">
        <v>70</v>
      </c>
      <c r="F1059" s="339">
        <v>1</v>
      </c>
      <c r="G1059" s="85">
        <v>673414</v>
      </c>
      <c r="H1059" s="85">
        <v>673414</v>
      </c>
      <c r="I1059" s="85"/>
    </row>
    <row r="1060" spans="1:9" ht="65" x14ac:dyDescent="0.25">
      <c r="A1060" s="341" t="s">
        <v>2825</v>
      </c>
      <c r="B1060" s="342" t="s">
        <v>5364</v>
      </c>
      <c r="C1060" s="335" t="s">
        <v>2826</v>
      </c>
      <c r="D1060" s="336" t="s">
        <v>12</v>
      </c>
      <c r="E1060" s="336" t="s">
        <v>70</v>
      </c>
      <c r="F1060" s="337"/>
      <c r="G1060" s="338"/>
      <c r="H1060" s="338"/>
      <c r="I1060" s="338">
        <v>1609754</v>
      </c>
    </row>
    <row r="1061" spans="1:9" ht="62.5" x14ac:dyDescent="0.25">
      <c r="A1061" s="87" t="s">
        <v>2825</v>
      </c>
      <c r="B1061" s="7" t="s">
        <v>8395</v>
      </c>
      <c r="C1061" s="126" t="s">
        <v>8396</v>
      </c>
      <c r="D1061" s="80" t="s">
        <v>5368</v>
      </c>
      <c r="E1061" s="80" t="s">
        <v>70</v>
      </c>
      <c r="F1061" s="339">
        <v>1</v>
      </c>
      <c r="G1061" s="85">
        <v>1609754</v>
      </c>
      <c r="H1061" s="85">
        <v>1609754</v>
      </c>
      <c r="I1061" s="85"/>
    </row>
    <row r="1062" spans="1:9" ht="13" x14ac:dyDescent="0.25">
      <c r="A1062" s="341" t="s">
        <v>2909</v>
      </c>
      <c r="B1062" s="342" t="s">
        <v>5364</v>
      </c>
      <c r="C1062" s="335" t="s">
        <v>2910</v>
      </c>
      <c r="D1062" s="336" t="s">
        <v>12</v>
      </c>
      <c r="E1062" s="336" t="s">
        <v>70</v>
      </c>
      <c r="F1062" s="337"/>
      <c r="G1062" s="338"/>
      <c r="H1062" s="338"/>
      <c r="I1062" s="338">
        <v>91640</v>
      </c>
    </row>
    <row r="1063" spans="1:9" x14ac:dyDescent="0.25">
      <c r="A1063" s="87" t="s">
        <v>2909</v>
      </c>
      <c r="B1063" s="7" t="s">
        <v>5371</v>
      </c>
      <c r="C1063" s="126" t="s">
        <v>5372</v>
      </c>
      <c r="D1063" s="80" t="s">
        <v>5373</v>
      </c>
      <c r="E1063" s="80" t="s">
        <v>4985</v>
      </c>
      <c r="F1063" s="339">
        <v>1.7</v>
      </c>
      <c r="G1063" s="85">
        <v>37863</v>
      </c>
      <c r="H1063" s="85">
        <v>64367</v>
      </c>
      <c r="I1063" s="85"/>
    </row>
    <row r="1064" spans="1:9" x14ac:dyDescent="0.25">
      <c r="A1064" s="87" t="s">
        <v>2909</v>
      </c>
      <c r="B1064" s="7" t="s">
        <v>5414</v>
      </c>
      <c r="C1064" s="126" t="s">
        <v>5415</v>
      </c>
      <c r="D1064" s="80" t="s">
        <v>5390</v>
      </c>
      <c r="E1064" s="80" t="s">
        <v>75</v>
      </c>
      <c r="F1064" s="339">
        <v>1.77E-2</v>
      </c>
      <c r="G1064" s="85">
        <v>187426</v>
      </c>
      <c r="H1064" s="85">
        <v>3317</v>
      </c>
      <c r="I1064" s="85"/>
    </row>
    <row r="1065" spans="1:9" x14ac:dyDescent="0.25">
      <c r="A1065" s="87" t="s">
        <v>2909</v>
      </c>
      <c r="B1065" s="7" t="s">
        <v>5374</v>
      </c>
      <c r="C1065" s="126" t="s">
        <v>5375</v>
      </c>
      <c r="D1065" s="80" t="s">
        <v>5376</v>
      </c>
      <c r="E1065" s="80" t="s">
        <v>70</v>
      </c>
      <c r="F1065" s="339">
        <v>1.7</v>
      </c>
      <c r="G1065" s="85">
        <v>3623</v>
      </c>
      <c r="H1065" s="85">
        <v>6159</v>
      </c>
      <c r="I1065" s="85"/>
    </row>
    <row r="1066" spans="1:9" x14ac:dyDescent="0.25">
      <c r="A1066" s="87" t="s">
        <v>2909</v>
      </c>
      <c r="B1066" s="7" t="s">
        <v>5736</v>
      </c>
      <c r="C1066" s="126" t="s">
        <v>10618</v>
      </c>
      <c r="D1066" s="80" t="s">
        <v>5368</v>
      </c>
      <c r="E1066" s="80" t="s">
        <v>5393</v>
      </c>
      <c r="F1066" s="339">
        <v>1.6E-2</v>
      </c>
      <c r="G1066" s="85">
        <v>140296</v>
      </c>
      <c r="H1066" s="85">
        <v>2245</v>
      </c>
      <c r="I1066" s="85"/>
    </row>
    <row r="1067" spans="1:9" x14ac:dyDescent="0.25">
      <c r="A1067" s="87" t="s">
        <v>2909</v>
      </c>
      <c r="B1067" s="7" t="s">
        <v>5422</v>
      </c>
      <c r="C1067" s="126" t="s">
        <v>5423</v>
      </c>
      <c r="D1067" s="80" t="s">
        <v>5368</v>
      </c>
      <c r="E1067" s="80" t="s">
        <v>5393</v>
      </c>
      <c r="F1067" s="339">
        <v>2.5999999999999999E-2</v>
      </c>
      <c r="G1067" s="85">
        <v>126880</v>
      </c>
      <c r="H1067" s="85">
        <v>3299</v>
      </c>
      <c r="I1067" s="85"/>
    </row>
    <row r="1068" spans="1:9" x14ac:dyDescent="0.25">
      <c r="A1068" s="87" t="s">
        <v>2909</v>
      </c>
      <c r="B1068" s="7" t="s">
        <v>5377</v>
      </c>
      <c r="C1068" s="126" t="s">
        <v>5378</v>
      </c>
      <c r="D1068" s="80" t="s">
        <v>5368</v>
      </c>
      <c r="E1068" s="80" t="s">
        <v>70</v>
      </c>
      <c r="F1068" s="339">
        <v>1.06</v>
      </c>
      <c r="G1068" s="85">
        <v>1897</v>
      </c>
      <c r="H1068" s="85">
        <v>2011</v>
      </c>
      <c r="I1068" s="85"/>
    </row>
    <row r="1069" spans="1:9" x14ac:dyDescent="0.25">
      <c r="A1069" s="87" t="s">
        <v>2909</v>
      </c>
      <c r="B1069" s="7" t="s">
        <v>8178</v>
      </c>
      <c r="C1069" s="126" t="s">
        <v>8179</v>
      </c>
      <c r="D1069" s="80" t="s">
        <v>5368</v>
      </c>
      <c r="E1069" s="80" t="s">
        <v>70</v>
      </c>
      <c r="F1069" s="339">
        <v>2</v>
      </c>
      <c r="G1069" s="85">
        <v>5121</v>
      </c>
      <c r="H1069" s="85">
        <v>10242</v>
      </c>
      <c r="I1069" s="85"/>
    </row>
    <row r="1070" spans="1:9" ht="39" x14ac:dyDescent="0.25">
      <c r="A1070" s="341" t="s">
        <v>10920</v>
      </c>
      <c r="B1070" s="342" t="s">
        <v>5364</v>
      </c>
      <c r="C1070" s="335" t="s">
        <v>10921</v>
      </c>
      <c r="D1070" s="336" t="s">
        <v>12</v>
      </c>
      <c r="E1070" s="336" t="s">
        <v>3217</v>
      </c>
      <c r="F1070" s="337"/>
      <c r="G1070" s="338"/>
      <c r="H1070" s="338"/>
      <c r="I1070" s="338">
        <v>1307304</v>
      </c>
    </row>
    <row r="1071" spans="1:9" x14ac:dyDescent="0.25">
      <c r="A1071" s="87" t="s">
        <v>10920</v>
      </c>
      <c r="B1071" s="86" t="s">
        <v>5460</v>
      </c>
      <c r="C1071" s="126" t="s">
        <v>5461</v>
      </c>
      <c r="D1071" s="80" t="s">
        <v>5373</v>
      </c>
      <c r="E1071" s="80" t="s">
        <v>4985</v>
      </c>
      <c r="F1071" s="339">
        <v>2</v>
      </c>
      <c r="G1071" s="85">
        <v>52425</v>
      </c>
      <c r="H1071" s="85">
        <v>104850</v>
      </c>
      <c r="I1071" s="85"/>
    </row>
    <row r="1072" spans="1:9" x14ac:dyDescent="0.25">
      <c r="A1072" s="87" t="s">
        <v>10920</v>
      </c>
      <c r="B1072" s="86" t="s">
        <v>5414</v>
      </c>
      <c r="C1072" s="126" t="s">
        <v>5415</v>
      </c>
      <c r="D1072" s="80" t="s">
        <v>5390</v>
      </c>
      <c r="E1072" s="80" t="s">
        <v>75</v>
      </c>
      <c r="F1072" s="339">
        <v>0.01</v>
      </c>
      <c r="G1072" s="85">
        <v>187426</v>
      </c>
      <c r="H1072" s="85">
        <v>1874</v>
      </c>
      <c r="I1072" s="85"/>
    </row>
    <row r="1073" spans="1:9" x14ac:dyDescent="0.25">
      <c r="A1073" s="87" t="s">
        <v>10920</v>
      </c>
      <c r="B1073" s="7" t="s">
        <v>5374</v>
      </c>
      <c r="C1073" s="126" t="s">
        <v>5375</v>
      </c>
      <c r="D1073" s="80" t="s">
        <v>5376</v>
      </c>
      <c r="E1073" s="80" t="s">
        <v>70</v>
      </c>
      <c r="F1073" s="339">
        <v>0.5</v>
      </c>
      <c r="G1073" s="85">
        <v>3623</v>
      </c>
      <c r="H1073" s="85">
        <v>1812</v>
      </c>
      <c r="I1073" s="85"/>
    </row>
    <row r="1074" spans="1:9" ht="37.5" x14ac:dyDescent="0.25">
      <c r="A1074" s="87" t="s">
        <v>10920</v>
      </c>
      <c r="B1074" s="86" t="s">
        <v>10922</v>
      </c>
      <c r="C1074" s="126" t="s">
        <v>10923</v>
      </c>
      <c r="D1074" s="80" t="s">
        <v>5368</v>
      </c>
      <c r="E1074" s="80" t="s">
        <v>70</v>
      </c>
      <c r="F1074" s="339">
        <v>1</v>
      </c>
      <c r="G1074" s="85">
        <v>1092000</v>
      </c>
      <c r="H1074" s="85">
        <v>1092000</v>
      </c>
      <c r="I1074" s="85"/>
    </row>
    <row r="1075" spans="1:9" x14ac:dyDescent="0.25">
      <c r="A1075" s="87" t="s">
        <v>10920</v>
      </c>
      <c r="B1075" s="86" t="s">
        <v>10670</v>
      </c>
      <c r="C1075" s="126" t="s">
        <v>10671</v>
      </c>
      <c r="D1075" s="80" t="s">
        <v>5368</v>
      </c>
      <c r="E1075" s="80" t="s">
        <v>10167</v>
      </c>
      <c r="F1075" s="339">
        <v>0.2</v>
      </c>
      <c r="G1075" s="85">
        <v>109096</v>
      </c>
      <c r="H1075" s="85">
        <v>21819</v>
      </c>
      <c r="I1075" s="85"/>
    </row>
    <row r="1076" spans="1:9" x14ac:dyDescent="0.25">
      <c r="A1076" s="87" t="s">
        <v>10920</v>
      </c>
      <c r="B1076" s="86" t="s">
        <v>8862</v>
      </c>
      <c r="C1076" s="126" t="s">
        <v>8863</v>
      </c>
      <c r="D1076" s="80" t="s">
        <v>5390</v>
      </c>
      <c r="E1076" s="80" t="s">
        <v>4985</v>
      </c>
      <c r="F1076" s="339">
        <v>1.5</v>
      </c>
      <c r="G1076" s="85">
        <v>8130</v>
      </c>
      <c r="H1076" s="85">
        <v>12195</v>
      </c>
      <c r="I1076" s="85"/>
    </row>
    <row r="1077" spans="1:9" x14ac:dyDescent="0.25">
      <c r="A1077" s="87" t="s">
        <v>10920</v>
      </c>
      <c r="B1077" s="86" t="s">
        <v>10647</v>
      </c>
      <c r="C1077" s="126" t="s">
        <v>10648</v>
      </c>
      <c r="D1077" s="80" t="s">
        <v>5368</v>
      </c>
      <c r="E1077" s="80" t="s">
        <v>10646</v>
      </c>
      <c r="F1077" s="339">
        <v>0.2</v>
      </c>
      <c r="G1077" s="85">
        <v>56238</v>
      </c>
      <c r="H1077" s="85">
        <v>11248</v>
      </c>
      <c r="I1077" s="85"/>
    </row>
    <row r="1078" spans="1:9" x14ac:dyDescent="0.25">
      <c r="A1078" s="87" t="s">
        <v>10920</v>
      </c>
      <c r="B1078" s="86" t="s">
        <v>6180</v>
      </c>
      <c r="C1078" s="126" t="s">
        <v>6181</v>
      </c>
      <c r="D1078" s="80" t="s">
        <v>5373</v>
      </c>
      <c r="E1078" s="80" t="s">
        <v>4985</v>
      </c>
      <c r="F1078" s="339">
        <v>1.5</v>
      </c>
      <c r="G1078" s="85">
        <v>41004</v>
      </c>
      <c r="H1078" s="85">
        <v>61506</v>
      </c>
      <c r="I1078" s="85"/>
    </row>
    <row r="1079" spans="1:9" ht="26" x14ac:dyDescent="0.25">
      <c r="A1079" s="341" t="s">
        <v>2963</v>
      </c>
      <c r="B1079" s="342" t="s">
        <v>5364</v>
      </c>
      <c r="C1079" s="335" t="s">
        <v>2964</v>
      </c>
      <c r="D1079" s="336" t="s">
        <v>12</v>
      </c>
      <c r="E1079" s="336" t="s">
        <v>65</v>
      </c>
      <c r="F1079" s="337"/>
      <c r="G1079" s="338"/>
      <c r="H1079" s="338"/>
      <c r="I1079" s="338">
        <v>229968</v>
      </c>
    </row>
    <row r="1080" spans="1:9" x14ac:dyDescent="0.25">
      <c r="A1080" s="87" t="s">
        <v>2963</v>
      </c>
      <c r="B1080" s="7" t="s">
        <v>5601</v>
      </c>
      <c r="C1080" s="126" t="s">
        <v>5602</v>
      </c>
      <c r="D1080" s="80" t="s">
        <v>5373</v>
      </c>
      <c r="E1080" s="80" t="s">
        <v>4985</v>
      </c>
      <c r="F1080" s="339">
        <v>0.5</v>
      </c>
      <c r="G1080" s="85">
        <v>41652</v>
      </c>
      <c r="H1080" s="85">
        <v>20826</v>
      </c>
      <c r="I1080" s="85"/>
    </row>
    <row r="1081" spans="1:9" x14ac:dyDescent="0.25">
      <c r="A1081" s="87" t="s">
        <v>2963</v>
      </c>
      <c r="B1081" s="7" t="s">
        <v>5374</v>
      </c>
      <c r="C1081" s="126" t="s">
        <v>5375</v>
      </c>
      <c r="D1081" s="80" t="s">
        <v>5376</v>
      </c>
      <c r="E1081" s="80" t="s">
        <v>70</v>
      </c>
      <c r="F1081" s="339">
        <v>0.35</v>
      </c>
      <c r="G1081" s="85">
        <v>3623</v>
      </c>
      <c r="H1081" s="85">
        <v>1268</v>
      </c>
      <c r="I1081" s="85"/>
    </row>
    <row r="1082" spans="1:9" x14ac:dyDescent="0.25">
      <c r="A1082" s="87" t="s">
        <v>2963</v>
      </c>
      <c r="B1082" s="7" t="s">
        <v>8557</v>
      </c>
      <c r="C1082" s="126" t="s">
        <v>8558</v>
      </c>
      <c r="D1082" s="80" t="s">
        <v>5368</v>
      </c>
      <c r="E1082" s="80" t="s">
        <v>770</v>
      </c>
      <c r="F1082" s="339">
        <v>7.1</v>
      </c>
      <c r="G1082" s="85">
        <v>22612</v>
      </c>
      <c r="H1082" s="85">
        <v>160545</v>
      </c>
      <c r="I1082" s="85"/>
    </row>
    <row r="1083" spans="1:9" x14ac:dyDescent="0.25">
      <c r="A1083" s="87" t="s">
        <v>2963</v>
      </c>
      <c r="B1083" s="7" t="s">
        <v>8422</v>
      </c>
      <c r="C1083" s="126" t="s">
        <v>8423</v>
      </c>
      <c r="D1083" s="80" t="s">
        <v>5368</v>
      </c>
      <c r="E1083" s="80" t="s">
        <v>65</v>
      </c>
      <c r="F1083" s="339">
        <v>1</v>
      </c>
      <c r="G1083" s="85">
        <v>47329</v>
      </c>
      <c r="H1083" s="85">
        <v>47329</v>
      </c>
      <c r="I1083" s="85"/>
    </row>
    <row r="1084" spans="1:9" ht="39" x14ac:dyDescent="0.25">
      <c r="A1084" s="341" t="s">
        <v>2975</v>
      </c>
      <c r="B1084" s="342" t="s">
        <v>5364</v>
      </c>
      <c r="C1084" s="335" t="s">
        <v>2976</v>
      </c>
      <c r="D1084" s="336" t="s">
        <v>12</v>
      </c>
      <c r="E1084" s="336" t="s">
        <v>65</v>
      </c>
      <c r="F1084" s="337"/>
      <c r="G1084" s="338"/>
      <c r="H1084" s="338"/>
      <c r="I1084" s="338">
        <v>30043</v>
      </c>
    </row>
    <row r="1085" spans="1:9" x14ac:dyDescent="0.25">
      <c r="A1085" s="87" t="s">
        <v>2975</v>
      </c>
      <c r="B1085" s="7" t="s">
        <v>6180</v>
      </c>
      <c r="C1085" s="126" t="s">
        <v>6181</v>
      </c>
      <c r="D1085" s="80" t="s">
        <v>5373</v>
      </c>
      <c r="E1085" s="80" t="s">
        <v>4985</v>
      </c>
      <c r="F1085" s="339">
        <v>0.37</v>
      </c>
      <c r="G1085" s="85">
        <v>41004</v>
      </c>
      <c r="H1085" s="85">
        <v>15171</v>
      </c>
      <c r="I1085" s="85"/>
    </row>
    <row r="1086" spans="1:9" ht="25" x14ac:dyDescent="0.25">
      <c r="A1086" s="87" t="s">
        <v>2975</v>
      </c>
      <c r="B1086" s="7" t="s">
        <v>5681</v>
      </c>
      <c r="C1086" s="126" t="s">
        <v>5682</v>
      </c>
      <c r="D1086" s="80" t="s">
        <v>5390</v>
      </c>
      <c r="E1086" s="80" t="s">
        <v>5683</v>
      </c>
      <c r="F1086" s="339">
        <v>0.06</v>
      </c>
      <c r="G1086" s="85">
        <v>17302</v>
      </c>
      <c r="H1086" s="85">
        <v>1038</v>
      </c>
      <c r="I1086" s="85"/>
    </row>
    <row r="1087" spans="1:9" x14ac:dyDescent="0.25">
      <c r="A1087" s="87" t="s">
        <v>2975</v>
      </c>
      <c r="B1087" s="7" t="s">
        <v>5414</v>
      </c>
      <c r="C1087" s="126" t="s">
        <v>5415</v>
      </c>
      <c r="D1087" s="80" t="s">
        <v>5390</v>
      </c>
      <c r="E1087" s="80" t="s">
        <v>75</v>
      </c>
      <c r="F1087" s="339">
        <v>1E-3</v>
      </c>
      <c r="G1087" s="85">
        <v>187426</v>
      </c>
      <c r="H1087" s="85">
        <v>187</v>
      </c>
      <c r="I1087" s="85"/>
    </row>
    <row r="1088" spans="1:9" x14ac:dyDescent="0.25">
      <c r="A1088" s="87" t="s">
        <v>2975</v>
      </c>
      <c r="B1088" s="7" t="s">
        <v>5374</v>
      </c>
      <c r="C1088" s="126" t="s">
        <v>5375</v>
      </c>
      <c r="D1088" s="80" t="s">
        <v>5376</v>
      </c>
      <c r="E1088" s="80" t="s">
        <v>70</v>
      </c>
      <c r="F1088" s="339">
        <v>0.05</v>
      </c>
      <c r="G1088" s="85">
        <v>3623</v>
      </c>
      <c r="H1088" s="85">
        <v>181</v>
      </c>
      <c r="I1088" s="85"/>
    </row>
    <row r="1089" spans="1:9" x14ac:dyDescent="0.25">
      <c r="A1089" s="87" t="s">
        <v>2975</v>
      </c>
      <c r="B1089" s="7" t="s">
        <v>6142</v>
      </c>
      <c r="C1089" s="126" t="s">
        <v>6143</v>
      </c>
      <c r="D1089" s="80" t="s">
        <v>5368</v>
      </c>
      <c r="E1089" s="80" t="s">
        <v>5393</v>
      </c>
      <c r="F1089" s="339">
        <v>0.05</v>
      </c>
      <c r="G1089" s="85">
        <v>25896</v>
      </c>
      <c r="H1089" s="85">
        <v>1295</v>
      </c>
      <c r="I1089" s="85"/>
    </row>
    <row r="1090" spans="1:9" x14ac:dyDescent="0.25">
      <c r="A1090" s="87" t="s">
        <v>2975</v>
      </c>
      <c r="B1090" s="7" t="s">
        <v>6089</v>
      </c>
      <c r="C1090" s="126" t="s">
        <v>6090</v>
      </c>
      <c r="D1090" s="80" t="s">
        <v>5368</v>
      </c>
      <c r="E1090" s="80" t="s">
        <v>5393</v>
      </c>
      <c r="F1090" s="339">
        <v>0.04</v>
      </c>
      <c r="G1090" s="85">
        <v>62296</v>
      </c>
      <c r="H1090" s="85">
        <v>2492</v>
      </c>
      <c r="I1090" s="85"/>
    </row>
    <row r="1091" spans="1:9" x14ac:dyDescent="0.25">
      <c r="A1091" s="87" t="s">
        <v>2975</v>
      </c>
      <c r="B1091" s="7" t="s">
        <v>6091</v>
      </c>
      <c r="C1091" s="126" t="s">
        <v>6092</v>
      </c>
      <c r="D1091" s="80" t="s">
        <v>5368</v>
      </c>
      <c r="E1091" s="80" t="s">
        <v>5393</v>
      </c>
      <c r="F1091" s="339">
        <v>0.08</v>
      </c>
      <c r="G1091" s="85">
        <v>109097</v>
      </c>
      <c r="H1091" s="85">
        <v>8728</v>
      </c>
      <c r="I1091" s="85"/>
    </row>
    <row r="1092" spans="1:9" x14ac:dyDescent="0.25">
      <c r="A1092" s="87" t="s">
        <v>2975</v>
      </c>
      <c r="B1092" s="7" t="s">
        <v>5377</v>
      </c>
      <c r="C1092" s="126" t="s">
        <v>5378</v>
      </c>
      <c r="D1092" s="80" t="s">
        <v>5368</v>
      </c>
      <c r="E1092" s="80" t="s">
        <v>70</v>
      </c>
      <c r="F1092" s="339">
        <v>0.45</v>
      </c>
      <c r="G1092" s="85">
        <v>1897</v>
      </c>
      <c r="H1092" s="85">
        <v>854</v>
      </c>
      <c r="I1092" s="85"/>
    </row>
    <row r="1093" spans="1:9" x14ac:dyDescent="0.25">
      <c r="A1093" s="87" t="s">
        <v>2975</v>
      </c>
      <c r="B1093" s="7" t="s">
        <v>7779</v>
      </c>
      <c r="C1093" s="126" t="s">
        <v>7780</v>
      </c>
      <c r="D1093" s="80" t="s">
        <v>5368</v>
      </c>
      <c r="E1093" s="80" t="s">
        <v>70</v>
      </c>
      <c r="F1093" s="339">
        <v>0.02</v>
      </c>
      <c r="G1093" s="85">
        <v>4846</v>
      </c>
      <c r="H1093" s="85">
        <v>97</v>
      </c>
      <c r="I1093" s="85"/>
    </row>
    <row r="1094" spans="1:9" ht="39" x14ac:dyDescent="0.25">
      <c r="A1094" s="341" t="s">
        <v>2987</v>
      </c>
      <c r="B1094" s="342" t="s">
        <v>5364</v>
      </c>
      <c r="C1094" s="335" t="s">
        <v>2988</v>
      </c>
      <c r="D1094" s="336" t="s">
        <v>12</v>
      </c>
      <c r="E1094" s="336" t="s">
        <v>65</v>
      </c>
      <c r="F1094" s="337"/>
      <c r="G1094" s="338"/>
      <c r="H1094" s="338"/>
      <c r="I1094" s="338">
        <v>31669</v>
      </c>
    </row>
    <row r="1095" spans="1:9" x14ac:dyDescent="0.25">
      <c r="A1095" s="87" t="s">
        <v>2987</v>
      </c>
      <c r="B1095" s="7" t="s">
        <v>6180</v>
      </c>
      <c r="C1095" s="126" t="s">
        <v>6181</v>
      </c>
      <c r="D1095" s="80" t="s">
        <v>5373</v>
      </c>
      <c r="E1095" s="80" t="s">
        <v>4985</v>
      </c>
      <c r="F1095" s="339">
        <v>0.39</v>
      </c>
      <c r="G1095" s="85">
        <v>41004</v>
      </c>
      <c r="H1095" s="85">
        <v>15992</v>
      </c>
      <c r="I1095" s="85"/>
    </row>
    <row r="1096" spans="1:9" ht="25" x14ac:dyDescent="0.25">
      <c r="A1096" s="87" t="s">
        <v>2987</v>
      </c>
      <c r="B1096" s="7" t="s">
        <v>5681</v>
      </c>
      <c r="C1096" s="126" t="s">
        <v>5682</v>
      </c>
      <c r="D1096" s="80" t="s">
        <v>5390</v>
      </c>
      <c r="E1096" s="80" t="s">
        <v>5683</v>
      </c>
      <c r="F1096" s="339">
        <v>0.1</v>
      </c>
      <c r="G1096" s="85">
        <v>17302</v>
      </c>
      <c r="H1096" s="85">
        <v>1730</v>
      </c>
      <c r="I1096" s="85"/>
    </row>
    <row r="1097" spans="1:9" x14ac:dyDescent="0.25">
      <c r="A1097" s="87" t="s">
        <v>2987</v>
      </c>
      <c r="B1097" s="7" t="s">
        <v>5414</v>
      </c>
      <c r="C1097" s="126" t="s">
        <v>5415</v>
      </c>
      <c r="D1097" s="80" t="s">
        <v>5390</v>
      </c>
      <c r="E1097" s="80" t="s">
        <v>75</v>
      </c>
      <c r="F1097" s="339">
        <v>1.4E-3</v>
      </c>
      <c r="G1097" s="85">
        <v>187426</v>
      </c>
      <c r="H1097" s="85">
        <v>262</v>
      </c>
      <c r="I1097" s="85"/>
    </row>
    <row r="1098" spans="1:9" x14ac:dyDescent="0.25">
      <c r="A1098" s="87" t="s">
        <v>2987</v>
      </c>
      <c r="B1098" s="7" t="s">
        <v>5374</v>
      </c>
      <c r="C1098" s="126" t="s">
        <v>5375</v>
      </c>
      <c r="D1098" s="80" t="s">
        <v>5376</v>
      </c>
      <c r="E1098" s="80" t="s">
        <v>70</v>
      </c>
      <c r="F1098" s="339">
        <v>0.05</v>
      </c>
      <c r="G1098" s="85">
        <v>3623</v>
      </c>
      <c r="H1098" s="85">
        <v>181</v>
      </c>
      <c r="I1098" s="85"/>
    </row>
    <row r="1099" spans="1:9" x14ac:dyDescent="0.25">
      <c r="A1099" s="87" t="s">
        <v>2987</v>
      </c>
      <c r="B1099" s="7" t="s">
        <v>6142</v>
      </c>
      <c r="C1099" s="126" t="s">
        <v>6143</v>
      </c>
      <c r="D1099" s="80" t="s">
        <v>5368</v>
      </c>
      <c r="E1099" s="80" t="s">
        <v>5393</v>
      </c>
      <c r="F1099" s="339">
        <v>0.05</v>
      </c>
      <c r="G1099" s="85">
        <v>25896</v>
      </c>
      <c r="H1099" s="85">
        <v>1295</v>
      </c>
      <c r="I1099" s="85"/>
    </row>
    <row r="1100" spans="1:9" x14ac:dyDescent="0.25">
      <c r="A1100" s="87" t="s">
        <v>2987</v>
      </c>
      <c r="B1100" s="7" t="s">
        <v>6089</v>
      </c>
      <c r="C1100" s="126" t="s">
        <v>6090</v>
      </c>
      <c r="D1100" s="80" t="s">
        <v>5368</v>
      </c>
      <c r="E1100" s="80" t="s">
        <v>5393</v>
      </c>
      <c r="F1100" s="339">
        <v>0.04</v>
      </c>
      <c r="G1100" s="85">
        <v>62296</v>
      </c>
      <c r="H1100" s="85">
        <v>2492</v>
      </c>
      <c r="I1100" s="85"/>
    </row>
    <row r="1101" spans="1:9" x14ac:dyDescent="0.25">
      <c r="A1101" s="87" t="s">
        <v>2987</v>
      </c>
      <c r="B1101" s="7" t="s">
        <v>6091</v>
      </c>
      <c r="C1101" s="126" t="s">
        <v>6092</v>
      </c>
      <c r="D1101" s="80" t="s">
        <v>5368</v>
      </c>
      <c r="E1101" s="80" t="s">
        <v>5393</v>
      </c>
      <c r="F1101" s="339">
        <v>0.08</v>
      </c>
      <c r="G1101" s="85">
        <v>109097</v>
      </c>
      <c r="H1101" s="85">
        <v>8728</v>
      </c>
      <c r="I1101" s="85"/>
    </row>
    <row r="1102" spans="1:9" x14ac:dyDescent="0.25">
      <c r="A1102" s="87" t="s">
        <v>2987</v>
      </c>
      <c r="B1102" s="7" t="s">
        <v>5377</v>
      </c>
      <c r="C1102" s="126" t="s">
        <v>5378</v>
      </c>
      <c r="D1102" s="80" t="s">
        <v>5368</v>
      </c>
      <c r="E1102" s="80" t="s">
        <v>70</v>
      </c>
      <c r="F1102" s="339">
        <v>0.47</v>
      </c>
      <c r="G1102" s="85">
        <v>1897</v>
      </c>
      <c r="H1102" s="85">
        <v>892</v>
      </c>
      <c r="I1102" s="85"/>
    </row>
    <row r="1103" spans="1:9" x14ac:dyDescent="0.25">
      <c r="A1103" s="87" t="s">
        <v>2987</v>
      </c>
      <c r="B1103" s="7" t="s">
        <v>7779</v>
      </c>
      <c r="C1103" s="126" t="s">
        <v>7780</v>
      </c>
      <c r="D1103" s="80" t="s">
        <v>5368</v>
      </c>
      <c r="E1103" s="80" t="s">
        <v>70</v>
      </c>
      <c r="F1103" s="339">
        <v>0.02</v>
      </c>
      <c r="G1103" s="85">
        <v>4846</v>
      </c>
      <c r="H1103" s="85">
        <v>97</v>
      </c>
      <c r="I1103" s="85"/>
    </row>
    <row r="1104" spans="1:9" ht="39" x14ac:dyDescent="0.25">
      <c r="A1104" s="341" t="s">
        <v>2998</v>
      </c>
      <c r="B1104" s="342" t="s">
        <v>5364</v>
      </c>
      <c r="C1104" s="335" t="s">
        <v>2999</v>
      </c>
      <c r="D1104" s="336" t="s">
        <v>12</v>
      </c>
      <c r="E1104" s="336" t="s">
        <v>65</v>
      </c>
      <c r="F1104" s="337"/>
      <c r="G1104" s="338"/>
      <c r="H1104" s="338"/>
      <c r="I1104" s="338">
        <v>34590</v>
      </c>
    </row>
    <row r="1105" spans="1:9" x14ac:dyDescent="0.25">
      <c r="A1105" s="87" t="s">
        <v>2998</v>
      </c>
      <c r="B1105" s="7" t="s">
        <v>6180</v>
      </c>
      <c r="C1105" s="126" t="s">
        <v>6181</v>
      </c>
      <c r="D1105" s="80" t="s">
        <v>5373</v>
      </c>
      <c r="E1105" s="80" t="s">
        <v>4985</v>
      </c>
      <c r="F1105" s="339">
        <v>0.37</v>
      </c>
      <c r="G1105" s="85">
        <v>41004</v>
      </c>
      <c r="H1105" s="85">
        <v>15171</v>
      </c>
      <c r="I1105" s="85"/>
    </row>
    <row r="1106" spans="1:9" ht="25" x14ac:dyDescent="0.25">
      <c r="A1106" s="87" t="s">
        <v>2998</v>
      </c>
      <c r="B1106" s="7" t="s">
        <v>5681</v>
      </c>
      <c r="C1106" s="126" t="s">
        <v>5682</v>
      </c>
      <c r="D1106" s="80" t="s">
        <v>5390</v>
      </c>
      <c r="E1106" s="80" t="s">
        <v>5683</v>
      </c>
      <c r="F1106" s="339">
        <v>0.06</v>
      </c>
      <c r="G1106" s="85">
        <v>17302</v>
      </c>
      <c r="H1106" s="85">
        <v>1038</v>
      </c>
      <c r="I1106" s="85"/>
    </row>
    <row r="1107" spans="1:9" x14ac:dyDescent="0.25">
      <c r="A1107" s="87" t="s">
        <v>2998</v>
      </c>
      <c r="B1107" s="7" t="s">
        <v>5414</v>
      </c>
      <c r="C1107" s="126" t="s">
        <v>5415</v>
      </c>
      <c r="D1107" s="80" t="s">
        <v>5390</v>
      </c>
      <c r="E1107" s="80" t="s">
        <v>75</v>
      </c>
      <c r="F1107" s="339">
        <v>1.8E-3</v>
      </c>
      <c r="G1107" s="85">
        <v>187426</v>
      </c>
      <c r="H1107" s="85">
        <v>337</v>
      </c>
      <c r="I1107" s="85"/>
    </row>
    <row r="1108" spans="1:9" x14ac:dyDescent="0.25">
      <c r="A1108" s="87" t="s">
        <v>2998</v>
      </c>
      <c r="B1108" s="7" t="s">
        <v>5374</v>
      </c>
      <c r="C1108" s="126" t="s">
        <v>5375</v>
      </c>
      <c r="D1108" s="80" t="s">
        <v>5376</v>
      </c>
      <c r="E1108" s="80" t="s">
        <v>70</v>
      </c>
      <c r="F1108" s="339">
        <v>0.05</v>
      </c>
      <c r="G1108" s="85">
        <v>3623</v>
      </c>
      <c r="H1108" s="85">
        <v>181</v>
      </c>
      <c r="I1108" s="85"/>
    </row>
    <row r="1109" spans="1:9" x14ac:dyDescent="0.25">
      <c r="A1109" s="87" t="s">
        <v>2998</v>
      </c>
      <c r="B1109" s="7" t="s">
        <v>7781</v>
      </c>
      <c r="C1109" s="126" t="s">
        <v>7782</v>
      </c>
      <c r="D1109" s="80" t="s">
        <v>5368</v>
      </c>
      <c r="E1109" s="80" t="s">
        <v>5393</v>
      </c>
      <c r="F1109" s="339">
        <v>0.05</v>
      </c>
      <c r="G1109" s="85">
        <v>39000</v>
      </c>
      <c r="H1109" s="85">
        <v>1950</v>
      </c>
      <c r="I1109" s="85"/>
    </row>
    <row r="1110" spans="1:9" x14ac:dyDescent="0.25">
      <c r="A1110" s="87" t="s">
        <v>2998</v>
      </c>
      <c r="B1110" s="7" t="s">
        <v>6089</v>
      </c>
      <c r="C1110" s="126" t="s">
        <v>6090</v>
      </c>
      <c r="D1110" s="80" t="s">
        <v>5368</v>
      </c>
      <c r="E1110" s="80" t="s">
        <v>5393</v>
      </c>
      <c r="F1110" s="339">
        <v>0.04</v>
      </c>
      <c r="G1110" s="85">
        <v>62296</v>
      </c>
      <c r="H1110" s="85">
        <v>2492</v>
      </c>
      <c r="I1110" s="85"/>
    </row>
    <row r="1111" spans="1:9" x14ac:dyDescent="0.25">
      <c r="A1111" s="87" t="s">
        <v>2998</v>
      </c>
      <c r="B1111" s="7" t="s">
        <v>8572</v>
      </c>
      <c r="C1111" s="126" t="s">
        <v>8573</v>
      </c>
      <c r="D1111" s="80" t="s">
        <v>5368</v>
      </c>
      <c r="E1111" s="80" t="s">
        <v>5393</v>
      </c>
      <c r="F1111" s="339">
        <v>0.1</v>
      </c>
      <c r="G1111" s="85">
        <v>124696</v>
      </c>
      <c r="H1111" s="85">
        <v>12470</v>
      </c>
      <c r="I1111" s="85"/>
    </row>
    <row r="1112" spans="1:9" x14ac:dyDescent="0.25">
      <c r="A1112" s="87" t="s">
        <v>2998</v>
      </c>
      <c r="B1112" s="7" t="s">
        <v>5377</v>
      </c>
      <c r="C1112" s="126" t="s">
        <v>5378</v>
      </c>
      <c r="D1112" s="80" t="s">
        <v>5368</v>
      </c>
      <c r="E1112" s="80" t="s">
        <v>70</v>
      </c>
      <c r="F1112" s="339">
        <v>0.45</v>
      </c>
      <c r="G1112" s="85">
        <v>1897</v>
      </c>
      <c r="H1112" s="85">
        <v>854</v>
      </c>
      <c r="I1112" s="85"/>
    </row>
    <row r="1113" spans="1:9" x14ac:dyDescent="0.25">
      <c r="A1113" s="87" t="s">
        <v>2998</v>
      </c>
      <c r="B1113" s="7" t="s">
        <v>7779</v>
      </c>
      <c r="C1113" s="126" t="s">
        <v>7780</v>
      </c>
      <c r="D1113" s="80" t="s">
        <v>5368</v>
      </c>
      <c r="E1113" s="80" t="s">
        <v>70</v>
      </c>
      <c r="F1113" s="339">
        <v>0.02</v>
      </c>
      <c r="G1113" s="85">
        <v>4846</v>
      </c>
      <c r="H1113" s="85">
        <v>97</v>
      </c>
      <c r="I1113" s="85"/>
    </row>
    <row r="1114" spans="1:9" ht="39" x14ac:dyDescent="0.25">
      <c r="A1114" s="341" t="s">
        <v>3000</v>
      </c>
      <c r="B1114" s="342" t="s">
        <v>5364</v>
      </c>
      <c r="C1114" s="335" t="s">
        <v>3001</v>
      </c>
      <c r="D1114" s="336" t="s">
        <v>12</v>
      </c>
      <c r="E1114" s="336" t="s">
        <v>65</v>
      </c>
      <c r="F1114" s="337"/>
      <c r="G1114" s="338"/>
      <c r="H1114" s="338"/>
      <c r="I1114" s="338">
        <v>32603</v>
      </c>
    </row>
    <row r="1115" spans="1:9" x14ac:dyDescent="0.25">
      <c r="A1115" s="87" t="s">
        <v>3000</v>
      </c>
      <c r="B1115" s="7" t="s">
        <v>6180</v>
      </c>
      <c r="C1115" s="126" t="s">
        <v>6181</v>
      </c>
      <c r="D1115" s="80" t="s">
        <v>5373</v>
      </c>
      <c r="E1115" s="80" t="s">
        <v>4985</v>
      </c>
      <c r="F1115" s="339">
        <v>0.37</v>
      </c>
      <c r="G1115" s="85">
        <v>41004</v>
      </c>
      <c r="H1115" s="85">
        <v>15171</v>
      </c>
      <c r="I1115" s="85"/>
    </row>
    <row r="1116" spans="1:9" ht="25" x14ac:dyDescent="0.25">
      <c r="A1116" s="87" t="s">
        <v>3000</v>
      </c>
      <c r="B1116" s="7" t="s">
        <v>5681</v>
      </c>
      <c r="C1116" s="126" t="s">
        <v>5682</v>
      </c>
      <c r="D1116" s="80" t="s">
        <v>5390</v>
      </c>
      <c r="E1116" s="80" t="s">
        <v>5683</v>
      </c>
      <c r="F1116" s="339">
        <v>0.06</v>
      </c>
      <c r="G1116" s="85">
        <v>17302</v>
      </c>
      <c r="H1116" s="85">
        <v>1038</v>
      </c>
      <c r="I1116" s="85"/>
    </row>
    <row r="1117" spans="1:9" x14ac:dyDescent="0.25">
      <c r="A1117" s="87" t="s">
        <v>3000</v>
      </c>
      <c r="B1117" s="7" t="s">
        <v>5414</v>
      </c>
      <c r="C1117" s="126" t="s">
        <v>5415</v>
      </c>
      <c r="D1117" s="80" t="s">
        <v>5390</v>
      </c>
      <c r="E1117" s="80" t="s">
        <v>75</v>
      </c>
      <c r="F1117" s="339">
        <v>1.6000000000000001E-3</v>
      </c>
      <c r="G1117" s="85">
        <v>187426</v>
      </c>
      <c r="H1117" s="85">
        <v>300</v>
      </c>
      <c r="I1117" s="85"/>
    </row>
    <row r="1118" spans="1:9" x14ac:dyDescent="0.25">
      <c r="A1118" s="87" t="s">
        <v>3000</v>
      </c>
      <c r="B1118" s="7" t="s">
        <v>5374</v>
      </c>
      <c r="C1118" s="126" t="s">
        <v>5375</v>
      </c>
      <c r="D1118" s="80" t="s">
        <v>5376</v>
      </c>
      <c r="E1118" s="80" t="s">
        <v>70</v>
      </c>
      <c r="F1118" s="339">
        <v>0.05</v>
      </c>
      <c r="G1118" s="85">
        <v>3623</v>
      </c>
      <c r="H1118" s="85">
        <v>181</v>
      </c>
      <c r="I1118" s="85"/>
    </row>
    <row r="1119" spans="1:9" x14ac:dyDescent="0.25">
      <c r="A1119" s="87" t="s">
        <v>3000</v>
      </c>
      <c r="B1119" s="7" t="s">
        <v>6089</v>
      </c>
      <c r="C1119" s="126" t="s">
        <v>6090</v>
      </c>
      <c r="D1119" s="80" t="s">
        <v>5368</v>
      </c>
      <c r="E1119" s="80" t="s">
        <v>5393</v>
      </c>
      <c r="F1119" s="339">
        <v>0.04</v>
      </c>
      <c r="G1119" s="85">
        <v>62296</v>
      </c>
      <c r="H1119" s="85">
        <v>2492</v>
      </c>
      <c r="I1119" s="85"/>
    </row>
    <row r="1120" spans="1:9" x14ac:dyDescent="0.25">
      <c r="A1120" s="87" t="s">
        <v>3000</v>
      </c>
      <c r="B1120" s="7" t="s">
        <v>8572</v>
      </c>
      <c r="C1120" s="126" t="s">
        <v>8573</v>
      </c>
      <c r="D1120" s="80" t="s">
        <v>5368</v>
      </c>
      <c r="E1120" s="80" t="s">
        <v>5393</v>
      </c>
      <c r="F1120" s="339">
        <v>0.1</v>
      </c>
      <c r="G1120" s="85">
        <v>124696</v>
      </c>
      <c r="H1120" s="85">
        <v>12470</v>
      </c>
      <c r="I1120" s="85"/>
    </row>
    <row r="1121" spans="1:9" x14ac:dyDescent="0.25">
      <c r="A1121" s="87" t="s">
        <v>3000</v>
      </c>
      <c r="B1121" s="7" t="s">
        <v>5377</v>
      </c>
      <c r="C1121" s="126" t="s">
        <v>5378</v>
      </c>
      <c r="D1121" s="80" t="s">
        <v>5368</v>
      </c>
      <c r="E1121" s="80" t="s">
        <v>70</v>
      </c>
      <c r="F1121" s="339">
        <v>0.45</v>
      </c>
      <c r="G1121" s="85">
        <v>1897</v>
      </c>
      <c r="H1121" s="85">
        <v>854</v>
      </c>
      <c r="I1121" s="85"/>
    </row>
    <row r="1122" spans="1:9" x14ac:dyDescent="0.25">
      <c r="A1122" s="87" t="s">
        <v>3000</v>
      </c>
      <c r="B1122" s="7" t="s">
        <v>7779</v>
      </c>
      <c r="C1122" s="126" t="s">
        <v>7780</v>
      </c>
      <c r="D1122" s="80" t="s">
        <v>5368</v>
      </c>
      <c r="E1122" s="80" t="s">
        <v>70</v>
      </c>
      <c r="F1122" s="339">
        <v>0.02</v>
      </c>
      <c r="G1122" s="85">
        <v>4846</v>
      </c>
      <c r="H1122" s="85">
        <v>97</v>
      </c>
      <c r="I1122" s="85"/>
    </row>
    <row r="1123" spans="1:9" ht="26" x14ac:dyDescent="0.25">
      <c r="A1123" s="341" t="s">
        <v>3016</v>
      </c>
      <c r="B1123" s="342" t="s">
        <v>5364</v>
      </c>
      <c r="C1123" s="335" t="s">
        <v>10643</v>
      </c>
      <c r="D1123" s="336" t="s">
        <v>12</v>
      </c>
      <c r="E1123" s="336" t="s">
        <v>65</v>
      </c>
      <c r="F1123" s="337"/>
      <c r="G1123" s="338"/>
      <c r="H1123" s="338"/>
      <c r="I1123" s="338">
        <v>35146</v>
      </c>
    </row>
    <row r="1124" spans="1:9" x14ac:dyDescent="0.25">
      <c r="A1124" s="87" t="s">
        <v>3016</v>
      </c>
      <c r="B1124" s="7" t="s">
        <v>6180</v>
      </c>
      <c r="C1124" s="126" t="s">
        <v>6181</v>
      </c>
      <c r="D1124" s="80" t="s">
        <v>5373</v>
      </c>
      <c r="E1124" s="80" t="s">
        <v>4985</v>
      </c>
      <c r="F1124" s="339">
        <v>0.5</v>
      </c>
      <c r="G1124" s="85">
        <v>41004</v>
      </c>
      <c r="H1124" s="85">
        <v>20502</v>
      </c>
      <c r="I1124" s="85"/>
    </row>
    <row r="1125" spans="1:9" ht="25" x14ac:dyDescent="0.25">
      <c r="A1125" s="87" t="s">
        <v>3016</v>
      </c>
      <c r="B1125" s="7" t="s">
        <v>5681</v>
      </c>
      <c r="C1125" s="126" t="s">
        <v>5682</v>
      </c>
      <c r="D1125" s="80" t="s">
        <v>5390</v>
      </c>
      <c r="E1125" s="80" t="s">
        <v>5683</v>
      </c>
      <c r="F1125" s="339">
        <v>0.1</v>
      </c>
      <c r="G1125" s="85">
        <v>17302</v>
      </c>
      <c r="H1125" s="85">
        <v>1730</v>
      </c>
      <c r="I1125" s="85"/>
    </row>
    <row r="1126" spans="1:9" x14ac:dyDescent="0.25">
      <c r="A1126" s="87" t="s">
        <v>3016</v>
      </c>
      <c r="B1126" s="7" t="s">
        <v>5374</v>
      </c>
      <c r="C1126" s="126" t="s">
        <v>5375</v>
      </c>
      <c r="D1126" s="80" t="s">
        <v>5376</v>
      </c>
      <c r="E1126" s="80" t="s">
        <v>70</v>
      </c>
      <c r="F1126" s="339">
        <v>0.05</v>
      </c>
      <c r="G1126" s="85">
        <v>3623</v>
      </c>
      <c r="H1126" s="85">
        <v>181</v>
      </c>
      <c r="I1126" s="85"/>
    </row>
    <row r="1127" spans="1:9" x14ac:dyDescent="0.25">
      <c r="A1127" s="87" t="s">
        <v>3016</v>
      </c>
      <c r="B1127" s="7" t="s">
        <v>6142</v>
      </c>
      <c r="C1127" s="126" t="s">
        <v>6143</v>
      </c>
      <c r="D1127" s="80" t="s">
        <v>5368</v>
      </c>
      <c r="E1127" s="80" t="s">
        <v>5393</v>
      </c>
      <c r="F1127" s="339">
        <v>6.6666666666666666E-2</v>
      </c>
      <c r="G1127" s="85">
        <v>25896</v>
      </c>
      <c r="H1127" s="85">
        <v>1726</v>
      </c>
      <c r="I1127" s="85"/>
    </row>
    <row r="1128" spans="1:9" x14ac:dyDescent="0.25">
      <c r="A1128" s="87" t="s">
        <v>3016</v>
      </c>
      <c r="B1128" s="7" t="s">
        <v>6170</v>
      </c>
      <c r="C1128" s="126" t="s">
        <v>6171</v>
      </c>
      <c r="D1128" s="80" t="s">
        <v>5368</v>
      </c>
      <c r="E1128" s="80" t="s">
        <v>5393</v>
      </c>
      <c r="F1128" s="339">
        <v>0.1</v>
      </c>
      <c r="G1128" s="85">
        <v>109096</v>
      </c>
      <c r="H1128" s="85">
        <v>10910</v>
      </c>
      <c r="I1128" s="85"/>
    </row>
    <row r="1129" spans="1:9" x14ac:dyDescent="0.25">
      <c r="A1129" s="87" t="s">
        <v>3016</v>
      </c>
      <c r="B1129" s="7" t="s">
        <v>7779</v>
      </c>
      <c r="C1129" s="126" t="s">
        <v>7780</v>
      </c>
      <c r="D1129" s="80" t="s">
        <v>5368</v>
      </c>
      <c r="E1129" s="80" t="s">
        <v>70</v>
      </c>
      <c r="F1129" s="339">
        <v>0.02</v>
      </c>
      <c r="G1129" s="85">
        <v>4846</v>
      </c>
      <c r="H1129" s="85">
        <v>97</v>
      </c>
      <c r="I1129" s="85"/>
    </row>
    <row r="1130" spans="1:9" ht="39" x14ac:dyDescent="0.25">
      <c r="A1130" s="341" t="s">
        <v>3036</v>
      </c>
      <c r="B1130" s="342" t="s">
        <v>5364</v>
      </c>
      <c r="C1130" s="335" t="s">
        <v>10924</v>
      </c>
      <c r="D1130" s="336" t="s">
        <v>12</v>
      </c>
      <c r="E1130" s="336" t="s">
        <v>65</v>
      </c>
      <c r="F1130" s="337"/>
      <c r="G1130" s="338"/>
      <c r="H1130" s="338"/>
      <c r="I1130" s="338">
        <v>33592</v>
      </c>
    </row>
    <row r="1131" spans="1:9" x14ac:dyDescent="0.25">
      <c r="A1131" s="87" t="s">
        <v>3036</v>
      </c>
      <c r="B1131" s="86" t="s">
        <v>6122</v>
      </c>
      <c r="C1131" s="126" t="s">
        <v>6123</v>
      </c>
      <c r="D1131" s="80" t="s">
        <v>5373</v>
      </c>
      <c r="E1131" s="80" t="s">
        <v>4985</v>
      </c>
      <c r="F1131" s="339">
        <v>0.32</v>
      </c>
      <c r="G1131" s="85">
        <v>57752</v>
      </c>
      <c r="H1131" s="85">
        <v>18481</v>
      </c>
      <c r="I1131" s="85"/>
    </row>
    <row r="1132" spans="1:9" ht="25" x14ac:dyDescent="0.25">
      <c r="A1132" s="87" t="s">
        <v>3036</v>
      </c>
      <c r="B1132" s="7" t="s">
        <v>5681</v>
      </c>
      <c r="C1132" s="126" t="s">
        <v>5682</v>
      </c>
      <c r="D1132" s="80" t="s">
        <v>5390</v>
      </c>
      <c r="E1132" s="80" t="s">
        <v>5683</v>
      </c>
      <c r="F1132" s="339">
        <v>0.03</v>
      </c>
      <c r="G1132" s="85">
        <v>17302</v>
      </c>
      <c r="H1132" s="85">
        <v>519</v>
      </c>
      <c r="I1132" s="85"/>
    </row>
    <row r="1133" spans="1:9" x14ac:dyDescent="0.25">
      <c r="A1133" s="87" t="s">
        <v>3036</v>
      </c>
      <c r="B1133" s="86" t="s">
        <v>8862</v>
      </c>
      <c r="C1133" s="126" t="s">
        <v>8863</v>
      </c>
      <c r="D1133" s="80" t="s">
        <v>5390</v>
      </c>
      <c r="E1133" s="80" t="s">
        <v>4985</v>
      </c>
      <c r="F1133" s="339">
        <v>0.32</v>
      </c>
      <c r="G1133" s="85">
        <v>8130</v>
      </c>
      <c r="H1133" s="85">
        <v>2602</v>
      </c>
      <c r="I1133" s="85"/>
    </row>
    <row r="1134" spans="1:9" x14ac:dyDescent="0.25">
      <c r="A1134" s="87" t="s">
        <v>3036</v>
      </c>
      <c r="B1134" s="7" t="s">
        <v>5374</v>
      </c>
      <c r="C1134" s="126" t="s">
        <v>5375</v>
      </c>
      <c r="D1134" s="80" t="s">
        <v>5376</v>
      </c>
      <c r="E1134" s="80" t="s">
        <v>70</v>
      </c>
      <c r="F1134" s="339">
        <v>0.1</v>
      </c>
      <c r="G1134" s="85">
        <v>3623</v>
      </c>
      <c r="H1134" s="85">
        <v>362</v>
      </c>
      <c r="I1134" s="85"/>
    </row>
    <row r="1135" spans="1:9" x14ac:dyDescent="0.25">
      <c r="A1135" s="87" t="s">
        <v>3036</v>
      </c>
      <c r="B1135" s="7" t="s">
        <v>5422</v>
      </c>
      <c r="C1135" s="126" t="s">
        <v>5423</v>
      </c>
      <c r="D1135" s="80" t="s">
        <v>5368</v>
      </c>
      <c r="E1135" s="80" t="s">
        <v>5393</v>
      </c>
      <c r="F1135" s="339">
        <v>8.3333333333333329E-2</v>
      </c>
      <c r="G1135" s="85">
        <v>126880</v>
      </c>
      <c r="H1135" s="85">
        <v>10573</v>
      </c>
      <c r="I1135" s="85"/>
    </row>
    <row r="1136" spans="1:9" x14ac:dyDescent="0.25">
      <c r="A1136" s="87" t="s">
        <v>3036</v>
      </c>
      <c r="B1136" s="86" t="s">
        <v>10644</v>
      </c>
      <c r="C1136" s="126" t="s">
        <v>10645</v>
      </c>
      <c r="D1136" s="80" t="s">
        <v>5368</v>
      </c>
      <c r="E1136" s="80" t="s">
        <v>10646</v>
      </c>
      <c r="F1136" s="339">
        <v>1.6666666666666666E-2</v>
      </c>
      <c r="G1136" s="85">
        <v>51896</v>
      </c>
      <c r="H1136" s="85">
        <v>865</v>
      </c>
      <c r="I1136" s="85"/>
    </row>
    <row r="1137" spans="1:9" x14ac:dyDescent="0.25">
      <c r="A1137" s="87" t="s">
        <v>3036</v>
      </c>
      <c r="B1137" s="7" t="s">
        <v>5377</v>
      </c>
      <c r="C1137" s="126" t="s">
        <v>5378</v>
      </c>
      <c r="D1137" s="80" t="s">
        <v>5368</v>
      </c>
      <c r="E1137" s="80" t="s">
        <v>70</v>
      </c>
      <c r="F1137" s="339">
        <v>0.1</v>
      </c>
      <c r="G1137" s="85">
        <v>1897</v>
      </c>
      <c r="H1137" s="85">
        <v>190</v>
      </c>
      <c r="I1137" s="85"/>
    </row>
    <row r="1138" spans="1:9" ht="26" x14ac:dyDescent="0.25">
      <c r="A1138" s="341" t="s">
        <v>3099</v>
      </c>
      <c r="B1138" s="342" t="s">
        <v>5364</v>
      </c>
      <c r="C1138" s="335" t="s">
        <v>3100</v>
      </c>
      <c r="D1138" s="336" t="s">
        <v>12</v>
      </c>
      <c r="E1138" s="336" t="s">
        <v>65</v>
      </c>
      <c r="F1138" s="337"/>
      <c r="G1138" s="338"/>
      <c r="H1138" s="338"/>
      <c r="I1138" s="338">
        <v>122715</v>
      </c>
    </row>
    <row r="1139" spans="1:9" x14ac:dyDescent="0.25">
      <c r="A1139" s="87" t="s">
        <v>3099</v>
      </c>
      <c r="B1139" s="7" t="s">
        <v>5371</v>
      </c>
      <c r="C1139" s="126" t="s">
        <v>5372</v>
      </c>
      <c r="D1139" s="80" t="s">
        <v>5373</v>
      </c>
      <c r="E1139" s="80" t="s">
        <v>4985</v>
      </c>
      <c r="F1139" s="339">
        <v>1.1299999999999999</v>
      </c>
      <c r="G1139" s="85">
        <v>37863</v>
      </c>
      <c r="H1139" s="85">
        <v>42785</v>
      </c>
      <c r="I1139" s="85"/>
    </row>
    <row r="1140" spans="1:9" x14ac:dyDescent="0.25">
      <c r="A1140" s="87" t="s">
        <v>3099</v>
      </c>
      <c r="B1140" s="7" t="s">
        <v>5414</v>
      </c>
      <c r="C1140" s="126" t="s">
        <v>5415</v>
      </c>
      <c r="D1140" s="80" t="s">
        <v>5390</v>
      </c>
      <c r="E1140" s="80" t="s">
        <v>75</v>
      </c>
      <c r="F1140" s="339">
        <v>8.0000000000000002E-3</v>
      </c>
      <c r="G1140" s="85">
        <v>187426</v>
      </c>
      <c r="H1140" s="85">
        <v>1499</v>
      </c>
      <c r="I1140" s="85"/>
    </row>
    <row r="1141" spans="1:9" x14ac:dyDescent="0.25">
      <c r="A1141" s="87" t="s">
        <v>3099</v>
      </c>
      <c r="B1141" s="7" t="s">
        <v>5374</v>
      </c>
      <c r="C1141" s="126" t="s">
        <v>5375</v>
      </c>
      <c r="D1141" s="80" t="s">
        <v>5376</v>
      </c>
      <c r="E1141" s="80" t="s">
        <v>70</v>
      </c>
      <c r="F1141" s="339">
        <v>0.05</v>
      </c>
      <c r="G1141" s="85">
        <v>3623</v>
      </c>
      <c r="H1141" s="85">
        <v>181</v>
      </c>
      <c r="I1141" s="85"/>
    </row>
    <row r="1142" spans="1:9" x14ac:dyDescent="0.25">
      <c r="A1142" s="87" t="s">
        <v>3099</v>
      </c>
      <c r="B1142" s="7" t="s">
        <v>5377</v>
      </c>
      <c r="C1142" s="126" t="s">
        <v>5378</v>
      </c>
      <c r="D1142" s="80" t="s">
        <v>5368</v>
      </c>
      <c r="E1142" s="80" t="s">
        <v>70</v>
      </c>
      <c r="F1142" s="339">
        <v>1.2</v>
      </c>
      <c r="G1142" s="85">
        <v>1897</v>
      </c>
      <c r="H1142" s="85">
        <v>2276</v>
      </c>
      <c r="I1142" s="85"/>
    </row>
    <row r="1143" spans="1:9" x14ac:dyDescent="0.25">
      <c r="A1143" s="87" t="s">
        <v>3099</v>
      </c>
      <c r="B1143" s="7" t="s">
        <v>8640</v>
      </c>
      <c r="C1143" s="126" t="s">
        <v>8641</v>
      </c>
      <c r="D1143" s="80" t="s">
        <v>5368</v>
      </c>
      <c r="E1143" s="80" t="s">
        <v>65</v>
      </c>
      <c r="F1143" s="339">
        <v>1</v>
      </c>
      <c r="G1143" s="85">
        <v>12983</v>
      </c>
      <c r="H1143" s="85">
        <v>12983</v>
      </c>
      <c r="I1143" s="85"/>
    </row>
    <row r="1144" spans="1:9" x14ac:dyDescent="0.25">
      <c r="A1144" s="87" t="s">
        <v>3099</v>
      </c>
      <c r="B1144" s="7" t="s">
        <v>8644</v>
      </c>
      <c r="C1144" s="126" t="s">
        <v>8645</v>
      </c>
      <c r="D1144" s="80" t="s">
        <v>5368</v>
      </c>
      <c r="E1144" s="80" t="s">
        <v>70</v>
      </c>
      <c r="F1144" s="339">
        <v>12</v>
      </c>
      <c r="G1144" s="85">
        <v>4195</v>
      </c>
      <c r="H1144" s="85">
        <v>50340</v>
      </c>
      <c r="I1144" s="85"/>
    </row>
    <row r="1145" spans="1:9" x14ac:dyDescent="0.25">
      <c r="A1145" s="87" t="s">
        <v>3099</v>
      </c>
      <c r="B1145" s="7" t="s">
        <v>8642</v>
      </c>
      <c r="C1145" s="126" t="s">
        <v>8643</v>
      </c>
      <c r="D1145" s="80" t="s">
        <v>5368</v>
      </c>
      <c r="E1145" s="80" t="s">
        <v>16</v>
      </c>
      <c r="F1145" s="339">
        <v>0.1</v>
      </c>
      <c r="G1145" s="85">
        <v>126506</v>
      </c>
      <c r="H1145" s="85">
        <v>12651</v>
      </c>
      <c r="I1145" s="85"/>
    </row>
    <row r="1146" spans="1:9" ht="13" x14ac:dyDescent="0.25">
      <c r="A1146" s="341" t="s">
        <v>3109</v>
      </c>
      <c r="B1146" s="342" t="s">
        <v>5364</v>
      </c>
      <c r="C1146" s="335" t="s">
        <v>3110</v>
      </c>
      <c r="D1146" s="336" t="s">
        <v>12</v>
      </c>
      <c r="E1146" s="336" t="s">
        <v>65</v>
      </c>
      <c r="F1146" s="337"/>
      <c r="G1146" s="338"/>
      <c r="H1146" s="338"/>
      <c r="I1146" s="338">
        <v>29146</v>
      </c>
    </row>
    <row r="1147" spans="1:9" x14ac:dyDescent="0.25">
      <c r="A1147" s="87" t="s">
        <v>3109</v>
      </c>
      <c r="B1147" s="7" t="s">
        <v>5371</v>
      </c>
      <c r="C1147" s="126" t="s">
        <v>5372</v>
      </c>
      <c r="D1147" s="80" t="s">
        <v>5373</v>
      </c>
      <c r="E1147" s="80" t="s">
        <v>4985</v>
      </c>
      <c r="F1147" s="339">
        <v>0.11</v>
      </c>
      <c r="G1147" s="85">
        <v>37863</v>
      </c>
      <c r="H1147" s="85">
        <v>4165</v>
      </c>
      <c r="I1147" s="85"/>
    </row>
    <row r="1148" spans="1:9" x14ac:dyDescent="0.25">
      <c r="A1148" s="87" t="s">
        <v>3109</v>
      </c>
      <c r="B1148" s="7" t="s">
        <v>5414</v>
      </c>
      <c r="C1148" s="126" t="s">
        <v>5415</v>
      </c>
      <c r="D1148" s="80" t="s">
        <v>5390</v>
      </c>
      <c r="E1148" s="80" t="s">
        <v>75</v>
      </c>
      <c r="F1148" s="339">
        <v>2.5999999999999999E-3</v>
      </c>
      <c r="G1148" s="85">
        <v>187426</v>
      </c>
      <c r="H1148" s="85">
        <v>487</v>
      </c>
      <c r="I1148" s="85"/>
    </row>
    <row r="1149" spans="1:9" x14ac:dyDescent="0.25">
      <c r="A1149" s="87" t="s">
        <v>3109</v>
      </c>
      <c r="B1149" s="7" t="s">
        <v>5374</v>
      </c>
      <c r="C1149" s="126" t="s">
        <v>5375</v>
      </c>
      <c r="D1149" s="80" t="s">
        <v>5376</v>
      </c>
      <c r="E1149" s="80" t="s">
        <v>70</v>
      </c>
      <c r="F1149" s="339">
        <v>0.01</v>
      </c>
      <c r="G1149" s="85">
        <v>3623</v>
      </c>
      <c r="H1149" s="85">
        <v>36</v>
      </c>
      <c r="I1149" s="85"/>
    </row>
    <row r="1150" spans="1:9" x14ac:dyDescent="0.25">
      <c r="A1150" s="87" t="s">
        <v>3109</v>
      </c>
      <c r="B1150" s="7" t="s">
        <v>5377</v>
      </c>
      <c r="C1150" s="126" t="s">
        <v>5378</v>
      </c>
      <c r="D1150" s="80" t="s">
        <v>5368</v>
      </c>
      <c r="E1150" s="80" t="s">
        <v>70</v>
      </c>
      <c r="F1150" s="339">
        <v>0.11700000000000001</v>
      </c>
      <c r="G1150" s="85">
        <v>1897</v>
      </c>
      <c r="H1150" s="85">
        <v>222</v>
      </c>
      <c r="I1150" s="85"/>
    </row>
    <row r="1151" spans="1:9" x14ac:dyDescent="0.25">
      <c r="A1151" s="87" t="s">
        <v>3109</v>
      </c>
      <c r="B1151" s="7" t="s">
        <v>8642</v>
      </c>
      <c r="C1151" s="126" t="s">
        <v>8643</v>
      </c>
      <c r="D1151" s="80" t="s">
        <v>5368</v>
      </c>
      <c r="E1151" s="80" t="s">
        <v>16</v>
      </c>
      <c r="F1151" s="339">
        <v>0.1</v>
      </c>
      <c r="G1151" s="85">
        <v>126506</v>
      </c>
      <c r="H1151" s="85">
        <v>12651</v>
      </c>
      <c r="I1151" s="85"/>
    </row>
    <row r="1152" spans="1:9" x14ac:dyDescent="0.25">
      <c r="A1152" s="87" t="s">
        <v>3109</v>
      </c>
      <c r="B1152" s="7" t="s">
        <v>8654</v>
      </c>
      <c r="C1152" s="126" t="s">
        <v>8655</v>
      </c>
      <c r="D1152" s="80" t="s">
        <v>5368</v>
      </c>
      <c r="E1152" s="80" t="s">
        <v>65</v>
      </c>
      <c r="F1152" s="339">
        <v>1</v>
      </c>
      <c r="G1152" s="85">
        <v>11585</v>
      </c>
      <c r="H1152" s="85">
        <v>11585</v>
      </c>
      <c r="I1152" s="85"/>
    </row>
    <row r="1153" spans="1:9" ht="26" x14ac:dyDescent="0.25">
      <c r="A1153" s="341" t="s">
        <v>3215</v>
      </c>
      <c r="B1153" s="342" t="s">
        <v>5364</v>
      </c>
      <c r="C1153" s="335" t="s">
        <v>3216</v>
      </c>
      <c r="D1153" s="336" t="s">
        <v>12</v>
      </c>
      <c r="E1153" s="336" t="s">
        <v>3217</v>
      </c>
      <c r="F1153" s="337"/>
      <c r="G1153" s="338"/>
      <c r="H1153" s="338"/>
      <c r="I1153" s="338">
        <v>237706</v>
      </c>
    </row>
    <row r="1154" spans="1:9" x14ac:dyDescent="0.25">
      <c r="A1154" s="87" t="s">
        <v>3215</v>
      </c>
      <c r="B1154" s="86" t="s">
        <v>5430</v>
      </c>
      <c r="C1154" s="126" t="s">
        <v>5431</v>
      </c>
      <c r="D1154" s="80" t="s">
        <v>5373</v>
      </c>
      <c r="E1154" s="80" t="s">
        <v>4985</v>
      </c>
      <c r="F1154" s="339">
        <v>0.5</v>
      </c>
      <c r="G1154" s="85">
        <v>29124</v>
      </c>
      <c r="H1154" s="85">
        <v>14562</v>
      </c>
      <c r="I1154" s="85"/>
    </row>
    <row r="1155" spans="1:9" x14ac:dyDescent="0.25">
      <c r="A1155" s="87" t="s">
        <v>3215</v>
      </c>
      <c r="B1155" s="7" t="s">
        <v>5414</v>
      </c>
      <c r="C1155" s="126" t="s">
        <v>5415</v>
      </c>
      <c r="D1155" s="80" t="s">
        <v>5390</v>
      </c>
      <c r="E1155" s="80" t="s">
        <v>75</v>
      </c>
      <c r="F1155" s="339">
        <v>0.06</v>
      </c>
      <c r="G1155" s="85">
        <v>187426</v>
      </c>
      <c r="H1155" s="85">
        <v>11246</v>
      </c>
      <c r="I1155" s="85"/>
    </row>
    <row r="1156" spans="1:9" x14ac:dyDescent="0.25">
      <c r="A1156" s="87" t="s">
        <v>3215</v>
      </c>
      <c r="B1156" s="7" t="s">
        <v>5374</v>
      </c>
      <c r="C1156" s="126" t="s">
        <v>5375</v>
      </c>
      <c r="D1156" s="80" t="s">
        <v>5376</v>
      </c>
      <c r="E1156" s="80" t="s">
        <v>70</v>
      </c>
      <c r="F1156" s="339">
        <v>1</v>
      </c>
      <c r="G1156" s="85">
        <v>3623</v>
      </c>
      <c r="H1156" s="85">
        <v>3623</v>
      </c>
      <c r="I1156" s="85"/>
    </row>
    <row r="1157" spans="1:9" x14ac:dyDescent="0.25">
      <c r="A1157" s="87" t="s">
        <v>3215</v>
      </c>
      <c r="B1157" s="86" t="s">
        <v>8737</v>
      </c>
      <c r="C1157" s="126" t="s">
        <v>8738</v>
      </c>
      <c r="D1157" s="80" t="s">
        <v>5368</v>
      </c>
      <c r="E1157" s="80" t="s">
        <v>3217</v>
      </c>
      <c r="F1157" s="339">
        <v>1</v>
      </c>
      <c r="G1157" s="85">
        <v>207896</v>
      </c>
      <c r="H1157" s="85">
        <v>207896</v>
      </c>
      <c r="I1157" s="85"/>
    </row>
    <row r="1158" spans="1:9" x14ac:dyDescent="0.25">
      <c r="A1158" s="87" t="s">
        <v>3215</v>
      </c>
      <c r="B1158" s="86" t="s">
        <v>5377</v>
      </c>
      <c r="C1158" s="126" t="s">
        <v>5378</v>
      </c>
      <c r="D1158" s="80" t="s">
        <v>5368</v>
      </c>
      <c r="E1158" s="80" t="s">
        <v>70</v>
      </c>
      <c r="F1158" s="339">
        <v>0.2</v>
      </c>
      <c r="G1158" s="85">
        <v>1897</v>
      </c>
      <c r="H1158" s="85">
        <v>379</v>
      </c>
      <c r="I1158" s="85"/>
    </row>
    <row r="1159" spans="1:9" ht="26" x14ac:dyDescent="0.25">
      <c r="A1159" s="341" t="s">
        <v>10672</v>
      </c>
      <c r="B1159" s="342" t="s">
        <v>5364</v>
      </c>
      <c r="C1159" s="335" t="s">
        <v>10673</v>
      </c>
      <c r="D1159" s="336" t="s">
        <v>12</v>
      </c>
      <c r="E1159" s="336" t="s">
        <v>91</v>
      </c>
      <c r="F1159" s="337"/>
      <c r="G1159" s="338"/>
      <c r="H1159" s="338"/>
      <c r="I1159" s="338">
        <v>59807</v>
      </c>
    </row>
    <row r="1160" spans="1:9" x14ac:dyDescent="0.25">
      <c r="A1160" s="87" t="s">
        <v>10672</v>
      </c>
      <c r="B1160" s="7" t="s">
        <v>21</v>
      </c>
      <c r="C1160" s="126" t="s">
        <v>22</v>
      </c>
      <c r="D1160" s="80" t="s">
        <v>5365</v>
      </c>
      <c r="E1160" s="80" t="s">
        <v>16</v>
      </c>
      <c r="F1160" s="339">
        <v>2.4905425252570206E-2</v>
      </c>
      <c r="G1160" s="85">
        <v>597780</v>
      </c>
      <c r="H1160" s="85">
        <v>14888</v>
      </c>
      <c r="I1160" s="85"/>
    </row>
    <row r="1161" spans="1:9" x14ac:dyDescent="0.25">
      <c r="A1161" s="87" t="s">
        <v>10672</v>
      </c>
      <c r="B1161" s="7" t="s">
        <v>5432</v>
      </c>
      <c r="C1161" s="126" t="s">
        <v>5433</v>
      </c>
      <c r="D1161" s="80" t="s">
        <v>5373</v>
      </c>
      <c r="E1161" s="80" t="s">
        <v>4985</v>
      </c>
      <c r="F1161" s="339">
        <v>0.50402130003672418</v>
      </c>
      <c r="G1161" s="85">
        <v>66987</v>
      </c>
      <c r="H1161" s="85">
        <v>33763</v>
      </c>
      <c r="I1161" s="85"/>
    </row>
    <row r="1162" spans="1:9" x14ac:dyDescent="0.25">
      <c r="A1162" s="87" t="s">
        <v>10672</v>
      </c>
      <c r="B1162" s="86" t="s">
        <v>5374</v>
      </c>
      <c r="C1162" s="126" t="s">
        <v>5375</v>
      </c>
      <c r="D1162" s="80" t="s">
        <v>5376</v>
      </c>
      <c r="E1162" s="80" t="s">
        <v>70</v>
      </c>
      <c r="F1162" s="339">
        <v>1.5</v>
      </c>
      <c r="G1162" s="85">
        <v>3623</v>
      </c>
      <c r="H1162" s="85">
        <v>5435</v>
      </c>
      <c r="I1162" s="85"/>
    </row>
    <row r="1163" spans="1:9" x14ac:dyDescent="0.25">
      <c r="A1163" s="87" t="s">
        <v>10672</v>
      </c>
      <c r="B1163" s="7" t="s">
        <v>8666</v>
      </c>
      <c r="C1163" s="126" t="s">
        <v>8667</v>
      </c>
      <c r="D1163" s="80" t="s">
        <v>5368</v>
      </c>
      <c r="E1163" s="80" t="s">
        <v>5404</v>
      </c>
      <c r="F1163" s="339">
        <v>7.9354838709677425E-2</v>
      </c>
      <c r="G1163" s="85">
        <v>6448</v>
      </c>
      <c r="H1163" s="85">
        <v>512</v>
      </c>
      <c r="I1163" s="85"/>
    </row>
    <row r="1164" spans="1:9" x14ac:dyDescent="0.25">
      <c r="A1164" s="87" t="s">
        <v>10672</v>
      </c>
      <c r="B1164" s="7" t="s">
        <v>8668</v>
      </c>
      <c r="C1164" s="126" t="s">
        <v>8669</v>
      </c>
      <c r="D1164" s="80" t="s">
        <v>5368</v>
      </c>
      <c r="E1164" s="80" t="s">
        <v>8670</v>
      </c>
      <c r="F1164" s="339">
        <v>3.5799156765044075E-2</v>
      </c>
      <c r="G1164" s="85">
        <v>13567</v>
      </c>
      <c r="H1164" s="85">
        <v>486</v>
      </c>
      <c r="I1164" s="85"/>
    </row>
    <row r="1165" spans="1:9" x14ac:dyDescent="0.25">
      <c r="A1165" s="87" t="s">
        <v>10672</v>
      </c>
      <c r="B1165" s="7" t="s">
        <v>5424</v>
      </c>
      <c r="C1165" s="126" t="s">
        <v>5425</v>
      </c>
      <c r="D1165" s="80" t="s">
        <v>5368</v>
      </c>
      <c r="E1165" s="80" t="s">
        <v>770</v>
      </c>
      <c r="F1165" s="339">
        <v>0.30004488330341111</v>
      </c>
      <c r="G1165" s="85">
        <v>4634</v>
      </c>
      <c r="H1165" s="85">
        <v>1390</v>
      </c>
      <c r="I1165" s="85"/>
    </row>
    <row r="1166" spans="1:9" x14ac:dyDescent="0.25">
      <c r="A1166" s="87" t="s">
        <v>10672</v>
      </c>
      <c r="B1166" s="7" t="s">
        <v>5784</v>
      </c>
      <c r="C1166" s="126" t="s">
        <v>5785</v>
      </c>
      <c r="D1166" s="80" t="s">
        <v>5368</v>
      </c>
      <c r="E1166" s="80" t="s">
        <v>70</v>
      </c>
      <c r="F1166" s="339">
        <v>0.21998764499965681</v>
      </c>
      <c r="G1166" s="85">
        <v>15152</v>
      </c>
      <c r="H1166" s="85">
        <v>3333</v>
      </c>
      <c r="I1166" s="85"/>
    </row>
    <row r="1167" spans="1:9" ht="13" x14ac:dyDescent="0.25">
      <c r="A1167" s="341" t="s">
        <v>3262</v>
      </c>
      <c r="B1167" s="342" t="s">
        <v>5364</v>
      </c>
      <c r="C1167" s="335" t="s">
        <v>3263</v>
      </c>
      <c r="D1167" s="336" t="s">
        <v>12</v>
      </c>
      <c r="E1167" s="336" t="s">
        <v>65</v>
      </c>
      <c r="F1167" s="337"/>
      <c r="G1167" s="338"/>
      <c r="H1167" s="338"/>
      <c r="I1167" s="338">
        <v>11304</v>
      </c>
    </row>
    <row r="1168" spans="1:9" x14ac:dyDescent="0.25">
      <c r="A1168" s="87" t="s">
        <v>3262</v>
      </c>
      <c r="B1168" s="7" t="s">
        <v>5371</v>
      </c>
      <c r="C1168" s="126" t="s">
        <v>5372</v>
      </c>
      <c r="D1168" s="80" t="s">
        <v>5373</v>
      </c>
      <c r="E1168" s="80" t="s">
        <v>4985</v>
      </c>
      <c r="F1168" s="339">
        <v>0.2</v>
      </c>
      <c r="G1168" s="85">
        <v>37863</v>
      </c>
      <c r="H1168" s="85">
        <v>7573</v>
      </c>
      <c r="I1168" s="85"/>
    </row>
    <row r="1169" spans="1:9" x14ac:dyDescent="0.25">
      <c r="A1169" s="87" t="s">
        <v>3262</v>
      </c>
      <c r="B1169" s="7" t="s">
        <v>6124</v>
      </c>
      <c r="C1169" s="126" t="s">
        <v>6125</v>
      </c>
      <c r="D1169" s="80" t="s">
        <v>5390</v>
      </c>
      <c r="E1169" s="80" t="s">
        <v>75</v>
      </c>
      <c r="F1169" s="339">
        <v>0.03</v>
      </c>
      <c r="G1169" s="85">
        <v>92820</v>
      </c>
      <c r="H1169" s="85">
        <v>2785</v>
      </c>
      <c r="I1169" s="85"/>
    </row>
    <row r="1170" spans="1:9" x14ac:dyDescent="0.25">
      <c r="A1170" s="87" t="s">
        <v>3262</v>
      </c>
      <c r="B1170" s="7" t="s">
        <v>5414</v>
      </c>
      <c r="C1170" s="126" t="s">
        <v>5415</v>
      </c>
      <c r="D1170" s="80" t="s">
        <v>5390</v>
      </c>
      <c r="E1170" s="80" t="s">
        <v>75</v>
      </c>
      <c r="F1170" s="339">
        <v>1E-3</v>
      </c>
      <c r="G1170" s="85">
        <v>187426</v>
      </c>
      <c r="H1170" s="85">
        <v>187</v>
      </c>
      <c r="I1170" s="85"/>
    </row>
    <row r="1171" spans="1:9" x14ac:dyDescent="0.25">
      <c r="A1171" s="87" t="s">
        <v>3262</v>
      </c>
      <c r="B1171" s="7" t="s">
        <v>5377</v>
      </c>
      <c r="C1171" s="126" t="s">
        <v>5378</v>
      </c>
      <c r="D1171" s="80" t="s">
        <v>5368</v>
      </c>
      <c r="E1171" s="80" t="s">
        <v>70</v>
      </c>
      <c r="F1171" s="339">
        <v>0.4</v>
      </c>
      <c r="G1171" s="85">
        <v>1897</v>
      </c>
      <c r="H1171" s="85">
        <v>759</v>
      </c>
      <c r="I1171" s="85"/>
    </row>
    <row r="1172" spans="1:9" ht="13" x14ac:dyDescent="0.25">
      <c r="A1172" s="341" t="s">
        <v>3275</v>
      </c>
      <c r="B1172" s="342" t="s">
        <v>5364</v>
      </c>
      <c r="C1172" s="335" t="s">
        <v>3276</v>
      </c>
      <c r="D1172" s="336" t="s">
        <v>12</v>
      </c>
      <c r="E1172" s="336" t="s">
        <v>16</v>
      </c>
      <c r="F1172" s="337"/>
      <c r="G1172" s="338"/>
      <c r="H1172" s="338"/>
      <c r="I1172" s="338">
        <v>126709</v>
      </c>
    </row>
    <row r="1173" spans="1:9" x14ac:dyDescent="0.25">
      <c r="A1173" s="87" t="s">
        <v>3275</v>
      </c>
      <c r="B1173" s="7" t="s">
        <v>5432</v>
      </c>
      <c r="C1173" s="126" t="s">
        <v>5433</v>
      </c>
      <c r="D1173" s="80" t="s">
        <v>5373</v>
      </c>
      <c r="E1173" s="80" t="s">
        <v>4985</v>
      </c>
      <c r="F1173" s="339">
        <v>0.61083333333333334</v>
      </c>
      <c r="G1173" s="85">
        <v>66987</v>
      </c>
      <c r="H1173" s="85">
        <v>40918</v>
      </c>
      <c r="I1173" s="85"/>
    </row>
    <row r="1174" spans="1:9" x14ac:dyDescent="0.25">
      <c r="A1174" s="87" t="s">
        <v>3275</v>
      </c>
      <c r="B1174" s="7" t="s">
        <v>5556</v>
      </c>
      <c r="C1174" s="126" t="s">
        <v>5557</v>
      </c>
      <c r="D1174" s="80" t="s">
        <v>5390</v>
      </c>
      <c r="E1174" s="80" t="s">
        <v>75</v>
      </c>
      <c r="F1174" s="339">
        <v>8.3333333333333329E-2</v>
      </c>
      <c r="G1174" s="85">
        <v>47771</v>
      </c>
      <c r="H1174" s="85">
        <v>3981</v>
      </c>
      <c r="I1174" s="85"/>
    </row>
    <row r="1175" spans="1:9" x14ac:dyDescent="0.25">
      <c r="A1175" s="87" t="s">
        <v>3275</v>
      </c>
      <c r="B1175" s="7" t="s">
        <v>5374</v>
      </c>
      <c r="C1175" s="126" t="s">
        <v>5375</v>
      </c>
      <c r="D1175" s="80" t="s">
        <v>5376</v>
      </c>
      <c r="E1175" s="80" t="s">
        <v>70</v>
      </c>
      <c r="F1175" s="339">
        <v>0.02</v>
      </c>
      <c r="G1175" s="85">
        <v>3623</v>
      </c>
      <c r="H1175" s="85">
        <v>72</v>
      </c>
      <c r="I1175" s="85"/>
    </row>
    <row r="1176" spans="1:9" x14ac:dyDescent="0.25">
      <c r="A1176" s="87" t="s">
        <v>3275</v>
      </c>
      <c r="B1176" s="7" t="s">
        <v>5377</v>
      </c>
      <c r="C1176" s="126" t="s">
        <v>5378</v>
      </c>
      <c r="D1176" s="80" t="s">
        <v>5368</v>
      </c>
      <c r="E1176" s="80" t="s">
        <v>70</v>
      </c>
      <c r="F1176" s="339">
        <v>0.6</v>
      </c>
      <c r="G1176" s="85">
        <v>1897</v>
      </c>
      <c r="H1176" s="85">
        <v>1138</v>
      </c>
      <c r="I1176" s="85"/>
    </row>
    <row r="1177" spans="1:9" x14ac:dyDescent="0.25">
      <c r="A1177" s="87" t="s">
        <v>3275</v>
      </c>
      <c r="B1177" s="7" t="s">
        <v>5590</v>
      </c>
      <c r="C1177" s="126" t="s">
        <v>5591</v>
      </c>
      <c r="D1177" s="80" t="s">
        <v>5368</v>
      </c>
      <c r="E1177" s="80" t="s">
        <v>16</v>
      </c>
      <c r="F1177" s="339">
        <v>1.3</v>
      </c>
      <c r="G1177" s="85">
        <v>62000</v>
      </c>
      <c r="H1177" s="85">
        <v>80600</v>
      </c>
      <c r="I1177" s="85"/>
    </row>
    <row r="1178" spans="1:9" ht="39" x14ac:dyDescent="0.25">
      <c r="A1178" s="341" t="s">
        <v>10650</v>
      </c>
      <c r="B1178" s="342" t="s">
        <v>5364</v>
      </c>
      <c r="C1178" s="335" t="s">
        <v>10925</v>
      </c>
      <c r="D1178" s="336" t="s">
        <v>12</v>
      </c>
      <c r="E1178" s="336" t="s">
        <v>91</v>
      </c>
      <c r="F1178" s="337"/>
      <c r="G1178" s="338"/>
      <c r="H1178" s="338"/>
      <c r="I1178" s="338">
        <v>675528</v>
      </c>
    </row>
    <row r="1179" spans="1:9" x14ac:dyDescent="0.25">
      <c r="A1179" s="87" t="s">
        <v>10650</v>
      </c>
      <c r="B1179" s="86" t="s">
        <v>5432</v>
      </c>
      <c r="C1179" s="126" t="s">
        <v>5433</v>
      </c>
      <c r="D1179" s="80" t="s">
        <v>5373</v>
      </c>
      <c r="E1179" s="80" t="s">
        <v>4985</v>
      </c>
      <c r="F1179" s="339">
        <v>3.2</v>
      </c>
      <c r="G1179" s="85">
        <v>66987</v>
      </c>
      <c r="H1179" s="85">
        <v>214358</v>
      </c>
      <c r="I1179" s="85"/>
    </row>
    <row r="1180" spans="1:9" x14ac:dyDescent="0.25">
      <c r="A1180" s="87" t="s">
        <v>10650</v>
      </c>
      <c r="B1180" s="7" t="s">
        <v>5374</v>
      </c>
      <c r="C1180" s="126" t="s">
        <v>5375</v>
      </c>
      <c r="D1180" s="80" t="s">
        <v>5376</v>
      </c>
      <c r="E1180" s="80" t="s">
        <v>70</v>
      </c>
      <c r="F1180" s="339">
        <v>1</v>
      </c>
      <c r="G1180" s="85">
        <v>3623</v>
      </c>
      <c r="H1180" s="85">
        <v>3623</v>
      </c>
      <c r="I1180" s="85"/>
    </row>
    <row r="1181" spans="1:9" x14ac:dyDescent="0.25">
      <c r="A1181" s="87" t="s">
        <v>10650</v>
      </c>
      <c r="B1181" s="7" t="s">
        <v>5377</v>
      </c>
      <c r="C1181" s="126" t="s">
        <v>5378</v>
      </c>
      <c r="D1181" s="80" t="s">
        <v>5368</v>
      </c>
      <c r="E1181" s="80" t="s">
        <v>70</v>
      </c>
      <c r="F1181" s="339">
        <v>1</v>
      </c>
      <c r="G1181" s="85">
        <v>1897</v>
      </c>
      <c r="H1181" s="85">
        <v>1897</v>
      </c>
      <c r="I1181" s="85"/>
    </row>
    <row r="1182" spans="1:9" x14ac:dyDescent="0.25">
      <c r="A1182" s="87" t="s">
        <v>10650</v>
      </c>
      <c r="B1182" s="86" t="s">
        <v>5784</v>
      </c>
      <c r="C1182" s="126" t="s">
        <v>5785</v>
      </c>
      <c r="D1182" s="80" t="s">
        <v>5368</v>
      </c>
      <c r="E1182" s="80" t="s">
        <v>70</v>
      </c>
      <c r="F1182" s="339">
        <v>2.5</v>
      </c>
      <c r="G1182" s="85">
        <v>15152</v>
      </c>
      <c r="H1182" s="85">
        <v>37880</v>
      </c>
      <c r="I1182" s="85"/>
    </row>
    <row r="1183" spans="1:9" x14ac:dyDescent="0.25">
      <c r="A1183" s="87" t="s">
        <v>10650</v>
      </c>
      <c r="B1183" s="86" t="s">
        <v>9660</v>
      </c>
      <c r="C1183" s="126" t="s">
        <v>9661</v>
      </c>
      <c r="D1183" s="80" t="s">
        <v>5368</v>
      </c>
      <c r="E1183" s="80" t="s">
        <v>70</v>
      </c>
      <c r="F1183" s="339">
        <v>2.5</v>
      </c>
      <c r="G1183" s="85">
        <v>3316</v>
      </c>
      <c r="H1183" s="85">
        <v>8290</v>
      </c>
      <c r="I1183" s="85"/>
    </row>
    <row r="1184" spans="1:9" x14ac:dyDescent="0.25">
      <c r="A1184" s="87" t="s">
        <v>10650</v>
      </c>
      <c r="B1184" s="86" t="s">
        <v>5402</v>
      </c>
      <c r="C1184" s="126" t="s">
        <v>5403</v>
      </c>
      <c r="D1184" s="80" t="s">
        <v>5368</v>
      </c>
      <c r="E1184" s="80" t="s">
        <v>5404</v>
      </c>
      <c r="F1184" s="339">
        <v>0.6</v>
      </c>
      <c r="G1184" s="85">
        <v>5304</v>
      </c>
      <c r="H1184" s="85">
        <v>3182</v>
      </c>
      <c r="I1184" s="85"/>
    </row>
    <row r="1185" spans="1:9" x14ac:dyDescent="0.25">
      <c r="A1185" s="87" t="s">
        <v>10650</v>
      </c>
      <c r="B1185" s="86" t="s">
        <v>5766</v>
      </c>
      <c r="C1185" s="126" t="s">
        <v>10993</v>
      </c>
      <c r="D1185" s="80" t="s">
        <v>5368</v>
      </c>
      <c r="E1185" s="80" t="s">
        <v>770</v>
      </c>
      <c r="F1185" s="339">
        <v>1</v>
      </c>
      <c r="G1185" s="85">
        <v>4457</v>
      </c>
      <c r="H1185" s="85">
        <v>4457</v>
      </c>
      <c r="I1185" s="85"/>
    </row>
    <row r="1186" spans="1:9" x14ac:dyDescent="0.25">
      <c r="A1186" s="87" t="s">
        <v>10650</v>
      </c>
      <c r="B1186" s="86" t="s">
        <v>5887</v>
      </c>
      <c r="C1186" s="126" t="s">
        <v>5888</v>
      </c>
      <c r="D1186" s="80" t="s">
        <v>5368</v>
      </c>
      <c r="E1186" s="80" t="s">
        <v>13</v>
      </c>
      <c r="F1186" s="339">
        <v>8</v>
      </c>
      <c r="G1186" s="85">
        <v>5200</v>
      </c>
      <c r="H1186" s="85">
        <v>41600</v>
      </c>
      <c r="I1186" s="85"/>
    </row>
    <row r="1187" spans="1:9" x14ac:dyDescent="0.25">
      <c r="A1187" s="87" t="s">
        <v>10650</v>
      </c>
      <c r="B1187" s="86" t="s">
        <v>21</v>
      </c>
      <c r="C1187" s="126" t="s">
        <v>22</v>
      </c>
      <c r="D1187" s="80" t="s">
        <v>5365</v>
      </c>
      <c r="E1187" s="80" t="s">
        <v>16</v>
      </c>
      <c r="F1187" s="340">
        <v>0.59850000000000014</v>
      </c>
      <c r="G1187" s="85">
        <v>597780</v>
      </c>
      <c r="H1187" s="85">
        <v>357771</v>
      </c>
      <c r="I1187" s="85"/>
    </row>
    <row r="1188" spans="1:9" x14ac:dyDescent="0.25">
      <c r="A1188" s="87" t="s">
        <v>10650</v>
      </c>
      <c r="B1188" s="86" t="s">
        <v>5369</v>
      </c>
      <c r="C1188" s="126" t="s">
        <v>5370</v>
      </c>
      <c r="D1188" s="80" t="s">
        <v>5368</v>
      </c>
      <c r="E1188" s="80" t="s">
        <v>13</v>
      </c>
      <c r="F1188" s="339">
        <v>0.4</v>
      </c>
      <c r="G1188" s="85">
        <v>6176</v>
      </c>
      <c r="H1188" s="85">
        <v>2470</v>
      </c>
      <c r="I1188" s="85"/>
    </row>
    <row r="1189" spans="1:9" ht="26" x14ac:dyDescent="0.25">
      <c r="A1189" s="341" t="s">
        <v>10651</v>
      </c>
      <c r="B1189" s="342" t="s">
        <v>5364</v>
      </c>
      <c r="C1189" s="335" t="s">
        <v>10926</v>
      </c>
      <c r="D1189" s="336" t="s">
        <v>12</v>
      </c>
      <c r="E1189" s="336" t="s">
        <v>70</v>
      </c>
      <c r="F1189" s="337"/>
      <c r="G1189" s="338"/>
      <c r="H1189" s="338"/>
      <c r="I1189" s="338">
        <v>270931</v>
      </c>
    </row>
    <row r="1190" spans="1:9" x14ac:dyDescent="0.25">
      <c r="A1190" s="87" t="s">
        <v>10651</v>
      </c>
      <c r="B1190" s="86" t="s">
        <v>5432</v>
      </c>
      <c r="C1190" s="126" t="s">
        <v>5433</v>
      </c>
      <c r="D1190" s="80" t="s">
        <v>5373</v>
      </c>
      <c r="E1190" s="80" t="s">
        <v>4985</v>
      </c>
      <c r="F1190" s="339">
        <v>1.5</v>
      </c>
      <c r="G1190" s="85">
        <v>66987</v>
      </c>
      <c r="H1190" s="85">
        <v>100481</v>
      </c>
      <c r="I1190" s="85"/>
    </row>
    <row r="1191" spans="1:9" x14ac:dyDescent="0.25">
      <c r="A1191" s="87" t="s">
        <v>10651</v>
      </c>
      <c r="B1191" s="7" t="s">
        <v>5374</v>
      </c>
      <c r="C1191" s="126" t="s">
        <v>5375</v>
      </c>
      <c r="D1191" s="80" t="s">
        <v>5376</v>
      </c>
      <c r="E1191" s="80" t="s">
        <v>70</v>
      </c>
      <c r="F1191" s="339">
        <v>1</v>
      </c>
      <c r="G1191" s="85">
        <v>3623</v>
      </c>
      <c r="H1191" s="85">
        <v>3623</v>
      </c>
      <c r="I1191" s="85"/>
    </row>
    <row r="1192" spans="1:9" x14ac:dyDescent="0.25">
      <c r="A1192" s="87" t="s">
        <v>10651</v>
      </c>
      <c r="B1192" s="7" t="s">
        <v>5377</v>
      </c>
      <c r="C1192" s="126" t="s">
        <v>5378</v>
      </c>
      <c r="D1192" s="80" t="s">
        <v>5368</v>
      </c>
      <c r="E1192" s="80" t="s">
        <v>70</v>
      </c>
      <c r="F1192" s="339">
        <v>1</v>
      </c>
      <c r="G1192" s="85">
        <v>1897</v>
      </c>
      <c r="H1192" s="85">
        <v>1897</v>
      </c>
      <c r="I1192" s="85"/>
    </row>
    <row r="1193" spans="1:9" x14ac:dyDescent="0.25">
      <c r="A1193" s="87" t="s">
        <v>10651</v>
      </c>
      <c r="B1193" s="86" t="s">
        <v>5784</v>
      </c>
      <c r="C1193" s="126" t="s">
        <v>5785</v>
      </c>
      <c r="D1193" s="80" t="s">
        <v>5368</v>
      </c>
      <c r="E1193" s="80" t="s">
        <v>70</v>
      </c>
      <c r="F1193" s="339">
        <v>0.5</v>
      </c>
      <c r="G1193" s="85">
        <v>15152</v>
      </c>
      <c r="H1193" s="85">
        <v>7576</v>
      </c>
      <c r="I1193" s="85"/>
    </row>
    <row r="1194" spans="1:9" x14ac:dyDescent="0.25">
      <c r="A1194" s="87" t="s">
        <v>10651</v>
      </c>
      <c r="B1194" s="86" t="s">
        <v>9660</v>
      </c>
      <c r="C1194" s="126" t="s">
        <v>9661</v>
      </c>
      <c r="D1194" s="80" t="s">
        <v>5368</v>
      </c>
      <c r="E1194" s="80" t="s">
        <v>70</v>
      </c>
      <c r="F1194" s="339">
        <v>0.5</v>
      </c>
      <c r="G1194" s="85">
        <v>3316</v>
      </c>
      <c r="H1194" s="85">
        <v>1658</v>
      </c>
      <c r="I1194" s="85"/>
    </row>
    <row r="1195" spans="1:9" x14ac:dyDescent="0.25">
      <c r="A1195" s="87" t="s">
        <v>10651</v>
      </c>
      <c r="B1195" s="86" t="s">
        <v>5402</v>
      </c>
      <c r="C1195" s="126" t="s">
        <v>5403</v>
      </c>
      <c r="D1195" s="80" t="s">
        <v>5368</v>
      </c>
      <c r="E1195" s="80" t="s">
        <v>5404</v>
      </c>
      <c r="F1195" s="339">
        <v>0.2</v>
      </c>
      <c r="G1195" s="85">
        <v>5304</v>
      </c>
      <c r="H1195" s="85">
        <v>1061</v>
      </c>
      <c r="I1195" s="85"/>
    </row>
    <row r="1196" spans="1:9" x14ac:dyDescent="0.25">
      <c r="A1196" s="87" t="s">
        <v>10651</v>
      </c>
      <c r="B1196" s="86" t="s">
        <v>5590</v>
      </c>
      <c r="C1196" s="126" t="s">
        <v>5591</v>
      </c>
      <c r="D1196" s="80" t="s">
        <v>5368</v>
      </c>
      <c r="E1196" s="80" t="s">
        <v>16</v>
      </c>
      <c r="F1196" s="340">
        <v>0.12100000000000002</v>
      </c>
      <c r="G1196" s="85">
        <v>62000</v>
      </c>
      <c r="H1196" s="85">
        <v>7502</v>
      </c>
      <c r="I1196" s="85"/>
    </row>
    <row r="1197" spans="1:9" x14ac:dyDescent="0.25">
      <c r="A1197" s="87" t="s">
        <v>10651</v>
      </c>
      <c r="B1197" s="86" t="s">
        <v>21</v>
      </c>
      <c r="C1197" s="126" t="s">
        <v>22</v>
      </c>
      <c r="D1197" s="80" t="s">
        <v>5365</v>
      </c>
      <c r="E1197" s="80" t="s">
        <v>16</v>
      </c>
      <c r="F1197" s="340">
        <v>0.24200000000000005</v>
      </c>
      <c r="G1197" s="85">
        <v>597780</v>
      </c>
      <c r="H1197" s="85">
        <v>144663</v>
      </c>
      <c r="I1197" s="85"/>
    </row>
    <row r="1198" spans="1:9" x14ac:dyDescent="0.25">
      <c r="A1198" s="87" t="s">
        <v>10651</v>
      </c>
      <c r="B1198" s="86" t="s">
        <v>5369</v>
      </c>
      <c r="C1198" s="126" t="s">
        <v>5370</v>
      </c>
      <c r="D1198" s="80" t="s">
        <v>5368</v>
      </c>
      <c r="E1198" s="80" t="s">
        <v>13</v>
      </c>
      <c r="F1198" s="339">
        <v>0.4</v>
      </c>
      <c r="G1198" s="85">
        <v>6176</v>
      </c>
      <c r="H1198" s="85">
        <v>2470</v>
      </c>
      <c r="I1198" s="85"/>
    </row>
    <row r="1199" spans="1:9" ht="39" x14ac:dyDescent="0.25">
      <c r="A1199" s="341" t="s">
        <v>10654</v>
      </c>
      <c r="B1199" s="342" t="s">
        <v>5364</v>
      </c>
      <c r="C1199" s="335" t="s">
        <v>10927</v>
      </c>
      <c r="D1199" s="336" t="s">
        <v>12</v>
      </c>
      <c r="E1199" s="336" t="s">
        <v>70</v>
      </c>
      <c r="F1199" s="337"/>
      <c r="G1199" s="338"/>
      <c r="H1199" s="338"/>
      <c r="I1199" s="338">
        <v>272355</v>
      </c>
    </row>
    <row r="1200" spans="1:9" x14ac:dyDescent="0.25">
      <c r="A1200" s="87" t="s">
        <v>10654</v>
      </c>
      <c r="B1200" s="86" t="s">
        <v>5371</v>
      </c>
      <c r="C1200" s="126" t="s">
        <v>5372</v>
      </c>
      <c r="D1200" s="80" t="s">
        <v>5373</v>
      </c>
      <c r="E1200" s="80" t="s">
        <v>4985</v>
      </c>
      <c r="F1200" s="339">
        <v>1.1000000000000001</v>
      </c>
      <c r="G1200" s="85">
        <v>37863</v>
      </c>
      <c r="H1200" s="85">
        <v>41649</v>
      </c>
      <c r="I1200" s="85"/>
    </row>
    <row r="1201" spans="1:9" x14ac:dyDescent="0.25">
      <c r="A1201" s="87" t="s">
        <v>10654</v>
      </c>
      <c r="B1201" s="7" t="s">
        <v>5374</v>
      </c>
      <c r="C1201" s="126" t="s">
        <v>5375</v>
      </c>
      <c r="D1201" s="80" t="s">
        <v>5376</v>
      </c>
      <c r="E1201" s="80" t="s">
        <v>70</v>
      </c>
      <c r="F1201" s="339">
        <v>1</v>
      </c>
      <c r="G1201" s="85">
        <v>3623</v>
      </c>
      <c r="H1201" s="85">
        <v>3623</v>
      </c>
      <c r="I1201" s="85"/>
    </row>
    <row r="1202" spans="1:9" x14ac:dyDescent="0.25">
      <c r="A1202" s="87" t="s">
        <v>10654</v>
      </c>
      <c r="B1202" s="7" t="s">
        <v>5377</v>
      </c>
      <c r="C1202" s="126" t="s">
        <v>5378</v>
      </c>
      <c r="D1202" s="80" t="s">
        <v>5368</v>
      </c>
      <c r="E1202" s="80" t="s">
        <v>70</v>
      </c>
      <c r="F1202" s="339">
        <v>1</v>
      </c>
      <c r="G1202" s="85">
        <v>1897</v>
      </c>
      <c r="H1202" s="85">
        <v>1897</v>
      </c>
      <c r="I1202" s="85"/>
    </row>
    <row r="1203" spans="1:9" x14ac:dyDescent="0.25">
      <c r="A1203" s="87" t="s">
        <v>10654</v>
      </c>
      <c r="B1203" s="86" t="s">
        <v>5738</v>
      </c>
      <c r="C1203" s="126" t="s">
        <v>5739</v>
      </c>
      <c r="D1203" s="80" t="s">
        <v>5368</v>
      </c>
      <c r="E1203" s="80" t="s">
        <v>770</v>
      </c>
      <c r="F1203" s="339">
        <v>7.2</v>
      </c>
      <c r="G1203" s="85">
        <v>21973</v>
      </c>
      <c r="H1203" s="85">
        <v>158206</v>
      </c>
      <c r="I1203" s="85"/>
    </row>
    <row r="1204" spans="1:9" x14ac:dyDescent="0.25">
      <c r="A1204" s="87" t="s">
        <v>10654</v>
      </c>
      <c r="B1204" s="86" t="s">
        <v>9015</v>
      </c>
      <c r="C1204" s="126" t="s">
        <v>9016</v>
      </c>
      <c r="D1204" s="80" t="s">
        <v>5368</v>
      </c>
      <c r="E1204" s="80" t="s">
        <v>70</v>
      </c>
      <c r="F1204" s="339">
        <v>1.2</v>
      </c>
      <c r="G1204" s="85">
        <v>14834</v>
      </c>
      <c r="H1204" s="85">
        <v>17801</v>
      </c>
      <c r="I1204" s="85"/>
    </row>
    <row r="1205" spans="1:9" x14ac:dyDescent="0.25">
      <c r="A1205" s="87" t="s">
        <v>10654</v>
      </c>
      <c r="B1205" s="86" t="s">
        <v>10652</v>
      </c>
      <c r="C1205" s="126" t="s">
        <v>10653</v>
      </c>
      <c r="D1205" s="80" t="s">
        <v>5368</v>
      </c>
      <c r="E1205" s="80" t="s">
        <v>3217</v>
      </c>
      <c r="F1205" s="339">
        <v>0.16666666666666666</v>
      </c>
      <c r="G1205" s="85">
        <v>40501</v>
      </c>
      <c r="H1205" s="85">
        <v>6750</v>
      </c>
      <c r="I1205" s="85"/>
    </row>
    <row r="1206" spans="1:9" x14ac:dyDescent="0.25">
      <c r="A1206" s="87" t="s">
        <v>10654</v>
      </c>
      <c r="B1206" s="86" t="s">
        <v>8497</v>
      </c>
      <c r="C1206" s="126" t="s">
        <v>8498</v>
      </c>
      <c r="D1206" s="80" t="s">
        <v>5368</v>
      </c>
      <c r="E1206" s="80" t="s">
        <v>13</v>
      </c>
      <c r="F1206" s="340">
        <v>0.06</v>
      </c>
      <c r="G1206" s="85">
        <v>22500</v>
      </c>
      <c r="H1206" s="85">
        <v>1350</v>
      </c>
      <c r="I1206" s="85"/>
    </row>
    <row r="1207" spans="1:9" x14ac:dyDescent="0.25">
      <c r="A1207" s="87" t="s">
        <v>10654</v>
      </c>
      <c r="B1207" s="86" t="s">
        <v>21</v>
      </c>
      <c r="C1207" s="126" t="s">
        <v>22</v>
      </c>
      <c r="D1207" s="80" t="s">
        <v>5365</v>
      </c>
      <c r="E1207" s="80" t="s">
        <v>16</v>
      </c>
      <c r="F1207" s="340">
        <v>6.480000000000001E-2</v>
      </c>
      <c r="G1207" s="85">
        <v>597780</v>
      </c>
      <c r="H1207" s="85">
        <v>38736</v>
      </c>
      <c r="I1207" s="85"/>
    </row>
    <row r="1208" spans="1:9" x14ac:dyDescent="0.25">
      <c r="A1208" s="87" t="s">
        <v>10654</v>
      </c>
      <c r="B1208" s="86" t="s">
        <v>5923</v>
      </c>
      <c r="C1208" s="126" t="s">
        <v>5924</v>
      </c>
      <c r="D1208" s="80" t="s">
        <v>5390</v>
      </c>
      <c r="E1208" s="80" t="s">
        <v>4985</v>
      </c>
      <c r="F1208" s="339">
        <v>0.05</v>
      </c>
      <c r="G1208" s="85">
        <v>46854</v>
      </c>
      <c r="H1208" s="85">
        <v>2343</v>
      </c>
      <c r="I1208" s="85"/>
    </row>
    <row r="1209" spans="1:9" ht="13" x14ac:dyDescent="0.25">
      <c r="A1209" s="341" t="s">
        <v>4355</v>
      </c>
      <c r="B1209" s="342" t="s">
        <v>5364</v>
      </c>
      <c r="C1209" s="335" t="s">
        <v>4356</v>
      </c>
      <c r="D1209" s="336" t="s">
        <v>12</v>
      </c>
      <c r="E1209" s="336" t="s">
        <v>70</v>
      </c>
      <c r="F1209" s="337"/>
      <c r="G1209" s="338"/>
      <c r="H1209" s="338"/>
      <c r="I1209" s="338">
        <v>77572</v>
      </c>
    </row>
    <row r="1210" spans="1:9" x14ac:dyDescent="0.25">
      <c r="A1210" s="87" t="s">
        <v>4355</v>
      </c>
      <c r="B1210" s="7" t="s">
        <v>5371</v>
      </c>
      <c r="C1210" s="126" t="s">
        <v>5372</v>
      </c>
      <c r="D1210" s="80" t="s">
        <v>5373</v>
      </c>
      <c r="E1210" s="80" t="s">
        <v>4985</v>
      </c>
      <c r="F1210" s="339">
        <v>1.7</v>
      </c>
      <c r="G1210" s="85">
        <v>37863</v>
      </c>
      <c r="H1210" s="85">
        <v>64367</v>
      </c>
      <c r="I1210" s="85"/>
    </row>
    <row r="1211" spans="1:9" x14ac:dyDescent="0.25">
      <c r="A1211" s="87" t="s">
        <v>4355</v>
      </c>
      <c r="B1211" s="7" t="s">
        <v>5418</v>
      </c>
      <c r="C1211" s="126" t="s">
        <v>5419</v>
      </c>
      <c r="D1211" s="80" t="s">
        <v>5390</v>
      </c>
      <c r="E1211" s="80" t="s">
        <v>5411</v>
      </c>
      <c r="F1211" s="339">
        <v>0.01</v>
      </c>
      <c r="G1211" s="85">
        <v>322400</v>
      </c>
      <c r="H1211" s="85">
        <v>3224</v>
      </c>
      <c r="I1211" s="85"/>
    </row>
    <row r="1212" spans="1:9" x14ac:dyDescent="0.25">
      <c r="A1212" s="87" t="s">
        <v>4355</v>
      </c>
      <c r="B1212" s="7" t="s">
        <v>5374</v>
      </c>
      <c r="C1212" s="126" t="s">
        <v>5375</v>
      </c>
      <c r="D1212" s="80" t="s">
        <v>5376</v>
      </c>
      <c r="E1212" s="80" t="s">
        <v>70</v>
      </c>
      <c r="F1212" s="339">
        <v>1.7</v>
      </c>
      <c r="G1212" s="85">
        <v>3623</v>
      </c>
      <c r="H1212" s="85">
        <v>6159</v>
      </c>
      <c r="I1212" s="85"/>
    </row>
    <row r="1213" spans="1:9" x14ac:dyDescent="0.25">
      <c r="A1213" s="87" t="s">
        <v>4355</v>
      </c>
      <c r="B1213" s="7" t="s">
        <v>5377</v>
      </c>
      <c r="C1213" s="126" t="s">
        <v>5378</v>
      </c>
      <c r="D1213" s="80" t="s">
        <v>5368</v>
      </c>
      <c r="E1213" s="80" t="s">
        <v>70</v>
      </c>
      <c r="F1213" s="339">
        <v>2.0146999999999999</v>
      </c>
      <c r="G1213" s="85">
        <v>1897</v>
      </c>
      <c r="H1213" s="85">
        <v>3822</v>
      </c>
      <c r="I1213" s="85"/>
    </row>
    <row r="1214" spans="1:9" ht="13" x14ac:dyDescent="0.25">
      <c r="A1214" s="341" t="s">
        <v>4359</v>
      </c>
      <c r="B1214" s="342" t="s">
        <v>5364</v>
      </c>
      <c r="C1214" s="335" t="s">
        <v>10928</v>
      </c>
      <c r="D1214" s="336" t="s">
        <v>12</v>
      </c>
      <c r="E1214" s="336" t="s">
        <v>65</v>
      </c>
      <c r="F1214" s="337"/>
      <c r="G1214" s="338"/>
      <c r="H1214" s="338"/>
      <c r="I1214" s="338">
        <v>19569</v>
      </c>
    </row>
    <row r="1215" spans="1:9" x14ac:dyDescent="0.25">
      <c r="A1215" s="87" t="s">
        <v>4359</v>
      </c>
      <c r="B1215" s="7" t="s">
        <v>5460</v>
      </c>
      <c r="C1215" s="126" t="s">
        <v>5461</v>
      </c>
      <c r="D1215" s="80" t="s">
        <v>5373</v>
      </c>
      <c r="E1215" s="80" t="s">
        <v>4985</v>
      </c>
      <c r="F1215" s="339">
        <v>0.15</v>
      </c>
      <c r="G1215" s="85">
        <v>52425</v>
      </c>
      <c r="H1215" s="85">
        <v>7864</v>
      </c>
      <c r="I1215" s="85"/>
    </row>
    <row r="1216" spans="1:9" ht="25" x14ac:dyDescent="0.25">
      <c r="A1216" s="87" t="s">
        <v>4359</v>
      </c>
      <c r="B1216" s="7" t="s">
        <v>5681</v>
      </c>
      <c r="C1216" s="126" t="s">
        <v>5682</v>
      </c>
      <c r="D1216" s="80" t="s">
        <v>5390</v>
      </c>
      <c r="E1216" s="80" t="s">
        <v>5683</v>
      </c>
      <c r="F1216" s="339">
        <v>0.32</v>
      </c>
      <c r="G1216" s="85">
        <v>17302</v>
      </c>
      <c r="H1216" s="85">
        <v>5537</v>
      </c>
      <c r="I1216" s="85"/>
    </row>
    <row r="1217" spans="1:9" x14ac:dyDescent="0.25">
      <c r="A1217" s="87" t="s">
        <v>4359</v>
      </c>
      <c r="B1217" s="7" t="s">
        <v>5418</v>
      </c>
      <c r="C1217" s="126" t="s">
        <v>5419</v>
      </c>
      <c r="D1217" s="80" t="s">
        <v>5390</v>
      </c>
      <c r="E1217" s="80" t="s">
        <v>5411</v>
      </c>
      <c r="F1217" s="339">
        <v>1.6E-2</v>
      </c>
      <c r="G1217" s="85">
        <v>322400</v>
      </c>
      <c r="H1217" s="85">
        <v>5158</v>
      </c>
      <c r="I1217" s="85"/>
    </row>
    <row r="1218" spans="1:9" x14ac:dyDescent="0.25">
      <c r="A1218" s="87" t="s">
        <v>4359</v>
      </c>
      <c r="B1218" s="7" t="s">
        <v>5374</v>
      </c>
      <c r="C1218" s="126" t="s">
        <v>5375</v>
      </c>
      <c r="D1218" s="80" t="s">
        <v>5376</v>
      </c>
      <c r="E1218" s="80" t="s">
        <v>70</v>
      </c>
      <c r="F1218" s="339">
        <v>0.15</v>
      </c>
      <c r="G1218" s="85">
        <v>3623</v>
      </c>
      <c r="H1218" s="85">
        <v>543</v>
      </c>
      <c r="I1218" s="85"/>
    </row>
    <row r="1219" spans="1:9" x14ac:dyDescent="0.25">
      <c r="A1219" s="87" t="s">
        <v>4359</v>
      </c>
      <c r="B1219" s="7" t="s">
        <v>5377</v>
      </c>
      <c r="C1219" s="126" t="s">
        <v>5378</v>
      </c>
      <c r="D1219" s="80" t="s">
        <v>5368</v>
      </c>
      <c r="E1219" s="80" t="s">
        <v>70</v>
      </c>
      <c r="F1219" s="339">
        <v>0.24610000000000001</v>
      </c>
      <c r="G1219" s="85">
        <v>1897</v>
      </c>
      <c r="H1219" s="85">
        <v>467</v>
      </c>
      <c r="I1219" s="85"/>
    </row>
    <row r="1220" spans="1:9" ht="13" x14ac:dyDescent="0.25">
      <c r="A1220" s="341" t="s">
        <v>4361</v>
      </c>
      <c r="B1220" s="342" t="s">
        <v>5364</v>
      </c>
      <c r="C1220" s="335" t="s">
        <v>4362</v>
      </c>
      <c r="D1220" s="336" t="s">
        <v>12</v>
      </c>
      <c r="E1220" s="336" t="s">
        <v>65</v>
      </c>
      <c r="F1220" s="337"/>
      <c r="G1220" s="338"/>
      <c r="H1220" s="338"/>
      <c r="I1220" s="338">
        <v>19220</v>
      </c>
    </row>
    <row r="1221" spans="1:9" x14ac:dyDescent="0.25">
      <c r="A1221" s="87" t="s">
        <v>4361</v>
      </c>
      <c r="B1221" s="7" t="s">
        <v>5460</v>
      </c>
      <c r="C1221" s="126" t="s">
        <v>5461</v>
      </c>
      <c r="D1221" s="80" t="s">
        <v>5373</v>
      </c>
      <c r="E1221" s="80" t="s">
        <v>4985</v>
      </c>
      <c r="F1221" s="339">
        <v>0.18</v>
      </c>
      <c r="G1221" s="85">
        <v>52425</v>
      </c>
      <c r="H1221" s="85">
        <v>9437</v>
      </c>
      <c r="I1221" s="85"/>
    </row>
    <row r="1222" spans="1:9" ht="25" x14ac:dyDescent="0.25">
      <c r="A1222" s="87" t="s">
        <v>4361</v>
      </c>
      <c r="B1222" s="7" t="s">
        <v>5681</v>
      </c>
      <c r="C1222" s="126" t="s">
        <v>5682</v>
      </c>
      <c r="D1222" s="80" t="s">
        <v>5390</v>
      </c>
      <c r="E1222" s="80" t="s">
        <v>5683</v>
      </c>
      <c r="F1222" s="339">
        <v>0.16</v>
      </c>
      <c r="G1222" s="85">
        <v>17302</v>
      </c>
      <c r="H1222" s="85">
        <v>2768</v>
      </c>
      <c r="I1222" s="85"/>
    </row>
    <row r="1223" spans="1:9" x14ac:dyDescent="0.25">
      <c r="A1223" s="87" t="s">
        <v>4361</v>
      </c>
      <c r="B1223" s="7" t="s">
        <v>5418</v>
      </c>
      <c r="C1223" s="126" t="s">
        <v>5419</v>
      </c>
      <c r="D1223" s="80" t="s">
        <v>5390</v>
      </c>
      <c r="E1223" s="80" t="s">
        <v>5411</v>
      </c>
      <c r="F1223" s="339">
        <v>1.7999999999999999E-2</v>
      </c>
      <c r="G1223" s="85">
        <v>322400</v>
      </c>
      <c r="H1223" s="85">
        <v>5803</v>
      </c>
      <c r="I1223" s="85"/>
    </row>
    <row r="1224" spans="1:9" x14ac:dyDescent="0.25">
      <c r="A1224" s="87" t="s">
        <v>4361</v>
      </c>
      <c r="B1224" s="7" t="s">
        <v>5374</v>
      </c>
      <c r="C1224" s="126" t="s">
        <v>5375</v>
      </c>
      <c r="D1224" s="80" t="s">
        <v>5376</v>
      </c>
      <c r="E1224" s="80" t="s">
        <v>70</v>
      </c>
      <c r="F1224" s="339">
        <v>0.18</v>
      </c>
      <c r="G1224" s="85">
        <v>3623</v>
      </c>
      <c r="H1224" s="85">
        <v>652</v>
      </c>
      <c r="I1224" s="85"/>
    </row>
    <row r="1225" spans="1:9" x14ac:dyDescent="0.25">
      <c r="A1225" s="87" t="s">
        <v>4361</v>
      </c>
      <c r="B1225" s="7" t="s">
        <v>5377</v>
      </c>
      <c r="C1225" s="126" t="s">
        <v>5378</v>
      </c>
      <c r="D1225" s="80" t="s">
        <v>5368</v>
      </c>
      <c r="E1225" s="80" t="s">
        <v>70</v>
      </c>
      <c r="F1225" s="339">
        <v>0.2954</v>
      </c>
      <c r="G1225" s="85">
        <v>1897</v>
      </c>
      <c r="H1225" s="85">
        <v>560</v>
      </c>
      <c r="I1225" s="85"/>
    </row>
    <row r="1226" spans="1:9" ht="13" x14ac:dyDescent="0.25">
      <c r="A1226" s="341" t="s">
        <v>4369</v>
      </c>
      <c r="B1226" s="342" t="s">
        <v>5364</v>
      </c>
      <c r="C1226" s="335" t="s">
        <v>4370</v>
      </c>
      <c r="D1226" s="336" t="s">
        <v>12</v>
      </c>
      <c r="E1226" s="336" t="s">
        <v>70</v>
      </c>
      <c r="F1226" s="337"/>
      <c r="G1226" s="338"/>
      <c r="H1226" s="338"/>
      <c r="I1226" s="338">
        <v>56393</v>
      </c>
    </row>
    <row r="1227" spans="1:9" x14ac:dyDescent="0.25">
      <c r="A1227" s="87" t="s">
        <v>4369</v>
      </c>
      <c r="B1227" s="7" t="s">
        <v>5371</v>
      </c>
      <c r="C1227" s="126" t="s">
        <v>5372</v>
      </c>
      <c r="D1227" s="80" t="s">
        <v>5373</v>
      </c>
      <c r="E1227" s="80" t="s">
        <v>4985</v>
      </c>
      <c r="F1227" s="339">
        <v>1</v>
      </c>
      <c r="G1227" s="85">
        <v>37863</v>
      </c>
      <c r="H1227" s="85">
        <v>37863</v>
      </c>
      <c r="I1227" s="85"/>
    </row>
    <row r="1228" spans="1:9" x14ac:dyDescent="0.25">
      <c r="A1228" s="87" t="s">
        <v>4369</v>
      </c>
      <c r="B1228" s="7" t="s">
        <v>5418</v>
      </c>
      <c r="C1228" s="126" t="s">
        <v>5419</v>
      </c>
      <c r="D1228" s="80" t="s">
        <v>5390</v>
      </c>
      <c r="E1228" s="80" t="s">
        <v>5411</v>
      </c>
      <c r="F1228" s="339">
        <v>0.04</v>
      </c>
      <c r="G1228" s="85">
        <v>322400</v>
      </c>
      <c r="H1228" s="85">
        <v>12896</v>
      </c>
      <c r="I1228" s="85"/>
    </row>
    <row r="1229" spans="1:9" x14ac:dyDescent="0.25">
      <c r="A1229" s="87" t="s">
        <v>4369</v>
      </c>
      <c r="B1229" s="7" t="s">
        <v>5374</v>
      </c>
      <c r="C1229" s="126" t="s">
        <v>5375</v>
      </c>
      <c r="D1229" s="80" t="s">
        <v>5376</v>
      </c>
      <c r="E1229" s="80" t="s">
        <v>70</v>
      </c>
      <c r="F1229" s="339">
        <v>1</v>
      </c>
      <c r="G1229" s="85">
        <v>3623</v>
      </c>
      <c r="H1229" s="85">
        <v>3623</v>
      </c>
      <c r="I1229" s="85"/>
    </row>
    <row r="1230" spans="1:9" x14ac:dyDescent="0.25">
      <c r="A1230" s="87" t="s">
        <v>4369</v>
      </c>
      <c r="B1230" s="7" t="s">
        <v>5377</v>
      </c>
      <c r="C1230" s="126" t="s">
        <v>5378</v>
      </c>
      <c r="D1230" s="80" t="s">
        <v>5368</v>
      </c>
      <c r="E1230" s="80" t="s">
        <v>70</v>
      </c>
      <c r="F1230" s="339">
        <v>1.06</v>
      </c>
      <c r="G1230" s="85">
        <v>1897</v>
      </c>
      <c r="H1230" s="85">
        <v>2011</v>
      </c>
      <c r="I1230" s="85"/>
    </row>
    <row r="1231" spans="1:9" ht="13" x14ac:dyDescent="0.25">
      <c r="A1231" s="341" t="s">
        <v>4371</v>
      </c>
      <c r="B1231" s="342" t="s">
        <v>5364</v>
      </c>
      <c r="C1231" s="335" t="s">
        <v>4372</v>
      </c>
      <c r="D1231" s="336" t="s">
        <v>12</v>
      </c>
      <c r="E1231" s="336" t="s">
        <v>65</v>
      </c>
      <c r="F1231" s="337"/>
      <c r="G1231" s="338"/>
      <c r="H1231" s="338"/>
      <c r="I1231" s="338">
        <v>20847</v>
      </c>
    </row>
    <row r="1232" spans="1:9" x14ac:dyDescent="0.25">
      <c r="A1232" s="87" t="s">
        <v>4371</v>
      </c>
      <c r="B1232" s="7" t="s">
        <v>5460</v>
      </c>
      <c r="C1232" s="126" t="s">
        <v>5461</v>
      </c>
      <c r="D1232" s="80" t="s">
        <v>5373</v>
      </c>
      <c r="E1232" s="80" t="s">
        <v>4985</v>
      </c>
      <c r="F1232" s="339">
        <v>0.3</v>
      </c>
      <c r="G1232" s="85">
        <v>52425</v>
      </c>
      <c r="H1232" s="85">
        <v>15728</v>
      </c>
      <c r="I1232" s="85"/>
    </row>
    <row r="1233" spans="1:9" x14ac:dyDescent="0.25">
      <c r="A1233" s="87" t="s">
        <v>4371</v>
      </c>
      <c r="B1233" s="7" t="s">
        <v>5418</v>
      </c>
      <c r="C1233" s="126" t="s">
        <v>5419</v>
      </c>
      <c r="D1233" s="80" t="s">
        <v>5390</v>
      </c>
      <c r="E1233" s="80" t="s">
        <v>5411</v>
      </c>
      <c r="F1233" s="339">
        <v>0.01</v>
      </c>
      <c r="G1233" s="85">
        <v>322400</v>
      </c>
      <c r="H1233" s="85">
        <v>3224</v>
      </c>
      <c r="I1233" s="85"/>
    </row>
    <row r="1234" spans="1:9" x14ac:dyDescent="0.25">
      <c r="A1234" s="87" t="s">
        <v>4371</v>
      </c>
      <c r="B1234" s="7" t="s">
        <v>5374</v>
      </c>
      <c r="C1234" s="126" t="s">
        <v>5375</v>
      </c>
      <c r="D1234" s="80" t="s">
        <v>5376</v>
      </c>
      <c r="E1234" s="80" t="s">
        <v>70</v>
      </c>
      <c r="F1234" s="339">
        <v>0.3</v>
      </c>
      <c r="G1234" s="85">
        <v>3623</v>
      </c>
      <c r="H1234" s="85">
        <v>1087</v>
      </c>
      <c r="I1234" s="85"/>
    </row>
    <row r="1235" spans="1:9" x14ac:dyDescent="0.25">
      <c r="A1235" s="87" t="s">
        <v>4371</v>
      </c>
      <c r="B1235" s="7" t="s">
        <v>5377</v>
      </c>
      <c r="C1235" s="126" t="s">
        <v>5378</v>
      </c>
      <c r="D1235" s="80" t="s">
        <v>5368</v>
      </c>
      <c r="E1235" s="80" t="s">
        <v>70</v>
      </c>
      <c r="F1235" s="339">
        <v>0.42599999999999999</v>
      </c>
      <c r="G1235" s="85">
        <v>1897</v>
      </c>
      <c r="H1235" s="85">
        <v>808</v>
      </c>
      <c r="I1235" s="85"/>
    </row>
    <row r="1236" spans="1:9" ht="13" x14ac:dyDescent="0.25">
      <c r="A1236" s="341" t="s">
        <v>4373</v>
      </c>
      <c r="B1236" s="342" t="s">
        <v>5364</v>
      </c>
      <c r="C1236" s="335" t="s">
        <v>4374</v>
      </c>
      <c r="D1236" s="336" t="s">
        <v>12</v>
      </c>
      <c r="E1236" s="336" t="s">
        <v>91</v>
      </c>
      <c r="F1236" s="337"/>
      <c r="G1236" s="338"/>
      <c r="H1236" s="338"/>
      <c r="I1236" s="338">
        <v>7244</v>
      </c>
    </row>
    <row r="1237" spans="1:9" x14ac:dyDescent="0.25">
      <c r="A1237" s="87" t="s">
        <v>4373</v>
      </c>
      <c r="B1237" s="7" t="s">
        <v>5460</v>
      </c>
      <c r="C1237" s="126" t="s">
        <v>5461</v>
      </c>
      <c r="D1237" s="80" t="s">
        <v>5373</v>
      </c>
      <c r="E1237" s="80" t="s">
        <v>4985</v>
      </c>
      <c r="F1237" s="339">
        <v>0.1</v>
      </c>
      <c r="G1237" s="85">
        <v>52425</v>
      </c>
      <c r="H1237" s="85">
        <v>5243</v>
      </c>
      <c r="I1237" s="85"/>
    </row>
    <row r="1238" spans="1:9" ht="25" x14ac:dyDescent="0.25">
      <c r="A1238" s="87" t="s">
        <v>4373</v>
      </c>
      <c r="B1238" s="7" t="s">
        <v>5681</v>
      </c>
      <c r="C1238" s="126" t="s">
        <v>5682</v>
      </c>
      <c r="D1238" s="80" t="s">
        <v>5390</v>
      </c>
      <c r="E1238" s="80" t="s">
        <v>5683</v>
      </c>
      <c r="F1238" s="339">
        <v>0.04</v>
      </c>
      <c r="G1238" s="85">
        <v>17302</v>
      </c>
      <c r="H1238" s="85">
        <v>692</v>
      </c>
      <c r="I1238" s="85"/>
    </row>
    <row r="1239" spans="1:9" x14ac:dyDescent="0.25">
      <c r="A1239" s="87" t="s">
        <v>4373</v>
      </c>
      <c r="B1239" s="7" t="s">
        <v>5418</v>
      </c>
      <c r="C1239" s="126" t="s">
        <v>5419</v>
      </c>
      <c r="D1239" s="80" t="s">
        <v>5390</v>
      </c>
      <c r="E1239" s="80" t="s">
        <v>5411</v>
      </c>
      <c r="F1239" s="339">
        <v>2E-3</v>
      </c>
      <c r="G1239" s="85">
        <v>322400</v>
      </c>
      <c r="H1239" s="85">
        <v>645</v>
      </c>
      <c r="I1239" s="85"/>
    </row>
    <row r="1240" spans="1:9" x14ac:dyDescent="0.25">
      <c r="A1240" s="87" t="s">
        <v>4373</v>
      </c>
      <c r="B1240" s="7" t="s">
        <v>5374</v>
      </c>
      <c r="C1240" s="126" t="s">
        <v>5375</v>
      </c>
      <c r="D1240" s="80" t="s">
        <v>5376</v>
      </c>
      <c r="E1240" s="80" t="s">
        <v>70</v>
      </c>
      <c r="F1240" s="339">
        <v>0.1</v>
      </c>
      <c r="G1240" s="85">
        <v>3623</v>
      </c>
      <c r="H1240" s="85">
        <v>362</v>
      </c>
      <c r="I1240" s="85"/>
    </row>
    <row r="1241" spans="1:9" x14ac:dyDescent="0.25">
      <c r="A1241" s="87" t="s">
        <v>4373</v>
      </c>
      <c r="B1241" s="7" t="s">
        <v>5377</v>
      </c>
      <c r="C1241" s="126" t="s">
        <v>5378</v>
      </c>
      <c r="D1241" s="80" t="s">
        <v>5368</v>
      </c>
      <c r="E1241" s="80" t="s">
        <v>70</v>
      </c>
      <c r="F1241" s="339">
        <v>0.159</v>
      </c>
      <c r="G1241" s="85">
        <v>1897</v>
      </c>
      <c r="H1241" s="85">
        <v>302</v>
      </c>
      <c r="I1241" s="85"/>
    </row>
    <row r="1242" spans="1:9" ht="13" x14ac:dyDescent="0.25">
      <c r="A1242" s="341" t="s">
        <v>10929</v>
      </c>
      <c r="B1242" s="342" t="s">
        <v>5364</v>
      </c>
      <c r="C1242" s="335" t="s">
        <v>10930</v>
      </c>
      <c r="D1242" s="336" t="s">
        <v>12</v>
      </c>
      <c r="E1242" s="336" t="s">
        <v>65</v>
      </c>
      <c r="F1242" s="337"/>
      <c r="G1242" s="338"/>
      <c r="H1242" s="338"/>
      <c r="I1242" s="338">
        <v>10853</v>
      </c>
    </row>
    <row r="1243" spans="1:9" x14ac:dyDescent="0.25">
      <c r="A1243" s="87" t="s">
        <v>10929</v>
      </c>
      <c r="B1243" s="86" t="s">
        <v>5371</v>
      </c>
      <c r="C1243" s="126" t="s">
        <v>5372</v>
      </c>
      <c r="D1243" s="80" t="s">
        <v>5373</v>
      </c>
      <c r="E1243" s="80" t="s">
        <v>4985</v>
      </c>
      <c r="F1243" s="339">
        <v>0.24</v>
      </c>
      <c r="G1243" s="85">
        <v>37863</v>
      </c>
      <c r="H1243" s="85">
        <v>9087</v>
      </c>
      <c r="I1243" s="85"/>
    </row>
    <row r="1244" spans="1:9" x14ac:dyDescent="0.25">
      <c r="A1244" s="87" t="s">
        <v>10929</v>
      </c>
      <c r="B1244" s="86" t="s">
        <v>5418</v>
      </c>
      <c r="C1244" s="126" t="s">
        <v>5419</v>
      </c>
      <c r="D1244" s="80" t="s">
        <v>5390</v>
      </c>
      <c r="E1244" s="80" t="s">
        <v>5411</v>
      </c>
      <c r="F1244" s="339">
        <v>2E-3</v>
      </c>
      <c r="G1244" s="85">
        <v>322400</v>
      </c>
      <c r="H1244" s="85">
        <v>645</v>
      </c>
      <c r="I1244" s="85"/>
    </row>
    <row r="1245" spans="1:9" x14ac:dyDescent="0.25">
      <c r="A1245" s="87" t="s">
        <v>10929</v>
      </c>
      <c r="B1245" s="86" t="s">
        <v>5374</v>
      </c>
      <c r="C1245" s="126" t="s">
        <v>5375</v>
      </c>
      <c r="D1245" s="80" t="s">
        <v>5376</v>
      </c>
      <c r="E1245" s="80" t="s">
        <v>70</v>
      </c>
      <c r="F1245" s="339">
        <v>0.1</v>
      </c>
      <c r="G1245" s="85">
        <v>3623</v>
      </c>
      <c r="H1245" s="85">
        <v>362</v>
      </c>
      <c r="I1245" s="85"/>
    </row>
    <row r="1246" spans="1:9" x14ac:dyDescent="0.25">
      <c r="A1246" s="87" t="s">
        <v>10929</v>
      </c>
      <c r="B1246" s="86" t="s">
        <v>5377</v>
      </c>
      <c r="C1246" s="126" t="s">
        <v>5378</v>
      </c>
      <c r="D1246" s="80" t="s">
        <v>5368</v>
      </c>
      <c r="E1246" s="80" t="s">
        <v>70</v>
      </c>
      <c r="F1246" s="339">
        <v>0.4</v>
      </c>
      <c r="G1246" s="85">
        <v>1897</v>
      </c>
      <c r="H1246" s="85">
        <v>759</v>
      </c>
      <c r="I1246" s="85"/>
    </row>
    <row r="1247" spans="1:9" ht="26" x14ac:dyDescent="0.25">
      <c r="A1247" s="341" t="s">
        <v>10931</v>
      </c>
      <c r="B1247" s="342" t="s">
        <v>5364</v>
      </c>
      <c r="C1247" s="335" t="s">
        <v>10932</v>
      </c>
      <c r="D1247" s="336" t="s">
        <v>12</v>
      </c>
      <c r="E1247" s="336" t="s">
        <v>65</v>
      </c>
      <c r="F1247" s="337"/>
      <c r="G1247" s="338"/>
      <c r="H1247" s="338"/>
      <c r="I1247" s="338">
        <v>22591</v>
      </c>
    </row>
    <row r="1248" spans="1:9" x14ac:dyDescent="0.25">
      <c r="A1248" s="87" t="s">
        <v>10931</v>
      </c>
      <c r="B1248" s="86" t="s">
        <v>5371</v>
      </c>
      <c r="C1248" s="126" t="s">
        <v>5372</v>
      </c>
      <c r="D1248" s="80" t="s">
        <v>5373</v>
      </c>
      <c r="E1248" s="80" t="s">
        <v>4985</v>
      </c>
      <c r="F1248" s="339">
        <v>0.55000000000000004</v>
      </c>
      <c r="G1248" s="85">
        <v>37863</v>
      </c>
      <c r="H1248" s="85">
        <v>20825</v>
      </c>
      <c r="I1248" s="85"/>
    </row>
    <row r="1249" spans="1:9" x14ac:dyDescent="0.25">
      <c r="A1249" s="87" t="s">
        <v>10931</v>
      </c>
      <c r="B1249" s="86" t="s">
        <v>5418</v>
      </c>
      <c r="C1249" s="126" t="s">
        <v>5419</v>
      </c>
      <c r="D1249" s="80" t="s">
        <v>5390</v>
      </c>
      <c r="E1249" s="80" t="s">
        <v>5411</v>
      </c>
      <c r="F1249" s="339">
        <v>2E-3</v>
      </c>
      <c r="G1249" s="85">
        <v>322400</v>
      </c>
      <c r="H1249" s="85">
        <v>645</v>
      </c>
      <c r="I1249" s="85"/>
    </row>
    <row r="1250" spans="1:9" x14ac:dyDescent="0.25">
      <c r="A1250" s="87" t="s">
        <v>10931</v>
      </c>
      <c r="B1250" s="86" t="s">
        <v>5374</v>
      </c>
      <c r="C1250" s="126" t="s">
        <v>5375</v>
      </c>
      <c r="D1250" s="80" t="s">
        <v>5376</v>
      </c>
      <c r="E1250" s="80" t="s">
        <v>70</v>
      </c>
      <c r="F1250" s="339">
        <v>0.1</v>
      </c>
      <c r="G1250" s="85">
        <v>3623</v>
      </c>
      <c r="H1250" s="85">
        <v>362</v>
      </c>
      <c r="I1250" s="85"/>
    </row>
    <row r="1251" spans="1:9" x14ac:dyDescent="0.25">
      <c r="A1251" s="87" t="s">
        <v>10931</v>
      </c>
      <c r="B1251" s="86" t="s">
        <v>5377</v>
      </c>
      <c r="C1251" s="126" t="s">
        <v>5378</v>
      </c>
      <c r="D1251" s="80" t="s">
        <v>5368</v>
      </c>
      <c r="E1251" s="80" t="s">
        <v>70</v>
      </c>
      <c r="F1251" s="339">
        <v>0.4</v>
      </c>
      <c r="G1251" s="85">
        <v>1897</v>
      </c>
      <c r="H1251" s="85">
        <v>759</v>
      </c>
      <c r="I1251" s="85"/>
    </row>
    <row r="1252" spans="1:9" ht="13" x14ac:dyDescent="0.25">
      <c r="A1252" s="341" t="s">
        <v>10933</v>
      </c>
      <c r="B1252" s="342" t="s">
        <v>5364</v>
      </c>
      <c r="C1252" s="335" t="s">
        <v>10934</v>
      </c>
      <c r="D1252" s="336" t="s">
        <v>12</v>
      </c>
      <c r="E1252" s="336" t="s">
        <v>70</v>
      </c>
      <c r="F1252" s="337"/>
      <c r="G1252" s="338"/>
      <c r="H1252" s="338"/>
      <c r="I1252" s="338">
        <v>4906</v>
      </c>
    </row>
    <row r="1253" spans="1:9" x14ac:dyDescent="0.25">
      <c r="A1253" s="87" t="s">
        <v>10933</v>
      </c>
      <c r="B1253" s="86" t="s">
        <v>5371</v>
      </c>
      <c r="C1253" s="126" t="s">
        <v>5372</v>
      </c>
      <c r="D1253" s="80" t="s">
        <v>5373</v>
      </c>
      <c r="E1253" s="80" t="s">
        <v>4985</v>
      </c>
      <c r="F1253" s="339">
        <v>0.12</v>
      </c>
      <c r="G1253" s="85">
        <v>37863</v>
      </c>
      <c r="H1253" s="85">
        <v>4544</v>
      </c>
      <c r="I1253" s="85"/>
    </row>
    <row r="1254" spans="1:9" x14ac:dyDescent="0.25">
      <c r="A1254" s="87" t="s">
        <v>10933</v>
      </c>
      <c r="B1254" s="86" t="s">
        <v>5374</v>
      </c>
      <c r="C1254" s="126" t="s">
        <v>5375</v>
      </c>
      <c r="D1254" s="80" t="s">
        <v>5376</v>
      </c>
      <c r="E1254" s="80" t="s">
        <v>70</v>
      </c>
      <c r="F1254" s="339">
        <v>0.1</v>
      </c>
      <c r="G1254" s="85">
        <v>3623</v>
      </c>
      <c r="H1254" s="85">
        <v>362</v>
      </c>
      <c r="I1254" s="85"/>
    </row>
    <row r="1255" spans="1:9" ht="13" x14ac:dyDescent="0.25">
      <c r="A1255" s="341" t="s">
        <v>4436</v>
      </c>
      <c r="B1255" s="342" t="s">
        <v>5364</v>
      </c>
      <c r="C1255" s="335" t="s">
        <v>4437</v>
      </c>
      <c r="D1255" s="336" t="s">
        <v>12</v>
      </c>
      <c r="E1255" s="336" t="s">
        <v>65</v>
      </c>
      <c r="F1255" s="337"/>
      <c r="G1255" s="338"/>
      <c r="H1255" s="338"/>
      <c r="I1255" s="338">
        <v>14505</v>
      </c>
    </row>
    <row r="1256" spans="1:9" x14ac:dyDescent="0.25">
      <c r="A1256" s="87" t="s">
        <v>4436</v>
      </c>
      <c r="B1256" s="7" t="s">
        <v>5371</v>
      </c>
      <c r="C1256" s="126" t="s">
        <v>5372</v>
      </c>
      <c r="D1256" s="80" t="s">
        <v>5373</v>
      </c>
      <c r="E1256" s="80" t="s">
        <v>4985</v>
      </c>
      <c r="F1256" s="339">
        <v>0.2</v>
      </c>
      <c r="G1256" s="85">
        <v>37863</v>
      </c>
      <c r="H1256" s="85">
        <v>7573</v>
      </c>
      <c r="I1256" s="85"/>
    </row>
    <row r="1257" spans="1:9" x14ac:dyDescent="0.25">
      <c r="A1257" s="87" t="s">
        <v>4436</v>
      </c>
      <c r="B1257" s="7" t="s">
        <v>5418</v>
      </c>
      <c r="C1257" s="126" t="s">
        <v>5419</v>
      </c>
      <c r="D1257" s="80" t="s">
        <v>5390</v>
      </c>
      <c r="E1257" s="80" t="s">
        <v>5411</v>
      </c>
      <c r="F1257" s="339">
        <v>1.7999999999999999E-2</v>
      </c>
      <c r="G1257" s="85">
        <v>322400</v>
      </c>
      <c r="H1257" s="85">
        <v>5803</v>
      </c>
      <c r="I1257" s="85"/>
    </row>
    <row r="1258" spans="1:9" x14ac:dyDescent="0.25">
      <c r="A1258" s="87" t="s">
        <v>4436</v>
      </c>
      <c r="B1258" s="7" t="s">
        <v>5374</v>
      </c>
      <c r="C1258" s="126" t="s">
        <v>5375</v>
      </c>
      <c r="D1258" s="80" t="s">
        <v>5376</v>
      </c>
      <c r="E1258" s="80" t="s">
        <v>70</v>
      </c>
      <c r="F1258" s="339">
        <v>0.2</v>
      </c>
      <c r="G1258" s="85">
        <v>3623</v>
      </c>
      <c r="H1258" s="85">
        <v>725</v>
      </c>
      <c r="I1258" s="85"/>
    </row>
    <row r="1259" spans="1:9" x14ac:dyDescent="0.25">
      <c r="A1259" s="87" t="s">
        <v>4436</v>
      </c>
      <c r="B1259" s="7" t="s">
        <v>5377</v>
      </c>
      <c r="C1259" s="126" t="s">
        <v>5378</v>
      </c>
      <c r="D1259" s="80" t="s">
        <v>5368</v>
      </c>
      <c r="E1259" s="80" t="s">
        <v>70</v>
      </c>
      <c r="F1259" s="339">
        <v>0.2132</v>
      </c>
      <c r="G1259" s="85">
        <v>1897</v>
      </c>
      <c r="H1259" s="85">
        <v>404</v>
      </c>
      <c r="I1259" s="85"/>
    </row>
    <row r="1260" spans="1:9" ht="13" x14ac:dyDescent="0.25">
      <c r="A1260" s="341" t="s">
        <v>4438</v>
      </c>
      <c r="B1260" s="342" t="s">
        <v>5364</v>
      </c>
      <c r="C1260" s="335" t="s">
        <v>4439</v>
      </c>
      <c r="D1260" s="336" t="s">
        <v>12</v>
      </c>
      <c r="E1260" s="336" t="s">
        <v>65</v>
      </c>
      <c r="F1260" s="337"/>
      <c r="G1260" s="338"/>
      <c r="H1260" s="338"/>
      <c r="I1260" s="338">
        <v>14551</v>
      </c>
    </row>
    <row r="1261" spans="1:9" x14ac:dyDescent="0.25">
      <c r="A1261" s="87" t="s">
        <v>4438</v>
      </c>
      <c r="B1261" s="7" t="s">
        <v>5371</v>
      </c>
      <c r="C1261" s="126" t="s">
        <v>5372</v>
      </c>
      <c r="D1261" s="80" t="s">
        <v>5373</v>
      </c>
      <c r="E1261" s="80" t="s">
        <v>4985</v>
      </c>
      <c r="F1261" s="339">
        <v>0.2</v>
      </c>
      <c r="G1261" s="85">
        <v>37863</v>
      </c>
      <c r="H1261" s="85">
        <v>7573</v>
      </c>
      <c r="I1261" s="85"/>
    </row>
    <row r="1262" spans="1:9" x14ac:dyDescent="0.25">
      <c r="A1262" s="87" t="s">
        <v>4438</v>
      </c>
      <c r="B1262" s="7" t="s">
        <v>5418</v>
      </c>
      <c r="C1262" s="126" t="s">
        <v>5419</v>
      </c>
      <c r="D1262" s="80" t="s">
        <v>5390</v>
      </c>
      <c r="E1262" s="80" t="s">
        <v>5411</v>
      </c>
      <c r="F1262" s="339">
        <v>1.7999999999999999E-2</v>
      </c>
      <c r="G1262" s="85">
        <v>322400</v>
      </c>
      <c r="H1262" s="85">
        <v>5803</v>
      </c>
      <c r="I1262" s="85"/>
    </row>
    <row r="1263" spans="1:9" x14ac:dyDescent="0.25">
      <c r="A1263" s="87" t="s">
        <v>4438</v>
      </c>
      <c r="B1263" s="7" t="s">
        <v>5374</v>
      </c>
      <c r="C1263" s="126" t="s">
        <v>5375</v>
      </c>
      <c r="D1263" s="80" t="s">
        <v>5376</v>
      </c>
      <c r="E1263" s="80" t="s">
        <v>70</v>
      </c>
      <c r="F1263" s="339">
        <v>0.2</v>
      </c>
      <c r="G1263" s="85">
        <v>3623</v>
      </c>
      <c r="H1263" s="85">
        <v>725</v>
      </c>
      <c r="I1263" s="85"/>
    </row>
    <row r="1264" spans="1:9" x14ac:dyDescent="0.25">
      <c r="A1264" s="87" t="s">
        <v>4438</v>
      </c>
      <c r="B1264" s="7" t="s">
        <v>5377</v>
      </c>
      <c r="C1264" s="126" t="s">
        <v>5378</v>
      </c>
      <c r="D1264" s="80" t="s">
        <v>5368</v>
      </c>
      <c r="E1264" s="80" t="s">
        <v>70</v>
      </c>
      <c r="F1264" s="339">
        <v>0.23699999999999999</v>
      </c>
      <c r="G1264" s="85">
        <v>1897</v>
      </c>
      <c r="H1264" s="85">
        <v>450</v>
      </c>
      <c r="I1264" s="85"/>
    </row>
    <row r="1265" spans="1:9" ht="13" x14ac:dyDescent="0.25">
      <c r="A1265" s="341" t="s">
        <v>4446</v>
      </c>
      <c r="B1265" s="342" t="s">
        <v>5364</v>
      </c>
      <c r="C1265" s="335" t="s">
        <v>10935</v>
      </c>
      <c r="D1265" s="336" t="s">
        <v>12</v>
      </c>
      <c r="E1265" s="336" t="s">
        <v>65</v>
      </c>
      <c r="F1265" s="337"/>
      <c r="G1265" s="338"/>
      <c r="H1265" s="338"/>
      <c r="I1265" s="338">
        <v>52107</v>
      </c>
    </row>
    <row r="1266" spans="1:9" x14ac:dyDescent="0.25">
      <c r="A1266" s="87" t="s">
        <v>4446</v>
      </c>
      <c r="B1266" s="7" t="s">
        <v>5412</v>
      </c>
      <c r="C1266" s="126" t="s">
        <v>5413</v>
      </c>
      <c r="D1266" s="80" t="s">
        <v>5373</v>
      </c>
      <c r="E1266" s="80" t="s">
        <v>4985</v>
      </c>
      <c r="F1266" s="339">
        <v>0.1</v>
      </c>
      <c r="G1266" s="85">
        <v>81549</v>
      </c>
      <c r="H1266" s="85">
        <v>8155</v>
      </c>
      <c r="I1266" s="85"/>
    </row>
    <row r="1267" spans="1:9" x14ac:dyDescent="0.25">
      <c r="A1267" s="87" t="s">
        <v>4446</v>
      </c>
      <c r="B1267" s="7" t="s">
        <v>5418</v>
      </c>
      <c r="C1267" s="126" t="s">
        <v>5419</v>
      </c>
      <c r="D1267" s="80" t="s">
        <v>5390</v>
      </c>
      <c r="E1267" s="80" t="s">
        <v>5411</v>
      </c>
      <c r="F1267" s="339">
        <v>0.06</v>
      </c>
      <c r="G1267" s="85">
        <v>322400</v>
      </c>
      <c r="H1267" s="85">
        <v>19344</v>
      </c>
      <c r="I1267" s="85"/>
    </row>
    <row r="1268" spans="1:9" x14ac:dyDescent="0.25">
      <c r="A1268" s="87" t="s">
        <v>4446</v>
      </c>
      <c r="B1268" s="7" t="s">
        <v>5570</v>
      </c>
      <c r="C1268" s="126" t="s">
        <v>5571</v>
      </c>
      <c r="D1268" s="80" t="s">
        <v>5390</v>
      </c>
      <c r="E1268" s="80" t="s">
        <v>4985</v>
      </c>
      <c r="F1268" s="339">
        <v>0.3</v>
      </c>
      <c r="G1268" s="85">
        <v>79206</v>
      </c>
      <c r="H1268" s="85">
        <v>23762</v>
      </c>
      <c r="I1268" s="85"/>
    </row>
    <row r="1269" spans="1:9" x14ac:dyDescent="0.25">
      <c r="A1269" s="87" t="s">
        <v>4446</v>
      </c>
      <c r="B1269" s="7" t="s">
        <v>5374</v>
      </c>
      <c r="C1269" s="126" t="s">
        <v>5375</v>
      </c>
      <c r="D1269" s="80" t="s">
        <v>5376</v>
      </c>
      <c r="E1269" s="80" t="s">
        <v>70</v>
      </c>
      <c r="F1269" s="339">
        <v>0.1</v>
      </c>
      <c r="G1269" s="85">
        <v>3623</v>
      </c>
      <c r="H1269" s="85">
        <v>362</v>
      </c>
      <c r="I1269" s="85"/>
    </row>
    <row r="1270" spans="1:9" x14ac:dyDescent="0.25">
      <c r="A1270" s="87" t="s">
        <v>4446</v>
      </c>
      <c r="B1270" s="7" t="s">
        <v>5377</v>
      </c>
      <c r="C1270" s="126" t="s">
        <v>5378</v>
      </c>
      <c r="D1270" s="80" t="s">
        <v>5368</v>
      </c>
      <c r="E1270" s="80" t="s">
        <v>70</v>
      </c>
      <c r="F1270" s="339">
        <v>0.25530000000000003</v>
      </c>
      <c r="G1270" s="85">
        <v>1897</v>
      </c>
      <c r="H1270" s="85">
        <v>484</v>
      </c>
      <c r="I1270" s="85"/>
    </row>
    <row r="1271" spans="1:9" ht="13" x14ac:dyDescent="0.25">
      <c r="A1271" s="341" t="s">
        <v>4472</v>
      </c>
      <c r="B1271" s="342" t="s">
        <v>5364</v>
      </c>
      <c r="C1271" s="335" t="s">
        <v>10655</v>
      </c>
      <c r="D1271" s="336" t="s">
        <v>12</v>
      </c>
      <c r="E1271" s="336" t="s">
        <v>65</v>
      </c>
      <c r="F1271" s="337"/>
      <c r="G1271" s="338"/>
      <c r="H1271" s="338"/>
      <c r="I1271" s="338">
        <v>39237</v>
      </c>
    </row>
    <row r="1272" spans="1:9" x14ac:dyDescent="0.25">
      <c r="A1272" s="87" t="s">
        <v>4472</v>
      </c>
      <c r="B1272" s="7" t="s">
        <v>5371</v>
      </c>
      <c r="C1272" s="126" t="s">
        <v>5372</v>
      </c>
      <c r="D1272" s="80" t="s">
        <v>5373</v>
      </c>
      <c r="E1272" s="80" t="s">
        <v>4985</v>
      </c>
      <c r="F1272" s="339">
        <v>0.6</v>
      </c>
      <c r="G1272" s="85">
        <v>37863</v>
      </c>
      <c r="H1272" s="85">
        <v>22718</v>
      </c>
      <c r="I1272" s="85"/>
    </row>
    <row r="1273" spans="1:9" x14ac:dyDescent="0.25">
      <c r="A1273" s="87" t="s">
        <v>4472</v>
      </c>
      <c r="B1273" s="7" t="s">
        <v>5418</v>
      </c>
      <c r="C1273" s="126" t="s">
        <v>5419</v>
      </c>
      <c r="D1273" s="80" t="s">
        <v>5390</v>
      </c>
      <c r="E1273" s="80" t="s">
        <v>5411</v>
      </c>
      <c r="F1273" s="339">
        <v>0.04</v>
      </c>
      <c r="G1273" s="85">
        <v>322400</v>
      </c>
      <c r="H1273" s="85">
        <v>12896</v>
      </c>
      <c r="I1273" s="85"/>
    </row>
    <row r="1274" spans="1:9" x14ac:dyDescent="0.25">
      <c r="A1274" s="87" t="s">
        <v>4472</v>
      </c>
      <c r="B1274" s="7" t="s">
        <v>5374</v>
      </c>
      <c r="C1274" s="126" t="s">
        <v>5375</v>
      </c>
      <c r="D1274" s="80" t="s">
        <v>5376</v>
      </c>
      <c r="E1274" s="80" t="s">
        <v>70</v>
      </c>
      <c r="F1274" s="339">
        <v>1</v>
      </c>
      <c r="G1274" s="85">
        <v>3623</v>
      </c>
      <c r="H1274" s="85">
        <v>3623</v>
      </c>
      <c r="I1274" s="85"/>
    </row>
    <row r="1275" spans="1:9" ht="13" x14ac:dyDescent="0.25">
      <c r="A1275" s="341" t="s">
        <v>4502</v>
      </c>
      <c r="B1275" s="342" t="s">
        <v>5364</v>
      </c>
      <c r="C1275" s="335" t="s">
        <v>4503</v>
      </c>
      <c r="D1275" s="336" t="s">
        <v>12</v>
      </c>
      <c r="E1275" s="336" t="s">
        <v>75</v>
      </c>
      <c r="F1275" s="337"/>
      <c r="G1275" s="338"/>
      <c r="H1275" s="338"/>
      <c r="I1275" s="338">
        <v>140990</v>
      </c>
    </row>
    <row r="1276" spans="1:9" x14ac:dyDescent="0.25">
      <c r="A1276" s="87" t="s">
        <v>4502</v>
      </c>
      <c r="B1276" s="86" t="s">
        <v>9739</v>
      </c>
      <c r="C1276" s="126" t="s">
        <v>9740</v>
      </c>
      <c r="D1276" s="80" t="s">
        <v>6050</v>
      </c>
      <c r="E1276" s="80" t="s">
        <v>5347</v>
      </c>
      <c r="F1276" s="339">
        <v>4.1647727272727274E-2</v>
      </c>
      <c r="G1276" s="85">
        <v>3385305.2450000001</v>
      </c>
      <c r="H1276" s="85">
        <v>140990</v>
      </c>
      <c r="I1276" s="85"/>
    </row>
    <row r="1277" spans="1:9" ht="13" x14ac:dyDescent="0.25">
      <c r="A1277" s="341" t="s">
        <v>4526</v>
      </c>
      <c r="B1277" s="342" t="s">
        <v>5364</v>
      </c>
      <c r="C1277" s="335" t="s">
        <v>4527</v>
      </c>
      <c r="D1277" s="336" t="s">
        <v>12</v>
      </c>
      <c r="E1277" s="336" t="s">
        <v>16</v>
      </c>
      <c r="F1277" s="337"/>
      <c r="G1277" s="338"/>
      <c r="H1277" s="338"/>
      <c r="I1277" s="338">
        <v>152717</v>
      </c>
    </row>
    <row r="1278" spans="1:9" x14ac:dyDescent="0.25">
      <c r="A1278" s="87" t="s">
        <v>4526</v>
      </c>
      <c r="B1278" s="7" t="s">
        <v>5432</v>
      </c>
      <c r="C1278" s="126" t="s">
        <v>5433</v>
      </c>
      <c r="D1278" s="80" t="s">
        <v>5373</v>
      </c>
      <c r="E1278" s="80" t="s">
        <v>4985</v>
      </c>
      <c r="F1278" s="339">
        <v>0.91625000000000001</v>
      </c>
      <c r="G1278" s="85">
        <v>66987</v>
      </c>
      <c r="H1278" s="85">
        <v>61377</v>
      </c>
      <c r="I1278" s="85"/>
    </row>
    <row r="1279" spans="1:9" x14ac:dyDescent="0.25">
      <c r="A1279" s="87" t="s">
        <v>4526</v>
      </c>
      <c r="B1279" s="86" t="s">
        <v>5540</v>
      </c>
      <c r="C1279" s="126" t="s">
        <v>5541</v>
      </c>
      <c r="D1279" s="80" t="s">
        <v>5390</v>
      </c>
      <c r="E1279" s="80" t="s">
        <v>75</v>
      </c>
      <c r="F1279" s="339">
        <v>0.125</v>
      </c>
      <c r="G1279" s="85">
        <v>76236</v>
      </c>
      <c r="H1279" s="85">
        <v>9530</v>
      </c>
      <c r="I1279" s="85"/>
    </row>
    <row r="1280" spans="1:9" x14ac:dyDescent="0.25">
      <c r="A1280" s="87" t="s">
        <v>4526</v>
      </c>
      <c r="B1280" s="7" t="s">
        <v>5374</v>
      </c>
      <c r="C1280" s="126" t="s">
        <v>5375</v>
      </c>
      <c r="D1280" s="80" t="s">
        <v>5376</v>
      </c>
      <c r="E1280" s="80" t="s">
        <v>70</v>
      </c>
      <c r="F1280" s="339">
        <v>0.02</v>
      </c>
      <c r="G1280" s="85">
        <v>3623</v>
      </c>
      <c r="H1280" s="85">
        <v>72</v>
      </c>
      <c r="I1280" s="85"/>
    </row>
    <row r="1281" spans="1:9" x14ac:dyDescent="0.25">
      <c r="A1281" s="87" t="s">
        <v>4526</v>
      </c>
      <c r="B1281" s="7" t="s">
        <v>5377</v>
      </c>
      <c r="C1281" s="126" t="s">
        <v>5378</v>
      </c>
      <c r="D1281" s="80" t="s">
        <v>5368</v>
      </c>
      <c r="E1281" s="80" t="s">
        <v>70</v>
      </c>
      <c r="F1281" s="339">
        <v>0.6</v>
      </c>
      <c r="G1281" s="85">
        <v>1897</v>
      </c>
      <c r="H1281" s="85">
        <v>1138</v>
      </c>
      <c r="I1281" s="85"/>
    </row>
    <row r="1282" spans="1:9" x14ac:dyDescent="0.25">
      <c r="A1282" s="87" t="s">
        <v>4526</v>
      </c>
      <c r="B1282" s="7" t="s">
        <v>5590</v>
      </c>
      <c r="C1282" s="126" t="s">
        <v>5591</v>
      </c>
      <c r="D1282" s="80" t="s">
        <v>5368</v>
      </c>
      <c r="E1282" s="80" t="s">
        <v>16</v>
      </c>
      <c r="F1282" s="339">
        <v>1.3</v>
      </c>
      <c r="G1282" s="85">
        <v>62000</v>
      </c>
      <c r="H1282" s="85">
        <v>80600</v>
      </c>
      <c r="I1282" s="85"/>
    </row>
    <row r="1283" spans="1:9" ht="26" x14ac:dyDescent="0.25">
      <c r="A1283" s="341" t="s">
        <v>4562</v>
      </c>
      <c r="B1283" s="342" t="s">
        <v>5364</v>
      </c>
      <c r="C1283" s="335" t="s">
        <v>3172</v>
      </c>
      <c r="D1283" s="336" t="s">
        <v>12</v>
      </c>
      <c r="E1283" s="336" t="s">
        <v>65</v>
      </c>
      <c r="F1283" s="337"/>
      <c r="G1283" s="338"/>
      <c r="H1283" s="338"/>
      <c r="I1283" s="338">
        <v>123330</v>
      </c>
    </row>
    <row r="1284" spans="1:9" x14ac:dyDescent="0.25">
      <c r="A1284" s="87" t="s">
        <v>4562</v>
      </c>
      <c r="B1284" s="7" t="s">
        <v>21</v>
      </c>
      <c r="C1284" s="126" t="s">
        <v>22</v>
      </c>
      <c r="D1284" s="80" t="s">
        <v>5365</v>
      </c>
      <c r="E1284" s="80" t="s">
        <v>16</v>
      </c>
      <c r="F1284" s="339">
        <v>0.1</v>
      </c>
      <c r="G1284" s="85">
        <v>597780</v>
      </c>
      <c r="H1284" s="85">
        <v>59778</v>
      </c>
      <c r="I1284" s="85"/>
    </row>
    <row r="1285" spans="1:9" x14ac:dyDescent="0.25">
      <c r="A1285" s="87" t="s">
        <v>4562</v>
      </c>
      <c r="B1285" s="7" t="s">
        <v>5432</v>
      </c>
      <c r="C1285" s="126" t="s">
        <v>5433</v>
      </c>
      <c r="D1285" s="80" t="s">
        <v>5373</v>
      </c>
      <c r="E1285" s="80" t="s">
        <v>4985</v>
      </c>
      <c r="F1285" s="339">
        <v>0.7</v>
      </c>
      <c r="G1285" s="85">
        <v>66987</v>
      </c>
      <c r="H1285" s="85">
        <v>46891</v>
      </c>
      <c r="I1285" s="85"/>
    </row>
    <row r="1286" spans="1:9" x14ac:dyDescent="0.25">
      <c r="A1286" s="87" t="s">
        <v>4562</v>
      </c>
      <c r="B1286" s="7" t="s">
        <v>8634</v>
      </c>
      <c r="C1286" s="126" t="s">
        <v>8635</v>
      </c>
      <c r="D1286" s="80" t="s">
        <v>5390</v>
      </c>
      <c r="E1286" s="80" t="s">
        <v>75</v>
      </c>
      <c r="F1286" s="339">
        <v>1.75</v>
      </c>
      <c r="G1286" s="85">
        <v>936</v>
      </c>
      <c r="H1286" s="85">
        <v>1638</v>
      </c>
      <c r="I1286" s="85"/>
    </row>
    <row r="1287" spans="1:9" x14ac:dyDescent="0.25">
      <c r="A1287" s="87" t="s">
        <v>4562</v>
      </c>
      <c r="B1287" s="7" t="s">
        <v>5414</v>
      </c>
      <c r="C1287" s="126" t="s">
        <v>5415</v>
      </c>
      <c r="D1287" s="80" t="s">
        <v>5390</v>
      </c>
      <c r="E1287" s="80" t="s">
        <v>75</v>
      </c>
      <c r="F1287" s="339">
        <v>7.1000000000000004E-3</v>
      </c>
      <c r="G1287" s="85">
        <v>187426</v>
      </c>
      <c r="H1287" s="85">
        <v>1331</v>
      </c>
      <c r="I1287" s="85"/>
    </row>
    <row r="1288" spans="1:9" x14ac:dyDescent="0.25">
      <c r="A1288" s="87" t="s">
        <v>4562</v>
      </c>
      <c r="B1288" s="7" t="s">
        <v>5374</v>
      </c>
      <c r="C1288" s="126" t="s">
        <v>5375</v>
      </c>
      <c r="D1288" s="80" t="s">
        <v>5376</v>
      </c>
      <c r="E1288" s="80" t="s">
        <v>70</v>
      </c>
      <c r="F1288" s="339">
        <v>0.4</v>
      </c>
      <c r="G1288" s="85">
        <v>3623</v>
      </c>
      <c r="H1288" s="85">
        <v>1449</v>
      </c>
      <c r="I1288" s="85"/>
    </row>
    <row r="1289" spans="1:9" x14ac:dyDescent="0.25">
      <c r="A1289" s="87" t="s">
        <v>4562</v>
      </c>
      <c r="B1289" s="7" t="s">
        <v>5377</v>
      </c>
      <c r="C1289" s="126" t="s">
        <v>5378</v>
      </c>
      <c r="D1289" s="80" t="s">
        <v>5368</v>
      </c>
      <c r="E1289" s="80" t="s">
        <v>70</v>
      </c>
      <c r="F1289" s="339">
        <v>1.8</v>
      </c>
      <c r="G1289" s="85">
        <v>1897</v>
      </c>
      <c r="H1289" s="85">
        <v>3415</v>
      </c>
      <c r="I1289" s="85"/>
    </row>
    <row r="1290" spans="1:9" x14ac:dyDescent="0.25">
      <c r="A1290" s="87" t="s">
        <v>4562</v>
      </c>
      <c r="B1290" s="7" t="s">
        <v>5867</v>
      </c>
      <c r="C1290" s="126" t="s">
        <v>5868</v>
      </c>
      <c r="D1290" s="80" t="s">
        <v>5368</v>
      </c>
      <c r="E1290" s="80" t="s">
        <v>65</v>
      </c>
      <c r="F1290" s="339">
        <v>1</v>
      </c>
      <c r="G1290" s="85">
        <v>5121</v>
      </c>
      <c r="H1290" s="85">
        <v>5121</v>
      </c>
      <c r="I1290" s="85"/>
    </row>
    <row r="1291" spans="1:9" x14ac:dyDescent="0.25">
      <c r="A1291" s="87" t="s">
        <v>4562</v>
      </c>
      <c r="B1291" s="7" t="s">
        <v>5424</v>
      </c>
      <c r="C1291" s="126" t="s">
        <v>5425</v>
      </c>
      <c r="D1291" s="80" t="s">
        <v>5368</v>
      </c>
      <c r="E1291" s="80" t="s">
        <v>770</v>
      </c>
      <c r="F1291" s="339">
        <v>0.8</v>
      </c>
      <c r="G1291" s="85">
        <v>4634</v>
      </c>
      <c r="H1291" s="85">
        <v>3707</v>
      </c>
      <c r="I1291" s="85"/>
    </row>
    <row r="1292" spans="1:9" ht="13" x14ac:dyDescent="0.25">
      <c r="A1292" s="341" t="s">
        <v>4579</v>
      </c>
      <c r="B1292" s="342" t="s">
        <v>5364</v>
      </c>
      <c r="C1292" s="335" t="s">
        <v>4580</v>
      </c>
      <c r="D1292" s="336" t="s">
        <v>12</v>
      </c>
      <c r="E1292" s="336" t="s">
        <v>91</v>
      </c>
      <c r="F1292" s="337"/>
      <c r="G1292" s="338"/>
      <c r="H1292" s="338"/>
      <c r="I1292" s="338">
        <v>4049</v>
      </c>
    </row>
    <row r="1293" spans="1:9" x14ac:dyDescent="0.25">
      <c r="A1293" s="87" t="s">
        <v>4579</v>
      </c>
      <c r="B1293" s="7" t="s">
        <v>5523</v>
      </c>
      <c r="C1293" s="126" t="s">
        <v>5524</v>
      </c>
      <c r="D1293" s="80" t="s">
        <v>5373</v>
      </c>
      <c r="E1293" s="80" t="s">
        <v>4985</v>
      </c>
      <c r="F1293" s="339">
        <v>7.0000000000000007E-2</v>
      </c>
      <c r="G1293" s="85">
        <v>14562</v>
      </c>
      <c r="H1293" s="85">
        <v>1019</v>
      </c>
      <c r="I1293" s="85"/>
    </row>
    <row r="1294" spans="1:9" x14ac:dyDescent="0.25">
      <c r="A1294" s="87" t="s">
        <v>4579</v>
      </c>
      <c r="B1294" s="7" t="s">
        <v>5374</v>
      </c>
      <c r="C1294" s="126" t="s">
        <v>5375</v>
      </c>
      <c r="D1294" s="80" t="s">
        <v>5376</v>
      </c>
      <c r="E1294" s="80" t="s">
        <v>70</v>
      </c>
      <c r="F1294" s="339">
        <v>0.7</v>
      </c>
      <c r="G1294" s="85">
        <v>3623</v>
      </c>
      <c r="H1294" s="85">
        <v>2536</v>
      </c>
      <c r="I1294" s="85"/>
    </row>
    <row r="1295" spans="1:9" x14ac:dyDescent="0.25">
      <c r="A1295" s="87" t="s">
        <v>4579</v>
      </c>
      <c r="B1295" s="7" t="s">
        <v>8759</v>
      </c>
      <c r="C1295" s="126" t="s">
        <v>8760</v>
      </c>
      <c r="D1295" s="80" t="s">
        <v>5368</v>
      </c>
      <c r="E1295" s="80" t="s">
        <v>70</v>
      </c>
      <c r="F1295" s="339">
        <v>0.5</v>
      </c>
      <c r="G1295" s="85">
        <v>988</v>
      </c>
      <c r="H1295" s="85">
        <v>494</v>
      </c>
      <c r="I1295" s="85"/>
    </row>
    <row r="1296" spans="1:9" ht="13" x14ac:dyDescent="0.25">
      <c r="A1296" s="341" t="s">
        <v>4583</v>
      </c>
      <c r="B1296" s="342" t="s">
        <v>5364</v>
      </c>
      <c r="C1296" s="335" t="s">
        <v>4584</v>
      </c>
      <c r="D1296" s="336" t="s">
        <v>12</v>
      </c>
      <c r="E1296" s="336" t="s">
        <v>65</v>
      </c>
      <c r="F1296" s="337"/>
      <c r="G1296" s="338"/>
      <c r="H1296" s="338"/>
      <c r="I1296" s="338">
        <v>52172</v>
      </c>
    </row>
    <row r="1297" spans="1:9" x14ac:dyDescent="0.25">
      <c r="A1297" s="87" t="s">
        <v>4583</v>
      </c>
      <c r="B1297" s="7" t="s">
        <v>5460</v>
      </c>
      <c r="C1297" s="126" t="s">
        <v>5461</v>
      </c>
      <c r="D1297" s="80" t="s">
        <v>5373</v>
      </c>
      <c r="E1297" s="80" t="s">
        <v>4985</v>
      </c>
      <c r="F1297" s="339">
        <v>0.3</v>
      </c>
      <c r="G1297" s="85">
        <v>52425</v>
      </c>
      <c r="H1297" s="85">
        <v>15728</v>
      </c>
      <c r="I1297" s="85"/>
    </row>
    <row r="1298" spans="1:9" ht="25" x14ac:dyDescent="0.25">
      <c r="A1298" s="87" t="s">
        <v>4583</v>
      </c>
      <c r="B1298" s="7" t="s">
        <v>5681</v>
      </c>
      <c r="C1298" s="126" t="s">
        <v>5682</v>
      </c>
      <c r="D1298" s="80" t="s">
        <v>5390</v>
      </c>
      <c r="E1298" s="80" t="s">
        <v>5683</v>
      </c>
      <c r="F1298" s="339">
        <v>0.1</v>
      </c>
      <c r="G1298" s="85">
        <v>17302</v>
      </c>
      <c r="H1298" s="85">
        <v>1730</v>
      </c>
      <c r="I1298" s="85"/>
    </row>
    <row r="1299" spans="1:9" x14ac:dyDescent="0.25">
      <c r="A1299" s="87" t="s">
        <v>4583</v>
      </c>
      <c r="B1299" s="7" t="s">
        <v>5414</v>
      </c>
      <c r="C1299" s="126" t="s">
        <v>5415</v>
      </c>
      <c r="D1299" s="80" t="s">
        <v>5390</v>
      </c>
      <c r="E1299" s="80" t="s">
        <v>75</v>
      </c>
      <c r="F1299" s="339">
        <v>2.8999999999999998E-3</v>
      </c>
      <c r="G1299" s="85">
        <v>187426</v>
      </c>
      <c r="H1299" s="85">
        <v>544</v>
      </c>
      <c r="I1299" s="85"/>
    </row>
    <row r="1300" spans="1:9" x14ac:dyDescent="0.25">
      <c r="A1300" s="87" t="s">
        <v>4583</v>
      </c>
      <c r="B1300" s="7" t="s">
        <v>6071</v>
      </c>
      <c r="C1300" s="126" t="s">
        <v>6072</v>
      </c>
      <c r="D1300" s="80" t="s">
        <v>5390</v>
      </c>
      <c r="E1300" s="80" t="s">
        <v>75</v>
      </c>
      <c r="F1300" s="339">
        <v>2.5000000000000001E-2</v>
      </c>
      <c r="G1300" s="85">
        <v>86632</v>
      </c>
      <c r="H1300" s="85">
        <v>2166</v>
      </c>
      <c r="I1300" s="85"/>
    </row>
    <row r="1301" spans="1:9" x14ac:dyDescent="0.25">
      <c r="A1301" s="87" t="s">
        <v>4583</v>
      </c>
      <c r="B1301" s="7" t="s">
        <v>6126</v>
      </c>
      <c r="C1301" s="126" t="s">
        <v>6127</v>
      </c>
      <c r="D1301" s="80" t="s">
        <v>5390</v>
      </c>
      <c r="E1301" s="80" t="s">
        <v>75</v>
      </c>
      <c r="F1301" s="339">
        <v>0.1</v>
      </c>
      <c r="G1301" s="85">
        <v>3262</v>
      </c>
      <c r="H1301" s="85">
        <v>326</v>
      </c>
      <c r="I1301" s="85"/>
    </row>
    <row r="1302" spans="1:9" x14ac:dyDescent="0.25">
      <c r="A1302" s="87" t="s">
        <v>4583</v>
      </c>
      <c r="B1302" s="7" t="s">
        <v>5374</v>
      </c>
      <c r="C1302" s="126" t="s">
        <v>5375</v>
      </c>
      <c r="D1302" s="80" t="s">
        <v>5376</v>
      </c>
      <c r="E1302" s="80" t="s">
        <v>70</v>
      </c>
      <c r="F1302" s="339">
        <v>0.3</v>
      </c>
      <c r="G1302" s="85">
        <v>3623</v>
      </c>
      <c r="H1302" s="85">
        <v>1087</v>
      </c>
      <c r="I1302" s="85"/>
    </row>
    <row r="1303" spans="1:9" x14ac:dyDescent="0.25">
      <c r="A1303" s="87" t="s">
        <v>4583</v>
      </c>
      <c r="B1303" s="7" t="s">
        <v>5377</v>
      </c>
      <c r="C1303" s="126" t="s">
        <v>5378</v>
      </c>
      <c r="D1303" s="80" t="s">
        <v>5368</v>
      </c>
      <c r="E1303" s="80" t="s">
        <v>70</v>
      </c>
      <c r="F1303" s="339">
        <v>0.372</v>
      </c>
      <c r="G1303" s="85">
        <v>1897</v>
      </c>
      <c r="H1303" s="85">
        <v>706</v>
      </c>
      <c r="I1303" s="85"/>
    </row>
    <row r="1304" spans="1:9" x14ac:dyDescent="0.25">
      <c r="A1304" s="87" t="s">
        <v>4583</v>
      </c>
      <c r="B1304" s="7" t="s">
        <v>7799</v>
      </c>
      <c r="C1304" s="126" t="s">
        <v>7800</v>
      </c>
      <c r="D1304" s="80" t="s">
        <v>5368</v>
      </c>
      <c r="E1304" s="80" t="s">
        <v>70</v>
      </c>
      <c r="F1304" s="339">
        <v>8</v>
      </c>
      <c r="G1304" s="85">
        <v>426</v>
      </c>
      <c r="H1304" s="85">
        <v>3408</v>
      </c>
      <c r="I1304" s="85"/>
    </row>
    <row r="1305" spans="1:9" x14ac:dyDescent="0.25">
      <c r="A1305" s="87" t="s">
        <v>4583</v>
      </c>
      <c r="B1305" s="7" t="s">
        <v>9759</v>
      </c>
      <c r="C1305" s="126" t="s">
        <v>9760</v>
      </c>
      <c r="D1305" s="80" t="s">
        <v>5368</v>
      </c>
      <c r="E1305" s="80" t="s">
        <v>70</v>
      </c>
      <c r="F1305" s="339">
        <v>0.8</v>
      </c>
      <c r="G1305" s="85">
        <v>31550</v>
      </c>
      <c r="H1305" s="85">
        <v>25240</v>
      </c>
      <c r="I1305" s="85"/>
    </row>
    <row r="1306" spans="1:9" x14ac:dyDescent="0.25">
      <c r="A1306" s="87" t="s">
        <v>4583</v>
      </c>
      <c r="B1306" s="7" t="s">
        <v>5552</v>
      </c>
      <c r="C1306" s="126" t="s">
        <v>5553</v>
      </c>
      <c r="D1306" s="80" t="s">
        <v>5368</v>
      </c>
      <c r="E1306" s="80" t="s">
        <v>770</v>
      </c>
      <c r="F1306" s="339">
        <v>0.1</v>
      </c>
      <c r="G1306" s="85">
        <v>12369</v>
      </c>
      <c r="H1306" s="85">
        <v>1237</v>
      </c>
      <c r="I1306" s="85"/>
    </row>
    <row r="1307" spans="1:9" ht="26" x14ac:dyDescent="0.25">
      <c r="A1307" s="341" t="s">
        <v>4613</v>
      </c>
      <c r="B1307" s="342" t="s">
        <v>5364</v>
      </c>
      <c r="C1307" s="335" t="s">
        <v>4614</v>
      </c>
      <c r="D1307" s="336" t="s">
        <v>12</v>
      </c>
      <c r="E1307" s="336" t="s">
        <v>70</v>
      </c>
      <c r="F1307" s="337"/>
      <c r="G1307" s="338"/>
      <c r="H1307" s="338"/>
      <c r="I1307" s="338">
        <v>806100</v>
      </c>
    </row>
    <row r="1308" spans="1:9" x14ac:dyDescent="0.25">
      <c r="A1308" s="87" t="s">
        <v>4613</v>
      </c>
      <c r="B1308" s="7" t="s">
        <v>5601</v>
      </c>
      <c r="C1308" s="126" t="s">
        <v>5602</v>
      </c>
      <c r="D1308" s="80" t="s">
        <v>5373</v>
      </c>
      <c r="E1308" s="80" t="s">
        <v>4985</v>
      </c>
      <c r="F1308" s="339">
        <v>2</v>
      </c>
      <c r="G1308" s="85">
        <v>41652</v>
      </c>
      <c r="H1308" s="85">
        <v>83304</v>
      </c>
      <c r="I1308" s="85"/>
    </row>
    <row r="1309" spans="1:9" x14ac:dyDescent="0.25">
      <c r="A1309" s="87" t="s">
        <v>4613</v>
      </c>
      <c r="B1309" s="7" t="s">
        <v>5414</v>
      </c>
      <c r="C1309" s="126" t="s">
        <v>5415</v>
      </c>
      <c r="D1309" s="80" t="s">
        <v>5390</v>
      </c>
      <c r="E1309" s="80" t="s">
        <v>75</v>
      </c>
      <c r="F1309" s="339">
        <v>2.0000000000000001E-4</v>
      </c>
      <c r="G1309" s="85">
        <v>187426</v>
      </c>
      <c r="H1309" s="85">
        <v>37</v>
      </c>
      <c r="I1309" s="85"/>
    </row>
    <row r="1310" spans="1:9" x14ac:dyDescent="0.25">
      <c r="A1310" s="87" t="s">
        <v>4613</v>
      </c>
      <c r="B1310" s="7" t="s">
        <v>5374</v>
      </c>
      <c r="C1310" s="126" t="s">
        <v>5375</v>
      </c>
      <c r="D1310" s="80" t="s">
        <v>5376</v>
      </c>
      <c r="E1310" s="80" t="s">
        <v>70</v>
      </c>
      <c r="F1310" s="339">
        <v>0.15</v>
      </c>
      <c r="G1310" s="85">
        <v>3623</v>
      </c>
      <c r="H1310" s="85">
        <v>543</v>
      </c>
      <c r="I1310" s="85"/>
    </row>
    <row r="1311" spans="1:9" ht="25" x14ac:dyDescent="0.25">
      <c r="A1311" s="87" t="s">
        <v>4613</v>
      </c>
      <c r="B1311" s="7" t="s">
        <v>9783</v>
      </c>
      <c r="C1311" s="126" t="s">
        <v>9784</v>
      </c>
      <c r="D1311" s="80" t="s">
        <v>5368</v>
      </c>
      <c r="E1311" s="80" t="s">
        <v>70</v>
      </c>
      <c r="F1311" s="339">
        <v>1</v>
      </c>
      <c r="G1311" s="85">
        <v>721192</v>
      </c>
      <c r="H1311" s="85">
        <v>721192</v>
      </c>
      <c r="I1311" s="85"/>
    </row>
    <row r="1312" spans="1:9" x14ac:dyDescent="0.25">
      <c r="A1312" s="87" t="s">
        <v>4613</v>
      </c>
      <c r="B1312" s="7" t="s">
        <v>5377</v>
      </c>
      <c r="C1312" s="126" t="s">
        <v>5378</v>
      </c>
      <c r="D1312" s="80" t="s">
        <v>5368</v>
      </c>
      <c r="E1312" s="80" t="s">
        <v>70</v>
      </c>
      <c r="F1312" s="339">
        <v>0.04</v>
      </c>
      <c r="G1312" s="85">
        <v>1897</v>
      </c>
      <c r="H1312" s="85">
        <v>76</v>
      </c>
      <c r="I1312" s="85"/>
    </row>
    <row r="1313" spans="1:9" x14ac:dyDescent="0.25">
      <c r="A1313" s="87" t="s">
        <v>4613</v>
      </c>
      <c r="B1313" s="7" t="s">
        <v>5744</v>
      </c>
      <c r="C1313" s="126" t="s">
        <v>5745</v>
      </c>
      <c r="D1313" s="80" t="s">
        <v>5368</v>
      </c>
      <c r="E1313" s="80" t="s">
        <v>13</v>
      </c>
      <c r="F1313" s="339">
        <v>0.5</v>
      </c>
      <c r="G1313" s="85">
        <v>1896</v>
      </c>
      <c r="H1313" s="85">
        <v>948</v>
      </c>
      <c r="I1313" s="85"/>
    </row>
    <row r="1314" spans="1:9" ht="26" x14ac:dyDescent="0.25">
      <c r="A1314" s="341" t="s">
        <v>4619</v>
      </c>
      <c r="B1314" s="342" t="s">
        <v>5364</v>
      </c>
      <c r="C1314" s="335" t="s">
        <v>4620</v>
      </c>
      <c r="D1314" s="336" t="s">
        <v>12</v>
      </c>
      <c r="E1314" s="336" t="s">
        <v>70</v>
      </c>
      <c r="F1314" s="337"/>
      <c r="G1314" s="338"/>
      <c r="H1314" s="338"/>
      <c r="I1314" s="338">
        <v>408648</v>
      </c>
    </row>
    <row r="1315" spans="1:9" x14ac:dyDescent="0.25">
      <c r="A1315" s="87" t="s">
        <v>4619</v>
      </c>
      <c r="B1315" s="7" t="s">
        <v>5371</v>
      </c>
      <c r="C1315" s="126" t="s">
        <v>5372</v>
      </c>
      <c r="D1315" s="80" t="s">
        <v>5373</v>
      </c>
      <c r="E1315" s="80" t="s">
        <v>4985</v>
      </c>
      <c r="F1315" s="339">
        <v>4</v>
      </c>
      <c r="G1315" s="85">
        <v>37863</v>
      </c>
      <c r="H1315" s="85">
        <v>151452</v>
      </c>
      <c r="I1315" s="85"/>
    </row>
    <row r="1316" spans="1:9" x14ac:dyDescent="0.25">
      <c r="A1316" s="87" t="s">
        <v>4619</v>
      </c>
      <c r="B1316" s="7" t="s">
        <v>5414</v>
      </c>
      <c r="C1316" s="126" t="s">
        <v>5415</v>
      </c>
      <c r="D1316" s="80" t="s">
        <v>5390</v>
      </c>
      <c r="E1316" s="80" t="s">
        <v>75</v>
      </c>
      <c r="F1316" s="339">
        <v>2.5499999999999998E-2</v>
      </c>
      <c r="G1316" s="85">
        <v>187426</v>
      </c>
      <c r="H1316" s="85">
        <v>4779</v>
      </c>
      <c r="I1316" s="85"/>
    </row>
    <row r="1317" spans="1:9" x14ac:dyDescent="0.25">
      <c r="A1317" s="87" t="s">
        <v>4619</v>
      </c>
      <c r="B1317" s="7" t="s">
        <v>5374</v>
      </c>
      <c r="C1317" s="126" t="s">
        <v>5375</v>
      </c>
      <c r="D1317" s="80" t="s">
        <v>5376</v>
      </c>
      <c r="E1317" s="80" t="s">
        <v>70</v>
      </c>
      <c r="F1317" s="339">
        <v>0.1</v>
      </c>
      <c r="G1317" s="85">
        <v>3623</v>
      </c>
      <c r="H1317" s="85">
        <v>362</v>
      </c>
      <c r="I1317" s="85"/>
    </row>
    <row r="1318" spans="1:9" x14ac:dyDescent="0.25">
      <c r="A1318" s="87" t="s">
        <v>4619</v>
      </c>
      <c r="B1318" s="7" t="s">
        <v>9789</v>
      </c>
      <c r="C1318" s="126" t="s">
        <v>9790</v>
      </c>
      <c r="D1318" s="80" t="s">
        <v>5368</v>
      </c>
      <c r="E1318" s="80" t="s">
        <v>70</v>
      </c>
      <c r="F1318" s="339">
        <v>1</v>
      </c>
      <c r="G1318" s="85">
        <v>247911</v>
      </c>
      <c r="H1318" s="85">
        <v>247911</v>
      </c>
      <c r="I1318" s="85"/>
    </row>
    <row r="1319" spans="1:9" x14ac:dyDescent="0.25">
      <c r="A1319" s="87" t="s">
        <v>4619</v>
      </c>
      <c r="B1319" s="7" t="s">
        <v>5377</v>
      </c>
      <c r="C1319" s="126" t="s">
        <v>5378</v>
      </c>
      <c r="D1319" s="80" t="s">
        <v>5368</v>
      </c>
      <c r="E1319" s="80" t="s">
        <v>70</v>
      </c>
      <c r="F1319" s="339">
        <v>2.1</v>
      </c>
      <c r="G1319" s="85">
        <v>1897</v>
      </c>
      <c r="H1319" s="85">
        <v>3984</v>
      </c>
      <c r="I1319" s="85"/>
    </row>
    <row r="1320" spans="1:9" x14ac:dyDescent="0.25">
      <c r="A1320" s="87" t="s">
        <v>4619</v>
      </c>
      <c r="B1320" s="7" t="s">
        <v>7817</v>
      </c>
      <c r="C1320" s="126" t="s">
        <v>7818</v>
      </c>
      <c r="D1320" s="80" t="s">
        <v>5368</v>
      </c>
      <c r="E1320" s="80" t="s">
        <v>70</v>
      </c>
      <c r="F1320" s="339">
        <v>0.01</v>
      </c>
      <c r="G1320" s="85">
        <v>15982</v>
      </c>
      <c r="H1320" s="85">
        <v>160</v>
      </c>
      <c r="I1320" s="85"/>
    </row>
    <row r="1321" spans="1:9" ht="26" x14ac:dyDescent="0.25">
      <c r="A1321" s="341" t="s">
        <v>4627</v>
      </c>
      <c r="B1321" s="342" t="s">
        <v>5364</v>
      </c>
      <c r="C1321" s="335" t="s">
        <v>4628</v>
      </c>
      <c r="D1321" s="336" t="s">
        <v>12</v>
      </c>
      <c r="E1321" s="336" t="s">
        <v>70</v>
      </c>
      <c r="F1321" s="337"/>
      <c r="G1321" s="338"/>
      <c r="H1321" s="338"/>
      <c r="I1321" s="338">
        <v>764785</v>
      </c>
    </row>
    <row r="1322" spans="1:9" x14ac:dyDescent="0.25">
      <c r="A1322" s="87" t="s">
        <v>4627</v>
      </c>
      <c r="B1322" s="7" t="s">
        <v>51</v>
      </c>
      <c r="C1322" s="126" t="s">
        <v>52</v>
      </c>
      <c r="D1322" s="80" t="s">
        <v>5365</v>
      </c>
      <c r="E1322" s="80" t="s">
        <v>16</v>
      </c>
      <c r="F1322" s="339">
        <v>3.0000000000000001E-3</v>
      </c>
      <c r="G1322" s="85">
        <v>531559</v>
      </c>
      <c r="H1322" s="85">
        <v>1595</v>
      </c>
      <c r="I1322" s="85"/>
    </row>
    <row r="1323" spans="1:9" x14ac:dyDescent="0.25">
      <c r="A1323" s="87" t="s">
        <v>4627</v>
      </c>
      <c r="B1323" s="7" t="s">
        <v>21</v>
      </c>
      <c r="C1323" s="126" t="s">
        <v>22</v>
      </c>
      <c r="D1323" s="80" t="s">
        <v>5365</v>
      </c>
      <c r="E1323" s="80" t="s">
        <v>16</v>
      </c>
      <c r="F1323" s="339">
        <v>0.15</v>
      </c>
      <c r="G1323" s="85">
        <v>597780</v>
      </c>
      <c r="H1323" s="85">
        <v>89667</v>
      </c>
      <c r="I1323" s="85"/>
    </row>
    <row r="1324" spans="1:9" x14ac:dyDescent="0.25">
      <c r="A1324" s="87" t="s">
        <v>4627</v>
      </c>
      <c r="B1324" s="7" t="s">
        <v>5476</v>
      </c>
      <c r="C1324" s="126" t="s">
        <v>5477</v>
      </c>
      <c r="D1324" s="80" t="s">
        <v>5373</v>
      </c>
      <c r="E1324" s="80" t="s">
        <v>4985</v>
      </c>
      <c r="F1324" s="339">
        <v>5</v>
      </c>
      <c r="G1324" s="85">
        <v>96111</v>
      </c>
      <c r="H1324" s="85">
        <v>480555</v>
      </c>
      <c r="I1324" s="85"/>
    </row>
    <row r="1325" spans="1:9" x14ac:dyDescent="0.25">
      <c r="A1325" s="87" t="s">
        <v>4627</v>
      </c>
      <c r="B1325" s="7" t="s">
        <v>5897</v>
      </c>
      <c r="C1325" s="126" t="s">
        <v>5898</v>
      </c>
      <c r="D1325" s="80" t="s">
        <v>5390</v>
      </c>
      <c r="E1325" s="80" t="s">
        <v>75</v>
      </c>
      <c r="F1325" s="339">
        <v>3</v>
      </c>
      <c r="G1325" s="85">
        <v>437</v>
      </c>
      <c r="H1325" s="85">
        <v>1311</v>
      </c>
      <c r="I1325" s="85"/>
    </row>
    <row r="1326" spans="1:9" x14ac:dyDescent="0.25">
      <c r="A1326" s="87" t="s">
        <v>4627</v>
      </c>
      <c r="B1326" s="7" t="s">
        <v>5414</v>
      </c>
      <c r="C1326" s="126" t="s">
        <v>5415</v>
      </c>
      <c r="D1326" s="80" t="s">
        <v>5390</v>
      </c>
      <c r="E1326" s="80" t="s">
        <v>75</v>
      </c>
      <c r="F1326" s="339">
        <v>5.8799999999999998E-2</v>
      </c>
      <c r="G1326" s="85">
        <v>187426</v>
      </c>
      <c r="H1326" s="85">
        <v>11021</v>
      </c>
      <c r="I1326" s="85"/>
    </row>
    <row r="1327" spans="1:9" x14ac:dyDescent="0.25">
      <c r="A1327" s="87" t="s">
        <v>4627</v>
      </c>
      <c r="B1327" s="7" t="s">
        <v>5374</v>
      </c>
      <c r="C1327" s="126" t="s">
        <v>5375</v>
      </c>
      <c r="D1327" s="80" t="s">
        <v>5376</v>
      </c>
      <c r="E1327" s="80" t="s">
        <v>70</v>
      </c>
      <c r="F1327" s="339">
        <v>0.2</v>
      </c>
      <c r="G1327" s="85">
        <v>3623</v>
      </c>
      <c r="H1327" s="85">
        <v>725</v>
      </c>
      <c r="I1327" s="85"/>
    </row>
    <row r="1328" spans="1:9" x14ac:dyDescent="0.25">
      <c r="A1328" s="87" t="s">
        <v>4627</v>
      </c>
      <c r="B1328" s="7" t="s">
        <v>8091</v>
      </c>
      <c r="C1328" s="126" t="s">
        <v>8092</v>
      </c>
      <c r="D1328" s="80" t="s">
        <v>5368</v>
      </c>
      <c r="E1328" s="80" t="s">
        <v>65</v>
      </c>
      <c r="F1328" s="339">
        <v>1.5</v>
      </c>
      <c r="G1328" s="85">
        <v>55581</v>
      </c>
      <c r="H1328" s="85">
        <v>83372</v>
      </c>
      <c r="I1328" s="85"/>
    </row>
    <row r="1329" spans="1:9" x14ac:dyDescent="0.25">
      <c r="A1329" s="87" t="s">
        <v>4627</v>
      </c>
      <c r="B1329" s="7" t="s">
        <v>5377</v>
      </c>
      <c r="C1329" s="126" t="s">
        <v>5378</v>
      </c>
      <c r="D1329" s="80" t="s">
        <v>5368</v>
      </c>
      <c r="E1329" s="80" t="s">
        <v>70</v>
      </c>
      <c r="F1329" s="339">
        <v>0.35</v>
      </c>
      <c r="G1329" s="85">
        <v>1897</v>
      </c>
      <c r="H1329" s="85">
        <v>664</v>
      </c>
      <c r="I1329" s="85"/>
    </row>
    <row r="1330" spans="1:9" x14ac:dyDescent="0.25">
      <c r="A1330" s="87" t="s">
        <v>4627</v>
      </c>
      <c r="B1330" s="7" t="s">
        <v>8097</v>
      </c>
      <c r="C1330" s="126" t="s">
        <v>8098</v>
      </c>
      <c r="D1330" s="80" t="s">
        <v>5368</v>
      </c>
      <c r="E1330" s="80" t="s">
        <v>70</v>
      </c>
      <c r="F1330" s="339">
        <v>1</v>
      </c>
      <c r="G1330" s="85">
        <v>32579</v>
      </c>
      <c r="H1330" s="85">
        <v>32579</v>
      </c>
      <c r="I1330" s="85"/>
    </row>
    <row r="1331" spans="1:9" x14ac:dyDescent="0.25">
      <c r="A1331" s="87" t="s">
        <v>4627</v>
      </c>
      <c r="B1331" s="7" t="s">
        <v>5402</v>
      </c>
      <c r="C1331" s="126" t="s">
        <v>5403</v>
      </c>
      <c r="D1331" s="80" t="s">
        <v>5368</v>
      </c>
      <c r="E1331" s="80" t="s">
        <v>5404</v>
      </c>
      <c r="F1331" s="339">
        <v>0.2</v>
      </c>
      <c r="G1331" s="85">
        <v>5304</v>
      </c>
      <c r="H1331" s="85">
        <v>1061</v>
      </c>
      <c r="I1331" s="85"/>
    </row>
    <row r="1332" spans="1:9" x14ac:dyDescent="0.25">
      <c r="A1332" s="87" t="s">
        <v>4627</v>
      </c>
      <c r="B1332" s="7" t="s">
        <v>5786</v>
      </c>
      <c r="C1332" s="126" t="s">
        <v>5787</v>
      </c>
      <c r="D1332" s="80" t="s">
        <v>5368</v>
      </c>
      <c r="E1332" s="80" t="s">
        <v>770</v>
      </c>
      <c r="F1332" s="339">
        <v>1</v>
      </c>
      <c r="G1332" s="85">
        <v>6763</v>
      </c>
      <c r="H1332" s="85">
        <v>6763</v>
      </c>
      <c r="I1332" s="85"/>
    </row>
    <row r="1333" spans="1:9" x14ac:dyDescent="0.25">
      <c r="A1333" s="87" t="s">
        <v>4627</v>
      </c>
      <c r="B1333" s="7" t="s">
        <v>5627</v>
      </c>
      <c r="C1333" s="126" t="s">
        <v>5628</v>
      </c>
      <c r="D1333" s="80" t="s">
        <v>5368</v>
      </c>
      <c r="E1333" s="80" t="s">
        <v>70</v>
      </c>
      <c r="F1333" s="339">
        <v>0.04</v>
      </c>
      <c r="G1333" s="85">
        <v>134508</v>
      </c>
      <c r="H1333" s="85">
        <v>5380</v>
      </c>
      <c r="I1333" s="85"/>
    </row>
    <row r="1334" spans="1:9" x14ac:dyDescent="0.25">
      <c r="A1334" s="87" t="s">
        <v>4627</v>
      </c>
      <c r="B1334" s="7" t="s">
        <v>6298</v>
      </c>
      <c r="C1334" s="126" t="s">
        <v>6299</v>
      </c>
      <c r="D1334" s="80" t="s">
        <v>5368</v>
      </c>
      <c r="E1334" s="80" t="s">
        <v>770</v>
      </c>
      <c r="F1334" s="339">
        <v>0.3</v>
      </c>
      <c r="G1334" s="85">
        <v>39692</v>
      </c>
      <c r="H1334" s="85">
        <v>11908</v>
      </c>
      <c r="I1334" s="85"/>
    </row>
    <row r="1335" spans="1:9" x14ac:dyDescent="0.25">
      <c r="A1335" s="87" t="s">
        <v>4627</v>
      </c>
      <c r="B1335" s="7" t="s">
        <v>5651</v>
      </c>
      <c r="C1335" s="126" t="s">
        <v>5652</v>
      </c>
      <c r="D1335" s="80" t="s">
        <v>5368</v>
      </c>
      <c r="E1335" s="80" t="s">
        <v>770</v>
      </c>
      <c r="F1335" s="339">
        <v>1</v>
      </c>
      <c r="G1335" s="85">
        <v>8823</v>
      </c>
      <c r="H1335" s="85">
        <v>8823</v>
      </c>
      <c r="I1335" s="85"/>
    </row>
    <row r="1336" spans="1:9" x14ac:dyDescent="0.25">
      <c r="A1336" s="87" t="s">
        <v>4627</v>
      </c>
      <c r="B1336" s="7" t="s">
        <v>5893</v>
      </c>
      <c r="C1336" s="126" t="s">
        <v>5894</v>
      </c>
      <c r="D1336" s="80" t="s">
        <v>5368</v>
      </c>
      <c r="E1336" s="80" t="s">
        <v>70</v>
      </c>
      <c r="F1336" s="339">
        <v>1.5</v>
      </c>
      <c r="G1336" s="85">
        <v>19574</v>
      </c>
      <c r="H1336" s="85">
        <v>29361</v>
      </c>
      <c r="I1336" s="85"/>
    </row>
    <row r="1337" spans="1:9" ht="13" x14ac:dyDescent="0.25">
      <c r="A1337" s="341" t="s">
        <v>4680</v>
      </c>
      <c r="B1337" s="342" t="s">
        <v>5364</v>
      </c>
      <c r="C1337" s="335" t="s">
        <v>4681</v>
      </c>
      <c r="D1337" s="336" t="s">
        <v>12</v>
      </c>
      <c r="E1337" s="336" t="s">
        <v>65</v>
      </c>
      <c r="F1337" s="337"/>
      <c r="G1337" s="338"/>
      <c r="H1337" s="338"/>
      <c r="I1337" s="338">
        <v>4915</v>
      </c>
    </row>
    <row r="1338" spans="1:9" x14ac:dyDescent="0.25">
      <c r="A1338" s="87" t="s">
        <v>4680</v>
      </c>
      <c r="B1338" s="7" t="s">
        <v>5374</v>
      </c>
      <c r="C1338" s="126" t="s">
        <v>5375</v>
      </c>
      <c r="D1338" s="80" t="s">
        <v>5376</v>
      </c>
      <c r="E1338" s="80" t="s">
        <v>70</v>
      </c>
      <c r="F1338" s="339">
        <v>0.1</v>
      </c>
      <c r="G1338" s="85">
        <v>3623</v>
      </c>
      <c r="H1338" s="85">
        <v>362</v>
      </c>
      <c r="I1338" s="85"/>
    </row>
    <row r="1339" spans="1:9" ht="25" x14ac:dyDescent="0.25">
      <c r="A1339" s="87" t="s">
        <v>4680</v>
      </c>
      <c r="B1339" s="7" t="s">
        <v>5400</v>
      </c>
      <c r="C1339" s="126" t="s">
        <v>5401</v>
      </c>
      <c r="D1339" s="80" t="s">
        <v>5368</v>
      </c>
      <c r="E1339" s="80" t="s">
        <v>65</v>
      </c>
      <c r="F1339" s="339">
        <v>1</v>
      </c>
      <c r="G1339" s="85">
        <v>2269</v>
      </c>
      <c r="H1339" s="85">
        <v>2269</v>
      </c>
      <c r="I1339" s="85"/>
    </row>
    <row r="1340" spans="1:9" x14ac:dyDescent="0.25">
      <c r="A1340" s="87" t="s">
        <v>4680</v>
      </c>
      <c r="B1340" s="7" t="s">
        <v>5402</v>
      </c>
      <c r="C1340" s="126" t="s">
        <v>5403</v>
      </c>
      <c r="D1340" s="80" t="s">
        <v>5368</v>
      </c>
      <c r="E1340" s="80" t="s">
        <v>5404</v>
      </c>
      <c r="F1340" s="339">
        <v>0.02</v>
      </c>
      <c r="G1340" s="85">
        <v>5304</v>
      </c>
      <c r="H1340" s="85">
        <v>106</v>
      </c>
      <c r="I1340" s="85"/>
    </row>
    <row r="1341" spans="1:9" x14ac:dyDescent="0.25">
      <c r="A1341" s="87" t="s">
        <v>4680</v>
      </c>
      <c r="B1341" s="7" t="s">
        <v>5405</v>
      </c>
      <c r="C1341" s="126" t="s">
        <v>5406</v>
      </c>
      <c r="D1341" s="80" t="s">
        <v>5368</v>
      </c>
      <c r="E1341" s="80" t="s">
        <v>770</v>
      </c>
      <c r="F1341" s="339">
        <v>0.4</v>
      </c>
      <c r="G1341" s="85">
        <v>5444</v>
      </c>
      <c r="H1341" s="85">
        <v>2178</v>
      </c>
      <c r="I1341" s="85"/>
    </row>
    <row r="1342" spans="1:9" ht="26" x14ac:dyDescent="0.25">
      <c r="A1342" s="341" t="s">
        <v>4769</v>
      </c>
      <c r="B1342" s="342" t="s">
        <v>5364</v>
      </c>
      <c r="C1342" s="335" t="s">
        <v>4770</v>
      </c>
      <c r="D1342" s="336" t="s">
        <v>12</v>
      </c>
      <c r="E1342" s="336" t="s">
        <v>91</v>
      </c>
      <c r="F1342" s="337"/>
      <c r="G1342" s="338"/>
      <c r="H1342" s="338"/>
      <c r="I1342" s="338">
        <v>656243</v>
      </c>
    </row>
    <row r="1343" spans="1:9" x14ac:dyDescent="0.25">
      <c r="A1343" s="87" t="s">
        <v>4769</v>
      </c>
      <c r="B1343" s="7" t="s">
        <v>5371</v>
      </c>
      <c r="C1343" s="126" t="s">
        <v>5372</v>
      </c>
      <c r="D1343" s="80" t="s">
        <v>5373</v>
      </c>
      <c r="E1343" s="80" t="s">
        <v>4985</v>
      </c>
      <c r="F1343" s="339">
        <v>0.37</v>
      </c>
      <c r="G1343" s="85">
        <v>37863</v>
      </c>
      <c r="H1343" s="85">
        <v>14009</v>
      </c>
      <c r="I1343" s="85"/>
    </row>
    <row r="1344" spans="1:9" x14ac:dyDescent="0.25">
      <c r="A1344" s="87" t="s">
        <v>4769</v>
      </c>
      <c r="B1344" s="7" t="s">
        <v>5374</v>
      </c>
      <c r="C1344" s="126" t="s">
        <v>5375</v>
      </c>
      <c r="D1344" s="80" t="s">
        <v>5376</v>
      </c>
      <c r="E1344" s="80" t="s">
        <v>70</v>
      </c>
      <c r="F1344" s="339">
        <v>0.15</v>
      </c>
      <c r="G1344" s="85">
        <v>3623</v>
      </c>
      <c r="H1344" s="85">
        <v>543</v>
      </c>
      <c r="I1344" s="85"/>
    </row>
    <row r="1345" spans="1:9" x14ac:dyDescent="0.25">
      <c r="A1345" s="87" t="s">
        <v>4769</v>
      </c>
      <c r="B1345" s="7" t="s">
        <v>9881</v>
      </c>
      <c r="C1345" s="126" t="s">
        <v>9882</v>
      </c>
      <c r="D1345" s="80" t="s">
        <v>5368</v>
      </c>
      <c r="E1345" s="80" t="s">
        <v>91</v>
      </c>
      <c r="F1345" s="339">
        <v>1</v>
      </c>
      <c r="G1345" s="85">
        <v>641691</v>
      </c>
      <c r="H1345" s="85">
        <v>641691</v>
      </c>
      <c r="I1345" s="85"/>
    </row>
    <row r="1346" spans="1:9" ht="13" x14ac:dyDescent="0.25">
      <c r="A1346" s="341" t="s">
        <v>4781</v>
      </c>
      <c r="B1346" s="342" t="s">
        <v>5364</v>
      </c>
      <c r="C1346" s="335" t="s">
        <v>4782</v>
      </c>
      <c r="D1346" s="336" t="s">
        <v>12</v>
      </c>
      <c r="E1346" s="336" t="s">
        <v>91</v>
      </c>
      <c r="F1346" s="337"/>
      <c r="G1346" s="338"/>
      <c r="H1346" s="338"/>
      <c r="I1346" s="338">
        <v>373484</v>
      </c>
    </row>
    <row r="1347" spans="1:9" x14ac:dyDescent="0.25">
      <c r="A1347" s="87" t="s">
        <v>4781</v>
      </c>
      <c r="B1347" s="7" t="s">
        <v>5371</v>
      </c>
      <c r="C1347" s="126" t="s">
        <v>5372</v>
      </c>
      <c r="D1347" s="80" t="s">
        <v>5373</v>
      </c>
      <c r="E1347" s="80" t="s">
        <v>4985</v>
      </c>
      <c r="F1347" s="339">
        <v>1.1000000000000001</v>
      </c>
      <c r="G1347" s="85">
        <v>37863</v>
      </c>
      <c r="H1347" s="85">
        <v>41649</v>
      </c>
      <c r="I1347" s="85"/>
    </row>
    <row r="1348" spans="1:9" x14ac:dyDescent="0.25">
      <c r="A1348" s="87" t="s">
        <v>4781</v>
      </c>
      <c r="B1348" s="7" t="s">
        <v>5414</v>
      </c>
      <c r="C1348" s="126" t="s">
        <v>5415</v>
      </c>
      <c r="D1348" s="80" t="s">
        <v>5390</v>
      </c>
      <c r="E1348" s="80" t="s">
        <v>75</v>
      </c>
      <c r="F1348" s="339">
        <v>0.01</v>
      </c>
      <c r="G1348" s="85">
        <v>187426</v>
      </c>
      <c r="H1348" s="85">
        <v>1874</v>
      </c>
      <c r="I1348" s="85"/>
    </row>
    <row r="1349" spans="1:9" x14ac:dyDescent="0.25">
      <c r="A1349" s="87" t="s">
        <v>4781</v>
      </c>
      <c r="B1349" s="7" t="s">
        <v>5374</v>
      </c>
      <c r="C1349" s="126" t="s">
        <v>5375</v>
      </c>
      <c r="D1349" s="80" t="s">
        <v>5376</v>
      </c>
      <c r="E1349" s="80" t="s">
        <v>70</v>
      </c>
      <c r="F1349" s="339">
        <v>0.3</v>
      </c>
      <c r="G1349" s="85">
        <v>3623</v>
      </c>
      <c r="H1349" s="85">
        <v>1087</v>
      </c>
      <c r="I1349" s="85"/>
    </row>
    <row r="1350" spans="1:9" x14ac:dyDescent="0.25">
      <c r="A1350" s="87" t="s">
        <v>4781</v>
      </c>
      <c r="B1350" s="7" t="s">
        <v>9889</v>
      </c>
      <c r="C1350" s="126" t="s">
        <v>9890</v>
      </c>
      <c r="D1350" s="80" t="s">
        <v>5368</v>
      </c>
      <c r="E1350" s="80" t="s">
        <v>91</v>
      </c>
      <c r="F1350" s="339">
        <v>1</v>
      </c>
      <c r="G1350" s="85">
        <v>328874</v>
      </c>
      <c r="H1350" s="85">
        <v>328874</v>
      </c>
      <c r="I1350" s="85"/>
    </row>
    <row r="1351" spans="1:9" ht="13" x14ac:dyDescent="0.25">
      <c r="A1351" s="341" t="s">
        <v>4915</v>
      </c>
      <c r="B1351" s="342" t="s">
        <v>5364</v>
      </c>
      <c r="C1351" s="335" t="s">
        <v>4916</v>
      </c>
      <c r="D1351" s="336" t="s">
        <v>12</v>
      </c>
      <c r="E1351" s="336" t="s">
        <v>70</v>
      </c>
      <c r="F1351" s="337"/>
      <c r="G1351" s="338"/>
      <c r="H1351" s="338"/>
      <c r="I1351" s="338">
        <v>435446</v>
      </c>
    </row>
    <row r="1352" spans="1:9" x14ac:dyDescent="0.25">
      <c r="A1352" s="87" t="s">
        <v>4915</v>
      </c>
      <c r="B1352" s="7" t="s">
        <v>9998</v>
      </c>
      <c r="C1352" s="126" t="s">
        <v>4916</v>
      </c>
      <c r="D1352" s="80" t="s">
        <v>5368</v>
      </c>
      <c r="E1352" s="80" t="s">
        <v>70</v>
      </c>
      <c r="F1352" s="339">
        <v>1</v>
      </c>
      <c r="G1352" s="85">
        <v>435446</v>
      </c>
      <c r="H1352" s="85">
        <v>435446</v>
      </c>
      <c r="I1352" s="85"/>
    </row>
    <row r="1353" spans="1:9" ht="52" x14ac:dyDescent="0.25">
      <c r="A1353" s="341" t="s">
        <v>4919</v>
      </c>
      <c r="B1353" s="342" t="s">
        <v>5364</v>
      </c>
      <c r="C1353" s="335" t="s">
        <v>4920</v>
      </c>
      <c r="D1353" s="336" t="s">
        <v>12</v>
      </c>
      <c r="E1353" s="336" t="s">
        <v>70</v>
      </c>
      <c r="F1353" s="337"/>
      <c r="G1353" s="338"/>
      <c r="H1353" s="338"/>
      <c r="I1353" s="338">
        <v>232237</v>
      </c>
    </row>
    <row r="1354" spans="1:9" x14ac:dyDescent="0.25">
      <c r="A1354" s="87" t="s">
        <v>4919</v>
      </c>
      <c r="B1354" s="7" t="s">
        <v>9999</v>
      </c>
      <c r="C1354" s="126" t="s">
        <v>10000</v>
      </c>
      <c r="D1354" s="80" t="s">
        <v>5368</v>
      </c>
      <c r="E1354" s="80" t="s">
        <v>70</v>
      </c>
      <c r="F1354" s="339">
        <v>1</v>
      </c>
      <c r="G1354" s="85">
        <v>232237</v>
      </c>
      <c r="H1354" s="85">
        <v>232237</v>
      </c>
      <c r="I1354" s="85"/>
    </row>
    <row r="1355" spans="1:9" ht="26" x14ac:dyDescent="0.25">
      <c r="A1355" s="341" t="s">
        <v>5060</v>
      </c>
      <c r="B1355" s="342" t="s">
        <v>5364</v>
      </c>
      <c r="C1355" s="335" t="s">
        <v>5061</v>
      </c>
      <c r="D1355" s="336" t="s">
        <v>12</v>
      </c>
      <c r="E1355" s="336" t="s">
        <v>16</v>
      </c>
      <c r="F1355" s="337"/>
      <c r="G1355" s="338"/>
      <c r="H1355" s="338"/>
      <c r="I1355" s="338">
        <v>1498253</v>
      </c>
    </row>
    <row r="1356" spans="1:9" x14ac:dyDescent="0.25">
      <c r="A1356" s="87" t="s">
        <v>5060</v>
      </c>
      <c r="B1356" s="7" t="s">
        <v>25</v>
      </c>
      <c r="C1356" s="126" t="s">
        <v>26</v>
      </c>
      <c r="D1356" s="80" t="s">
        <v>5365</v>
      </c>
      <c r="E1356" s="80" t="s">
        <v>16</v>
      </c>
      <c r="F1356" s="339">
        <v>1.05</v>
      </c>
      <c r="G1356" s="85">
        <v>682944</v>
      </c>
      <c r="H1356" s="85">
        <v>717091</v>
      </c>
      <c r="I1356" s="85"/>
    </row>
    <row r="1357" spans="1:9" x14ac:dyDescent="0.25">
      <c r="A1357" s="87" t="s">
        <v>5060</v>
      </c>
      <c r="B1357" s="7" t="s">
        <v>5394</v>
      </c>
      <c r="C1357" s="126" t="s">
        <v>5395</v>
      </c>
      <c r="D1357" s="80" t="s">
        <v>5373</v>
      </c>
      <c r="E1357" s="80" t="s">
        <v>4985</v>
      </c>
      <c r="F1357" s="339">
        <v>4.7</v>
      </c>
      <c r="G1357" s="85">
        <v>110673</v>
      </c>
      <c r="H1357" s="85">
        <v>520163</v>
      </c>
      <c r="I1357" s="85"/>
    </row>
    <row r="1358" spans="1:9" x14ac:dyDescent="0.25">
      <c r="A1358" s="87" t="s">
        <v>5060</v>
      </c>
      <c r="B1358" s="7" t="s">
        <v>5941</v>
      </c>
      <c r="C1358" s="126" t="s">
        <v>5942</v>
      </c>
      <c r="D1358" s="80" t="s">
        <v>5390</v>
      </c>
      <c r="E1358" s="80" t="s">
        <v>65</v>
      </c>
      <c r="F1358" s="339">
        <v>9</v>
      </c>
      <c r="G1358" s="85">
        <v>11074</v>
      </c>
      <c r="H1358" s="85">
        <v>99666</v>
      </c>
      <c r="I1358" s="85"/>
    </row>
    <row r="1359" spans="1:9" x14ac:dyDescent="0.25">
      <c r="A1359" s="87" t="s">
        <v>5060</v>
      </c>
      <c r="B1359" s="7" t="s">
        <v>5414</v>
      </c>
      <c r="C1359" s="126" t="s">
        <v>5415</v>
      </c>
      <c r="D1359" s="80" t="s">
        <v>5390</v>
      </c>
      <c r="E1359" s="80" t="s">
        <v>75</v>
      </c>
      <c r="F1359" s="339">
        <v>9.6299999999999997E-2</v>
      </c>
      <c r="G1359" s="85">
        <v>187426</v>
      </c>
      <c r="H1359" s="85">
        <v>18049</v>
      </c>
      <c r="I1359" s="85"/>
    </row>
    <row r="1360" spans="1:9" x14ac:dyDescent="0.25">
      <c r="A1360" s="87" t="s">
        <v>5060</v>
      </c>
      <c r="B1360" s="7" t="s">
        <v>5582</v>
      </c>
      <c r="C1360" s="126" t="s">
        <v>5583</v>
      </c>
      <c r="D1360" s="80" t="s">
        <v>5390</v>
      </c>
      <c r="E1360" s="80" t="s">
        <v>75</v>
      </c>
      <c r="F1360" s="339">
        <v>0.1</v>
      </c>
      <c r="G1360" s="85">
        <v>66212</v>
      </c>
      <c r="H1360" s="85">
        <v>6621</v>
      </c>
      <c r="I1360" s="85"/>
    </row>
    <row r="1361" spans="1:9" x14ac:dyDescent="0.25">
      <c r="A1361" s="87" t="s">
        <v>5060</v>
      </c>
      <c r="B1361" s="7" t="s">
        <v>5915</v>
      </c>
      <c r="C1361" s="126" t="s">
        <v>5916</v>
      </c>
      <c r="D1361" s="80" t="s">
        <v>5390</v>
      </c>
      <c r="E1361" s="80" t="s">
        <v>75</v>
      </c>
      <c r="F1361" s="339">
        <v>9</v>
      </c>
      <c r="G1361" s="85">
        <v>239</v>
      </c>
      <c r="H1361" s="85">
        <v>2151</v>
      </c>
      <c r="I1361" s="85"/>
    </row>
    <row r="1362" spans="1:9" x14ac:dyDescent="0.25">
      <c r="A1362" s="87" t="s">
        <v>5060</v>
      </c>
      <c r="B1362" s="7" t="s">
        <v>5374</v>
      </c>
      <c r="C1362" s="126" t="s">
        <v>5375</v>
      </c>
      <c r="D1362" s="80" t="s">
        <v>5376</v>
      </c>
      <c r="E1362" s="80" t="s">
        <v>70</v>
      </c>
      <c r="F1362" s="339">
        <v>1</v>
      </c>
      <c r="G1362" s="85">
        <v>3623</v>
      </c>
      <c r="H1362" s="85">
        <v>3623</v>
      </c>
      <c r="I1362" s="85"/>
    </row>
    <row r="1363" spans="1:9" x14ac:dyDescent="0.25">
      <c r="A1363" s="87" t="s">
        <v>5060</v>
      </c>
      <c r="B1363" s="7" t="s">
        <v>5377</v>
      </c>
      <c r="C1363" s="126" t="s">
        <v>5378</v>
      </c>
      <c r="D1363" s="80" t="s">
        <v>5368</v>
      </c>
      <c r="E1363" s="80" t="s">
        <v>70</v>
      </c>
      <c r="F1363" s="339">
        <v>14.3</v>
      </c>
      <c r="G1363" s="85">
        <v>1897</v>
      </c>
      <c r="H1363" s="85">
        <v>27127</v>
      </c>
      <c r="I1363" s="85"/>
    </row>
    <row r="1364" spans="1:9" x14ac:dyDescent="0.25">
      <c r="A1364" s="87" t="s">
        <v>5060</v>
      </c>
      <c r="B1364" s="7" t="s">
        <v>5369</v>
      </c>
      <c r="C1364" s="126" t="s">
        <v>5370</v>
      </c>
      <c r="D1364" s="80" t="s">
        <v>5368</v>
      </c>
      <c r="E1364" s="80" t="s">
        <v>13</v>
      </c>
      <c r="F1364" s="339">
        <v>0.5</v>
      </c>
      <c r="G1364" s="85">
        <v>6176</v>
      </c>
      <c r="H1364" s="85">
        <v>3088</v>
      </c>
      <c r="I1364" s="85"/>
    </row>
    <row r="1365" spans="1:9" x14ac:dyDescent="0.25">
      <c r="A1365" s="87" t="s">
        <v>5060</v>
      </c>
      <c r="B1365" s="7" t="s">
        <v>5402</v>
      </c>
      <c r="C1365" s="126" t="s">
        <v>5403</v>
      </c>
      <c r="D1365" s="80" t="s">
        <v>5368</v>
      </c>
      <c r="E1365" s="80" t="s">
        <v>5404</v>
      </c>
      <c r="F1365" s="339">
        <v>2</v>
      </c>
      <c r="G1365" s="85">
        <v>5304</v>
      </c>
      <c r="H1365" s="85">
        <v>10608</v>
      </c>
      <c r="I1365" s="85"/>
    </row>
    <row r="1366" spans="1:9" x14ac:dyDescent="0.25">
      <c r="A1366" s="87" t="s">
        <v>5060</v>
      </c>
      <c r="B1366" s="7" t="s">
        <v>5899</v>
      </c>
      <c r="C1366" s="126" t="s">
        <v>5900</v>
      </c>
      <c r="D1366" s="80" t="s">
        <v>5368</v>
      </c>
      <c r="E1366" s="80" t="s">
        <v>13</v>
      </c>
      <c r="F1366" s="339">
        <v>1.8</v>
      </c>
      <c r="G1366" s="85">
        <v>12480</v>
      </c>
      <c r="H1366" s="85">
        <v>22464</v>
      </c>
      <c r="I1366" s="85"/>
    </row>
    <row r="1367" spans="1:9" x14ac:dyDescent="0.25">
      <c r="A1367" s="87" t="s">
        <v>5060</v>
      </c>
      <c r="B1367" s="7" t="s">
        <v>5901</v>
      </c>
      <c r="C1367" s="126" t="s">
        <v>5902</v>
      </c>
      <c r="D1367" s="80" t="s">
        <v>5368</v>
      </c>
      <c r="E1367" s="80" t="s">
        <v>13</v>
      </c>
      <c r="F1367" s="339">
        <v>0.67</v>
      </c>
      <c r="G1367" s="85">
        <v>19807</v>
      </c>
      <c r="H1367" s="85">
        <v>13271</v>
      </c>
      <c r="I1367" s="85"/>
    </row>
    <row r="1368" spans="1:9" x14ac:dyDescent="0.25">
      <c r="A1368" s="87" t="s">
        <v>5060</v>
      </c>
      <c r="B1368" s="7" t="s">
        <v>5903</v>
      </c>
      <c r="C1368" s="126" t="s">
        <v>5904</v>
      </c>
      <c r="D1368" s="80" t="s">
        <v>5368</v>
      </c>
      <c r="E1368" s="80" t="s">
        <v>770</v>
      </c>
      <c r="F1368" s="339">
        <v>1.67</v>
      </c>
      <c r="G1368" s="85">
        <v>7581</v>
      </c>
      <c r="H1368" s="85">
        <v>12660</v>
      </c>
      <c r="I1368" s="85"/>
    </row>
    <row r="1369" spans="1:9" x14ac:dyDescent="0.25">
      <c r="A1369" s="87" t="s">
        <v>5060</v>
      </c>
      <c r="B1369" s="7" t="s">
        <v>6053</v>
      </c>
      <c r="C1369" s="126" t="s">
        <v>6054</v>
      </c>
      <c r="D1369" s="80" t="s">
        <v>5368</v>
      </c>
      <c r="E1369" s="80" t="s">
        <v>70</v>
      </c>
      <c r="F1369" s="339">
        <v>1</v>
      </c>
      <c r="G1369" s="85">
        <v>35039</v>
      </c>
      <c r="H1369" s="85">
        <v>35039</v>
      </c>
      <c r="I1369" s="85"/>
    </row>
    <row r="1370" spans="1:9" x14ac:dyDescent="0.25">
      <c r="A1370" s="87" t="s">
        <v>5060</v>
      </c>
      <c r="B1370" s="7" t="s">
        <v>5782</v>
      </c>
      <c r="C1370" s="126" t="s">
        <v>5783</v>
      </c>
      <c r="D1370" s="80" t="s">
        <v>5368</v>
      </c>
      <c r="E1370" s="80" t="s">
        <v>70</v>
      </c>
      <c r="F1370" s="339">
        <v>1</v>
      </c>
      <c r="G1370" s="85">
        <v>6632</v>
      </c>
      <c r="H1370" s="85">
        <v>6632</v>
      </c>
      <c r="I1370" s="85"/>
    </row>
    <row r="1371" spans="1:9" ht="13" x14ac:dyDescent="0.25">
      <c r="A1371" s="341" t="s">
        <v>5122</v>
      </c>
      <c r="B1371" s="342" t="s">
        <v>5364</v>
      </c>
      <c r="C1371" s="335" t="s">
        <v>5123</v>
      </c>
      <c r="D1371" s="336" t="s">
        <v>12</v>
      </c>
      <c r="E1371" s="336" t="s">
        <v>16</v>
      </c>
      <c r="F1371" s="337"/>
      <c r="G1371" s="338"/>
      <c r="H1371" s="338"/>
      <c r="I1371" s="338">
        <v>1495422</v>
      </c>
    </row>
    <row r="1372" spans="1:9" x14ac:dyDescent="0.25">
      <c r="A1372" s="87" t="s">
        <v>5122</v>
      </c>
      <c r="B1372" s="7" t="s">
        <v>21</v>
      </c>
      <c r="C1372" s="126" t="s">
        <v>22</v>
      </c>
      <c r="D1372" s="80" t="s">
        <v>5365</v>
      </c>
      <c r="E1372" s="80" t="s">
        <v>16</v>
      </c>
      <c r="F1372" s="339">
        <v>1.05</v>
      </c>
      <c r="G1372" s="85">
        <v>597780</v>
      </c>
      <c r="H1372" s="85">
        <v>627669</v>
      </c>
      <c r="I1372" s="85"/>
    </row>
    <row r="1373" spans="1:9" x14ac:dyDescent="0.25">
      <c r="A1373" s="87" t="s">
        <v>5122</v>
      </c>
      <c r="B1373" s="7" t="s">
        <v>5394</v>
      </c>
      <c r="C1373" s="126" t="s">
        <v>5395</v>
      </c>
      <c r="D1373" s="80" t="s">
        <v>5373</v>
      </c>
      <c r="E1373" s="80" t="s">
        <v>4985</v>
      </c>
      <c r="F1373" s="339">
        <v>4.5999999999999996</v>
      </c>
      <c r="G1373" s="85">
        <v>110673</v>
      </c>
      <c r="H1373" s="85">
        <v>509096</v>
      </c>
      <c r="I1373" s="85"/>
    </row>
    <row r="1374" spans="1:9" ht="25" x14ac:dyDescent="0.25">
      <c r="A1374" s="87" t="s">
        <v>5122</v>
      </c>
      <c r="B1374" s="7" t="s">
        <v>5681</v>
      </c>
      <c r="C1374" s="126" t="s">
        <v>5682</v>
      </c>
      <c r="D1374" s="80" t="s">
        <v>5390</v>
      </c>
      <c r="E1374" s="80" t="s">
        <v>5683</v>
      </c>
      <c r="F1374" s="339">
        <v>3</v>
      </c>
      <c r="G1374" s="85">
        <v>17302</v>
      </c>
      <c r="H1374" s="85">
        <v>51906</v>
      </c>
      <c r="I1374" s="85"/>
    </row>
    <row r="1375" spans="1:9" x14ac:dyDescent="0.25">
      <c r="A1375" s="87" t="s">
        <v>5122</v>
      </c>
      <c r="B1375" s="7" t="s">
        <v>5911</v>
      </c>
      <c r="C1375" s="126" t="s">
        <v>5912</v>
      </c>
      <c r="D1375" s="80" t="s">
        <v>5390</v>
      </c>
      <c r="E1375" s="80" t="s">
        <v>70</v>
      </c>
      <c r="F1375" s="339">
        <v>6</v>
      </c>
      <c r="G1375" s="85">
        <v>18687</v>
      </c>
      <c r="H1375" s="85">
        <v>112122</v>
      </c>
      <c r="I1375" s="85"/>
    </row>
    <row r="1376" spans="1:9" x14ac:dyDescent="0.25">
      <c r="A1376" s="87" t="s">
        <v>5122</v>
      </c>
      <c r="B1376" s="7" t="s">
        <v>5414</v>
      </c>
      <c r="C1376" s="126" t="s">
        <v>5415</v>
      </c>
      <c r="D1376" s="80" t="s">
        <v>5390</v>
      </c>
      <c r="E1376" s="80" t="s">
        <v>75</v>
      </c>
      <c r="F1376" s="339">
        <v>9.0800000000000006E-2</v>
      </c>
      <c r="G1376" s="85">
        <v>187426</v>
      </c>
      <c r="H1376" s="85">
        <v>17018</v>
      </c>
      <c r="I1376" s="85"/>
    </row>
    <row r="1377" spans="1:9" x14ac:dyDescent="0.25">
      <c r="A1377" s="87" t="s">
        <v>5122</v>
      </c>
      <c r="B1377" s="7" t="s">
        <v>5582</v>
      </c>
      <c r="C1377" s="126" t="s">
        <v>5583</v>
      </c>
      <c r="D1377" s="80" t="s">
        <v>5390</v>
      </c>
      <c r="E1377" s="80" t="s">
        <v>75</v>
      </c>
      <c r="F1377" s="339">
        <v>7.0000000000000007E-2</v>
      </c>
      <c r="G1377" s="85">
        <v>66212</v>
      </c>
      <c r="H1377" s="85">
        <v>4635</v>
      </c>
      <c r="I1377" s="85"/>
    </row>
    <row r="1378" spans="1:9" x14ac:dyDescent="0.25">
      <c r="A1378" s="87" t="s">
        <v>5122</v>
      </c>
      <c r="B1378" s="7" t="s">
        <v>5586</v>
      </c>
      <c r="C1378" s="126" t="s">
        <v>5587</v>
      </c>
      <c r="D1378" s="80" t="s">
        <v>5390</v>
      </c>
      <c r="E1378" s="80" t="s">
        <v>75</v>
      </c>
      <c r="F1378" s="339">
        <v>1</v>
      </c>
      <c r="G1378" s="85">
        <v>90480</v>
      </c>
      <c r="H1378" s="85">
        <v>90480</v>
      </c>
      <c r="I1378" s="85"/>
    </row>
    <row r="1379" spans="1:9" x14ac:dyDescent="0.25">
      <c r="A1379" s="87" t="s">
        <v>5122</v>
      </c>
      <c r="B1379" s="7" t="s">
        <v>5374</v>
      </c>
      <c r="C1379" s="126" t="s">
        <v>5375</v>
      </c>
      <c r="D1379" s="80" t="s">
        <v>5376</v>
      </c>
      <c r="E1379" s="80" t="s">
        <v>70</v>
      </c>
      <c r="F1379" s="339">
        <v>4.5999999999999996</v>
      </c>
      <c r="G1379" s="85">
        <v>3623</v>
      </c>
      <c r="H1379" s="85">
        <v>16666</v>
      </c>
      <c r="I1379" s="85"/>
    </row>
    <row r="1380" spans="1:9" x14ac:dyDescent="0.25">
      <c r="A1380" s="87" t="s">
        <v>5122</v>
      </c>
      <c r="B1380" s="7" t="s">
        <v>5377</v>
      </c>
      <c r="C1380" s="126" t="s">
        <v>5378</v>
      </c>
      <c r="D1380" s="80" t="s">
        <v>5368</v>
      </c>
      <c r="E1380" s="80" t="s">
        <v>70</v>
      </c>
      <c r="F1380" s="339">
        <v>12</v>
      </c>
      <c r="G1380" s="85">
        <v>1897</v>
      </c>
      <c r="H1380" s="85">
        <v>22764</v>
      </c>
      <c r="I1380" s="85"/>
    </row>
    <row r="1381" spans="1:9" x14ac:dyDescent="0.25">
      <c r="A1381" s="87" t="s">
        <v>5122</v>
      </c>
      <c r="B1381" s="7" t="s">
        <v>5369</v>
      </c>
      <c r="C1381" s="126" t="s">
        <v>5370</v>
      </c>
      <c r="D1381" s="80" t="s">
        <v>5368</v>
      </c>
      <c r="E1381" s="80" t="s">
        <v>13</v>
      </c>
      <c r="F1381" s="339">
        <v>0.5</v>
      </c>
      <c r="G1381" s="85">
        <v>6176</v>
      </c>
      <c r="H1381" s="85">
        <v>3088</v>
      </c>
      <c r="I1381" s="85"/>
    </row>
    <row r="1382" spans="1:9" x14ac:dyDescent="0.25">
      <c r="A1382" s="87" t="s">
        <v>5122</v>
      </c>
      <c r="B1382" s="7" t="s">
        <v>5402</v>
      </c>
      <c r="C1382" s="126" t="s">
        <v>5403</v>
      </c>
      <c r="D1382" s="80" t="s">
        <v>5368</v>
      </c>
      <c r="E1382" s="80" t="s">
        <v>5404</v>
      </c>
      <c r="F1382" s="339">
        <v>0.8</v>
      </c>
      <c r="G1382" s="85">
        <v>5304</v>
      </c>
      <c r="H1382" s="85">
        <v>4243</v>
      </c>
      <c r="I1382" s="85"/>
    </row>
    <row r="1383" spans="1:9" x14ac:dyDescent="0.25">
      <c r="A1383" s="87" t="s">
        <v>5122</v>
      </c>
      <c r="B1383" s="7" t="s">
        <v>5899</v>
      </c>
      <c r="C1383" s="126" t="s">
        <v>5900</v>
      </c>
      <c r="D1383" s="80" t="s">
        <v>5368</v>
      </c>
      <c r="E1383" s="80" t="s">
        <v>13</v>
      </c>
      <c r="F1383" s="339">
        <v>1.8</v>
      </c>
      <c r="G1383" s="85">
        <v>12480</v>
      </c>
      <c r="H1383" s="85">
        <v>22464</v>
      </c>
      <c r="I1383" s="85"/>
    </row>
    <row r="1384" spans="1:9" x14ac:dyDescent="0.25">
      <c r="A1384" s="87" t="s">
        <v>5122</v>
      </c>
      <c r="B1384" s="7" t="s">
        <v>5901</v>
      </c>
      <c r="C1384" s="126" t="s">
        <v>5902</v>
      </c>
      <c r="D1384" s="80" t="s">
        <v>5368</v>
      </c>
      <c r="E1384" s="80" t="s">
        <v>13</v>
      </c>
      <c r="F1384" s="339">
        <v>0.67</v>
      </c>
      <c r="G1384" s="85">
        <v>19807</v>
      </c>
      <c r="H1384" s="85">
        <v>13271</v>
      </c>
      <c r="I1384" s="85"/>
    </row>
    <row r="1385" spans="1:9" ht="52" x14ac:dyDescent="0.25">
      <c r="A1385" s="341" t="s">
        <v>5130</v>
      </c>
      <c r="B1385" s="342" t="s">
        <v>5364</v>
      </c>
      <c r="C1385" s="335" t="s">
        <v>5131</v>
      </c>
      <c r="D1385" s="336" t="s">
        <v>12</v>
      </c>
      <c r="E1385" s="336" t="s">
        <v>65</v>
      </c>
      <c r="F1385" s="337"/>
      <c r="G1385" s="338"/>
      <c r="H1385" s="338"/>
      <c r="I1385" s="338">
        <v>1013072</v>
      </c>
    </row>
    <row r="1386" spans="1:9" x14ac:dyDescent="0.25">
      <c r="A1386" s="87" t="s">
        <v>5130</v>
      </c>
      <c r="B1386" s="7" t="s">
        <v>5780</v>
      </c>
      <c r="C1386" s="126" t="s">
        <v>5781</v>
      </c>
      <c r="D1386" s="80" t="s">
        <v>5373</v>
      </c>
      <c r="E1386" s="80" t="s">
        <v>4985</v>
      </c>
      <c r="F1386" s="339">
        <v>1.1000000000000001</v>
      </c>
      <c r="G1386" s="85">
        <v>57752</v>
      </c>
      <c r="H1386" s="85">
        <v>63527</v>
      </c>
      <c r="I1386" s="85"/>
    </row>
    <row r="1387" spans="1:9" x14ac:dyDescent="0.25">
      <c r="A1387" s="87" t="s">
        <v>5130</v>
      </c>
      <c r="B1387" s="7" t="s">
        <v>5414</v>
      </c>
      <c r="C1387" s="126" t="s">
        <v>5415</v>
      </c>
      <c r="D1387" s="80" t="s">
        <v>5390</v>
      </c>
      <c r="E1387" s="80" t="s">
        <v>75</v>
      </c>
      <c r="F1387" s="339">
        <v>1.0800000000000001E-2</v>
      </c>
      <c r="G1387" s="85">
        <v>187426</v>
      </c>
      <c r="H1387" s="85">
        <v>2024</v>
      </c>
      <c r="I1387" s="85"/>
    </row>
    <row r="1388" spans="1:9" x14ac:dyDescent="0.25">
      <c r="A1388" s="87" t="s">
        <v>5130</v>
      </c>
      <c r="B1388" s="7" t="s">
        <v>5923</v>
      </c>
      <c r="C1388" s="126" t="s">
        <v>5924</v>
      </c>
      <c r="D1388" s="80" t="s">
        <v>5390</v>
      </c>
      <c r="E1388" s="80" t="s">
        <v>4985</v>
      </c>
      <c r="F1388" s="339">
        <v>0.01</v>
      </c>
      <c r="G1388" s="85">
        <v>46854</v>
      </c>
      <c r="H1388" s="85">
        <v>469</v>
      </c>
      <c r="I1388" s="85"/>
    </row>
    <row r="1389" spans="1:9" x14ac:dyDescent="0.25">
      <c r="A1389" s="87" t="s">
        <v>5130</v>
      </c>
      <c r="B1389" s="7" t="s">
        <v>5374</v>
      </c>
      <c r="C1389" s="126" t="s">
        <v>5375</v>
      </c>
      <c r="D1389" s="80" t="s">
        <v>5376</v>
      </c>
      <c r="E1389" s="80" t="s">
        <v>70</v>
      </c>
      <c r="F1389" s="339">
        <v>0.18</v>
      </c>
      <c r="G1389" s="85">
        <v>3623</v>
      </c>
      <c r="H1389" s="85">
        <v>652</v>
      </c>
      <c r="I1389" s="85"/>
    </row>
    <row r="1390" spans="1:9" ht="25" x14ac:dyDescent="0.25">
      <c r="A1390" s="87" t="s">
        <v>5130</v>
      </c>
      <c r="B1390" s="7" t="s">
        <v>10090</v>
      </c>
      <c r="C1390" s="126" t="s">
        <v>10091</v>
      </c>
      <c r="D1390" s="80" t="s">
        <v>5368</v>
      </c>
      <c r="E1390" s="80" t="s">
        <v>65</v>
      </c>
      <c r="F1390" s="339">
        <v>1</v>
      </c>
      <c r="G1390" s="85">
        <v>946400</v>
      </c>
      <c r="H1390" s="85">
        <v>946400</v>
      </c>
      <c r="I1390" s="85"/>
    </row>
    <row r="1391" spans="1:9" ht="39" x14ac:dyDescent="0.25">
      <c r="A1391" s="341" t="s">
        <v>5193</v>
      </c>
      <c r="B1391" s="342" t="s">
        <v>5364</v>
      </c>
      <c r="C1391" s="335" t="s">
        <v>10938</v>
      </c>
      <c r="D1391" s="336" t="s">
        <v>12</v>
      </c>
      <c r="E1391" s="336" t="s">
        <v>5178</v>
      </c>
      <c r="F1391" s="337"/>
      <c r="G1391" s="338"/>
      <c r="H1391" s="338"/>
      <c r="I1391" s="338">
        <v>29840433</v>
      </c>
    </row>
    <row r="1392" spans="1:9" x14ac:dyDescent="0.25">
      <c r="A1392" s="87" t="s">
        <v>5193</v>
      </c>
      <c r="B1392" s="86" t="s">
        <v>10096</v>
      </c>
      <c r="C1392" s="126" t="s">
        <v>10097</v>
      </c>
      <c r="D1392" s="80" t="s">
        <v>5368</v>
      </c>
      <c r="E1392" s="80" t="s">
        <v>5143</v>
      </c>
      <c r="F1392" s="339">
        <v>26.1</v>
      </c>
      <c r="G1392" s="85">
        <v>104000</v>
      </c>
      <c r="H1392" s="85">
        <v>2714400</v>
      </c>
      <c r="I1392" s="85"/>
    </row>
    <row r="1393" spans="1:9" x14ac:dyDescent="0.25">
      <c r="A1393" s="87" t="s">
        <v>5193</v>
      </c>
      <c r="B1393" s="86" t="s">
        <v>5377</v>
      </c>
      <c r="C1393" s="126" t="s">
        <v>5378</v>
      </c>
      <c r="D1393" s="80" t="s">
        <v>5368</v>
      </c>
      <c r="E1393" s="80" t="s">
        <v>70</v>
      </c>
      <c r="F1393" s="339">
        <v>10</v>
      </c>
      <c r="G1393" s="85">
        <v>1897</v>
      </c>
      <c r="H1393" s="85">
        <v>18970</v>
      </c>
      <c r="I1393" s="85"/>
    </row>
    <row r="1394" spans="1:9" x14ac:dyDescent="0.25">
      <c r="A1394" s="87" t="s">
        <v>5193</v>
      </c>
      <c r="B1394" s="7" t="s">
        <v>5374</v>
      </c>
      <c r="C1394" s="126" t="s">
        <v>5375</v>
      </c>
      <c r="D1394" s="80" t="s">
        <v>5376</v>
      </c>
      <c r="E1394" s="80" t="s">
        <v>70</v>
      </c>
      <c r="F1394" s="339">
        <v>1</v>
      </c>
      <c r="G1394" s="85">
        <v>3623</v>
      </c>
      <c r="H1394" s="85">
        <v>3623</v>
      </c>
      <c r="I1394" s="85"/>
    </row>
    <row r="1395" spans="1:9" ht="25" x14ac:dyDescent="0.25">
      <c r="A1395" s="87" t="s">
        <v>5193</v>
      </c>
      <c r="B1395" s="86" t="s">
        <v>10148</v>
      </c>
      <c r="C1395" s="126" t="s">
        <v>10149</v>
      </c>
      <c r="D1395" s="80" t="s">
        <v>5368</v>
      </c>
      <c r="E1395" s="80" t="s">
        <v>5143</v>
      </c>
      <c r="F1395" s="339">
        <v>1</v>
      </c>
      <c r="G1395" s="85">
        <v>27103440</v>
      </c>
      <c r="H1395" s="85">
        <v>27103440</v>
      </c>
      <c r="I1395" s="85"/>
    </row>
    <row r="1396" spans="1:9" x14ac:dyDescent="0.25">
      <c r="A1396" s="238" t="s">
        <v>5273</v>
      </c>
      <c r="B1396" s="236" t="s">
        <v>10161</v>
      </c>
      <c r="C1396" s="126" t="s">
        <v>10162</v>
      </c>
      <c r="D1396" s="80" t="s">
        <v>5390</v>
      </c>
      <c r="E1396" s="80" t="s">
        <v>4985</v>
      </c>
      <c r="F1396" s="339">
        <v>0.1</v>
      </c>
      <c r="G1396" s="85">
        <v>8725</v>
      </c>
      <c r="H1396" s="85">
        <v>873</v>
      </c>
      <c r="I1396" s="242"/>
    </row>
    <row r="1397" spans="1:9" x14ac:dyDescent="0.25">
      <c r="A1397" s="238" t="s">
        <v>5273</v>
      </c>
      <c r="B1397" s="236" t="s">
        <v>5734</v>
      </c>
      <c r="C1397" s="126" t="s">
        <v>5735</v>
      </c>
      <c r="D1397" s="80" t="s">
        <v>5373</v>
      </c>
      <c r="E1397" s="80" t="s">
        <v>4985</v>
      </c>
      <c r="F1397" s="339">
        <v>1</v>
      </c>
      <c r="G1397" s="85">
        <v>41004</v>
      </c>
      <c r="H1397" s="85">
        <v>41004</v>
      </c>
      <c r="I1397" s="242"/>
    </row>
    <row r="1398" spans="1:9" x14ac:dyDescent="0.25">
      <c r="A1398" s="238" t="s">
        <v>5273</v>
      </c>
      <c r="B1398" s="236" t="s">
        <v>5377</v>
      </c>
      <c r="C1398" s="126" t="s">
        <v>5378</v>
      </c>
      <c r="D1398" s="80" t="s">
        <v>5368</v>
      </c>
      <c r="E1398" s="80" t="s">
        <v>70</v>
      </c>
      <c r="F1398" s="339">
        <v>2</v>
      </c>
      <c r="G1398" s="85">
        <v>1897</v>
      </c>
      <c r="H1398" s="85">
        <v>3794</v>
      </c>
      <c r="I1398" s="242"/>
    </row>
    <row r="1399" spans="1:9" x14ac:dyDescent="0.25">
      <c r="A1399" s="240" t="s">
        <v>5273</v>
      </c>
      <c r="B1399" s="235" t="s">
        <v>10163</v>
      </c>
      <c r="C1399" s="126" t="s">
        <v>10164</v>
      </c>
      <c r="D1399" s="80" t="s">
        <v>5368</v>
      </c>
      <c r="E1399" s="80" t="s">
        <v>10047</v>
      </c>
      <c r="F1399" s="339">
        <v>3.0000000000000006E-2</v>
      </c>
      <c r="G1399" s="85">
        <v>6441549</v>
      </c>
      <c r="H1399" s="85">
        <v>193246</v>
      </c>
      <c r="I1399" s="242"/>
    </row>
    <row r="1400" spans="1:9" x14ac:dyDescent="0.25">
      <c r="A1400" s="240" t="s">
        <v>5273</v>
      </c>
      <c r="B1400" s="235" t="s">
        <v>10165</v>
      </c>
      <c r="C1400" s="126" t="s">
        <v>10166</v>
      </c>
      <c r="D1400" s="80" t="s">
        <v>5368</v>
      </c>
      <c r="E1400" s="80" t="s">
        <v>10167</v>
      </c>
      <c r="F1400" s="339">
        <v>2.2500000000000003E-3</v>
      </c>
      <c r="G1400" s="85">
        <v>2206969</v>
      </c>
      <c r="H1400" s="85">
        <v>4966</v>
      </c>
      <c r="I1400" s="242"/>
    </row>
    <row r="1401" spans="1:9" x14ac:dyDescent="0.25">
      <c r="A1401" s="240" t="s">
        <v>5273</v>
      </c>
      <c r="B1401" s="235" t="s">
        <v>5598</v>
      </c>
      <c r="C1401" s="126" t="s">
        <v>5599</v>
      </c>
      <c r="D1401" s="80" t="s">
        <v>5368</v>
      </c>
      <c r="E1401" s="80" t="s">
        <v>5393</v>
      </c>
      <c r="F1401" s="339">
        <v>0.30000000000000004</v>
      </c>
      <c r="G1401" s="85">
        <v>12500</v>
      </c>
      <c r="H1401" s="85">
        <v>3750</v>
      </c>
      <c r="I1401" s="242"/>
    </row>
    <row r="1402" spans="1:9" x14ac:dyDescent="0.25">
      <c r="A1402" s="240" t="s">
        <v>5273</v>
      </c>
      <c r="B1402" s="235" t="s">
        <v>10168</v>
      </c>
      <c r="C1402" s="126" t="s">
        <v>10169</v>
      </c>
      <c r="D1402" s="80" t="s">
        <v>5368</v>
      </c>
      <c r="E1402" s="80" t="s">
        <v>10170</v>
      </c>
      <c r="F1402" s="339">
        <v>0.01</v>
      </c>
      <c r="G1402" s="85">
        <v>40095</v>
      </c>
      <c r="H1402" s="85">
        <v>401</v>
      </c>
      <c r="I1402" s="242"/>
    </row>
    <row r="1403" spans="1:9" x14ac:dyDescent="0.25">
      <c r="A1403" s="240" t="s">
        <v>5273</v>
      </c>
      <c r="B1403" s="235" t="s">
        <v>10171</v>
      </c>
      <c r="C1403" s="126" t="s">
        <v>10172</v>
      </c>
      <c r="D1403" s="80" t="s">
        <v>5368</v>
      </c>
      <c r="E1403" s="80" t="s">
        <v>10173</v>
      </c>
      <c r="F1403" s="339">
        <v>0.75</v>
      </c>
      <c r="G1403" s="85">
        <v>13021</v>
      </c>
      <c r="H1403" s="85">
        <v>9766</v>
      </c>
      <c r="I1403" s="242"/>
    </row>
    <row r="1404" spans="1:9" x14ac:dyDescent="0.25">
      <c r="A1404" s="240" t="s">
        <v>5273</v>
      </c>
      <c r="B1404" s="235" t="s">
        <v>10174</v>
      </c>
      <c r="C1404" s="126" t="s">
        <v>10175</v>
      </c>
      <c r="D1404" s="80" t="s">
        <v>5368</v>
      </c>
      <c r="E1404" s="80" t="s">
        <v>5143</v>
      </c>
      <c r="F1404" s="339">
        <v>4</v>
      </c>
      <c r="G1404" s="85">
        <v>985</v>
      </c>
      <c r="H1404" s="85">
        <v>3940</v>
      </c>
      <c r="I1404" s="242"/>
    </row>
    <row r="1405" spans="1:9" x14ac:dyDescent="0.25">
      <c r="A1405" s="240" t="s">
        <v>5273</v>
      </c>
      <c r="B1405" s="235" t="s">
        <v>10176</v>
      </c>
      <c r="C1405" s="126" t="s">
        <v>10177</v>
      </c>
      <c r="D1405" s="80" t="s">
        <v>5368</v>
      </c>
      <c r="E1405" s="80" t="s">
        <v>5143</v>
      </c>
      <c r="F1405" s="339">
        <v>4</v>
      </c>
      <c r="G1405" s="85">
        <v>985</v>
      </c>
      <c r="H1405" s="85">
        <v>3940</v>
      </c>
      <c r="I1405" s="242"/>
    </row>
    <row r="1406" spans="1:9" x14ac:dyDescent="0.25">
      <c r="A1406" s="240" t="s">
        <v>5273</v>
      </c>
      <c r="B1406" s="235" t="s">
        <v>10178</v>
      </c>
      <c r="C1406" s="126" t="s">
        <v>10179</v>
      </c>
      <c r="D1406" s="80" t="s">
        <v>5368</v>
      </c>
      <c r="E1406" s="80" t="s">
        <v>5143</v>
      </c>
      <c r="F1406" s="339">
        <v>0.05</v>
      </c>
      <c r="G1406" s="85">
        <v>21329</v>
      </c>
      <c r="H1406" s="85">
        <v>1066</v>
      </c>
      <c r="I1406" s="242"/>
    </row>
    <row r="1407" spans="1:9" ht="65" x14ac:dyDescent="0.25">
      <c r="A1407" s="239" t="s">
        <v>5275</v>
      </c>
      <c r="B1407" s="237" t="s">
        <v>5364</v>
      </c>
      <c r="C1407" s="335" t="s">
        <v>5276</v>
      </c>
      <c r="D1407" s="336" t="s">
        <v>12</v>
      </c>
      <c r="E1407" s="336" t="s">
        <v>70</v>
      </c>
      <c r="F1407" s="337"/>
      <c r="G1407" s="338"/>
      <c r="H1407" s="338"/>
      <c r="I1407" s="338">
        <v>248219</v>
      </c>
    </row>
    <row r="1408" spans="1:9" x14ac:dyDescent="0.25">
      <c r="A1408" s="238" t="s">
        <v>5275</v>
      </c>
      <c r="B1408" s="236" t="s">
        <v>5374</v>
      </c>
      <c r="C1408" s="126" t="s">
        <v>5375</v>
      </c>
      <c r="D1408" s="80" t="s">
        <v>5376</v>
      </c>
      <c r="E1408" s="80" t="s">
        <v>70</v>
      </c>
      <c r="F1408" s="339">
        <v>0.25</v>
      </c>
      <c r="G1408" s="85">
        <v>3623</v>
      </c>
      <c r="H1408" s="85">
        <v>906</v>
      </c>
      <c r="I1408" s="242"/>
    </row>
    <row r="1409" spans="1:9" ht="25" x14ac:dyDescent="0.25">
      <c r="A1409" s="238" t="s">
        <v>5275</v>
      </c>
      <c r="B1409" s="236" t="s">
        <v>5681</v>
      </c>
      <c r="C1409" s="126" t="s">
        <v>5682</v>
      </c>
      <c r="D1409" s="80" t="s">
        <v>5390</v>
      </c>
      <c r="E1409" s="80" t="s">
        <v>5683</v>
      </c>
      <c r="F1409" s="339">
        <v>0.19381347302869775</v>
      </c>
      <c r="G1409" s="85">
        <v>17302</v>
      </c>
      <c r="H1409" s="85">
        <v>3353</v>
      </c>
      <c r="I1409" s="242"/>
    </row>
    <row r="1410" spans="1:9" ht="37.5" x14ac:dyDescent="0.25">
      <c r="A1410" s="238" t="s">
        <v>5275</v>
      </c>
      <c r="B1410" s="236" t="s">
        <v>10086</v>
      </c>
      <c r="C1410" s="126" t="s">
        <v>10087</v>
      </c>
      <c r="D1410" s="80" t="s">
        <v>5368</v>
      </c>
      <c r="E1410" s="80" t="s">
        <v>70</v>
      </c>
      <c r="F1410" s="339">
        <v>0.2</v>
      </c>
      <c r="G1410" s="85">
        <v>5410</v>
      </c>
      <c r="H1410" s="85">
        <v>1082</v>
      </c>
      <c r="I1410" s="242"/>
    </row>
    <row r="1411" spans="1:9" x14ac:dyDescent="0.25">
      <c r="A1411" s="238" t="s">
        <v>5275</v>
      </c>
      <c r="B1411" s="236" t="s">
        <v>6071</v>
      </c>
      <c r="C1411" s="126" t="s">
        <v>6072</v>
      </c>
      <c r="D1411" s="80" t="s">
        <v>5390</v>
      </c>
      <c r="E1411" s="80" t="s">
        <v>75</v>
      </c>
      <c r="F1411" s="339">
        <v>1.4999999999999999E-2</v>
      </c>
      <c r="G1411" s="85">
        <v>86632</v>
      </c>
      <c r="H1411" s="85">
        <v>1299</v>
      </c>
      <c r="I1411" s="242"/>
    </row>
    <row r="1412" spans="1:9" x14ac:dyDescent="0.25">
      <c r="A1412" s="238" t="s">
        <v>5275</v>
      </c>
      <c r="B1412" s="236" t="s">
        <v>10161</v>
      </c>
      <c r="C1412" s="126" t="s">
        <v>10162</v>
      </c>
      <c r="D1412" s="80" t="s">
        <v>5390</v>
      </c>
      <c r="E1412" s="80" t="s">
        <v>4985</v>
      </c>
      <c r="F1412" s="339">
        <v>0.15</v>
      </c>
      <c r="G1412" s="85">
        <v>8725</v>
      </c>
      <c r="H1412" s="85">
        <v>1309</v>
      </c>
      <c r="I1412" s="242"/>
    </row>
    <row r="1413" spans="1:9" x14ac:dyDescent="0.25">
      <c r="A1413" s="238" t="s">
        <v>5275</v>
      </c>
      <c r="B1413" s="236" t="s">
        <v>5734</v>
      </c>
      <c r="C1413" s="126" t="s">
        <v>5735</v>
      </c>
      <c r="D1413" s="80" t="s">
        <v>5373</v>
      </c>
      <c r="E1413" s="80" t="s">
        <v>4985</v>
      </c>
      <c r="F1413" s="339">
        <v>0.75</v>
      </c>
      <c r="G1413" s="85">
        <v>41004</v>
      </c>
      <c r="H1413" s="85">
        <v>30753</v>
      </c>
      <c r="I1413" s="242"/>
    </row>
    <row r="1414" spans="1:9" x14ac:dyDescent="0.25">
      <c r="A1414" s="238" t="s">
        <v>5275</v>
      </c>
      <c r="B1414" s="236" t="s">
        <v>5377</v>
      </c>
      <c r="C1414" s="126" t="s">
        <v>5378</v>
      </c>
      <c r="D1414" s="80" t="s">
        <v>5368</v>
      </c>
      <c r="E1414" s="80" t="s">
        <v>70</v>
      </c>
      <c r="F1414" s="339">
        <v>1</v>
      </c>
      <c r="G1414" s="85">
        <v>1897</v>
      </c>
      <c r="H1414" s="85">
        <v>1897</v>
      </c>
      <c r="I1414" s="242"/>
    </row>
    <row r="1415" spans="1:9" x14ac:dyDescent="0.25">
      <c r="A1415" s="240" t="s">
        <v>5275</v>
      </c>
      <c r="B1415" s="235" t="s">
        <v>10163</v>
      </c>
      <c r="C1415" s="126" t="s">
        <v>10164</v>
      </c>
      <c r="D1415" s="80" t="s">
        <v>5368</v>
      </c>
      <c r="E1415" s="80" t="s">
        <v>10047</v>
      </c>
      <c r="F1415" s="339">
        <v>3.0000000000000006E-2</v>
      </c>
      <c r="G1415" s="85">
        <v>6441549</v>
      </c>
      <c r="H1415" s="85">
        <v>193246</v>
      </c>
      <c r="I1415" s="242"/>
    </row>
    <row r="1416" spans="1:9" x14ac:dyDescent="0.25">
      <c r="A1416" s="240" t="s">
        <v>5275</v>
      </c>
      <c r="B1416" s="235" t="s">
        <v>10165</v>
      </c>
      <c r="C1416" s="126" t="s">
        <v>10166</v>
      </c>
      <c r="D1416" s="80" t="s">
        <v>5368</v>
      </c>
      <c r="E1416" s="80" t="s">
        <v>10167</v>
      </c>
      <c r="F1416" s="339">
        <v>1.4499999999999999E-3</v>
      </c>
      <c r="G1416" s="85">
        <v>2206969</v>
      </c>
      <c r="H1416" s="85">
        <v>3200</v>
      </c>
      <c r="I1416" s="242"/>
    </row>
    <row r="1417" spans="1:9" x14ac:dyDescent="0.25">
      <c r="A1417" s="240" t="s">
        <v>5275</v>
      </c>
      <c r="B1417" s="235" t="s">
        <v>5598</v>
      </c>
      <c r="C1417" s="126" t="s">
        <v>5599</v>
      </c>
      <c r="D1417" s="80" t="s">
        <v>5368</v>
      </c>
      <c r="E1417" s="80" t="s">
        <v>5393</v>
      </c>
      <c r="F1417" s="339">
        <v>0.2</v>
      </c>
      <c r="G1417" s="85">
        <v>12500</v>
      </c>
      <c r="H1417" s="85">
        <v>2500</v>
      </c>
      <c r="I1417" s="242"/>
    </row>
    <row r="1418" spans="1:9" x14ac:dyDescent="0.25">
      <c r="A1418" s="240" t="s">
        <v>5275</v>
      </c>
      <c r="B1418" s="235" t="s">
        <v>10168</v>
      </c>
      <c r="C1418" s="126" t="s">
        <v>10169</v>
      </c>
      <c r="D1418" s="80" t="s">
        <v>5368</v>
      </c>
      <c r="E1418" s="80" t="s">
        <v>10170</v>
      </c>
      <c r="F1418" s="339">
        <v>0.01</v>
      </c>
      <c r="G1418" s="85">
        <v>40095</v>
      </c>
      <c r="H1418" s="85">
        <v>401</v>
      </c>
      <c r="I1418" s="242"/>
    </row>
    <row r="1419" spans="1:9" x14ac:dyDescent="0.25">
      <c r="A1419" s="240" t="s">
        <v>5275</v>
      </c>
      <c r="B1419" s="235" t="s">
        <v>10171</v>
      </c>
      <c r="C1419" s="126" t="s">
        <v>10172</v>
      </c>
      <c r="D1419" s="80" t="s">
        <v>5368</v>
      </c>
      <c r="E1419" s="80" t="s">
        <v>10173</v>
      </c>
      <c r="F1419" s="339">
        <v>0.3</v>
      </c>
      <c r="G1419" s="85">
        <v>13021</v>
      </c>
      <c r="H1419" s="85">
        <v>3906</v>
      </c>
      <c r="I1419" s="242"/>
    </row>
    <row r="1420" spans="1:9" x14ac:dyDescent="0.25">
      <c r="A1420" s="240" t="s">
        <v>5275</v>
      </c>
      <c r="B1420" s="235" t="s">
        <v>10174</v>
      </c>
      <c r="C1420" s="126" t="s">
        <v>10175</v>
      </c>
      <c r="D1420" s="80" t="s">
        <v>5368</v>
      </c>
      <c r="E1420" s="80" t="s">
        <v>5143</v>
      </c>
      <c r="F1420" s="339">
        <v>2</v>
      </c>
      <c r="G1420" s="85">
        <v>985</v>
      </c>
      <c r="H1420" s="85">
        <v>1970</v>
      </c>
      <c r="I1420" s="242"/>
    </row>
    <row r="1421" spans="1:9" x14ac:dyDescent="0.25">
      <c r="A1421" s="240" t="s">
        <v>5275</v>
      </c>
      <c r="B1421" s="235" t="s">
        <v>10176</v>
      </c>
      <c r="C1421" s="126" t="s">
        <v>10177</v>
      </c>
      <c r="D1421" s="80" t="s">
        <v>5368</v>
      </c>
      <c r="E1421" s="80" t="s">
        <v>5143</v>
      </c>
      <c r="F1421" s="339">
        <v>2</v>
      </c>
      <c r="G1421" s="85">
        <v>985</v>
      </c>
      <c r="H1421" s="85">
        <v>1970</v>
      </c>
      <c r="I1421" s="242"/>
    </row>
    <row r="1422" spans="1:9" x14ac:dyDescent="0.25">
      <c r="A1422" s="240" t="s">
        <v>5275</v>
      </c>
      <c r="B1422" s="235" t="s">
        <v>10178</v>
      </c>
      <c r="C1422" s="126" t="s">
        <v>10179</v>
      </c>
      <c r="D1422" s="80" t="s">
        <v>5368</v>
      </c>
      <c r="E1422" s="80" t="s">
        <v>5143</v>
      </c>
      <c r="F1422" s="339">
        <v>0.02</v>
      </c>
      <c r="G1422" s="85">
        <v>21329</v>
      </c>
      <c r="H1422" s="85">
        <v>427</v>
      </c>
      <c r="I1422" s="242"/>
    </row>
    <row r="1423" spans="1:9" ht="52" x14ac:dyDescent="0.25">
      <c r="A1423" s="239" t="s">
        <v>5277</v>
      </c>
      <c r="B1423" s="237" t="s">
        <v>5364</v>
      </c>
      <c r="C1423" s="335" t="s">
        <v>5278</v>
      </c>
      <c r="D1423" s="336" t="s">
        <v>12</v>
      </c>
      <c r="E1423" s="336" t="s">
        <v>70</v>
      </c>
      <c r="F1423" s="337"/>
      <c r="G1423" s="338"/>
      <c r="H1423" s="338"/>
      <c r="I1423" s="338">
        <v>76266</v>
      </c>
    </row>
    <row r="1424" spans="1:9" x14ac:dyDescent="0.25">
      <c r="A1424" s="238" t="s">
        <v>5277</v>
      </c>
      <c r="B1424" s="236" t="s">
        <v>5374</v>
      </c>
      <c r="C1424" s="126" t="s">
        <v>5375</v>
      </c>
      <c r="D1424" s="80" t="s">
        <v>5376</v>
      </c>
      <c r="E1424" s="80" t="s">
        <v>70</v>
      </c>
      <c r="F1424" s="339">
        <v>0.2</v>
      </c>
      <c r="G1424" s="85">
        <v>3623</v>
      </c>
      <c r="H1424" s="85">
        <v>725</v>
      </c>
      <c r="I1424" s="242"/>
    </row>
    <row r="1425" spans="1:9" ht="25" x14ac:dyDescent="0.25">
      <c r="A1425" s="238" t="s">
        <v>5277</v>
      </c>
      <c r="B1425" s="236" t="s">
        <v>5681</v>
      </c>
      <c r="C1425" s="126" t="s">
        <v>5682</v>
      </c>
      <c r="D1425" s="80" t="s">
        <v>5390</v>
      </c>
      <c r="E1425" s="80" t="s">
        <v>5683</v>
      </c>
      <c r="F1425" s="339">
        <v>9.8479015640590459E-2</v>
      </c>
      <c r="G1425" s="85">
        <v>17302</v>
      </c>
      <c r="H1425" s="85">
        <v>1704</v>
      </c>
      <c r="I1425" s="242"/>
    </row>
    <row r="1426" spans="1:9" ht="37.5" x14ac:dyDescent="0.25">
      <c r="A1426" s="238" t="s">
        <v>5277</v>
      </c>
      <c r="B1426" s="236" t="s">
        <v>10086</v>
      </c>
      <c r="C1426" s="126" t="s">
        <v>10087</v>
      </c>
      <c r="D1426" s="80" t="s">
        <v>5368</v>
      </c>
      <c r="E1426" s="80" t="s">
        <v>70</v>
      </c>
      <c r="F1426" s="339">
        <v>0.2</v>
      </c>
      <c r="G1426" s="85">
        <v>5410</v>
      </c>
      <c r="H1426" s="85">
        <v>1082</v>
      </c>
      <c r="I1426" s="242"/>
    </row>
    <row r="1427" spans="1:9" x14ac:dyDescent="0.25">
      <c r="A1427" s="238" t="s">
        <v>5277</v>
      </c>
      <c r="B1427" s="236" t="s">
        <v>6071</v>
      </c>
      <c r="C1427" s="126" t="s">
        <v>6072</v>
      </c>
      <c r="D1427" s="80" t="s">
        <v>5390</v>
      </c>
      <c r="E1427" s="80" t="s">
        <v>75</v>
      </c>
      <c r="F1427" s="339">
        <v>3.5000000000000003E-2</v>
      </c>
      <c r="G1427" s="85">
        <v>86632</v>
      </c>
      <c r="H1427" s="85">
        <v>3032</v>
      </c>
      <c r="I1427" s="242"/>
    </row>
    <row r="1428" spans="1:9" x14ac:dyDescent="0.25">
      <c r="A1428" s="238" t="s">
        <v>5277</v>
      </c>
      <c r="B1428" s="236" t="s">
        <v>10161</v>
      </c>
      <c r="C1428" s="126" t="s">
        <v>10162</v>
      </c>
      <c r="D1428" s="80" t="s">
        <v>5390</v>
      </c>
      <c r="E1428" s="80" t="s">
        <v>4985</v>
      </c>
      <c r="F1428" s="339">
        <v>0.09</v>
      </c>
      <c r="G1428" s="85">
        <v>8725</v>
      </c>
      <c r="H1428" s="85">
        <v>785</v>
      </c>
      <c r="I1428" s="242"/>
    </row>
    <row r="1429" spans="1:9" x14ac:dyDescent="0.25">
      <c r="A1429" s="238" t="s">
        <v>5277</v>
      </c>
      <c r="B1429" s="236" t="s">
        <v>5734</v>
      </c>
      <c r="C1429" s="126" t="s">
        <v>5735</v>
      </c>
      <c r="D1429" s="80" t="s">
        <v>5373</v>
      </c>
      <c r="E1429" s="80" t="s">
        <v>4985</v>
      </c>
      <c r="F1429" s="339">
        <v>0.7</v>
      </c>
      <c r="G1429" s="85">
        <v>41004</v>
      </c>
      <c r="H1429" s="85">
        <v>28703</v>
      </c>
      <c r="I1429" s="242"/>
    </row>
    <row r="1430" spans="1:9" x14ac:dyDescent="0.25">
      <c r="A1430" s="238" t="s">
        <v>5277</v>
      </c>
      <c r="B1430" s="236" t="s">
        <v>5377</v>
      </c>
      <c r="C1430" s="126" t="s">
        <v>5378</v>
      </c>
      <c r="D1430" s="80" t="s">
        <v>5368</v>
      </c>
      <c r="E1430" s="80" t="s">
        <v>70</v>
      </c>
      <c r="F1430" s="339">
        <v>0.5</v>
      </c>
      <c r="G1430" s="85">
        <v>1897</v>
      </c>
      <c r="H1430" s="85">
        <v>949</v>
      </c>
      <c r="I1430" s="242"/>
    </row>
    <row r="1431" spans="1:9" x14ac:dyDescent="0.25">
      <c r="A1431" s="240" t="s">
        <v>5277</v>
      </c>
      <c r="B1431" s="235" t="s">
        <v>10163</v>
      </c>
      <c r="C1431" s="126" t="s">
        <v>10164</v>
      </c>
      <c r="D1431" s="80" t="s">
        <v>5368</v>
      </c>
      <c r="E1431" s="80" t="s">
        <v>10047</v>
      </c>
      <c r="F1431" s="339">
        <v>4.000000000000001E-3</v>
      </c>
      <c r="G1431" s="85">
        <v>6441549</v>
      </c>
      <c r="H1431" s="85">
        <v>25766</v>
      </c>
      <c r="I1431" s="242"/>
    </row>
    <row r="1432" spans="1:9" x14ac:dyDescent="0.25">
      <c r="A1432" s="240" t="s">
        <v>5277</v>
      </c>
      <c r="B1432" s="235" t="s">
        <v>10165</v>
      </c>
      <c r="C1432" s="126" t="s">
        <v>10166</v>
      </c>
      <c r="D1432" s="80" t="s">
        <v>5368</v>
      </c>
      <c r="E1432" s="80" t="s">
        <v>10167</v>
      </c>
      <c r="F1432" s="339">
        <v>1E-4</v>
      </c>
      <c r="G1432" s="85">
        <v>2206969</v>
      </c>
      <c r="H1432" s="85">
        <v>221</v>
      </c>
      <c r="I1432" s="242"/>
    </row>
    <row r="1433" spans="1:9" x14ac:dyDescent="0.25">
      <c r="A1433" s="240" t="s">
        <v>5277</v>
      </c>
      <c r="B1433" s="235" t="s">
        <v>5598</v>
      </c>
      <c r="C1433" s="126" t="s">
        <v>5599</v>
      </c>
      <c r="D1433" s="80" t="s">
        <v>5368</v>
      </c>
      <c r="E1433" s="80" t="s">
        <v>5393</v>
      </c>
      <c r="F1433" s="339">
        <v>0.02</v>
      </c>
      <c r="G1433" s="85">
        <v>12500</v>
      </c>
      <c r="H1433" s="85">
        <v>250</v>
      </c>
      <c r="I1433" s="242"/>
    </row>
    <row r="1434" spans="1:9" x14ac:dyDescent="0.25">
      <c r="A1434" s="240" t="s">
        <v>5277</v>
      </c>
      <c r="B1434" s="235" t="s">
        <v>10168</v>
      </c>
      <c r="C1434" s="126" t="s">
        <v>10169</v>
      </c>
      <c r="D1434" s="80" t="s">
        <v>5368</v>
      </c>
      <c r="E1434" s="80" t="s">
        <v>10170</v>
      </c>
      <c r="F1434" s="339">
        <v>5.0000000000000001E-3</v>
      </c>
      <c r="G1434" s="85">
        <v>40095</v>
      </c>
      <c r="H1434" s="85">
        <v>200</v>
      </c>
      <c r="I1434" s="242"/>
    </row>
    <row r="1435" spans="1:9" x14ac:dyDescent="0.25">
      <c r="A1435" s="240" t="s">
        <v>5277</v>
      </c>
      <c r="B1435" s="235" t="s">
        <v>10171</v>
      </c>
      <c r="C1435" s="126" t="s">
        <v>10172</v>
      </c>
      <c r="D1435" s="80" t="s">
        <v>5368</v>
      </c>
      <c r="E1435" s="80" t="s">
        <v>10173</v>
      </c>
      <c r="F1435" s="339">
        <v>0.5</v>
      </c>
      <c r="G1435" s="85">
        <v>13021</v>
      </c>
      <c r="H1435" s="85">
        <v>6511</v>
      </c>
      <c r="I1435" s="242"/>
    </row>
    <row r="1436" spans="1:9" x14ac:dyDescent="0.25">
      <c r="A1436" s="240" t="s">
        <v>5277</v>
      </c>
      <c r="B1436" s="235" t="s">
        <v>10174</v>
      </c>
      <c r="C1436" s="126" t="s">
        <v>10175</v>
      </c>
      <c r="D1436" s="80" t="s">
        <v>5368</v>
      </c>
      <c r="E1436" s="80" t="s">
        <v>5143</v>
      </c>
      <c r="F1436" s="339">
        <v>2</v>
      </c>
      <c r="G1436" s="85">
        <v>985</v>
      </c>
      <c r="H1436" s="85">
        <v>1970</v>
      </c>
      <c r="I1436" s="242"/>
    </row>
    <row r="1437" spans="1:9" x14ac:dyDescent="0.25">
      <c r="A1437" s="240" t="s">
        <v>5277</v>
      </c>
      <c r="B1437" s="235" t="s">
        <v>10176</v>
      </c>
      <c r="C1437" s="126" t="s">
        <v>10177</v>
      </c>
      <c r="D1437" s="80" t="s">
        <v>5368</v>
      </c>
      <c r="E1437" s="80" t="s">
        <v>5143</v>
      </c>
      <c r="F1437" s="339">
        <v>2</v>
      </c>
      <c r="G1437" s="85">
        <v>985</v>
      </c>
      <c r="H1437" s="85">
        <v>1970</v>
      </c>
      <c r="I1437" s="242"/>
    </row>
    <row r="1438" spans="1:9" x14ac:dyDescent="0.25">
      <c r="A1438" s="240" t="s">
        <v>5277</v>
      </c>
      <c r="B1438" s="235" t="s">
        <v>5537</v>
      </c>
      <c r="C1438" s="126" t="s">
        <v>5538</v>
      </c>
      <c r="D1438" s="80" t="s">
        <v>5368</v>
      </c>
      <c r="E1438" s="80" t="s">
        <v>5404</v>
      </c>
      <c r="F1438" s="339">
        <v>0.05</v>
      </c>
      <c r="G1438" s="85">
        <v>5304</v>
      </c>
      <c r="H1438" s="85">
        <v>265</v>
      </c>
      <c r="I1438" s="242"/>
    </row>
    <row r="1439" spans="1:9" x14ac:dyDescent="0.25">
      <c r="A1439" s="240" t="s">
        <v>5277</v>
      </c>
      <c r="B1439" s="235" t="s">
        <v>10178</v>
      </c>
      <c r="C1439" s="126" t="s">
        <v>10179</v>
      </c>
      <c r="D1439" s="80" t="s">
        <v>5368</v>
      </c>
      <c r="E1439" s="80" t="s">
        <v>5143</v>
      </c>
      <c r="F1439" s="339">
        <v>0.1</v>
      </c>
      <c r="G1439" s="85">
        <v>21329</v>
      </c>
      <c r="H1439" s="85">
        <v>2133</v>
      </c>
      <c r="I1439" s="242"/>
    </row>
    <row r="1440" spans="1:9" ht="78" x14ac:dyDescent="0.25">
      <c r="A1440" s="239" t="s">
        <v>5279</v>
      </c>
      <c r="B1440" s="237" t="s">
        <v>5364</v>
      </c>
      <c r="C1440" s="335" t="s">
        <v>5280</v>
      </c>
      <c r="D1440" s="336" t="s">
        <v>12</v>
      </c>
      <c r="E1440" s="336" t="s">
        <v>91</v>
      </c>
      <c r="F1440" s="337"/>
      <c r="G1440" s="338"/>
      <c r="H1440" s="338"/>
      <c r="I1440" s="338">
        <v>169733</v>
      </c>
    </row>
    <row r="1441" spans="1:9" x14ac:dyDescent="0.25">
      <c r="A1441" s="238" t="s">
        <v>5279</v>
      </c>
      <c r="B1441" s="236" t="s">
        <v>5374</v>
      </c>
      <c r="C1441" s="126" t="s">
        <v>5375</v>
      </c>
      <c r="D1441" s="80" t="s">
        <v>5376</v>
      </c>
      <c r="E1441" s="80" t="s">
        <v>70</v>
      </c>
      <c r="F1441" s="339">
        <v>0.8</v>
      </c>
      <c r="G1441" s="85">
        <v>3623</v>
      </c>
      <c r="H1441" s="85">
        <v>2898</v>
      </c>
      <c r="I1441" s="242"/>
    </row>
    <row r="1442" spans="1:9" ht="25" x14ac:dyDescent="0.25">
      <c r="A1442" s="238" t="s">
        <v>5279</v>
      </c>
      <c r="B1442" s="236" t="s">
        <v>5681</v>
      </c>
      <c r="C1442" s="126" t="s">
        <v>5682</v>
      </c>
      <c r="D1442" s="80" t="s">
        <v>5390</v>
      </c>
      <c r="E1442" s="80" t="s">
        <v>5683</v>
      </c>
      <c r="F1442" s="339">
        <v>0.90128078166889158</v>
      </c>
      <c r="G1442" s="85">
        <v>17302</v>
      </c>
      <c r="H1442" s="85">
        <v>15594</v>
      </c>
      <c r="I1442" s="242"/>
    </row>
    <row r="1443" spans="1:9" ht="37.5" x14ac:dyDescent="0.25">
      <c r="A1443" s="238" t="s">
        <v>5279</v>
      </c>
      <c r="B1443" s="236" t="s">
        <v>10086</v>
      </c>
      <c r="C1443" s="126" t="s">
        <v>10087</v>
      </c>
      <c r="D1443" s="80" t="s">
        <v>5368</v>
      </c>
      <c r="E1443" s="80" t="s">
        <v>70</v>
      </c>
      <c r="F1443" s="339">
        <v>0.2</v>
      </c>
      <c r="G1443" s="85">
        <v>5410</v>
      </c>
      <c r="H1443" s="85">
        <v>1082</v>
      </c>
      <c r="I1443" s="242"/>
    </row>
    <row r="1444" spans="1:9" x14ac:dyDescent="0.25">
      <c r="A1444" s="238" t="s">
        <v>5279</v>
      </c>
      <c r="B1444" s="236" t="s">
        <v>6071</v>
      </c>
      <c r="C1444" s="126" t="s">
        <v>6072</v>
      </c>
      <c r="D1444" s="80" t="s">
        <v>5390</v>
      </c>
      <c r="E1444" s="80" t="s">
        <v>75</v>
      </c>
      <c r="F1444" s="339">
        <v>1.4999999999999999E-2</v>
      </c>
      <c r="G1444" s="85">
        <v>86632</v>
      </c>
      <c r="H1444" s="85">
        <v>1299</v>
      </c>
      <c r="I1444" s="242"/>
    </row>
    <row r="1445" spans="1:9" x14ac:dyDescent="0.25">
      <c r="A1445" s="238" t="s">
        <v>5279</v>
      </c>
      <c r="B1445" s="236" t="s">
        <v>10161</v>
      </c>
      <c r="C1445" s="126" t="s">
        <v>10162</v>
      </c>
      <c r="D1445" s="80" t="s">
        <v>5390</v>
      </c>
      <c r="E1445" s="80" t="s">
        <v>4985</v>
      </c>
      <c r="F1445" s="339">
        <v>7.0000000000000007E-2</v>
      </c>
      <c r="G1445" s="85">
        <v>8725</v>
      </c>
      <c r="H1445" s="85">
        <v>611</v>
      </c>
      <c r="I1445" s="242"/>
    </row>
    <row r="1446" spans="1:9" x14ac:dyDescent="0.25">
      <c r="A1446" s="238" t="s">
        <v>5279</v>
      </c>
      <c r="B1446" s="236" t="s">
        <v>5734</v>
      </c>
      <c r="C1446" s="126" t="s">
        <v>5735</v>
      </c>
      <c r="D1446" s="80" t="s">
        <v>5373</v>
      </c>
      <c r="E1446" s="80" t="s">
        <v>4985</v>
      </c>
      <c r="F1446" s="339">
        <v>0.4</v>
      </c>
      <c r="G1446" s="85">
        <v>41004</v>
      </c>
      <c r="H1446" s="85">
        <v>16402</v>
      </c>
      <c r="I1446" s="242"/>
    </row>
    <row r="1447" spans="1:9" x14ac:dyDescent="0.25">
      <c r="A1447" s="238" t="s">
        <v>5279</v>
      </c>
      <c r="B1447" s="236" t="s">
        <v>5377</v>
      </c>
      <c r="C1447" s="126" t="s">
        <v>5378</v>
      </c>
      <c r="D1447" s="80" t="s">
        <v>5368</v>
      </c>
      <c r="E1447" s="80" t="s">
        <v>70</v>
      </c>
      <c r="F1447" s="339">
        <v>1</v>
      </c>
      <c r="G1447" s="85">
        <v>1897</v>
      </c>
      <c r="H1447" s="85">
        <v>1897</v>
      </c>
      <c r="I1447" s="242"/>
    </row>
    <row r="1448" spans="1:9" x14ac:dyDescent="0.25">
      <c r="A1448" s="240" t="s">
        <v>5279</v>
      </c>
      <c r="B1448" s="235" t="s">
        <v>10207</v>
      </c>
      <c r="C1448" s="126" t="s">
        <v>10208</v>
      </c>
      <c r="D1448" s="80" t="s">
        <v>5368</v>
      </c>
      <c r="E1448" s="80" t="s">
        <v>10047</v>
      </c>
      <c r="F1448" s="339">
        <v>3.0000000000000001E-3</v>
      </c>
      <c r="G1448" s="85">
        <v>12790052</v>
      </c>
      <c r="H1448" s="85">
        <v>38370</v>
      </c>
      <c r="I1448" s="242"/>
    </row>
    <row r="1449" spans="1:9" x14ac:dyDescent="0.25">
      <c r="A1449" s="240" t="s">
        <v>5279</v>
      </c>
      <c r="B1449" s="235" t="s">
        <v>10165</v>
      </c>
      <c r="C1449" s="126" t="s">
        <v>10166</v>
      </c>
      <c r="D1449" s="80" t="s">
        <v>5368</v>
      </c>
      <c r="E1449" s="80" t="s">
        <v>10167</v>
      </c>
      <c r="F1449" s="339">
        <v>6.9000000000000008E-4</v>
      </c>
      <c r="G1449" s="85">
        <v>2206969</v>
      </c>
      <c r="H1449" s="85">
        <v>1523</v>
      </c>
      <c r="I1449" s="242"/>
    </row>
    <row r="1450" spans="1:9" x14ac:dyDescent="0.25">
      <c r="A1450" s="240" t="s">
        <v>5279</v>
      </c>
      <c r="B1450" s="235" t="s">
        <v>5385</v>
      </c>
      <c r="C1450" s="126" t="s">
        <v>5386</v>
      </c>
      <c r="D1450" s="80" t="s">
        <v>5368</v>
      </c>
      <c r="E1450" s="80" t="s">
        <v>5387</v>
      </c>
      <c r="F1450" s="339">
        <v>0.18000000000000002</v>
      </c>
      <c r="G1450" s="85">
        <v>34</v>
      </c>
      <c r="H1450" s="85">
        <v>6</v>
      </c>
      <c r="I1450" s="242"/>
    </row>
    <row r="1451" spans="1:9" x14ac:dyDescent="0.25">
      <c r="A1451" s="240" t="s">
        <v>5279</v>
      </c>
      <c r="B1451" s="235" t="s">
        <v>10209</v>
      </c>
      <c r="C1451" s="126" t="s">
        <v>10210</v>
      </c>
      <c r="D1451" s="80" t="s">
        <v>5368</v>
      </c>
      <c r="E1451" s="80" t="s">
        <v>10211</v>
      </c>
      <c r="F1451" s="339">
        <v>4.5999999999999999E-2</v>
      </c>
      <c r="G1451" s="85">
        <v>95734</v>
      </c>
      <c r="H1451" s="85">
        <v>4404</v>
      </c>
      <c r="I1451" s="242"/>
    </row>
    <row r="1452" spans="1:9" x14ac:dyDescent="0.25">
      <c r="A1452" s="240" t="s">
        <v>5279</v>
      </c>
      <c r="B1452" s="235" t="s">
        <v>6107</v>
      </c>
      <c r="C1452" s="126" t="s">
        <v>6108</v>
      </c>
      <c r="D1452" s="80" t="s">
        <v>5368</v>
      </c>
      <c r="E1452" s="80" t="s">
        <v>70</v>
      </c>
      <c r="F1452" s="339">
        <v>7</v>
      </c>
      <c r="G1452" s="85">
        <v>44</v>
      </c>
      <c r="H1452" s="85">
        <v>308</v>
      </c>
      <c r="I1452" s="242"/>
    </row>
    <row r="1453" spans="1:9" x14ac:dyDescent="0.25">
      <c r="A1453" s="240" t="s">
        <v>5279</v>
      </c>
      <c r="B1453" s="235" t="s">
        <v>10212</v>
      </c>
      <c r="C1453" s="126" t="s">
        <v>10213</v>
      </c>
      <c r="D1453" s="80" t="s">
        <v>5368</v>
      </c>
      <c r="E1453" s="80" t="s">
        <v>10173</v>
      </c>
      <c r="F1453" s="339">
        <v>1.03</v>
      </c>
      <c r="G1453" s="85">
        <v>74952</v>
      </c>
      <c r="H1453" s="85">
        <v>77201</v>
      </c>
      <c r="I1453" s="242"/>
    </row>
    <row r="1454" spans="1:9" x14ac:dyDescent="0.25">
      <c r="A1454" s="240" t="s">
        <v>5279</v>
      </c>
      <c r="B1454" s="235" t="s">
        <v>10197</v>
      </c>
      <c r="C1454" s="126" t="s">
        <v>10198</v>
      </c>
      <c r="D1454" s="80" t="s">
        <v>5368</v>
      </c>
      <c r="E1454" s="80" t="s">
        <v>10167</v>
      </c>
      <c r="F1454" s="339">
        <v>6.25E-2</v>
      </c>
      <c r="G1454" s="85">
        <v>130208</v>
      </c>
      <c r="H1454" s="85">
        <v>8138</v>
      </c>
      <c r="I1454" s="242"/>
    </row>
    <row r="1455" spans="1:9" ht="39" x14ac:dyDescent="0.25">
      <c r="A1455" s="239" t="s">
        <v>5281</v>
      </c>
      <c r="B1455" s="237" t="s">
        <v>5364</v>
      </c>
      <c r="C1455" s="335" t="s">
        <v>5282</v>
      </c>
      <c r="D1455" s="336" t="s">
        <v>12</v>
      </c>
      <c r="E1455" s="336" t="s">
        <v>70</v>
      </c>
      <c r="F1455" s="337"/>
      <c r="G1455" s="338"/>
      <c r="H1455" s="338"/>
      <c r="I1455" s="338">
        <v>212556</v>
      </c>
    </row>
    <row r="1456" spans="1:9" x14ac:dyDescent="0.25">
      <c r="A1456" s="238" t="s">
        <v>5281</v>
      </c>
      <c r="B1456" s="236" t="s">
        <v>5374</v>
      </c>
      <c r="C1456" s="126" t="s">
        <v>5375</v>
      </c>
      <c r="D1456" s="80" t="s">
        <v>5376</v>
      </c>
      <c r="E1456" s="80" t="s">
        <v>70</v>
      </c>
      <c r="F1456" s="339">
        <v>0.1</v>
      </c>
      <c r="G1456" s="85">
        <v>3623</v>
      </c>
      <c r="H1456" s="85">
        <v>362</v>
      </c>
      <c r="I1456" s="242"/>
    </row>
    <row r="1457" spans="1:9" ht="37.5" x14ac:dyDescent="0.25">
      <c r="A1457" s="238" t="s">
        <v>5281</v>
      </c>
      <c r="B1457" s="236" t="s">
        <v>10086</v>
      </c>
      <c r="C1457" s="126" t="s">
        <v>10087</v>
      </c>
      <c r="D1457" s="80" t="s">
        <v>5368</v>
      </c>
      <c r="E1457" s="80" t="s">
        <v>70</v>
      </c>
      <c r="F1457" s="339">
        <v>0.2</v>
      </c>
      <c r="G1457" s="85">
        <v>5410</v>
      </c>
      <c r="H1457" s="85">
        <v>1082</v>
      </c>
      <c r="I1457" s="242"/>
    </row>
    <row r="1458" spans="1:9" x14ac:dyDescent="0.25">
      <c r="A1458" s="238" t="s">
        <v>5281</v>
      </c>
      <c r="B1458" s="236" t="s">
        <v>5923</v>
      </c>
      <c r="C1458" s="126" t="s">
        <v>5924</v>
      </c>
      <c r="D1458" s="80" t="s">
        <v>5390</v>
      </c>
      <c r="E1458" s="80" t="s">
        <v>4985</v>
      </c>
      <c r="F1458" s="339">
        <v>0.14000000000000001</v>
      </c>
      <c r="G1458" s="85">
        <v>46854</v>
      </c>
      <c r="H1458" s="85">
        <v>6560</v>
      </c>
      <c r="I1458" s="242"/>
    </row>
    <row r="1459" spans="1:9" x14ac:dyDescent="0.25">
      <c r="A1459" s="238" t="s">
        <v>5281</v>
      </c>
      <c r="B1459" s="236" t="s">
        <v>5371</v>
      </c>
      <c r="C1459" s="126" t="s">
        <v>5372</v>
      </c>
      <c r="D1459" s="80" t="s">
        <v>5373</v>
      </c>
      <c r="E1459" s="80" t="s">
        <v>4985</v>
      </c>
      <c r="F1459" s="339">
        <v>0.7</v>
      </c>
      <c r="G1459" s="85">
        <v>37863</v>
      </c>
      <c r="H1459" s="85">
        <v>26504</v>
      </c>
      <c r="I1459" s="242"/>
    </row>
    <row r="1460" spans="1:9" x14ac:dyDescent="0.25">
      <c r="A1460" s="238" t="s">
        <v>5281</v>
      </c>
      <c r="B1460" s="236" t="s">
        <v>5377</v>
      </c>
      <c r="C1460" s="126" t="s">
        <v>5378</v>
      </c>
      <c r="D1460" s="80" t="s">
        <v>5368</v>
      </c>
      <c r="E1460" s="80" t="s">
        <v>70</v>
      </c>
      <c r="F1460" s="339">
        <v>1</v>
      </c>
      <c r="G1460" s="85">
        <v>1897</v>
      </c>
      <c r="H1460" s="85">
        <v>1897</v>
      </c>
      <c r="I1460" s="242"/>
    </row>
    <row r="1461" spans="1:9" x14ac:dyDescent="0.25">
      <c r="A1461" s="240" t="s">
        <v>5281</v>
      </c>
      <c r="B1461" s="235" t="s">
        <v>5953</v>
      </c>
      <c r="C1461" s="126" t="s">
        <v>5954</v>
      </c>
      <c r="D1461" s="80" t="s">
        <v>5368</v>
      </c>
      <c r="E1461" s="80" t="s">
        <v>13</v>
      </c>
      <c r="F1461" s="339">
        <v>0.5</v>
      </c>
      <c r="G1461" s="85">
        <v>22500</v>
      </c>
      <c r="H1461" s="85">
        <v>11250</v>
      </c>
      <c r="I1461" s="242"/>
    </row>
    <row r="1462" spans="1:9" x14ac:dyDescent="0.25">
      <c r="A1462" s="240" t="s">
        <v>5281</v>
      </c>
      <c r="B1462" s="235" t="s">
        <v>5961</v>
      </c>
      <c r="C1462" s="126" t="s">
        <v>5962</v>
      </c>
      <c r="D1462" s="80" t="s">
        <v>5368</v>
      </c>
      <c r="E1462" s="80" t="s">
        <v>13</v>
      </c>
      <c r="F1462" s="339">
        <v>21.021000000000001</v>
      </c>
      <c r="G1462" s="85">
        <v>5949</v>
      </c>
      <c r="H1462" s="85">
        <v>125054</v>
      </c>
      <c r="I1462" s="242"/>
    </row>
    <row r="1463" spans="1:9" x14ac:dyDescent="0.25">
      <c r="A1463" s="240" t="s">
        <v>5281</v>
      </c>
      <c r="B1463" s="235" t="s">
        <v>10214</v>
      </c>
      <c r="C1463" s="126" t="s">
        <v>10215</v>
      </c>
      <c r="D1463" s="80" t="s">
        <v>5368</v>
      </c>
      <c r="E1463" s="80" t="s">
        <v>5143</v>
      </c>
      <c r="F1463" s="339">
        <v>10</v>
      </c>
      <c r="G1463" s="85">
        <v>3579</v>
      </c>
      <c r="H1463" s="85">
        <v>35790</v>
      </c>
      <c r="I1463" s="242"/>
    </row>
    <row r="1464" spans="1:9" x14ac:dyDescent="0.25">
      <c r="A1464" s="240" t="s">
        <v>5281</v>
      </c>
      <c r="B1464" s="235" t="s">
        <v>5736</v>
      </c>
      <c r="C1464" s="126" t="s">
        <v>10618</v>
      </c>
      <c r="D1464" s="80" t="s">
        <v>5368</v>
      </c>
      <c r="E1464" s="80" t="s">
        <v>5393</v>
      </c>
      <c r="F1464" s="339">
        <v>1.4999999999999999E-2</v>
      </c>
      <c r="G1464" s="85">
        <v>140296</v>
      </c>
      <c r="H1464" s="85">
        <v>2104</v>
      </c>
      <c r="I1464" s="242"/>
    </row>
    <row r="1465" spans="1:9" x14ac:dyDescent="0.25">
      <c r="A1465" s="240" t="s">
        <v>5281</v>
      </c>
      <c r="B1465" s="235" t="s">
        <v>10197</v>
      </c>
      <c r="C1465" s="126" t="s">
        <v>10198</v>
      </c>
      <c r="D1465" s="80" t="s">
        <v>5368</v>
      </c>
      <c r="E1465" s="80" t="s">
        <v>10167</v>
      </c>
      <c r="F1465" s="339">
        <v>1.4999999999999999E-2</v>
      </c>
      <c r="G1465" s="85">
        <v>130208</v>
      </c>
      <c r="H1465" s="85">
        <v>1953</v>
      </c>
      <c r="I1465" s="242"/>
    </row>
    <row r="1466" spans="1:9" ht="26" x14ac:dyDescent="0.25">
      <c r="A1466" s="239" t="s">
        <v>5283</v>
      </c>
      <c r="B1466" s="237" t="s">
        <v>5364</v>
      </c>
      <c r="C1466" s="335" t="s">
        <v>5284</v>
      </c>
      <c r="D1466" s="336" t="s">
        <v>12</v>
      </c>
      <c r="E1466" s="336" t="s">
        <v>70</v>
      </c>
      <c r="F1466" s="337"/>
      <c r="G1466" s="338"/>
      <c r="H1466" s="338"/>
      <c r="I1466" s="338">
        <v>66856</v>
      </c>
    </row>
    <row r="1467" spans="1:9" x14ac:dyDescent="0.25">
      <c r="A1467" s="238" t="s">
        <v>5283</v>
      </c>
      <c r="B1467" s="236" t="s">
        <v>5374</v>
      </c>
      <c r="C1467" s="126" t="s">
        <v>5375</v>
      </c>
      <c r="D1467" s="80" t="s">
        <v>5376</v>
      </c>
      <c r="E1467" s="80" t="s">
        <v>70</v>
      </c>
      <c r="F1467" s="339">
        <v>0.2</v>
      </c>
      <c r="G1467" s="85">
        <v>3623</v>
      </c>
      <c r="H1467" s="85">
        <v>725</v>
      </c>
      <c r="I1467" s="242"/>
    </row>
    <row r="1468" spans="1:9" x14ac:dyDescent="0.25">
      <c r="A1468" s="238" t="s">
        <v>5283</v>
      </c>
      <c r="B1468" s="236" t="s">
        <v>5371</v>
      </c>
      <c r="C1468" s="126" t="s">
        <v>5372</v>
      </c>
      <c r="D1468" s="80" t="s">
        <v>5373</v>
      </c>
      <c r="E1468" s="80" t="s">
        <v>4985</v>
      </c>
      <c r="F1468" s="339">
        <v>0.5</v>
      </c>
      <c r="G1468" s="85">
        <v>37863</v>
      </c>
      <c r="H1468" s="85">
        <v>18932</v>
      </c>
      <c r="I1468" s="242"/>
    </row>
    <row r="1469" spans="1:9" x14ac:dyDescent="0.25">
      <c r="A1469" s="238" t="s">
        <v>5283</v>
      </c>
      <c r="B1469" s="236" t="s">
        <v>5377</v>
      </c>
      <c r="C1469" s="126" t="s">
        <v>5378</v>
      </c>
      <c r="D1469" s="80" t="s">
        <v>5368</v>
      </c>
      <c r="E1469" s="80" t="s">
        <v>70</v>
      </c>
      <c r="F1469" s="339">
        <v>1</v>
      </c>
      <c r="G1469" s="85">
        <v>1897</v>
      </c>
      <c r="H1469" s="85">
        <v>1897</v>
      </c>
      <c r="I1469" s="242"/>
    </row>
    <row r="1470" spans="1:9" x14ac:dyDescent="0.25">
      <c r="A1470" s="240" t="s">
        <v>5283</v>
      </c>
      <c r="B1470" s="235" t="s">
        <v>10216</v>
      </c>
      <c r="C1470" s="126" t="s">
        <v>10217</v>
      </c>
      <c r="D1470" s="80" t="s">
        <v>5368</v>
      </c>
      <c r="E1470" s="80" t="s">
        <v>5143</v>
      </c>
      <c r="F1470" s="339">
        <v>1</v>
      </c>
      <c r="G1470" s="85">
        <v>44042</v>
      </c>
      <c r="H1470" s="85">
        <v>44042</v>
      </c>
      <c r="I1470" s="242"/>
    </row>
    <row r="1471" spans="1:9" x14ac:dyDescent="0.25">
      <c r="A1471" s="240" t="s">
        <v>5283</v>
      </c>
      <c r="B1471" s="235" t="s">
        <v>10193</v>
      </c>
      <c r="C1471" s="126" t="s">
        <v>10194</v>
      </c>
      <c r="D1471" s="80" t="s">
        <v>5368</v>
      </c>
      <c r="E1471" s="80" t="s">
        <v>5143</v>
      </c>
      <c r="F1471" s="339">
        <v>2</v>
      </c>
      <c r="G1471" s="85">
        <v>630</v>
      </c>
      <c r="H1471" s="85">
        <v>1260</v>
      </c>
      <c r="I1471" s="242"/>
    </row>
    <row r="1472" spans="1:9" ht="52" x14ac:dyDescent="0.25">
      <c r="A1472" s="239" t="s">
        <v>5285</v>
      </c>
      <c r="B1472" s="237" t="s">
        <v>5364</v>
      </c>
      <c r="C1472" s="335" t="s">
        <v>5286</v>
      </c>
      <c r="D1472" s="336" t="s">
        <v>12</v>
      </c>
      <c r="E1472" s="336" t="s">
        <v>65</v>
      </c>
      <c r="F1472" s="337"/>
      <c r="G1472" s="338"/>
      <c r="H1472" s="338"/>
      <c r="I1472" s="338">
        <v>207259</v>
      </c>
    </row>
    <row r="1473" spans="1:9" x14ac:dyDescent="0.25">
      <c r="A1473" s="238" t="s">
        <v>5285</v>
      </c>
      <c r="B1473" s="236" t="s">
        <v>5374</v>
      </c>
      <c r="C1473" s="126" t="s">
        <v>5375</v>
      </c>
      <c r="D1473" s="80" t="s">
        <v>5376</v>
      </c>
      <c r="E1473" s="80" t="s">
        <v>70</v>
      </c>
      <c r="F1473" s="339">
        <v>1.8</v>
      </c>
      <c r="G1473" s="85">
        <v>3623</v>
      </c>
      <c r="H1473" s="85">
        <v>6521</v>
      </c>
      <c r="I1473" s="242"/>
    </row>
    <row r="1474" spans="1:9" x14ac:dyDescent="0.25">
      <c r="A1474" s="238" t="s">
        <v>5285</v>
      </c>
      <c r="B1474" s="236" t="s">
        <v>5432</v>
      </c>
      <c r="C1474" s="126" t="s">
        <v>5433</v>
      </c>
      <c r="D1474" s="80" t="s">
        <v>5373</v>
      </c>
      <c r="E1474" s="80" t="s">
        <v>4985</v>
      </c>
      <c r="F1474" s="339">
        <v>1</v>
      </c>
      <c r="G1474" s="85">
        <v>66987</v>
      </c>
      <c r="H1474" s="85">
        <v>66987</v>
      </c>
      <c r="I1474" s="242"/>
    </row>
    <row r="1475" spans="1:9" x14ac:dyDescent="0.25">
      <c r="A1475" s="238" t="s">
        <v>5285</v>
      </c>
      <c r="B1475" s="236" t="s">
        <v>10218</v>
      </c>
      <c r="C1475" s="126" t="s">
        <v>6000</v>
      </c>
      <c r="D1475" s="80" t="s">
        <v>5368</v>
      </c>
      <c r="E1475" s="80" t="s">
        <v>65</v>
      </c>
      <c r="F1475" s="339">
        <v>1.03</v>
      </c>
      <c r="G1475" s="85">
        <v>42097</v>
      </c>
      <c r="H1475" s="85">
        <v>43360</v>
      </c>
      <c r="I1475" s="242"/>
    </row>
    <row r="1476" spans="1:9" x14ac:dyDescent="0.25">
      <c r="A1476" s="238" t="s">
        <v>5285</v>
      </c>
      <c r="B1476" s="236" t="s">
        <v>5889</v>
      </c>
      <c r="C1476" s="126" t="s">
        <v>5890</v>
      </c>
      <c r="D1476" s="80" t="s">
        <v>5368</v>
      </c>
      <c r="E1476" s="80" t="s">
        <v>13</v>
      </c>
      <c r="F1476" s="339">
        <v>3.1</v>
      </c>
      <c r="G1476" s="85">
        <v>5200</v>
      </c>
      <c r="H1476" s="85">
        <v>16120</v>
      </c>
      <c r="I1476" s="242"/>
    </row>
    <row r="1477" spans="1:9" x14ac:dyDescent="0.25">
      <c r="A1477" s="238" t="s">
        <v>5285</v>
      </c>
      <c r="B1477" s="236" t="s">
        <v>5915</v>
      </c>
      <c r="C1477" s="126" t="s">
        <v>5916</v>
      </c>
      <c r="D1477" s="80" t="s">
        <v>5390</v>
      </c>
      <c r="E1477" s="80" t="s">
        <v>75</v>
      </c>
      <c r="F1477" s="339">
        <v>9</v>
      </c>
      <c r="G1477" s="85">
        <v>239</v>
      </c>
      <c r="H1477" s="85">
        <v>2151</v>
      </c>
      <c r="I1477" s="242"/>
    </row>
    <row r="1478" spans="1:9" x14ac:dyDescent="0.25">
      <c r="A1478" s="238" t="s">
        <v>5285</v>
      </c>
      <c r="B1478" s="236" t="s">
        <v>5897</v>
      </c>
      <c r="C1478" s="126" t="s">
        <v>5898</v>
      </c>
      <c r="D1478" s="80" t="s">
        <v>5390</v>
      </c>
      <c r="E1478" s="80" t="s">
        <v>75</v>
      </c>
      <c r="F1478" s="339">
        <v>9</v>
      </c>
      <c r="G1478" s="85">
        <v>437</v>
      </c>
      <c r="H1478" s="85">
        <v>3933</v>
      </c>
      <c r="I1478" s="242"/>
    </row>
    <row r="1479" spans="1:9" x14ac:dyDescent="0.25">
      <c r="A1479" s="238" t="s">
        <v>5285</v>
      </c>
      <c r="B1479" s="236" t="s">
        <v>10219</v>
      </c>
      <c r="C1479" s="126" t="s">
        <v>10220</v>
      </c>
      <c r="D1479" s="80" t="s">
        <v>5368</v>
      </c>
      <c r="E1479" s="80" t="s">
        <v>10170</v>
      </c>
      <c r="F1479" s="339">
        <v>0.1</v>
      </c>
      <c r="G1479" s="85">
        <v>33854</v>
      </c>
      <c r="H1479" s="85">
        <v>3385</v>
      </c>
      <c r="I1479" s="242"/>
    </row>
    <row r="1480" spans="1:9" x14ac:dyDescent="0.25">
      <c r="A1480" s="238" t="s">
        <v>5285</v>
      </c>
      <c r="B1480" s="235" t="s">
        <v>5923</v>
      </c>
      <c r="C1480" s="126" t="s">
        <v>5924</v>
      </c>
      <c r="D1480" s="80" t="s">
        <v>5390</v>
      </c>
      <c r="E1480" s="80" t="s">
        <v>4985</v>
      </c>
      <c r="F1480" s="339">
        <v>0.4</v>
      </c>
      <c r="G1480" s="85">
        <v>46854</v>
      </c>
      <c r="H1480" s="85">
        <v>18742</v>
      </c>
      <c r="I1480" s="242"/>
    </row>
    <row r="1481" spans="1:9" x14ac:dyDescent="0.25">
      <c r="A1481" s="238" t="s">
        <v>5285</v>
      </c>
      <c r="B1481" s="235" t="s">
        <v>5844</v>
      </c>
      <c r="C1481" s="126" t="s">
        <v>5845</v>
      </c>
      <c r="D1481" s="80" t="s">
        <v>5368</v>
      </c>
      <c r="E1481" s="80" t="s">
        <v>16</v>
      </c>
      <c r="F1481" s="339">
        <v>9.5000000000000001E-2</v>
      </c>
      <c r="G1481" s="85">
        <v>426164</v>
      </c>
      <c r="H1481" s="85">
        <v>40486</v>
      </c>
      <c r="I1481" s="242"/>
    </row>
    <row r="1482" spans="1:9" x14ac:dyDescent="0.25">
      <c r="A1482" s="238" t="s">
        <v>5285</v>
      </c>
      <c r="B1482" s="235" t="s">
        <v>5377</v>
      </c>
      <c r="C1482" s="126" t="s">
        <v>5378</v>
      </c>
      <c r="D1482" s="80" t="s">
        <v>5368</v>
      </c>
      <c r="E1482" s="80" t="s">
        <v>70</v>
      </c>
      <c r="F1482" s="339">
        <v>1.8</v>
      </c>
      <c r="G1482" s="85">
        <v>1897</v>
      </c>
      <c r="H1482" s="85">
        <v>3415</v>
      </c>
      <c r="I1482" s="242"/>
    </row>
    <row r="1483" spans="1:9" x14ac:dyDescent="0.25">
      <c r="A1483" s="238" t="s">
        <v>5285</v>
      </c>
      <c r="B1483" s="235" t="s">
        <v>5414</v>
      </c>
      <c r="C1483" s="126" t="s">
        <v>5415</v>
      </c>
      <c r="D1483" s="80" t="s">
        <v>5390</v>
      </c>
      <c r="E1483" s="80" t="s">
        <v>75</v>
      </c>
      <c r="F1483" s="339">
        <v>1.1520715207152071E-2</v>
      </c>
      <c r="G1483" s="85">
        <v>187426</v>
      </c>
      <c r="H1483" s="85">
        <v>2159</v>
      </c>
      <c r="I1483" s="242"/>
    </row>
    <row r="1484" spans="1:9" ht="78" x14ac:dyDescent="0.25">
      <c r="A1484" s="239" t="s">
        <v>5287</v>
      </c>
      <c r="B1484" s="237" t="s">
        <v>5364</v>
      </c>
      <c r="C1484" s="335" t="s">
        <v>5288</v>
      </c>
      <c r="D1484" s="336" t="s">
        <v>12</v>
      </c>
      <c r="E1484" s="336" t="s">
        <v>65</v>
      </c>
      <c r="F1484" s="337"/>
      <c r="G1484" s="338"/>
      <c r="H1484" s="338"/>
      <c r="I1484" s="338">
        <v>419577</v>
      </c>
    </row>
    <row r="1485" spans="1:9" x14ac:dyDescent="0.25">
      <c r="A1485" s="238" t="s">
        <v>5287</v>
      </c>
      <c r="B1485" s="236" t="s">
        <v>5374</v>
      </c>
      <c r="C1485" s="126" t="s">
        <v>5375</v>
      </c>
      <c r="D1485" s="80" t="s">
        <v>5376</v>
      </c>
      <c r="E1485" s="80" t="s">
        <v>70</v>
      </c>
      <c r="F1485" s="339">
        <v>0.8</v>
      </c>
      <c r="G1485" s="85">
        <v>3623</v>
      </c>
      <c r="H1485" s="85">
        <v>2898</v>
      </c>
      <c r="I1485" s="242"/>
    </row>
    <row r="1486" spans="1:9" x14ac:dyDescent="0.25">
      <c r="A1486" s="238" t="s">
        <v>5287</v>
      </c>
      <c r="B1486" s="236" t="s">
        <v>10161</v>
      </c>
      <c r="C1486" s="126" t="s">
        <v>10162</v>
      </c>
      <c r="D1486" s="80" t="s">
        <v>5390</v>
      </c>
      <c r="E1486" s="80" t="s">
        <v>4985</v>
      </c>
      <c r="F1486" s="339">
        <v>0.2</v>
      </c>
      <c r="G1486" s="85">
        <v>8725</v>
      </c>
      <c r="H1486" s="85">
        <v>1745</v>
      </c>
      <c r="I1486" s="242"/>
    </row>
    <row r="1487" spans="1:9" x14ac:dyDescent="0.25">
      <c r="A1487" s="238" t="s">
        <v>5287</v>
      </c>
      <c r="B1487" s="236" t="s">
        <v>10221</v>
      </c>
      <c r="C1487" s="126" t="s">
        <v>10222</v>
      </c>
      <c r="D1487" s="80" t="s">
        <v>5390</v>
      </c>
      <c r="E1487" s="80" t="s">
        <v>75</v>
      </c>
      <c r="F1487" s="339">
        <v>0.18</v>
      </c>
      <c r="G1487" s="85">
        <v>153186</v>
      </c>
      <c r="H1487" s="85">
        <v>27573</v>
      </c>
      <c r="I1487" s="242"/>
    </row>
    <row r="1488" spans="1:9" x14ac:dyDescent="0.25">
      <c r="A1488" s="238" t="s">
        <v>5287</v>
      </c>
      <c r="B1488" s="236" t="s">
        <v>5377</v>
      </c>
      <c r="C1488" s="126" t="s">
        <v>5378</v>
      </c>
      <c r="D1488" s="80" t="s">
        <v>5368</v>
      </c>
      <c r="E1488" s="80" t="s">
        <v>70</v>
      </c>
      <c r="F1488" s="339">
        <v>1.8</v>
      </c>
      <c r="G1488" s="85">
        <v>1897</v>
      </c>
      <c r="H1488" s="85">
        <v>3415</v>
      </c>
      <c r="I1488" s="242"/>
    </row>
    <row r="1489" spans="1:9" x14ac:dyDescent="0.25">
      <c r="A1489" s="238" t="s">
        <v>5287</v>
      </c>
      <c r="B1489" s="236" t="s">
        <v>10223</v>
      </c>
      <c r="C1489" s="126" t="s">
        <v>10224</v>
      </c>
      <c r="D1489" s="80" t="s">
        <v>5390</v>
      </c>
      <c r="E1489" s="80" t="s">
        <v>70</v>
      </c>
      <c r="F1489" s="339">
        <v>1E-3</v>
      </c>
      <c r="G1489" s="85">
        <v>257134</v>
      </c>
      <c r="H1489" s="85">
        <v>257</v>
      </c>
      <c r="I1489" s="242"/>
    </row>
    <row r="1490" spans="1:9" x14ac:dyDescent="0.25">
      <c r="A1490" s="238" t="s">
        <v>5287</v>
      </c>
      <c r="B1490" s="236" t="s">
        <v>5734</v>
      </c>
      <c r="C1490" s="126" t="s">
        <v>5735</v>
      </c>
      <c r="D1490" s="80" t="s">
        <v>5373</v>
      </c>
      <c r="E1490" s="80" t="s">
        <v>4985</v>
      </c>
      <c r="F1490" s="339">
        <v>3</v>
      </c>
      <c r="G1490" s="85">
        <v>41004</v>
      </c>
      <c r="H1490" s="85">
        <v>123012</v>
      </c>
      <c r="I1490" s="242"/>
    </row>
    <row r="1491" spans="1:9" x14ac:dyDescent="0.25">
      <c r="A1491" s="240" t="s">
        <v>5287</v>
      </c>
      <c r="B1491" s="235" t="s">
        <v>10207</v>
      </c>
      <c r="C1491" s="126" t="s">
        <v>10208</v>
      </c>
      <c r="D1491" s="80" t="s">
        <v>5368</v>
      </c>
      <c r="E1491" s="80" t="s">
        <v>10047</v>
      </c>
      <c r="F1491" s="339">
        <v>1.4999999999999999E-2</v>
      </c>
      <c r="G1491" s="85">
        <v>12790052</v>
      </c>
      <c r="H1491" s="85">
        <v>191851</v>
      </c>
      <c r="I1491" s="242"/>
    </row>
    <row r="1492" spans="1:9" x14ac:dyDescent="0.25">
      <c r="A1492" s="240" t="s">
        <v>5287</v>
      </c>
      <c r="B1492" s="235" t="s">
        <v>10165</v>
      </c>
      <c r="C1492" s="126" t="s">
        <v>10166</v>
      </c>
      <c r="D1492" s="80" t="s">
        <v>5368</v>
      </c>
      <c r="E1492" s="80" t="s">
        <v>10167</v>
      </c>
      <c r="F1492" s="339">
        <v>1.4499999999999999E-3</v>
      </c>
      <c r="G1492" s="85">
        <v>2206969</v>
      </c>
      <c r="H1492" s="85">
        <v>3200</v>
      </c>
      <c r="I1492" s="242"/>
    </row>
    <row r="1493" spans="1:9" x14ac:dyDescent="0.25">
      <c r="A1493" s="240" t="s">
        <v>5287</v>
      </c>
      <c r="B1493" s="235" t="s">
        <v>5385</v>
      </c>
      <c r="C1493" s="126" t="s">
        <v>5386</v>
      </c>
      <c r="D1493" s="80" t="s">
        <v>5368</v>
      </c>
      <c r="E1493" s="80" t="s">
        <v>5387</v>
      </c>
      <c r="F1493" s="339">
        <v>0.18000000000000002</v>
      </c>
      <c r="G1493" s="85">
        <v>34</v>
      </c>
      <c r="H1493" s="85">
        <v>6</v>
      </c>
      <c r="I1493" s="242"/>
    </row>
    <row r="1494" spans="1:9" x14ac:dyDescent="0.25">
      <c r="A1494" s="240" t="s">
        <v>5287</v>
      </c>
      <c r="B1494" s="235" t="s">
        <v>10225</v>
      </c>
      <c r="C1494" s="126" t="s">
        <v>10226</v>
      </c>
      <c r="D1494" s="80" t="s">
        <v>5368</v>
      </c>
      <c r="E1494" s="80" t="s">
        <v>5143</v>
      </c>
      <c r="F1494" s="339">
        <v>0.3</v>
      </c>
      <c r="G1494" s="85">
        <v>5537</v>
      </c>
      <c r="H1494" s="85">
        <v>1661</v>
      </c>
      <c r="I1494" s="242"/>
    </row>
    <row r="1495" spans="1:9" x14ac:dyDescent="0.25">
      <c r="A1495" s="240" t="s">
        <v>5287</v>
      </c>
      <c r="B1495" s="235" t="s">
        <v>10227</v>
      </c>
      <c r="C1495" s="126" t="s">
        <v>10228</v>
      </c>
      <c r="D1495" s="80" t="s">
        <v>5368</v>
      </c>
      <c r="E1495" s="80" t="s">
        <v>10167</v>
      </c>
      <c r="F1495" s="339">
        <v>0.1</v>
      </c>
      <c r="G1495" s="85">
        <v>583091</v>
      </c>
      <c r="H1495" s="85">
        <v>58309</v>
      </c>
      <c r="I1495" s="242"/>
    </row>
    <row r="1496" spans="1:9" x14ac:dyDescent="0.25">
      <c r="A1496" s="240" t="s">
        <v>5287</v>
      </c>
      <c r="B1496" s="235" t="s">
        <v>10203</v>
      </c>
      <c r="C1496" s="126" t="s">
        <v>10204</v>
      </c>
      <c r="D1496" s="80" t="s">
        <v>5368</v>
      </c>
      <c r="E1496" s="80" t="s">
        <v>5143</v>
      </c>
      <c r="F1496" s="339">
        <v>2.5</v>
      </c>
      <c r="G1496" s="85">
        <v>1861</v>
      </c>
      <c r="H1496" s="85">
        <v>4653</v>
      </c>
      <c r="I1496" s="242"/>
    </row>
    <row r="1497" spans="1:9" x14ac:dyDescent="0.25">
      <c r="A1497" s="240" t="s">
        <v>5287</v>
      </c>
      <c r="B1497" s="235" t="s">
        <v>10229</v>
      </c>
      <c r="C1497" s="126" t="s">
        <v>10230</v>
      </c>
      <c r="D1497" s="80" t="s">
        <v>5368</v>
      </c>
      <c r="E1497" s="80" t="s">
        <v>10167</v>
      </c>
      <c r="F1497" s="339">
        <v>0.01</v>
      </c>
      <c r="G1497" s="85">
        <v>99668</v>
      </c>
      <c r="H1497" s="85">
        <v>997</v>
      </c>
      <c r="I1497" s="242"/>
    </row>
    <row r="1498" spans="1:9" ht="91" x14ac:dyDescent="0.25">
      <c r="A1498" s="239" t="s">
        <v>5289</v>
      </c>
      <c r="B1498" s="237" t="s">
        <v>5364</v>
      </c>
      <c r="C1498" s="335" t="s">
        <v>5290</v>
      </c>
      <c r="D1498" s="336" t="s">
        <v>12</v>
      </c>
      <c r="E1498" s="336" t="s">
        <v>65</v>
      </c>
      <c r="F1498" s="337"/>
      <c r="G1498" s="338"/>
      <c r="H1498" s="338"/>
      <c r="I1498" s="338">
        <v>253055</v>
      </c>
    </row>
    <row r="1499" spans="1:9" x14ac:dyDescent="0.25">
      <c r="A1499" s="238" t="s">
        <v>5289</v>
      </c>
      <c r="B1499" s="236" t="s">
        <v>5374</v>
      </c>
      <c r="C1499" s="126" t="s">
        <v>5375</v>
      </c>
      <c r="D1499" s="80" t="s">
        <v>5376</v>
      </c>
      <c r="E1499" s="80" t="s">
        <v>70</v>
      </c>
      <c r="F1499" s="339">
        <v>0.8</v>
      </c>
      <c r="G1499" s="85">
        <v>3623</v>
      </c>
      <c r="H1499" s="85">
        <v>2898</v>
      </c>
      <c r="I1499" s="242"/>
    </row>
    <row r="1500" spans="1:9" x14ac:dyDescent="0.25">
      <c r="A1500" s="238" t="s">
        <v>5289</v>
      </c>
      <c r="B1500" s="236" t="s">
        <v>10161</v>
      </c>
      <c r="C1500" s="126" t="s">
        <v>10162</v>
      </c>
      <c r="D1500" s="80" t="s">
        <v>5390</v>
      </c>
      <c r="E1500" s="80" t="s">
        <v>4985</v>
      </c>
      <c r="F1500" s="339">
        <v>0.22</v>
      </c>
      <c r="G1500" s="85">
        <v>8725</v>
      </c>
      <c r="H1500" s="85">
        <v>1920</v>
      </c>
      <c r="I1500" s="242"/>
    </row>
    <row r="1501" spans="1:9" x14ac:dyDescent="0.25">
      <c r="A1501" s="238" t="s">
        <v>5289</v>
      </c>
      <c r="B1501" s="236" t="s">
        <v>10221</v>
      </c>
      <c r="C1501" s="126" t="s">
        <v>10222</v>
      </c>
      <c r="D1501" s="80" t="s">
        <v>5390</v>
      </c>
      <c r="E1501" s="80" t="s">
        <v>75</v>
      </c>
      <c r="F1501" s="339">
        <v>0.18</v>
      </c>
      <c r="G1501" s="85">
        <v>153186</v>
      </c>
      <c r="H1501" s="85">
        <v>27573</v>
      </c>
      <c r="I1501" s="242"/>
    </row>
    <row r="1502" spans="1:9" x14ac:dyDescent="0.25">
      <c r="A1502" s="238" t="s">
        <v>5289</v>
      </c>
      <c r="B1502" s="236" t="s">
        <v>5377</v>
      </c>
      <c r="C1502" s="126" t="s">
        <v>5378</v>
      </c>
      <c r="D1502" s="80" t="s">
        <v>5368</v>
      </c>
      <c r="E1502" s="80" t="s">
        <v>70</v>
      </c>
      <c r="F1502" s="339">
        <v>1.8</v>
      </c>
      <c r="G1502" s="85">
        <v>1897</v>
      </c>
      <c r="H1502" s="85">
        <v>3415</v>
      </c>
      <c r="I1502" s="242"/>
    </row>
    <row r="1503" spans="1:9" x14ac:dyDescent="0.25">
      <c r="A1503" s="238" t="s">
        <v>5289</v>
      </c>
      <c r="B1503" s="236" t="s">
        <v>10223</v>
      </c>
      <c r="C1503" s="126" t="s">
        <v>10224</v>
      </c>
      <c r="D1503" s="80" t="s">
        <v>5390</v>
      </c>
      <c r="E1503" s="80" t="s">
        <v>70</v>
      </c>
      <c r="F1503" s="339">
        <v>1E-3</v>
      </c>
      <c r="G1503" s="85">
        <v>257134</v>
      </c>
      <c r="H1503" s="85">
        <v>257</v>
      </c>
      <c r="I1503" s="242"/>
    </row>
    <row r="1504" spans="1:9" x14ac:dyDescent="0.25">
      <c r="A1504" s="238" t="s">
        <v>5289</v>
      </c>
      <c r="B1504" s="236" t="s">
        <v>5734</v>
      </c>
      <c r="C1504" s="126" t="s">
        <v>5735</v>
      </c>
      <c r="D1504" s="80" t="s">
        <v>5373</v>
      </c>
      <c r="E1504" s="80" t="s">
        <v>4985</v>
      </c>
      <c r="F1504" s="339">
        <v>3.5</v>
      </c>
      <c r="G1504" s="85">
        <v>41004</v>
      </c>
      <c r="H1504" s="85">
        <v>143514</v>
      </c>
      <c r="I1504" s="242"/>
    </row>
    <row r="1505" spans="1:9" x14ac:dyDescent="0.25">
      <c r="A1505" s="240" t="s">
        <v>5289</v>
      </c>
      <c r="B1505" s="235" t="s">
        <v>10165</v>
      </c>
      <c r="C1505" s="126" t="s">
        <v>10166</v>
      </c>
      <c r="D1505" s="80" t="s">
        <v>5368</v>
      </c>
      <c r="E1505" s="80" t="s">
        <v>10167</v>
      </c>
      <c r="F1505" s="339">
        <v>1.4499999999999999E-3</v>
      </c>
      <c r="G1505" s="85">
        <v>2206969</v>
      </c>
      <c r="H1505" s="85">
        <v>3200</v>
      </c>
      <c r="I1505" s="242"/>
    </row>
    <row r="1506" spans="1:9" x14ac:dyDescent="0.25">
      <c r="A1506" s="240" t="s">
        <v>5289</v>
      </c>
      <c r="B1506" s="235" t="s">
        <v>5385</v>
      </c>
      <c r="C1506" s="126" t="s">
        <v>5386</v>
      </c>
      <c r="D1506" s="80" t="s">
        <v>5368</v>
      </c>
      <c r="E1506" s="80" t="s">
        <v>5387</v>
      </c>
      <c r="F1506" s="339">
        <v>0.18000000000000002</v>
      </c>
      <c r="G1506" s="85">
        <v>34</v>
      </c>
      <c r="H1506" s="85">
        <v>6</v>
      </c>
      <c r="I1506" s="242"/>
    </row>
    <row r="1507" spans="1:9" x14ac:dyDescent="0.25">
      <c r="A1507" s="240" t="s">
        <v>5289</v>
      </c>
      <c r="B1507" s="235" t="s">
        <v>10225</v>
      </c>
      <c r="C1507" s="126" t="s">
        <v>10226</v>
      </c>
      <c r="D1507" s="80" t="s">
        <v>5368</v>
      </c>
      <c r="E1507" s="80" t="s">
        <v>5143</v>
      </c>
      <c r="F1507" s="339">
        <v>0.3</v>
      </c>
      <c r="G1507" s="85">
        <v>5537</v>
      </c>
      <c r="H1507" s="85">
        <v>1661</v>
      </c>
      <c r="I1507" s="242"/>
    </row>
    <row r="1508" spans="1:9" x14ac:dyDescent="0.25">
      <c r="A1508" s="240" t="s">
        <v>5289</v>
      </c>
      <c r="B1508" s="235" t="s">
        <v>10227</v>
      </c>
      <c r="C1508" s="126" t="s">
        <v>10228</v>
      </c>
      <c r="D1508" s="80" t="s">
        <v>5368</v>
      </c>
      <c r="E1508" s="80" t="s">
        <v>10167</v>
      </c>
      <c r="F1508" s="339">
        <v>0.1</v>
      </c>
      <c r="G1508" s="85">
        <v>583091</v>
      </c>
      <c r="H1508" s="85">
        <v>58309</v>
      </c>
      <c r="I1508" s="242"/>
    </row>
    <row r="1509" spans="1:9" x14ac:dyDescent="0.25">
      <c r="A1509" s="240" t="s">
        <v>5289</v>
      </c>
      <c r="B1509" s="235" t="s">
        <v>10203</v>
      </c>
      <c r="C1509" s="126" t="s">
        <v>10204</v>
      </c>
      <c r="D1509" s="80" t="s">
        <v>5368</v>
      </c>
      <c r="E1509" s="80" t="s">
        <v>5143</v>
      </c>
      <c r="F1509" s="339">
        <v>5</v>
      </c>
      <c r="G1509" s="85">
        <v>1861</v>
      </c>
      <c r="H1509" s="85">
        <v>9305</v>
      </c>
      <c r="I1509" s="242"/>
    </row>
    <row r="1510" spans="1:9" x14ac:dyDescent="0.25">
      <c r="A1510" s="240" t="s">
        <v>5289</v>
      </c>
      <c r="B1510" s="235" t="s">
        <v>10229</v>
      </c>
      <c r="C1510" s="126" t="s">
        <v>10230</v>
      </c>
      <c r="D1510" s="80" t="s">
        <v>5368</v>
      </c>
      <c r="E1510" s="80" t="s">
        <v>10167</v>
      </c>
      <c r="F1510" s="339">
        <v>0.01</v>
      </c>
      <c r="G1510" s="85">
        <v>99668</v>
      </c>
      <c r="H1510" s="85">
        <v>997</v>
      </c>
      <c r="I1510" s="242"/>
    </row>
    <row r="1511" spans="1:9" ht="39" x14ac:dyDescent="0.25">
      <c r="A1511" s="239" t="s">
        <v>5291</v>
      </c>
      <c r="B1511" s="237" t="s">
        <v>5364</v>
      </c>
      <c r="C1511" s="335" t="s">
        <v>5292</v>
      </c>
      <c r="D1511" s="336" t="s">
        <v>12</v>
      </c>
      <c r="E1511" s="336" t="s">
        <v>65</v>
      </c>
      <c r="F1511" s="337"/>
      <c r="G1511" s="338"/>
      <c r="H1511" s="338"/>
      <c r="I1511" s="338">
        <v>88684</v>
      </c>
    </row>
    <row r="1512" spans="1:9" x14ac:dyDescent="0.25">
      <c r="A1512" s="238" t="s">
        <v>5291</v>
      </c>
      <c r="B1512" s="236" t="s">
        <v>5374</v>
      </c>
      <c r="C1512" s="126" t="s">
        <v>5375</v>
      </c>
      <c r="D1512" s="80" t="s">
        <v>5376</v>
      </c>
      <c r="E1512" s="80" t="s">
        <v>70</v>
      </c>
      <c r="F1512" s="339">
        <v>0.8</v>
      </c>
      <c r="G1512" s="85">
        <v>3623</v>
      </c>
      <c r="H1512" s="85">
        <v>2898</v>
      </c>
      <c r="I1512" s="242"/>
    </row>
    <row r="1513" spans="1:9" x14ac:dyDescent="0.25">
      <c r="A1513" s="238" t="s">
        <v>5291</v>
      </c>
      <c r="B1513" s="236" t="s">
        <v>5371</v>
      </c>
      <c r="C1513" s="126" t="s">
        <v>5372</v>
      </c>
      <c r="D1513" s="80" t="s">
        <v>5373</v>
      </c>
      <c r="E1513" s="80" t="s">
        <v>4985</v>
      </c>
      <c r="F1513" s="339">
        <v>0.8</v>
      </c>
      <c r="G1513" s="85">
        <v>37863</v>
      </c>
      <c r="H1513" s="85">
        <v>30290</v>
      </c>
      <c r="I1513" s="242"/>
    </row>
    <row r="1514" spans="1:9" x14ac:dyDescent="0.25">
      <c r="A1514" s="240" t="s">
        <v>5291</v>
      </c>
      <c r="B1514" s="235" t="s">
        <v>5377</v>
      </c>
      <c r="C1514" s="126" t="s">
        <v>5378</v>
      </c>
      <c r="D1514" s="80" t="s">
        <v>5368</v>
      </c>
      <c r="E1514" s="80" t="s">
        <v>70</v>
      </c>
      <c r="F1514" s="339">
        <v>1.8</v>
      </c>
      <c r="G1514" s="85">
        <v>1897</v>
      </c>
      <c r="H1514" s="85">
        <v>3415</v>
      </c>
      <c r="I1514" s="242"/>
    </row>
    <row r="1515" spans="1:9" x14ac:dyDescent="0.25">
      <c r="A1515" s="240" t="s">
        <v>5291</v>
      </c>
      <c r="B1515" s="235" t="s">
        <v>5844</v>
      </c>
      <c r="C1515" s="126" t="s">
        <v>5845</v>
      </c>
      <c r="D1515" s="80" t="s">
        <v>5368</v>
      </c>
      <c r="E1515" s="80" t="s">
        <v>16</v>
      </c>
      <c r="F1515" s="339">
        <v>0.08</v>
      </c>
      <c r="G1515" s="85">
        <v>426164</v>
      </c>
      <c r="H1515" s="85">
        <v>34093</v>
      </c>
      <c r="I1515" s="242"/>
    </row>
    <row r="1516" spans="1:9" x14ac:dyDescent="0.25">
      <c r="A1516" s="240" t="s">
        <v>5291</v>
      </c>
      <c r="B1516" s="235" t="s">
        <v>5881</v>
      </c>
      <c r="C1516" s="126" t="s">
        <v>5882</v>
      </c>
      <c r="D1516" s="80" t="s">
        <v>5368</v>
      </c>
      <c r="E1516" s="80" t="s">
        <v>13</v>
      </c>
      <c r="F1516" s="339">
        <v>1.4740000000000002</v>
      </c>
      <c r="G1516" s="85">
        <v>5200</v>
      </c>
      <c r="H1516" s="85">
        <v>7665</v>
      </c>
      <c r="I1516" s="242"/>
    </row>
    <row r="1517" spans="1:9" x14ac:dyDescent="0.25">
      <c r="A1517" s="240" t="s">
        <v>5291</v>
      </c>
      <c r="B1517" s="235" t="s">
        <v>5784</v>
      </c>
      <c r="C1517" s="126" t="s">
        <v>5785</v>
      </c>
      <c r="D1517" s="80" t="s">
        <v>5368</v>
      </c>
      <c r="E1517" s="80" t="s">
        <v>70</v>
      </c>
      <c r="F1517" s="339">
        <v>0.4</v>
      </c>
      <c r="G1517" s="85">
        <v>15152</v>
      </c>
      <c r="H1517" s="85">
        <v>6061</v>
      </c>
      <c r="I1517" s="242"/>
    </row>
    <row r="1518" spans="1:9" x14ac:dyDescent="0.25">
      <c r="A1518" s="240" t="s">
        <v>5291</v>
      </c>
      <c r="B1518" s="235" t="s">
        <v>8253</v>
      </c>
      <c r="C1518" s="126" t="s">
        <v>8254</v>
      </c>
      <c r="D1518" s="80" t="s">
        <v>5368</v>
      </c>
      <c r="E1518" s="80" t="s">
        <v>70</v>
      </c>
      <c r="F1518" s="339">
        <v>0.3</v>
      </c>
      <c r="G1518" s="85">
        <v>14206</v>
      </c>
      <c r="H1518" s="85">
        <v>4262</v>
      </c>
      <c r="I1518" s="242"/>
    </row>
    <row r="1519" spans="1:9" ht="39" x14ac:dyDescent="0.25">
      <c r="A1519" s="239" t="s">
        <v>5293</v>
      </c>
      <c r="B1519" s="237" t="s">
        <v>5364</v>
      </c>
      <c r="C1519" s="335" t="s">
        <v>5294</v>
      </c>
      <c r="D1519" s="336" t="s">
        <v>12</v>
      </c>
      <c r="E1519" s="336" t="s">
        <v>70</v>
      </c>
      <c r="F1519" s="337"/>
      <c r="G1519" s="338"/>
      <c r="H1519" s="338"/>
      <c r="I1519" s="338">
        <v>109920</v>
      </c>
    </row>
    <row r="1520" spans="1:9" x14ac:dyDescent="0.25">
      <c r="A1520" s="238" t="s">
        <v>5293</v>
      </c>
      <c r="B1520" s="236" t="s">
        <v>5374</v>
      </c>
      <c r="C1520" s="126" t="s">
        <v>5375</v>
      </c>
      <c r="D1520" s="80" t="s">
        <v>5376</v>
      </c>
      <c r="E1520" s="80" t="s">
        <v>70</v>
      </c>
      <c r="F1520" s="339">
        <v>1</v>
      </c>
      <c r="G1520" s="85">
        <v>3623</v>
      </c>
      <c r="H1520" s="85">
        <v>3623</v>
      </c>
      <c r="I1520" s="242"/>
    </row>
    <row r="1521" spans="1:9" x14ac:dyDescent="0.25">
      <c r="A1521" s="238" t="s">
        <v>5293</v>
      </c>
      <c r="B1521" s="236" t="s">
        <v>5923</v>
      </c>
      <c r="C1521" s="126" t="s">
        <v>5924</v>
      </c>
      <c r="D1521" s="80" t="s">
        <v>5390</v>
      </c>
      <c r="E1521" s="80" t="s">
        <v>4985</v>
      </c>
      <c r="F1521" s="339">
        <v>0.1</v>
      </c>
      <c r="G1521" s="85">
        <v>46854</v>
      </c>
      <c r="H1521" s="85">
        <v>4685</v>
      </c>
      <c r="I1521" s="242"/>
    </row>
    <row r="1522" spans="1:9" ht="25" x14ac:dyDescent="0.25">
      <c r="A1522" s="238" t="s">
        <v>5293</v>
      </c>
      <c r="B1522" s="236" t="s">
        <v>5681</v>
      </c>
      <c r="C1522" s="126" t="s">
        <v>5682</v>
      </c>
      <c r="D1522" s="80" t="s">
        <v>5390</v>
      </c>
      <c r="E1522" s="80" t="s">
        <v>5683</v>
      </c>
      <c r="F1522" s="339">
        <v>1.4284149986174726</v>
      </c>
      <c r="G1522" s="85">
        <v>17302</v>
      </c>
      <c r="H1522" s="85">
        <v>24714</v>
      </c>
      <c r="I1522" s="242"/>
    </row>
    <row r="1523" spans="1:9" ht="37.5" x14ac:dyDescent="0.25">
      <c r="A1523" s="238" t="s">
        <v>5293</v>
      </c>
      <c r="B1523" s="236" t="s">
        <v>10086</v>
      </c>
      <c r="C1523" s="126" t="s">
        <v>10087</v>
      </c>
      <c r="D1523" s="80" t="s">
        <v>5368</v>
      </c>
      <c r="E1523" s="80" t="s">
        <v>70</v>
      </c>
      <c r="F1523" s="339">
        <v>0.2</v>
      </c>
      <c r="G1523" s="85">
        <v>5410</v>
      </c>
      <c r="H1523" s="85">
        <v>1082</v>
      </c>
      <c r="I1523" s="242"/>
    </row>
    <row r="1524" spans="1:9" x14ac:dyDescent="0.25">
      <c r="A1524" s="238" t="s">
        <v>5293</v>
      </c>
      <c r="B1524" s="236" t="s">
        <v>5371</v>
      </c>
      <c r="C1524" s="126" t="s">
        <v>5372</v>
      </c>
      <c r="D1524" s="80" t="s">
        <v>5373</v>
      </c>
      <c r="E1524" s="80" t="s">
        <v>4985</v>
      </c>
      <c r="F1524" s="339">
        <v>0.6</v>
      </c>
      <c r="G1524" s="85">
        <v>37863</v>
      </c>
      <c r="H1524" s="85">
        <v>22718</v>
      </c>
      <c r="I1524" s="242"/>
    </row>
    <row r="1525" spans="1:9" x14ac:dyDescent="0.25">
      <c r="A1525" s="238" t="s">
        <v>5293</v>
      </c>
      <c r="B1525" s="236" t="s">
        <v>5377</v>
      </c>
      <c r="C1525" s="126" t="s">
        <v>5378</v>
      </c>
      <c r="D1525" s="80" t="s">
        <v>5368</v>
      </c>
      <c r="E1525" s="80" t="s">
        <v>70</v>
      </c>
      <c r="F1525" s="339">
        <v>1</v>
      </c>
      <c r="G1525" s="85">
        <v>1897</v>
      </c>
      <c r="H1525" s="85">
        <v>1897</v>
      </c>
      <c r="I1525" s="242"/>
    </row>
    <row r="1526" spans="1:9" x14ac:dyDescent="0.25">
      <c r="A1526" s="240" t="s">
        <v>5293</v>
      </c>
      <c r="B1526" s="235" t="s">
        <v>5953</v>
      </c>
      <c r="C1526" s="126" t="s">
        <v>5954</v>
      </c>
      <c r="D1526" s="80" t="s">
        <v>5368</v>
      </c>
      <c r="E1526" s="80" t="s">
        <v>13</v>
      </c>
      <c r="F1526" s="339">
        <v>1</v>
      </c>
      <c r="G1526" s="85">
        <v>22500</v>
      </c>
      <c r="H1526" s="85">
        <v>22500</v>
      </c>
      <c r="I1526" s="242"/>
    </row>
    <row r="1527" spans="1:9" x14ac:dyDescent="0.25">
      <c r="A1527" s="240" t="s">
        <v>5293</v>
      </c>
      <c r="B1527" s="235" t="s">
        <v>5961</v>
      </c>
      <c r="C1527" s="126" t="s">
        <v>5962</v>
      </c>
      <c r="D1527" s="80" t="s">
        <v>5368</v>
      </c>
      <c r="E1527" s="80" t="s">
        <v>13</v>
      </c>
      <c r="F1527" s="339">
        <v>3.4943999999999997</v>
      </c>
      <c r="G1527" s="85">
        <v>5949</v>
      </c>
      <c r="H1527" s="85">
        <v>20788</v>
      </c>
      <c r="I1527" s="242"/>
    </row>
    <row r="1528" spans="1:9" x14ac:dyDescent="0.25">
      <c r="A1528" s="240" t="s">
        <v>5293</v>
      </c>
      <c r="B1528" s="235" t="s">
        <v>10171</v>
      </c>
      <c r="C1528" s="126" t="s">
        <v>10172</v>
      </c>
      <c r="D1528" s="80" t="s">
        <v>5368</v>
      </c>
      <c r="E1528" s="80" t="s">
        <v>10173</v>
      </c>
      <c r="F1528" s="339">
        <v>0.4</v>
      </c>
      <c r="G1528" s="85">
        <v>13021</v>
      </c>
      <c r="H1528" s="85">
        <v>5208</v>
      </c>
      <c r="I1528" s="242"/>
    </row>
    <row r="1529" spans="1:9" x14ac:dyDescent="0.25">
      <c r="A1529" s="240"/>
      <c r="B1529" s="235" t="s">
        <v>10174</v>
      </c>
      <c r="C1529" s="126" t="s">
        <v>10175</v>
      </c>
      <c r="D1529" s="80" t="s">
        <v>5368</v>
      </c>
      <c r="E1529" s="80" t="s">
        <v>5143</v>
      </c>
      <c r="F1529" s="339">
        <v>4</v>
      </c>
      <c r="G1529" s="85">
        <v>985</v>
      </c>
      <c r="H1529" s="85">
        <v>3940</v>
      </c>
      <c r="I1529" s="242"/>
    </row>
    <row r="1530" spans="1:9" x14ac:dyDescent="0.25">
      <c r="A1530" s="240"/>
      <c r="B1530" s="235" t="s">
        <v>10176</v>
      </c>
      <c r="C1530" s="126" t="s">
        <v>10177</v>
      </c>
      <c r="D1530" s="80" t="s">
        <v>5368</v>
      </c>
      <c r="E1530" s="80" t="s">
        <v>5143</v>
      </c>
      <c r="F1530" s="339">
        <v>4</v>
      </c>
      <c r="G1530" s="85">
        <v>985</v>
      </c>
      <c r="H1530" s="85">
        <v>3940</v>
      </c>
      <c r="I1530" s="242"/>
    </row>
    <row r="1531" spans="1:9" x14ac:dyDescent="0.25">
      <c r="A1531" s="240" t="s">
        <v>5293</v>
      </c>
      <c r="B1531" s="235" t="s">
        <v>5736</v>
      </c>
      <c r="C1531" s="126" t="s">
        <v>10618</v>
      </c>
      <c r="D1531" s="80" t="s">
        <v>5368</v>
      </c>
      <c r="E1531" s="80" t="s">
        <v>5393</v>
      </c>
      <c r="F1531" s="339">
        <v>0.01</v>
      </c>
      <c r="G1531" s="85">
        <v>140296</v>
      </c>
      <c r="H1531" s="85">
        <v>1403</v>
      </c>
      <c r="I1531" s="242"/>
    </row>
    <row r="1532" spans="1:9" x14ac:dyDescent="0.25">
      <c r="A1532" s="240" t="s">
        <v>5293</v>
      </c>
      <c r="B1532" s="235" t="s">
        <v>10197</v>
      </c>
      <c r="C1532" s="126" t="s">
        <v>10198</v>
      </c>
      <c r="D1532" s="80" t="s">
        <v>5368</v>
      </c>
      <c r="E1532" s="80" t="s">
        <v>10167</v>
      </c>
      <c r="F1532" s="339">
        <v>0.01</v>
      </c>
      <c r="G1532" s="85">
        <v>130208</v>
      </c>
      <c r="H1532" s="85">
        <v>1302</v>
      </c>
      <c r="I1532" s="242"/>
    </row>
    <row r="1533" spans="1:9" ht="52" x14ac:dyDescent="0.25">
      <c r="A1533" s="239" t="s">
        <v>5295</v>
      </c>
      <c r="B1533" s="237" t="s">
        <v>5364</v>
      </c>
      <c r="C1533" s="335" t="s">
        <v>5296</v>
      </c>
      <c r="D1533" s="336" t="s">
        <v>12</v>
      </c>
      <c r="E1533" s="336" t="s">
        <v>70</v>
      </c>
      <c r="F1533" s="337"/>
      <c r="G1533" s="338"/>
      <c r="H1533" s="338"/>
      <c r="I1533" s="338">
        <v>96300</v>
      </c>
    </row>
    <row r="1534" spans="1:9" x14ac:dyDescent="0.25">
      <c r="A1534" s="238" t="s">
        <v>5295</v>
      </c>
      <c r="B1534" s="236" t="s">
        <v>5374</v>
      </c>
      <c r="C1534" s="126" t="s">
        <v>5375</v>
      </c>
      <c r="D1534" s="80" t="s">
        <v>5376</v>
      </c>
      <c r="E1534" s="80" t="s">
        <v>70</v>
      </c>
      <c r="F1534" s="339">
        <v>1</v>
      </c>
      <c r="G1534" s="85">
        <v>3623</v>
      </c>
      <c r="H1534" s="85">
        <v>3623</v>
      </c>
      <c r="I1534" s="242"/>
    </row>
    <row r="1535" spans="1:9" x14ac:dyDescent="0.25">
      <c r="A1535" s="238" t="s">
        <v>5295</v>
      </c>
      <c r="B1535" s="236" t="s">
        <v>5923</v>
      </c>
      <c r="C1535" s="126" t="s">
        <v>5924</v>
      </c>
      <c r="D1535" s="80" t="s">
        <v>5390</v>
      </c>
      <c r="E1535" s="80" t="s">
        <v>4985</v>
      </c>
      <c r="F1535" s="339">
        <v>0.1</v>
      </c>
      <c r="G1535" s="85">
        <v>46854</v>
      </c>
      <c r="H1535" s="85">
        <v>4685</v>
      </c>
      <c r="I1535" s="242"/>
    </row>
    <row r="1536" spans="1:9" ht="25" x14ac:dyDescent="0.25">
      <c r="A1536" s="238" t="s">
        <v>5295</v>
      </c>
      <c r="B1536" s="236" t="s">
        <v>5681</v>
      </c>
      <c r="C1536" s="126" t="s">
        <v>5682</v>
      </c>
      <c r="D1536" s="80" t="s">
        <v>5390</v>
      </c>
      <c r="E1536" s="80" t="s">
        <v>5683</v>
      </c>
      <c r="F1536" s="339">
        <v>0.25872487707529351</v>
      </c>
      <c r="G1536" s="85">
        <v>17302</v>
      </c>
      <c r="H1536" s="85">
        <v>4476</v>
      </c>
      <c r="I1536" s="242"/>
    </row>
    <row r="1537" spans="1:9" ht="37.5" x14ac:dyDescent="0.25">
      <c r="A1537" s="238" t="s">
        <v>5295</v>
      </c>
      <c r="B1537" s="236" t="s">
        <v>10086</v>
      </c>
      <c r="C1537" s="126" t="s">
        <v>10087</v>
      </c>
      <c r="D1537" s="80" t="s">
        <v>5368</v>
      </c>
      <c r="E1537" s="80" t="s">
        <v>70</v>
      </c>
      <c r="F1537" s="339">
        <v>0.2</v>
      </c>
      <c r="G1537" s="85">
        <v>5410</v>
      </c>
      <c r="H1537" s="85">
        <v>1082</v>
      </c>
      <c r="I1537" s="242"/>
    </row>
    <row r="1538" spans="1:9" x14ac:dyDescent="0.25">
      <c r="A1538" s="238" t="s">
        <v>5295</v>
      </c>
      <c r="B1538" s="236" t="s">
        <v>5371</v>
      </c>
      <c r="C1538" s="126" t="s">
        <v>5372</v>
      </c>
      <c r="D1538" s="80" t="s">
        <v>5373</v>
      </c>
      <c r="E1538" s="80" t="s">
        <v>4985</v>
      </c>
      <c r="F1538" s="339">
        <v>0.6</v>
      </c>
      <c r="G1538" s="85">
        <v>37863</v>
      </c>
      <c r="H1538" s="85">
        <v>22718</v>
      </c>
      <c r="I1538" s="242"/>
    </row>
    <row r="1539" spans="1:9" x14ac:dyDescent="0.25">
      <c r="A1539" s="238" t="s">
        <v>5295</v>
      </c>
      <c r="B1539" s="236" t="s">
        <v>5377</v>
      </c>
      <c r="C1539" s="126" t="s">
        <v>5378</v>
      </c>
      <c r="D1539" s="80" t="s">
        <v>5368</v>
      </c>
      <c r="E1539" s="80" t="s">
        <v>70</v>
      </c>
      <c r="F1539" s="339">
        <v>1</v>
      </c>
      <c r="G1539" s="85">
        <v>1897</v>
      </c>
      <c r="H1539" s="85">
        <v>1897</v>
      </c>
      <c r="I1539" s="242"/>
    </row>
    <row r="1540" spans="1:9" x14ac:dyDescent="0.25">
      <c r="A1540" s="240" t="s">
        <v>5295</v>
      </c>
      <c r="B1540" s="235" t="s">
        <v>5953</v>
      </c>
      <c r="C1540" s="126" t="s">
        <v>5954</v>
      </c>
      <c r="D1540" s="80" t="s">
        <v>5368</v>
      </c>
      <c r="E1540" s="80" t="s">
        <v>13</v>
      </c>
      <c r="F1540" s="339">
        <v>1</v>
      </c>
      <c r="G1540" s="85">
        <v>22500</v>
      </c>
      <c r="H1540" s="85">
        <v>22500</v>
      </c>
      <c r="I1540" s="242"/>
    </row>
    <row r="1541" spans="1:9" x14ac:dyDescent="0.25">
      <c r="A1541" s="240" t="s">
        <v>5295</v>
      </c>
      <c r="B1541" s="235" t="s">
        <v>5961</v>
      </c>
      <c r="C1541" s="126" t="s">
        <v>5962</v>
      </c>
      <c r="D1541" s="80" t="s">
        <v>5368</v>
      </c>
      <c r="E1541" s="80" t="s">
        <v>13</v>
      </c>
      <c r="F1541" s="339">
        <v>1.7471999999999999</v>
      </c>
      <c r="G1541" s="85">
        <v>5949</v>
      </c>
      <c r="H1541" s="85">
        <v>10394</v>
      </c>
      <c r="I1541" s="242"/>
    </row>
    <row r="1542" spans="1:9" x14ac:dyDescent="0.25">
      <c r="A1542" s="240" t="s">
        <v>5295</v>
      </c>
      <c r="B1542" s="235" t="s">
        <v>10171</v>
      </c>
      <c r="C1542" s="126" t="s">
        <v>10172</v>
      </c>
      <c r="D1542" s="80" t="s">
        <v>5368</v>
      </c>
      <c r="E1542" s="80" t="s">
        <v>10173</v>
      </c>
      <c r="F1542" s="339">
        <v>0.6</v>
      </c>
      <c r="G1542" s="85">
        <v>13021</v>
      </c>
      <c r="H1542" s="85">
        <v>7813</v>
      </c>
      <c r="I1542" s="242"/>
    </row>
    <row r="1543" spans="1:9" x14ac:dyDescent="0.25">
      <c r="A1543" s="240" t="s">
        <v>5295</v>
      </c>
      <c r="B1543" s="235" t="s">
        <v>10174</v>
      </c>
      <c r="C1543" s="126" t="s">
        <v>10175</v>
      </c>
      <c r="D1543" s="80" t="s">
        <v>5368</v>
      </c>
      <c r="E1543" s="80" t="s">
        <v>5143</v>
      </c>
      <c r="F1543" s="339">
        <v>8</v>
      </c>
      <c r="G1543" s="85">
        <v>985</v>
      </c>
      <c r="H1543" s="85">
        <v>7880</v>
      </c>
      <c r="I1543" s="242"/>
    </row>
    <row r="1544" spans="1:9" x14ac:dyDescent="0.25">
      <c r="A1544" s="240" t="s">
        <v>5295</v>
      </c>
      <c r="B1544" s="235" t="s">
        <v>10176</v>
      </c>
      <c r="C1544" s="126" t="s">
        <v>10177</v>
      </c>
      <c r="D1544" s="80" t="s">
        <v>5368</v>
      </c>
      <c r="E1544" s="80" t="s">
        <v>5143</v>
      </c>
      <c r="F1544" s="339">
        <v>8</v>
      </c>
      <c r="G1544" s="85">
        <v>985</v>
      </c>
      <c r="H1544" s="85">
        <v>7880</v>
      </c>
      <c r="I1544" s="242"/>
    </row>
    <row r="1545" spans="1:9" x14ac:dyDescent="0.25">
      <c r="A1545" s="240" t="s">
        <v>5295</v>
      </c>
      <c r="B1545" s="235" t="s">
        <v>5736</v>
      </c>
      <c r="C1545" s="126" t="s">
        <v>10618</v>
      </c>
      <c r="D1545" s="80" t="s">
        <v>5368</v>
      </c>
      <c r="E1545" s="80" t="s">
        <v>5393</v>
      </c>
      <c r="F1545" s="339">
        <v>5.0000000000000001E-3</v>
      </c>
      <c r="G1545" s="85">
        <v>140296</v>
      </c>
      <c r="H1545" s="85">
        <v>701</v>
      </c>
      <c r="I1545" s="242"/>
    </row>
    <row r="1546" spans="1:9" x14ac:dyDescent="0.25">
      <c r="A1546" s="240" t="s">
        <v>5295</v>
      </c>
      <c r="B1546" s="235" t="s">
        <v>10197</v>
      </c>
      <c r="C1546" s="126" t="s">
        <v>10198</v>
      </c>
      <c r="D1546" s="80" t="s">
        <v>5368</v>
      </c>
      <c r="E1546" s="80" t="s">
        <v>10167</v>
      </c>
      <c r="F1546" s="339">
        <v>5.0000000000000001E-3</v>
      </c>
      <c r="G1546" s="85">
        <v>130208</v>
      </c>
      <c r="H1546" s="85">
        <v>651</v>
      </c>
      <c r="I1546" s="242"/>
    </row>
    <row r="1547" spans="1:9" ht="65" x14ac:dyDescent="0.25">
      <c r="A1547" s="239" t="s">
        <v>5297</v>
      </c>
      <c r="B1547" s="237" t="s">
        <v>5364</v>
      </c>
      <c r="C1547" s="335" t="s">
        <v>5298</v>
      </c>
      <c r="D1547" s="336" t="s">
        <v>12</v>
      </c>
      <c r="E1547" s="336" t="s">
        <v>91</v>
      </c>
      <c r="F1547" s="337"/>
      <c r="G1547" s="338"/>
      <c r="H1547" s="338"/>
      <c r="I1547" s="338">
        <v>125242</v>
      </c>
    </row>
    <row r="1548" spans="1:9" x14ac:dyDescent="0.25">
      <c r="A1548" s="238" t="s">
        <v>5297</v>
      </c>
      <c r="B1548" s="236" t="s">
        <v>5374</v>
      </c>
      <c r="C1548" s="126" t="s">
        <v>5375</v>
      </c>
      <c r="D1548" s="80" t="s">
        <v>5376</v>
      </c>
      <c r="E1548" s="80" t="s">
        <v>70</v>
      </c>
      <c r="F1548" s="339">
        <v>0.25</v>
      </c>
      <c r="G1548" s="85">
        <v>3623</v>
      </c>
      <c r="H1548" s="85">
        <v>906</v>
      </c>
      <c r="I1548" s="242"/>
    </row>
    <row r="1549" spans="1:9" ht="25" x14ac:dyDescent="0.25">
      <c r="A1549" s="238" t="s">
        <v>5297</v>
      </c>
      <c r="B1549" s="236" t="s">
        <v>5681</v>
      </c>
      <c r="C1549" s="126" t="s">
        <v>5682</v>
      </c>
      <c r="D1549" s="80" t="s">
        <v>5390</v>
      </c>
      <c r="E1549" s="80" t="s">
        <v>5683</v>
      </c>
      <c r="F1549" s="339">
        <v>0.4767213426143001</v>
      </c>
      <c r="G1549" s="85">
        <v>17302</v>
      </c>
      <c r="H1549" s="85">
        <v>8248</v>
      </c>
      <c r="I1549" s="242"/>
    </row>
    <row r="1550" spans="1:9" ht="37.5" x14ac:dyDescent="0.25">
      <c r="A1550" s="238" t="s">
        <v>5297</v>
      </c>
      <c r="B1550" s="236" t="s">
        <v>10086</v>
      </c>
      <c r="C1550" s="126" t="s">
        <v>10087</v>
      </c>
      <c r="D1550" s="80" t="s">
        <v>5368</v>
      </c>
      <c r="E1550" s="80" t="s">
        <v>70</v>
      </c>
      <c r="F1550" s="339">
        <v>0.2</v>
      </c>
      <c r="G1550" s="85">
        <v>5410</v>
      </c>
      <c r="H1550" s="85">
        <v>1082</v>
      </c>
      <c r="I1550" s="242"/>
    </row>
    <row r="1551" spans="1:9" x14ac:dyDescent="0.25">
      <c r="A1551" s="238" t="s">
        <v>5297</v>
      </c>
      <c r="B1551" s="236" t="s">
        <v>5734</v>
      </c>
      <c r="C1551" s="126" t="s">
        <v>5735</v>
      </c>
      <c r="D1551" s="80" t="s">
        <v>5373</v>
      </c>
      <c r="E1551" s="80" t="s">
        <v>4985</v>
      </c>
      <c r="F1551" s="339">
        <v>0.7</v>
      </c>
      <c r="G1551" s="85">
        <v>41004</v>
      </c>
      <c r="H1551" s="85">
        <v>28703</v>
      </c>
      <c r="I1551" s="242"/>
    </row>
    <row r="1552" spans="1:9" x14ac:dyDescent="0.25">
      <c r="A1552" s="238" t="s">
        <v>5297</v>
      </c>
      <c r="B1552" s="236" t="s">
        <v>5377</v>
      </c>
      <c r="C1552" s="126" t="s">
        <v>5378</v>
      </c>
      <c r="D1552" s="80" t="s">
        <v>5368</v>
      </c>
      <c r="E1552" s="80" t="s">
        <v>70</v>
      </c>
      <c r="F1552" s="339">
        <v>1</v>
      </c>
      <c r="G1552" s="85">
        <v>1897</v>
      </c>
      <c r="H1552" s="85">
        <v>1897</v>
      </c>
      <c r="I1552" s="242"/>
    </row>
    <row r="1553" spans="1:9" x14ac:dyDescent="0.25">
      <c r="A1553" s="240" t="s">
        <v>5297</v>
      </c>
      <c r="B1553" s="235" t="s">
        <v>10163</v>
      </c>
      <c r="C1553" s="126" t="s">
        <v>10164</v>
      </c>
      <c r="D1553" s="80" t="s">
        <v>5368</v>
      </c>
      <c r="E1553" s="80" t="s">
        <v>10047</v>
      </c>
      <c r="F1553" s="339">
        <v>1.0000000000000002E-2</v>
      </c>
      <c r="G1553" s="85">
        <v>6441549</v>
      </c>
      <c r="H1553" s="85">
        <v>64415</v>
      </c>
      <c r="I1553" s="242"/>
    </row>
    <row r="1554" spans="1:9" x14ac:dyDescent="0.25">
      <c r="A1554" s="240" t="s">
        <v>5297</v>
      </c>
      <c r="B1554" s="235" t="s">
        <v>10165</v>
      </c>
      <c r="C1554" s="126" t="s">
        <v>10166</v>
      </c>
      <c r="D1554" s="80" t="s">
        <v>5368</v>
      </c>
      <c r="E1554" s="80" t="s">
        <v>10167</v>
      </c>
      <c r="F1554" s="339">
        <v>6.0000000000000006E-4</v>
      </c>
      <c r="G1554" s="85">
        <v>2206969</v>
      </c>
      <c r="H1554" s="85">
        <v>1324</v>
      </c>
      <c r="I1554" s="242"/>
    </row>
    <row r="1555" spans="1:9" x14ac:dyDescent="0.25">
      <c r="A1555" s="240" t="s">
        <v>5297</v>
      </c>
      <c r="B1555" s="235" t="s">
        <v>5598</v>
      </c>
      <c r="C1555" s="126" t="s">
        <v>5599</v>
      </c>
      <c r="D1555" s="80" t="s">
        <v>5368</v>
      </c>
      <c r="E1555" s="80" t="s">
        <v>5393</v>
      </c>
      <c r="F1555" s="339">
        <v>8.0000000000000016E-2</v>
      </c>
      <c r="G1555" s="85">
        <v>12500</v>
      </c>
      <c r="H1555" s="85">
        <v>1000</v>
      </c>
      <c r="I1555" s="242"/>
    </row>
    <row r="1556" spans="1:9" x14ac:dyDescent="0.25">
      <c r="A1556" s="240" t="s">
        <v>5297</v>
      </c>
      <c r="B1556" s="235" t="s">
        <v>10171</v>
      </c>
      <c r="C1556" s="126" t="s">
        <v>10172</v>
      </c>
      <c r="D1556" s="80" t="s">
        <v>5368</v>
      </c>
      <c r="E1556" s="80" t="s">
        <v>10173</v>
      </c>
      <c r="F1556" s="339">
        <v>0.2</v>
      </c>
      <c r="G1556" s="85">
        <v>13021</v>
      </c>
      <c r="H1556" s="85">
        <v>2604</v>
      </c>
      <c r="I1556" s="242"/>
    </row>
    <row r="1557" spans="1:9" x14ac:dyDescent="0.25">
      <c r="A1557" s="240" t="s">
        <v>5297</v>
      </c>
      <c r="B1557" s="235" t="s">
        <v>10174</v>
      </c>
      <c r="C1557" s="126" t="s">
        <v>10175</v>
      </c>
      <c r="D1557" s="80" t="s">
        <v>5368</v>
      </c>
      <c r="E1557" s="80" t="s">
        <v>5143</v>
      </c>
      <c r="F1557" s="339">
        <v>4</v>
      </c>
      <c r="G1557" s="85">
        <v>985</v>
      </c>
      <c r="H1557" s="85">
        <v>3940</v>
      </c>
      <c r="I1557" s="242"/>
    </row>
    <row r="1558" spans="1:9" x14ac:dyDescent="0.25">
      <c r="A1558" s="240" t="s">
        <v>5297</v>
      </c>
      <c r="B1558" s="235" t="s">
        <v>10176</v>
      </c>
      <c r="C1558" s="126" t="s">
        <v>10177</v>
      </c>
      <c r="D1558" s="80" t="s">
        <v>5368</v>
      </c>
      <c r="E1558" s="80" t="s">
        <v>5143</v>
      </c>
      <c r="F1558" s="339">
        <v>4</v>
      </c>
      <c r="G1558" s="85">
        <v>985</v>
      </c>
      <c r="H1558" s="85">
        <v>3940</v>
      </c>
      <c r="I1558" s="242"/>
    </row>
    <row r="1559" spans="1:9" x14ac:dyDescent="0.25">
      <c r="A1559" s="240" t="s">
        <v>5297</v>
      </c>
      <c r="B1559" s="235" t="s">
        <v>10209</v>
      </c>
      <c r="C1559" s="126" t="s">
        <v>10210</v>
      </c>
      <c r="D1559" s="80" t="s">
        <v>5368</v>
      </c>
      <c r="E1559" s="80" t="s">
        <v>10211</v>
      </c>
      <c r="F1559" s="339">
        <v>0.04</v>
      </c>
      <c r="G1559" s="85">
        <v>95734</v>
      </c>
      <c r="H1559" s="85">
        <v>3829</v>
      </c>
      <c r="I1559" s="242"/>
    </row>
    <row r="1560" spans="1:9" x14ac:dyDescent="0.25">
      <c r="A1560" s="240" t="s">
        <v>5297</v>
      </c>
      <c r="B1560" s="235" t="s">
        <v>10178</v>
      </c>
      <c r="C1560" s="126" t="s">
        <v>10179</v>
      </c>
      <c r="D1560" s="80" t="s">
        <v>5368</v>
      </c>
      <c r="E1560" s="80" t="s">
        <v>5143</v>
      </c>
      <c r="F1560" s="339">
        <v>7.0000000000000007E-2</v>
      </c>
      <c r="G1560" s="85">
        <v>21329</v>
      </c>
      <c r="H1560" s="85">
        <v>1493</v>
      </c>
      <c r="I1560" s="242"/>
    </row>
    <row r="1561" spans="1:9" x14ac:dyDescent="0.25">
      <c r="A1561" s="240" t="s">
        <v>5297</v>
      </c>
      <c r="B1561" s="235" t="s">
        <v>10203</v>
      </c>
      <c r="C1561" s="126" t="s">
        <v>10204</v>
      </c>
      <c r="D1561" s="80" t="s">
        <v>5368</v>
      </c>
      <c r="E1561" s="80" t="s">
        <v>5143</v>
      </c>
      <c r="F1561" s="339">
        <v>1</v>
      </c>
      <c r="G1561" s="85">
        <v>1861</v>
      </c>
      <c r="H1561" s="85">
        <v>1861</v>
      </c>
      <c r="I1561" s="242"/>
    </row>
    <row r="1562" spans="1:9" ht="52" x14ac:dyDescent="0.25">
      <c r="A1562" s="239" t="s">
        <v>5299</v>
      </c>
      <c r="B1562" s="237" t="s">
        <v>5364</v>
      </c>
      <c r="C1562" s="335" t="s">
        <v>5300</v>
      </c>
      <c r="D1562" s="336" t="s">
        <v>12</v>
      </c>
      <c r="E1562" s="336" t="s">
        <v>91</v>
      </c>
      <c r="F1562" s="337"/>
      <c r="G1562" s="338"/>
      <c r="H1562" s="338"/>
      <c r="I1562" s="338">
        <v>99247</v>
      </c>
    </row>
    <row r="1563" spans="1:9" x14ac:dyDescent="0.25">
      <c r="A1563" s="238" t="s">
        <v>5299</v>
      </c>
      <c r="B1563" s="236" t="s">
        <v>5374</v>
      </c>
      <c r="C1563" s="126" t="s">
        <v>5375</v>
      </c>
      <c r="D1563" s="80" t="s">
        <v>5376</v>
      </c>
      <c r="E1563" s="80" t="s">
        <v>70</v>
      </c>
      <c r="F1563" s="339">
        <v>0.5</v>
      </c>
      <c r="G1563" s="85">
        <v>3623</v>
      </c>
      <c r="H1563" s="85">
        <v>1812</v>
      </c>
      <c r="I1563" s="242"/>
    </row>
    <row r="1564" spans="1:9" x14ac:dyDescent="0.25">
      <c r="A1564" s="238" t="s">
        <v>5299</v>
      </c>
      <c r="B1564" s="236" t="s">
        <v>5923</v>
      </c>
      <c r="C1564" s="126" t="s">
        <v>5924</v>
      </c>
      <c r="D1564" s="80" t="s">
        <v>5390</v>
      </c>
      <c r="E1564" s="80" t="s">
        <v>4985</v>
      </c>
      <c r="F1564" s="339">
        <v>0.05</v>
      </c>
      <c r="G1564" s="85">
        <v>46854</v>
      </c>
      <c r="H1564" s="85">
        <v>2343</v>
      </c>
      <c r="I1564" s="242"/>
    </row>
    <row r="1565" spans="1:9" ht="25" x14ac:dyDescent="0.25">
      <c r="A1565" s="238" t="s">
        <v>5299</v>
      </c>
      <c r="B1565" s="236" t="s">
        <v>5681</v>
      </c>
      <c r="C1565" s="126" t="s">
        <v>5682</v>
      </c>
      <c r="D1565" s="80" t="s">
        <v>5390</v>
      </c>
      <c r="E1565" s="80" t="s">
        <v>5683</v>
      </c>
      <c r="F1565" s="339">
        <v>0</v>
      </c>
      <c r="G1565" s="85">
        <v>17302</v>
      </c>
      <c r="H1565" s="85">
        <v>0</v>
      </c>
      <c r="I1565" s="242"/>
    </row>
    <row r="1566" spans="1:9" ht="37.5" x14ac:dyDescent="0.25">
      <c r="A1566" s="238" t="s">
        <v>5299</v>
      </c>
      <c r="B1566" s="236" t="s">
        <v>10086</v>
      </c>
      <c r="C1566" s="126" t="s">
        <v>10087</v>
      </c>
      <c r="D1566" s="80" t="s">
        <v>5368</v>
      </c>
      <c r="E1566" s="80" t="s">
        <v>70</v>
      </c>
      <c r="F1566" s="339">
        <v>0.3</v>
      </c>
      <c r="G1566" s="85">
        <v>5410</v>
      </c>
      <c r="H1566" s="85">
        <v>1623</v>
      </c>
      <c r="I1566" s="242"/>
    </row>
    <row r="1567" spans="1:9" x14ac:dyDescent="0.25">
      <c r="A1567" s="238" t="s">
        <v>5299</v>
      </c>
      <c r="B1567" s="236" t="s">
        <v>5371</v>
      </c>
      <c r="C1567" s="126" t="s">
        <v>5372</v>
      </c>
      <c r="D1567" s="80" t="s">
        <v>5373</v>
      </c>
      <c r="E1567" s="80" t="s">
        <v>4985</v>
      </c>
      <c r="F1567" s="339">
        <v>0.4</v>
      </c>
      <c r="G1567" s="85">
        <v>37863</v>
      </c>
      <c r="H1567" s="85">
        <v>15145</v>
      </c>
      <c r="I1567" s="242"/>
    </row>
    <row r="1568" spans="1:9" x14ac:dyDescent="0.25">
      <c r="A1568" s="238" t="s">
        <v>5299</v>
      </c>
      <c r="B1568" s="236" t="s">
        <v>5377</v>
      </c>
      <c r="C1568" s="126" t="s">
        <v>5378</v>
      </c>
      <c r="D1568" s="80" t="s">
        <v>5368</v>
      </c>
      <c r="E1568" s="80" t="s">
        <v>70</v>
      </c>
      <c r="F1568" s="339">
        <v>0.5</v>
      </c>
      <c r="G1568" s="85">
        <v>1897</v>
      </c>
      <c r="H1568" s="85">
        <v>949</v>
      </c>
      <c r="I1568" s="242"/>
    </row>
    <row r="1569" spans="1:9" x14ac:dyDescent="0.25">
      <c r="A1569" s="240" t="s">
        <v>5299</v>
      </c>
      <c r="B1569" s="235" t="s">
        <v>5953</v>
      </c>
      <c r="C1569" s="126" t="s">
        <v>5954</v>
      </c>
      <c r="D1569" s="80" t="s">
        <v>5368</v>
      </c>
      <c r="E1569" s="80" t="s">
        <v>13</v>
      </c>
      <c r="F1569" s="339">
        <v>0.3</v>
      </c>
      <c r="G1569" s="85">
        <v>22500</v>
      </c>
      <c r="H1569" s="85">
        <v>6750</v>
      </c>
      <c r="I1569" s="242"/>
    </row>
    <row r="1570" spans="1:9" x14ac:dyDescent="0.25">
      <c r="A1570" s="240" t="s">
        <v>5299</v>
      </c>
      <c r="B1570" s="235" t="s">
        <v>5961</v>
      </c>
      <c r="C1570" s="126" t="s">
        <v>5962</v>
      </c>
      <c r="D1570" s="80" t="s">
        <v>5368</v>
      </c>
      <c r="E1570" s="80" t="s">
        <v>13</v>
      </c>
      <c r="F1570" s="339">
        <v>6.3063000000000002</v>
      </c>
      <c r="G1570" s="85">
        <v>5949</v>
      </c>
      <c r="H1570" s="85">
        <v>37516</v>
      </c>
      <c r="I1570" s="242"/>
    </row>
    <row r="1571" spans="1:9" x14ac:dyDescent="0.25">
      <c r="A1571" s="240" t="s">
        <v>5299</v>
      </c>
      <c r="B1571" s="235" t="s">
        <v>10171</v>
      </c>
      <c r="C1571" s="126" t="s">
        <v>10172</v>
      </c>
      <c r="D1571" s="80" t="s">
        <v>5368</v>
      </c>
      <c r="E1571" s="80" t="s">
        <v>10173</v>
      </c>
      <c r="F1571" s="339">
        <v>1</v>
      </c>
      <c r="G1571" s="85">
        <v>13021</v>
      </c>
      <c r="H1571" s="85">
        <v>13021</v>
      </c>
      <c r="I1571" s="242"/>
    </row>
    <row r="1572" spans="1:9" x14ac:dyDescent="0.25">
      <c r="A1572" s="240" t="s">
        <v>5299</v>
      </c>
      <c r="B1572" s="235" t="s">
        <v>10174</v>
      </c>
      <c r="C1572" s="126" t="s">
        <v>10175</v>
      </c>
      <c r="D1572" s="80" t="s">
        <v>5368</v>
      </c>
      <c r="E1572" s="80" t="s">
        <v>5143</v>
      </c>
      <c r="F1572" s="339">
        <v>8</v>
      </c>
      <c r="G1572" s="85">
        <v>985</v>
      </c>
      <c r="H1572" s="85">
        <v>7880</v>
      </c>
      <c r="I1572" s="242"/>
    </row>
    <row r="1573" spans="1:9" x14ac:dyDescent="0.25">
      <c r="A1573" s="240" t="s">
        <v>5299</v>
      </c>
      <c r="B1573" s="235" t="s">
        <v>10176</v>
      </c>
      <c r="C1573" s="126" t="s">
        <v>10177</v>
      </c>
      <c r="D1573" s="80" t="s">
        <v>5368</v>
      </c>
      <c r="E1573" s="80" t="s">
        <v>5143</v>
      </c>
      <c r="F1573" s="339">
        <v>8</v>
      </c>
      <c r="G1573" s="85">
        <v>985</v>
      </c>
      <c r="H1573" s="85">
        <v>7880</v>
      </c>
      <c r="I1573" s="242"/>
    </row>
    <row r="1574" spans="1:9" x14ac:dyDescent="0.25">
      <c r="A1574" s="240" t="s">
        <v>5299</v>
      </c>
      <c r="B1574" s="235" t="s">
        <v>5736</v>
      </c>
      <c r="C1574" s="126" t="s">
        <v>10618</v>
      </c>
      <c r="D1574" s="80" t="s">
        <v>5368</v>
      </c>
      <c r="E1574" s="80" t="s">
        <v>5393</v>
      </c>
      <c r="F1574" s="339">
        <v>1.6E-2</v>
      </c>
      <c r="G1574" s="85">
        <v>140296</v>
      </c>
      <c r="H1574" s="85">
        <v>2245</v>
      </c>
      <c r="I1574" s="242"/>
    </row>
    <row r="1575" spans="1:9" x14ac:dyDescent="0.25">
      <c r="A1575" s="240" t="s">
        <v>5299</v>
      </c>
      <c r="B1575" s="235" t="s">
        <v>10197</v>
      </c>
      <c r="C1575" s="126" t="s">
        <v>10198</v>
      </c>
      <c r="D1575" s="80" t="s">
        <v>5368</v>
      </c>
      <c r="E1575" s="80" t="s">
        <v>10167</v>
      </c>
      <c r="F1575" s="339">
        <v>1.6E-2</v>
      </c>
      <c r="G1575" s="85">
        <v>130208</v>
      </c>
      <c r="H1575" s="85">
        <v>2083</v>
      </c>
      <c r="I1575" s="242"/>
    </row>
    <row r="1576" spans="1:9" ht="26" x14ac:dyDescent="0.25">
      <c r="A1576" s="239" t="s">
        <v>5301</v>
      </c>
      <c r="B1576" s="237" t="s">
        <v>5364</v>
      </c>
      <c r="C1576" s="335" t="s">
        <v>5302</v>
      </c>
      <c r="D1576" s="336" t="s">
        <v>12</v>
      </c>
      <c r="E1576" s="336" t="s">
        <v>65</v>
      </c>
      <c r="F1576" s="337"/>
      <c r="G1576" s="338"/>
      <c r="H1576" s="338"/>
      <c r="I1576" s="338">
        <v>96726</v>
      </c>
    </row>
    <row r="1577" spans="1:9" x14ac:dyDescent="0.25">
      <c r="A1577" s="238" t="s">
        <v>5301</v>
      </c>
      <c r="B1577" s="236" t="s">
        <v>5374</v>
      </c>
      <c r="C1577" s="126" t="s">
        <v>5375</v>
      </c>
      <c r="D1577" s="80" t="s">
        <v>5376</v>
      </c>
      <c r="E1577" s="80" t="s">
        <v>70</v>
      </c>
      <c r="F1577" s="339">
        <v>0.1</v>
      </c>
      <c r="G1577" s="85">
        <v>3623</v>
      </c>
      <c r="H1577" s="85">
        <v>362</v>
      </c>
      <c r="I1577" s="242"/>
    </row>
    <row r="1578" spans="1:9" ht="25" x14ac:dyDescent="0.25">
      <c r="A1578" s="238" t="s">
        <v>5301</v>
      </c>
      <c r="B1578" s="236" t="s">
        <v>5681</v>
      </c>
      <c r="C1578" s="126" t="s">
        <v>5682</v>
      </c>
      <c r="D1578" s="80" t="s">
        <v>5390</v>
      </c>
      <c r="E1578" s="80" t="s">
        <v>5683</v>
      </c>
      <c r="F1578" s="339">
        <v>3.1592106370445179</v>
      </c>
      <c r="G1578" s="85">
        <v>17302</v>
      </c>
      <c r="H1578" s="85">
        <v>54661</v>
      </c>
      <c r="I1578" s="242"/>
    </row>
    <row r="1579" spans="1:9" ht="37.5" x14ac:dyDescent="0.25">
      <c r="A1579" s="238" t="s">
        <v>5301</v>
      </c>
      <c r="B1579" s="236" t="s">
        <v>10086</v>
      </c>
      <c r="C1579" s="126" t="s">
        <v>10087</v>
      </c>
      <c r="D1579" s="80" t="s">
        <v>5368</v>
      </c>
      <c r="E1579" s="80" t="s">
        <v>70</v>
      </c>
      <c r="F1579" s="339">
        <v>0.15</v>
      </c>
      <c r="G1579" s="85">
        <v>5410</v>
      </c>
      <c r="H1579" s="85">
        <v>812</v>
      </c>
      <c r="I1579" s="242"/>
    </row>
    <row r="1580" spans="1:9" x14ac:dyDescent="0.25">
      <c r="A1580" s="238" t="s">
        <v>5301</v>
      </c>
      <c r="B1580" s="236" t="s">
        <v>5371</v>
      </c>
      <c r="C1580" s="126" t="s">
        <v>5372</v>
      </c>
      <c r="D1580" s="80" t="s">
        <v>5373</v>
      </c>
      <c r="E1580" s="80" t="s">
        <v>4985</v>
      </c>
      <c r="F1580" s="339">
        <v>0.8</v>
      </c>
      <c r="G1580" s="85">
        <v>37863</v>
      </c>
      <c r="H1580" s="85">
        <v>30290</v>
      </c>
      <c r="I1580" s="242"/>
    </row>
    <row r="1581" spans="1:9" x14ac:dyDescent="0.25">
      <c r="A1581" s="238" t="s">
        <v>5301</v>
      </c>
      <c r="B1581" s="236" t="s">
        <v>5377</v>
      </c>
      <c r="C1581" s="126" t="s">
        <v>5378</v>
      </c>
      <c r="D1581" s="80" t="s">
        <v>5368</v>
      </c>
      <c r="E1581" s="80" t="s">
        <v>70</v>
      </c>
      <c r="F1581" s="339">
        <v>0.9</v>
      </c>
      <c r="G1581" s="85">
        <v>1897</v>
      </c>
      <c r="H1581" s="85">
        <v>1707</v>
      </c>
      <c r="I1581" s="242"/>
    </row>
    <row r="1582" spans="1:9" x14ac:dyDescent="0.25">
      <c r="A1582" s="240" t="s">
        <v>5301</v>
      </c>
      <c r="B1582" s="235" t="s">
        <v>10231</v>
      </c>
      <c r="C1582" s="126" t="s">
        <v>10232</v>
      </c>
      <c r="D1582" s="80" t="s">
        <v>5368</v>
      </c>
      <c r="E1582" s="80" t="s">
        <v>10170</v>
      </c>
      <c r="F1582" s="339">
        <v>0.4</v>
      </c>
      <c r="G1582" s="85">
        <v>16232</v>
      </c>
      <c r="H1582" s="85">
        <v>6493</v>
      </c>
      <c r="I1582" s="242"/>
    </row>
    <row r="1583" spans="1:9" x14ac:dyDescent="0.25">
      <c r="A1583" s="240" t="s">
        <v>5301</v>
      </c>
      <c r="B1583" s="235" t="s">
        <v>10233</v>
      </c>
      <c r="C1583" s="126" t="s">
        <v>10234</v>
      </c>
      <c r="D1583" s="80" t="s">
        <v>5368</v>
      </c>
      <c r="E1583" s="80" t="s">
        <v>10170</v>
      </c>
      <c r="F1583" s="339">
        <v>0.12</v>
      </c>
      <c r="G1583" s="85">
        <v>20008</v>
      </c>
      <c r="H1583" s="85">
        <v>2401</v>
      </c>
      <c r="I1583" s="242"/>
    </row>
    <row r="1584" spans="1:9" ht="39" x14ac:dyDescent="0.25">
      <c r="A1584" s="239" t="s">
        <v>5303</v>
      </c>
      <c r="B1584" s="237" t="s">
        <v>5364</v>
      </c>
      <c r="C1584" s="335" t="s">
        <v>5304</v>
      </c>
      <c r="D1584" s="336" t="s">
        <v>12</v>
      </c>
      <c r="E1584" s="336" t="s">
        <v>65</v>
      </c>
      <c r="F1584" s="337"/>
      <c r="G1584" s="338"/>
      <c r="H1584" s="338"/>
      <c r="I1584" s="338">
        <v>136574</v>
      </c>
    </row>
    <row r="1585" spans="1:9" x14ac:dyDescent="0.25">
      <c r="A1585" s="238" t="s">
        <v>5303</v>
      </c>
      <c r="B1585" s="236" t="s">
        <v>5374</v>
      </c>
      <c r="C1585" s="126" t="s">
        <v>5375</v>
      </c>
      <c r="D1585" s="80" t="s">
        <v>5376</v>
      </c>
      <c r="E1585" s="80" t="s">
        <v>70</v>
      </c>
      <c r="F1585" s="339">
        <v>0.1</v>
      </c>
      <c r="G1585" s="85">
        <v>3623</v>
      </c>
      <c r="H1585" s="85">
        <v>362</v>
      </c>
      <c r="I1585" s="242"/>
    </row>
    <row r="1586" spans="1:9" ht="25" x14ac:dyDescent="0.25">
      <c r="A1586" s="238" t="s">
        <v>5303</v>
      </c>
      <c r="B1586" s="236" t="s">
        <v>5681</v>
      </c>
      <c r="C1586" s="126" t="s">
        <v>5682</v>
      </c>
      <c r="D1586" s="80" t="s">
        <v>5390</v>
      </c>
      <c r="E1586" s="80" t="s">
        <v>5683</v>
      </c>
      <c r="F1586" s="339">
        <v>3.1985525540688382</v>
      </c>
      <c r="G1586" s="85">
        <v>17302</v>
      </c>
      <c r="H1586" s="85">
        <v>55341</v>
      </c>
      <c r="I1586" s="242"/>
    </row>
    <row r="1587" spans="1:9" ht="37.5" x14ac:dyDescent="0.25">
      <c r="A1587" s="238" t="s">
        <v>5303</v>
      </c>
      <c r="B1587" s="236" t="s">
        <v>10086</v>
      </c>
      <c r="C1587" s="126" t="s">
        <v>10087</v>
      </c>
      <c r="D1587" s="80" t="s">
        <v>5368</v>
      </c>
      <c r="E1587" s="80" t="s">
        <v>70</v>
      </c>
      <c r="F1587" s="339">
        <v>0.15</v>
      </c>
      <c r="G1587" s="85">
        <v>5410</v>
      </c>
      <c r="H1587" s="85">
        <v>812</v>
      </c>
      <c r="I1587" s="242"/>
    </row>
    <row r="1588" spans="1:9" x14ac:dyDescent="0.25">
      <c r="A1588" s="238" t="s">
        <v>5303</v>
      </c>
      <c r="B1588" s="236" t="s">
        <v>5371</v>
      </c>
      <c r="C1588" s="126" t="s">
        <v>5372</v>
      </c>
      <c r="D1588" s="80" t="s">
        <v>5373</v>
      </c>
      <c r="E1588" s="80" t="s">
        <v>4985</v>
      </c>
      <c r="F1588" s="339">
        <v>0.8</v>
      </c>
      <c r="G1588" s="85">
        <v>37863</v>
      </c>
      <c r="H1588" s="85">
        <v>30290</v>
      </c>
      <c r="I1588" s="242"/>
    </row>
    <row r="1589" spans="1:9" x14ac:dyDescent="0.25">
      <c r="A1589" s="238" t="s">
        <v>5303</v>
      </c>
      <c r="B1589" s="236" t="s">
        <v>5377</v>
      </c>
      <c r="C1589" s="126" t="s">
        <v>5378</v>
      </c>
      <c r="D1589" s="80" t="s">
        <v>5368</v>
      </c>
      <c r="E1589" s="80" t="s">
        <v>70</v>
      </c>
      <c r="F1589" s="339">
        <v>0.9</v>
      </c>
      <c r="G1589" s="85">
        <v>1897</v>
      </c>
      <c r="H1589" s="85">
        <v>1707</v>
      </c>
      <c r="I1589" s="242"/>
    </row>
    <row r="1590" spans="1:9" x14ac:dyDescent="0.25">
      <c r="A1590" s="240" t="s">
        <v>5303</v>
      </c>
      <c r="B1590" s="235" t="s">
        <v>10231</v>
      </c>
      <c r="C1590" s="126" t="s">
        <v>10232</v>
      </c>
      <c r="D1590" s="80" t="s">
        <v>5368</v>
      </c>
      <c r="E1590" s="80" t="s">
        <v>10170</v>
      </c>
      <c r="F1590" s="339">
        <v>0.4</v>
      </c>
      <c r="G1590" s="85">
        <v>16232</v>
      </c>
      <c r="H1590" s="85">
        <v>6493</v>
      </c>
      <c r="I1590" s="242"/>
    </row>
    <row r="1591" spans="1:9" x14ac:dyDescent="0.25">
      <c r="A1591" s="240" t="s">
        <v>5303</v>
      </c>
      <c r="B1591" s="235" t="s">
        <v>10233</v>
      </c>
      <c r="C1591" s="126" t="s">
        <v>10234</v>
      </c>
      <c r="D1591" s="80" t="s">
        <v>5368</v>
      </c>
      <c r="E1591" s="80" t="s">
        <v>10170</v>
      </c>
      <c r="F1591" s="339">
        <v>0.12</v>
      </c>
      <c r="G1591" s="85">
        <v>20008</v>
      </c>
      <c r="H1591" s="85">
        <v>2401</v>
      </c>
      <c r="I1591" s="242"/>
    </row>
    <row r="1592" spans="1:9" x14ac:dyDescent="0.25">
      <c r="A1592" s="240" t="s">
        <v>5303</v>
      </c>
      <c r="B1592" s="235" t="s">
        <v>7845</v>
      </c>
      <c r="C1592" s="126" t="s">
        <v>7846</v>
      </c>
      <c r="D1592" s="80" t="s">
        <v>5368</v>
      </c>
      <c r="E1592" s="80" t="s">
        <v>70</v>
      </c>
      <c r="F1592" s="339">
        <v>24</v>
      </c>
      <c r="G1592" s="85">
        <v>1632</v>
      </c>
      <c r="H1592" s="85">
        <v>39168</v>
      </c>
      <c r="I1592" s="242"/>
    </row>
    <row r="1593" spans="1:9" ht="130" x14ac:dyDescent="0.25">
      <c r="A1593" s="239" t="s">
        <v>5305</v>
      </c>
      <c r="B1593" s="237" t="s">
        <v>5364</v>
      </c>
      <c r="C1593" s="335" t="s">
        <v>5306</v>
      </c>
      <c r="D1593" s="336" t="s">
        <v>12</v>
      </c>
      <c r="E1593" s="336" t="s">
        <v>65</v>
      </c>
      <c r="F1593" s="337"/>
      <c r="G1593" s="338"/>
      <c r="H1593" s="338"/>
      <c r="I1593" s="338">
        <v>410086</v>
      </c>
    </row>
    <row r="1594" spans="1:9" x14ac:dyDescent="0.25">
      <c r="A1594" s="238" t="s">
        <v>5305</v>
      </c>
      <c r="B1594" s="236" t="s">
        <v>5374</v>
      </c>
      <c r="C1594" s="126" t="s">
        <v>5375</v>
      </c>
      <c r="D1594" s="80" t="s">
        <v>5376</v>
      </c>
      <c r="E1594" s="80" t="s">
        <v>70</v>
      </c>
      <c r="F1594" s="339">
        <v>0.1</v>
      </c>
      <c r="G1594" s="85">
        <v>3623</v>
      </c>
      <c r="H1594" s="85">
        <v>362</v>
      </c>
      <c r="I1594" s="242"/>
    </row>
    <row r="1595" spans="1:9" ht="25" x14ac:dyDescent="0.25">
      <c r="A1595" s="238" t="s">
        <v>5305</v>
      </c>
      <c r="B1595" s="236" t="s">
        <v>5681</v>
      </c>
      <c r="C1595" s="126" t="s">
        <v>5682</v>
      </c>
      <c r="D1595" s="80" t="s">
        <v>5390</v>
      </c>
      <c r="E1595" s="80" t="s">
        <v>5683</v>
      </c>
      <c r="F1595" s="339">
        <v>5.4113904199455964</v>
      </c>
      <c r="G1595" s="85">
        <v>17302</v>
      </c>
      <c r="H1595" s="85">
        <v>93628</v>
      </c>
      <c r="I1595" s="242"/>
    </row>
    <row r="1596" spans="1:9" ht="37.5" x14ac:dyDescent="0.25">
      <c r="A1596" s="238" t="s">
        <v>5305</v>
      </c>
      <c r="B1596" s="236" t="s">
        <v>10086</v>
      </c>
      <c r="C1596" s="126" t="s">
        <v>10087</v>
      </c>
      <c r="D1596" s="80" t="s">
        <v>5368</v>
      </c>
      <c r="E1596" s="80" t="s">
        <v>70</v>
      </c>
      <c r="F1596" s="339">
        <v>0.7</v>
      </c>
      <c r="G1596" s="85">
        <v>5410</v>
      </c>
      <c r="H1596" s="85">
        <v>3787</v>
      </c>
      <c r="I1596" s="242"/>
    </row>
    <row r="1597" spans="1:9" x14ac:dyDescent="0.25">
      <c r="A1597" s="238" t="s">
        <v>5305</v>
      </c>
      <c r="B1597" s="236" t="s">
        <v>5780</v>
      </c>
      <c r="C1597" s="126" t="s">
        <v>5781</v>
      </c>
      <c r="D1597" s="80" t="s">
        <v>5373</v>
      </c>
      <c r="E1597" s="80" t="s">
        <v>4985</v>
      </c>
      <c r="F1597" s="339">
        <v>1.3</v>
      </c>
      <c r="G1597" s="85">
        <v>57752</v>
      </c>
      <c r="H1597" s="85">
        <v>75078</v>
      </c>
      <c r="I1597" s="242"/>
    </row>
    <row r="1598" spans="1:9" x14ac:dyDescent="0.25">
      <c r="A1598" s="238" t="s">
        <v>5305</v>
      </c>
      <c r="B1598" s="236" t="s">
        <v>5377</v>
      </c>
      <c r="C1598" s="126" t="s">
        <v>5378</v>
      </c>
      <c r="D1598" s="80" t="s">
        <v>5368</v>
      </c>
      <c r="E1598" s="80" t="s">
        <v>70</v>
      </c>
      <c r="F1598" s="339">
        <v>2</v>
      </c>
      <c r="G1598" s="85">
        <v>1897</v>
      </c>
      <c r="H1598" s="85">
        <v>3794</v>
      </c>
      <c r="I1598" s="242"/>
    </row>
    <row r="1599" spans="1:9" x14ac:dyDescent="0.25">
      <c r="A1599" s="240" t="s">
        <v>5305</v>
      </c>
      <c r="B1599" s="235" t="s">
        <v>10163</v>
      </c>
      <c r="C1599" s="126" t="s">
        <v>10164</v>
      </c>
      <c r="D1599" s="80" t="s">
        <v>5368</v>
      </c>
      <c r="E1599" s="80" t="s">
        <v>10047</v>
      </c>
      <c r="F1599" s="339">
        <v>1.393159232873884E-2</v>
      </c>
      <c r="G1599" s="85">
        <v>6441549</v>
      </c>
      <c r="H1599" s="85">
        <v>89741</v>
      </c>
      <c r="I1599" s="242"/>
    </row>
    <row r="1600" spans="1:9" x14ac:dyDescent="0.25">
      <c r="A1600" s="240" t="s">
        <v>5305</v>
      </c>
      <c r="B1600" s="235" t="s">
        <v>10165</v>
      </c>
      <c r="C1600" s="126" t="s">
        <v>10166</v>
      </c>
      <c r="D1600" s="80" t="s">
        <v>5368</v>
      </c>
      <c r="E1600" s="80" t="s">
        <v>10167</v>
      </c>
      <c r="F1600" s="339">
        <v>1.2000000000000001E-3</v>
      </c>
      <c r="G1600" s="85">
        <v>2206969</v>
      </c>
      <c r="H1600" s="85">
        <v>2648</v>
      </c>
      <c r="I1600" s="242"/>
    </row>
    <row r="1601" spans="1:9" x14ac:dyDescent="0.25">
      <c r="A1601" s="240" t="s">
        <v>5305</v>
      </c>
      <c r="B1601" s="235" t="s">
        <v>5598</v>
      </c>
      <c r="C1601" s="126" t="s">
        <v>5599</v>
      </c>
      <c r="D1601" s="80" t="s">
        <v>5368</v>
      </c>
      <c r="E1601" s="80" t="s">
        <v>5393</v>
      </c>
      <c r="F1601" s="339">
        <v>0.16000000000000003</v>
      </c>
      <c r="G1601" s="85">
        <v>12500</v>
      </c>
      <c r="H1601" s="85">
        <v>2000</v>
      </c>
      <c r="I1601" s="242"/>
    </row>
    <row r="1602" spans="1:9" x14ac:dyDescent="0.25">
      <c r="A1602" s="240" t="s">
        <v>5305</v>
      </c>
      <c r="B1602" s="235" t="s">
        <v>10168</v>
      </c>
      <c r="C1602" s="126" t="s">
        <v>10169</v>
      </c>
      <c r="D1602" s="80" t="s">
        <v>5368</v>
      </c>
      <c r="E1602" s="80" t="s">
        <v>10170</v>
      </c>
      <c r="F1602" s="339">
        <v>4.4000000000000004E-2</v>
      </c>
      <c r="G1602" s="85">
        <v>40095</v>
      </c>
      <c r="H1602" s="85">
        <v>1764</v>
      </c>
      <c r="I1602" s="242"/>
    </row>
    <row r="1603" spans="1:9" x14ac:dyDescent="0.25">
      <c r="A1603" s="240" t="s">
        <v>5305</v>
      </c>
      <c r="B1603" s="235" t="s">
        <v>10171</v>
      </c>
      <c r="C1603" s="126" t="s">
        <v>10172</v>
      </c>
      <c r="D1603" s="80" t="s">
        <v>5368</v>
      </c>
      <c r="E1603" s="80" t="s">
        <v>10173</v>
      </c>
      <c r="F1603" s="339">
        <v>2</v>
      </c>
      <c r="G1603" s="85">
        <v>13021</v>
      </c>
      <c r="H1603" s="85">
        <v>26042</v>
      </c>
      <c r="I1603" s="242"/>
    </row>
    <row r="1604" spans="1:9" x14ac:dyDescent="0.25">
      <c r="A1604" s="240" t="s">
        <v>5305</v>
      </c>
      <c r="B1604" s="235" t="s">
        <v>10174</v>
      </c>
      <c r="C1604" s="126" t="s">
        <v>10175</v>
      </c>
      <c r="D1604" s="80" t="s">
        <v>5368</v>
      </c>
      <c r="E1604" s="80" t="s">
        <v>5143</v>
      </c>
      <c r="F1604" s="339">
        <v>24</v>
      </c>
      <c r="G1604" s="85">
        <v>985</v>
      </c>
      <c r="H1604" s="85">
        <v>23640</v>
      </c>
      <c r="I1604" s="242"/>
    </row>
    <row r="1605" spans="1:9" x14ac:dyDescent="0.25">
      <c r="A1605" s="240" t="s">
        <v>5305</v>
      </c>
      <c r="B1605" s="235" t="s">
        <v>10176</v>
      </c>
      <c r="C1605" s="126" t="s">
        <v>10177</v>
      </c>
      <c r="D1605" s="80" t="s">
        <v>5368</v>
      </c>
      <c r="E1605" s="80" t="s">
        <v>5143</v>
      </c>
      <c r="F1605" s="339">
        <v>24</v>
      </c>
      <c r="G1605" s="85">
        <v>985</v>
      </c>
      <c r="H1605" s="85">
        <v>23640</v>
      </c>
      <c r="I1605" s="242"/>
    </row>
    <row r="1606" spans="1:9" x14ac:dyDescent="0.25">
      <c r="A1606" s="240" t="s">
        <v>5305</v>
      </c>
      <c r="B1606" s="235" t="s">
        <v>5537</v>
      </c>
      <c r="C1606" s="126" t="s">
        <v>5538</v>
      </c>
      <c r="D1606" s="80" t="s">
        <v>5368</v>
      </c>
      <c r="E1606" s="80" t="s">
        <v>5404</v>
      </c>
      <c r="F1606" s="339">
        <v>0.2</v>
      </c>
      <c r="G1606" s="85">
        <v>5304</v>
      </c>
      <c r="H1606" s="85">
        <v>1061</v>
      </c>
      <c r="I1606" s="242"/>
    </row>
    <row r="1607" spans="1:9" x14ac:dyDescent="0.25">
      <c r="A1607" s="240" t="s">
        <v>5305</v>
      </c>
      <c r="B1607" s="235" t="s">
        <v>10178</v>
      </c>
      <c r="C1607" s="126" t="s">
        <v>10179</v>
      </c>
      <c r="D1607" s="80" t="s">
        <v>5368</v>
      </c>
      <c r="E1607" s="80" t="s">
        <v>5143</v>
      </c>
      <c r="F1607" s="339">
        <v>0.25</v>
      </c>
      <c r="G1607" s="85">
        <v>21329</v>
      </c>
      <c r="H1607" s="85">
        <v>5332</v>
      </c>
      <c r="I1607" s="242"/>
    </row>
    <row r="1608" spans="1:9" x14ac:dyDescent="0.25">
      <c r="A1608" s="240" t="s">
        <v>5305</v>
      </c>
      <c r="B1608" s="235" t="s">
        <v>10187</v>
      </c>
      <c r="C1608" s="126" t="s">
        <v>10188</v>
      </c>
      <c r="D1608" s="80" t="s">
        <v>5368</v>
      </c>
      <c r="E1608" s="80" t="s">
        <v>5143</v>
      </c>
      <c r="F1608" s="339">
        <v>0.6</v>
      </c>
      <c r="G1608" s="85">
        <v>46503</v>
      </c>
      <c r="H1608" s="85">
        <v>27902</v>
      </c>
      <c r="I1608" s="242"/>
    </row>
    <row r="1609" spans="1:9" x14ac:dyDescent="0.25">
      <c r="A1609" s="240" t="s">
        <v>5305</v>
      </c>
      <c r="B1609" s="235" t="s">
        <v>10235</v>
      </c>
      <c r="C1609" s="126" t="s">
        <v>10236</v>
      </c>
      <c r="D1609" s="80" t="s">
        <v>5368</v>
      </c>
      <c r="E1609" s="80" t="s">
        <v>5143</v>
      </c>
      <c r="F1609" s="339">
        <v>0.41666666666666669</v>
      </c>
      <c r="G1609" s="85">
        <v>66745</v>
      </c>
      <c r="H1609" s="85">
        <v>27810</v>
      </c>
      <c r="I1609" s="242"/>
    </row>
    <row r="1610" spans="1:9" x14ac:dyDescent="0.25">
      <c r="A1610" s="240" t="s">
        <v>5305</v>
      </c>
      <c r="B1610" s="235" t="s">
        <v>7833</v>
      </c>
      <c r="C1610" s="126" t="s">
        <v>7834</v>
      </c>
      <c r="D1610" s="80" t="s">
        <v>5368</v>
      </c>
      <c r="E1610" s="80" t="s">
        <v>70</v>
      </c>
      <c r="F1610" s="339">
        <v>3</v>
      </c>
      <c r="G1610" s="85">
        <v>619</v>
      </c>
      <c r="H1610" s="85">
        <v>1857</v>
      </c>
      <c r="I1610" s="242"/>
    </row>
    <row r="1611" spans="1:9" ht="39" x14ac:dyDescent="0.25">
      <c r="A1611" s="239" t="s">
        <v>5307</v>
      </c>
      <c r="B1611" s="237" t="s">
        <v>5364</v>
      </c>
      <c r="C1611" s="335" t="s">
        <v>5308</v>
      </c>
      <c r="D1611" s="336" t="s">
        <v>12</v>
      </c>
      <c r="E1611" s="336" t="s">
        <v>91</v>
      </c>
      <c r="F1611" s="337"/>
      <c r="G1611" s="338"/>
      <c r="H1611" s="338"/>
      <c r="I1611" s="338">
        <v>150234</v>
      </c>
    </row>
    <row r="1612" spans="1:9" x14ac:dyDescent="0.25">
      <c r="A1612" s="238" t="s">
        <v>5307</v>
      </c>
      <c r="B1612" s="236" t="s">
        <v>5374</v>
      </c>
      <c r="C1612" s="126" t="s">
        <v>5375</v>
      </c>
      <c r="D1612" s="80" t="s">
        <v>5376</v>
      </c>
      <c r="E1612" s="80" t="s">
        <v>70</v>
      </c>
      <c r="F1612" s="339">
        <v>0.4</v>
      </c>
      <c r="G1612" s="85">
        <v>3623</v>
      </c>
      <c r="H1612" s="85">
        <v>1449</v>
      </c>
      <c r="I1612" s="242"/>
    </row>
    <row r="1613" spans="1:9" ht="25" x14ac:dyDescent="0.25">
      <c r="A1613" s="238" t="s">
        <v>5307</v>
      </c>
      <c r="B1613" s="236" t="s">
        <v>5681</v>
      </c>
      <c r="C1613" s="126" t="s">
        <v>5682</v>
      </c>
      <c r="D1613" s="80" t="s">
        <v>5390</v>
      </c>
      <c r="E1613" s="80" t="s">
        <v>5683</v>
      </c>
      <c r="F1613" s="339">
        <v>1.1842769502650861</v>
      </c>
      <c r="G1613" s="85">
        <v>17302</v>
      </c>
      <c r="H1613" s="85">
        <v>20490</v>
      </c>
      <c r="I1613" s="242"/>
    </row>
    <row r="1614" spans="1:9" ht="37.5" x14ac:dyDescent="0.25">
      <c r="A1614" s="238" t="s">
        <v>5307</v>
      </c>
      <c r="B1614" s="236" t="s">
        <v>10086</v>
      </c>
      <c r="C1614" s="126" t="s">
        <v>10087</v>
      </c>
      <c r="D1614" s="80" t="s">
        <v>5368</v>
      </c>
      <c r="E1614" s="80" t="s">
        <v>70</v>
      </c>
      <c r="F1614" s="339">
        <v>0.5</v>
      </c>
      <c r="G1614" s="85">
        <v>5410</v>
      </c>
      <c r="H1614" s="85">
        <v>2705</v>
      </c>
      <c r="I1614" s="242"/>
    </row>
    <row r="1615" spans="1:9" x14ac:dyDescent="0.25">
      <c r="A1615" s="238" t="s">
        <v>5307</v>
      </c>
      <c r="B1615" s="236" t="s">
        <v>5734</v>
      </c>
      <c r="C1615" s="126" t="s">
        <v>5735</v>
      </c>
      <c r="D1615" s="80" t="s">
        <v>5373</v>
      </c>
      <c r="E1615" s="80" t="s">
        <v>4985</v>
      </c>
      <c r="F1615" s="339">
        <v>0.8</v>
      </c>
      <c r="G1615" s="85">
        <v>41004</v>
      </c>
      <c r="H1615" s="85">
        <v>32803</v>
      </c>
      <c r="I1615" s="242"/>
    </row>
    <row r="1616" spans="1:9" x14ac:dyDescent="0.25">
      <c r="A1616" s="238" t="s">
        <v>5307</v>
      </c>
      <c r="B1616" s="236" t="s">
        <v>5377</v>
      </c>
      <c r="C1616" s="126" t="s">
        <v>5378</v>
      </c>
      <c r="D1616" s="80" t="s">
        <v>5368</v>
      </c>
      <c r="E1616" s="80" t="s">
        <v>70</v>
      </c>
      <c r="F1616" s="339">
        <v>2</v>
      </c>
      <c r="G1616" s="85">
        <v>1897</v>
      </c>
      <c r="H1616" s="85">
        <v>3794</v>
      </c>
      <c r="I1616" s="242"/>
    </row>
    <row r="1617" spans="1:9" x14ac:dyDescent="0.25">
      <c r="A1617" s="240" t="s">
        <v>5307</v>
      </c>
      <c r="B1617" s="235" t="s">
        <v>10163</v>
      </c>
      <c r="C1617" s="126" t="s">
        <v>10164</v>
      </c>
      <c r="D1617" s="80" t="s">
        <v>5368</v>
      </c>
      <c r="E1617" s="80" t="s">
        <v>10047</v>
      </c>
      <c r="F1617" s="339">
        <v>0.01</v>
      </c>
      <c r="G1617" s="85">
        <v>6441549</v>
      </c>
      <c r="H1617" s="85">
        <v>64415</v>
      </c>
      <c r="I1617" s="242"/>
    </row>
    <row r="1618" spans="1:9" x14ac:dyDescent="0.25">
      <c r="A1618" s="240" t="s">
        <v>5307</v>
      </c>
      <c r="B1618" s="235" t="s">
        <v>10165</v>
      </c>
      <c r="C1618" s="126" t="s">
        <v>10166</v>
      </c>
      <c r="D1618" s="80" t="s">
        <v>5368</v>
      </c>
      <c r="E1618" s="80" t="s">
        <v>10167</v>
      </c>
      <c r="F1618" s="339">
        <v>6.0000000000000006E-4</v>
      </c>
      <c r="G1618" s="85">
        <v>2206969</v>
      </c>
      <c r="H1618" s="85">
        <v>1324</v>
      </c>
      <c r="I1618" s="242"/>
    </row>
    <row r="1619" spans="1:9" x14ac:dyDescent="0.25">
      <c r="A1619" s="240" t="s">
        <v>5307</v>
      </c>
      <c r="B1619" s="235" t="s">
        <v>5598</v>
      </c>
      <c r="C1619" s="126" t="s">
        <v>5599</v>
      </c>
      <c r="D1619" s="80" t="s">
        <v>5368</v>
      </c>
      <c r="E1619" s="80" t="s">
        <v>5393</v>
      </c>
      <c r="F1619" s="339">
        <v>8.0000000000000016E-2</v>
      </c>
      <c r="G1619" s="85">
        <v>12500</v>
      </c>
      <c r="H1619" s="85">
        <v>1000</v>
      </c>
      <c r="I1619" s="242"/>
    </row>
    <row r="1620" spans="1:9" x14ac:dyDescent="0.25">
      <c r="A1620" s="240" t="s">
        <v>5307</v>
      </c>
      <c r="B1620" s="235" t="s">
        <v>10168</v>
      </c>
      <c r="C1620" s="126" t="s">
        <v>10169</v>
      </c>
      <c r="D1620" s="80" t="s">
        <v>5368</v>
      </c>
      <c r="E1620" s="80" t="s">
        <v>10170</v>
      </c>
      <c r="F1620" s="339">
        <v>2.2000000000000001E-3</v>
      </c>
      <c r="G1620" s="85">
        <v>40095</v>
      </c>
      <c r="H1620" s="85">
        <v>88</v>
      </c>
      <c r="I1620" s="242"/>
    </row>
    <row r="1621" spans="1:9" x14ac:dyDescent="0.25">
      <c r="A1621" s="240" t="s">
        <v>5307</v>
      </c>
      <c r="B1621" s="235" t="s">
        <v>10171</v>
      </c>
      <c r="C1621" s="126" t="s">
        <v>10172</v>
      </c>
      <c r="D1621" s="80" t="s">
        <v>5368</v>
      </c>
      <c r="E1621" s="80" t="s">
        <v>10173</v>
      </c>
      <c r="F1621" s="339">
        <v>0.5</v>
      </c>
      <c r="G1621" s="85">
        <v>13021</v>
      </c>
      <c r="H1621" s="85">
        <v>6511</v>
      </c>
      <c r="I1621" s="242"/>
    </row>
    <row r="1622" spans="1:9" x14ac:dyDescent="0.25">
      <c r="A1622" s="240" t="s">
        <v>5307</v>
      </c>
      <c r="B1622" s="235" t="s">
        <v>10174</v>
      </c>
      <c r="C1622" s="126" t="s">
        <v>10175</v>
      </c>
      <c r="D1622" s="80" t="s">
        <v>5368</v>
      </c>
      <c r="E1622" s="80" t="s">
        <v>5143</v>
      </c>
      <c r="F1622" s="339">
        <v>6</v>
      </c>
      <c r="G1622" s="85">
        <v>985</v>
      </c>
      <c r="H1622" s="85">
        <v>5910</v>
      </c>
      <c r="I1622" s="242"/>
    </row>
    <row r="1623" spans="1:9" x14ac:dyDescent="0.25">
      <c r="A1623" s="240" t="s">
        <v>5307</v>
      </c>
      <c r="B1623" s="235" t="s">
        <v>10176</v>
      </c>
      <c r="C1623" s="126" t="s">
        <v>10177</v>
      </c>
      <c r="D1623" s="80" t="s">
        <v>5368</v>
      </c>
      <c r="E1623" s="80" t="s">
        <v>5143</v>
      </c>
      <c r="F1623" s="339">
        <v>6</v>
      </c>
      <c r="G1623" s="85">
        <v>985</v>
      </c>
      <c r="H1623" s="85">
        <v>5910</v>
      </c>
      <c r="I1623" s="242"/>
    </row>
    <row r="1624" spans="1:9" x14ac:dyDescent="0.25">
      <c r="A1624" s="240" t="s">
        <v>5307</v>
      </c>
      <c r="B1624" s="235" t="s">
        <v>5537</v>
      </c>
      <c r="C1624" s="126" t="s">
        <v>5538</v>
      </c>
      <c r="D1624" s="80" t="s">
        <v>5368</v>
      </c>
      <c r="E1624" s="80" t="s">
        <v>5404</v>
      </c>
      <c r="F1624" s="339">
        <v>0.12</v>
      </c>
      <c r="G1624" s="85">
        <v>5304</v>
      </c>
      <c r="H1624" s="85">
        <v>636</v>
      </c>
      <c r="I1624" s="242"/>
    </row>
    <row r="1625" spans="1:9" x14ac:dyDescent="0.25">
      <c r="A1625" s="240" t="s">
        <v>5307</v>
      </c>
      <c r="B1625" s="235" t="s">
        <v>10178</v>
      </c>
      <c r="C1625" s="126" t="s">
        <v>10179</v>
      </c>
      <c r="D1625" s="80" t="s">
        <v>5368</v>
      </c>
      <c r="E1625" s="80" t="s">
        <v>5143</v>
      </c>
      <c r="F1625" s="339">
        <v>0.15</v>
      </c>
      <c r="G1625" s="85">
        <v>21329</v>
      </c>
      <c r="H1625" s="85">
        <v>3199</v>
      </c>
      <c r="I1625" s="242"/>
    </row>
    <row r="1626" spans="1:9" ht="39" x14ac:dyDescent="0.25">
      <c r="A1626" s="239" t="s">
        <v>5309</v>
      </c>
      <c r="B1626" s="237" t="s">
        <v>5364</v>
      </c>
      <c r="C1626" s="335" t="s">
        <v>5310</v>
      </c>
      <c r="D1626" s="336" t="s">
        <v>12</v>
      </c>
      <c r="E1626" s="336" t="s">
        <v>65</v>
      </c>
      <c r="F1626" s="337"/>
      <c r="G1626" s="338"/>
      <c r="H1626" s="338"/>
      <c r="I1626" s="338">
        <v>74197</v>
      </c>
    </row>
    <row r="1627" spans="1:9" x14ac:dyDescent="0.25">
      <c r="A1627" s="238" t="s">
        <v>5309</v>
      </c>
      <c r="B1627" s="236" t="s">
        <v>5374</v>
      </c>
      <c r="C1627" s="126" t="s">
        <v>5375</v>
      </c>
      <c r="D1627" s="80" t="s">
        <v>5376</v>
      </c>
      <c r="E1627" s="80" t="s">
        <v>70</v>
      </c>
      <c r="F1627" s="339">
        <v>0.15</v>
      </c>
      <c r="G1627" s="85">
        <v>3623</v>
      </c>
      <c r="H1627" s="85">
        <v>543</v>
      </c>
      <c r="I1627" s="242"/>
    </row>
    <row r="1628" spans="1:9" ht="25" x14ac:dyDescent="0.25">
      <c r="A1628" s="238" t="s">
        <v>5309</v>
      </c>
      <c r="B1628" s="236" t="s">
        <v>5681</v>
      </c>
      <c r="C1628" s="126" t="s">
        <v>5682</v>
      </c>
      <c r="D1628" s="80" t="s">
        <v>5390</v>
      </c>
      <c r="E1628" s="80" t="s">
        <v>5683</v>
      </c>
      <c r="F1628" s="339">
        <v>1.1848907803464725</v>
      </c>
      <c r="G1628" s="85">
        <v>17302</v>
      </c>
      <c r="H1628" s="85">
        <v>20501</v>
      </c>
      <c r="I1628" s="242"/>
    </row>
    <row r="1629" spans="1:9" ht="37.5" x14ac:dyDescent="0.25">
      <c r="A1629" s="238" t="s">
        <v>5309</v>
      </c>
      <c r="B1629" s="236" t="s">
        <v>10086</v>
      </c>
      <c r="C1629" s="126" t="s">
        <v>10087</v>
      </c>
      <c r="D1629" s="80" t="s">
        <v>5368</v>
      </c>
      <c r="E1629" s="80" t="s">
        <v>70</v>
      </c>
      <c r="F1629" s="339">
        <v>0.1</v>
      </c>
      <c r="G1629" s="85">
        <v>5410</v>
      </c>
      <c r="H1629" s="85">
        <v>541</v>
      </c>
      <c r="I1629" s="242"/>
    </row>
    <row r="1630" spans="1:9" x14ac:dyDescent="0.25">
      <c r="A1630" s="238" t="s">
        <v>5309</v>
      </c>
      <c r="B1630" s="236" t="s">
        <v>5734</v>
      </c>
      <c r="C1630" s="126" t="s">
        <v>5735</v>
      </c>
      <c r="D1630" s="80" t="s">
        <v>5373</v>
      </c>
      <c r="E1630" s="80" t="s">
        <v>4985</v>
      </c>
      <c r="F1630" s="339">
        <v>0.9</v>
      </c>
      <c r="G1630" s="85">
        <v>41004</v>
      </c>
      <c r="H1630" s="85">
        <v>36904</v>
      </c>
      <c r="I1630" s="242"/>
    </row>
    <row r="1631" spans="1:9" x14ac:dyDescent="0.25">
      <c r="A1631" s="238" t="s">
        <v>5309</v>
      </c>
      <c r="B1631" s="236" t="s">
        <v>9706</v>
      </c>
      <c r="C1631" s="126" t="s">
        <v>10649</v>
      </c>
      <c r="D1631" s="80" t="s">
        <v>5368</v>
      </c>
      <c r="E1631" s="80" t="s">
        <v>65</v>
      </c>
      <c r="F1631" s="339">
        <v>1.1000000000000001</v>
      </c>
      <c r="G1631" s="85">
        <v>2590</v>
      </c>
      <c r="H1631" s="85">
        <v>2849</v>
      </c>
      <c r="I1631" s="242"/>
    </row>
    <row r="1632" spans="1:9" x14ac:dyDescent="0.25">
      <c r="A1632" s="240" t="s">
        <v>5309</v>
      </c>
      <c r="B1632" s="235" t="s">
        <v>5414</v>
      </c>
      <c r="C1632" s="126" t="s">
        <v>5415</v>
      </c>
      <c r="D1632" s="80" t="s">
        <v>5390</v>
      </c>
      <c r="E1632" s="80" t="s">
        <v>75</v>
      </c>
      <c r="F1632" s="339">
        <v>0.01</v>
      </c>
      <c r="G1632" s="85">
        <v>187426</v>
      </c>
      <c r="H1632" s="85">
        <v>1874</v>
      </c>
      <c r="I1632" s="242"/>
    </row>
    <row r="1633" spans="1:9" x14ac:dyDescent="0.25">
      <c r="A1633" s="240" t="s">
        <v>5309</v>
      </c>
      <c r="B1633" s="235" t="s">
        <v>5369</v>
      </c>
      <c r="C1633" s="126" t="s">
        <v>5370</v>
      </c>
      <c r="D1633" s="80" t="s">
        <v>5368</v>
      </c>
      <c r="E1633" s="80" t="s">
        <v>13</v>
      </c>
      <c r="F1633" s="339">
        <v>0.2</v>
      </c>
      <c r="G1633" s="85">
        <v>6176</v>
      </c>
      <c r="H1633" s="85">
        <v>1235</v>
      </c>
      <c r="I1633" s="242"/>
    </row>
    <row r="1634" spans="1:9" x14ac:dyDescent="0.25">
      <c r="A1634" s="240" t="s">
        <v>5309</v>
      </c>
      <c r="B1634" s="235" t="s">
        <v>5537</v>
      </c>
      <c r="C1634" s="126" t="s">
        <v>5538</v>
      </c>
      <c r="D1634" s="80" t="s">
        <v>5368</v>
      </c>
      <c r="E1634" s="80" t="s">
        <v>5404</v>
      </c>
      <c r="F1634" s="339">
        <v>0.12</v>
      </c>
      <c r="G1634" s="85">
        <v>5304</v>
      </c>
      <c r="H1634" s="85">
        <v>636</v>
      </c>
      <c r="I1634" s="242"/>
    </row>
    <row r="1635" spans="1:9" x14ac:dyDescent="0.25">
      <c r="A1635" s="240" t="s">
        <v>5309</v>
      </c>
      <c r="B1635" s="235" t="s">
        <v>10237</v>
      </c>
      <c r="C1635" s="126" t="s">
        <v>10238</v>
      </c>
      <c r="D1635" s="80" t="s">
        <v>5368</v>
      </c>
      <c r="E1635" s="80" t="s">
        <v>5143</v>
      </c>
      <c r="F1635" s="339">
        <v>0.17777777777777778</v>
      </c>
      <c r="G1635" s="85">
        <v>10942</v>
      </c>
      <c r="H1635" s="85">
        <v>1945</v>
      </c>
      <c r="I1635" s="242"/>
    </row>
    <row r="1636" spans="1:9" x14ac:dyDescent="0.25">
      <c r="A1636" s="240" t="s">
        <v>5309</v>
      </c>
      <c r="B1636" s="235" t="s">
        <v>5484</v>
      </c>
      <c r="C1636" s="126" t="s">
        <v>5485</v>
      </c>
      <c r="D1636" s="80" t="s">
        <v>5368</v>
      </c>
      <c r="E1636" s="80" t="s">
        <v>65</v>
      </c>
      <c r="F1636" s="339">
        <v>1.03</v>
      </c>
      <c r="G1636" s="85">
        <v>3277</v>
      </c>
      <c r="H1636" s="85">
        <v>3375</v>
      </c>
      <c r="I1636" s="242"/>
    </row>
    <row r="1637" spans="1:9" x14ac:dyDescent="0.25">
      <c r="A1637" s="240" t="s">
        <v>5309</v>
      </c>
      <c r="B1637" s="235" t="s">
        <v>5377</v>
      </c>
      <c r="C1637" s="126" t="s">
        <v>5378</v>
      </c>
      <c r="D1637" s="80" t="s">
        <v>5368</v>
      </c>
      <c r="E1637" s="80" t="s">
        <v>70</v>
      </c>
      <c r="F1637" s="339">
        <v>2</v>
      </c>
      <c r="G1637" s="85">
        <v>1897</v>
      </c>
      <c r="H1637" s="85">
        <v>3794</v>
      </c>
      <c r="I1637" s="242"/>
    </row>
    <row r="1638" spans="1:9" ht="39" x14ac:dyDescent="0.25">
      <c r="A1638" s="239" t="s">
        <v>5311</v>
      </c>
      <c r="B1638" s="237" t="s">
        <v>5364</v>
      </c>
      <c r="C1638" s="335" t="s">
        <v>5312</v>
      </c>
      <c r="D1638" s="336" t="s">
        <v>12</v>
      </c>
      <c r="E1638" s="336" t="s">
        <v>70</v>
      </c>
      <c r="F1638" s="337"/>
      <c r="G1638" s="338"/>
      <c r="H1638" s="338"/>
      <c r="I1638" s="338">
        <v>353259</v>
      </c>
    </row>
    <row r="1639" spans="1:9" x14ac:dyDescent="0.25">
      <c r="A1639" s="238" t="s">
        <v>5311</v>
      </c>
      <c r="B1639" s="236" t="s">
        <v>5374</v>
      </c>
      <c r="C1639" s="126" t="s">
        <v>5375</v>
      </c>
      <c r="D1639" s="80" t="s">
        <v>5376</v>
      </c>
      <c r="E1639" s="80" t="s">
        <v>70</v>
      </c>
      <c r="F1639" s="339">
        <v>2</v>
      </c>
      <c r="G1639" s="85">
        <v>3623</v>
      </c>
      <c r="H1639" s="85">
        <v>7246</v>
      </c>
      <c r="I1639" s="242"/>
    </row>
    <row r="1640" spans="1:9" ht="25" x14ac:dyDescent="0.25">
      <c r="A1640" s="238" t="s">
        <v>5311</v>
      </c>
      <c r="B1640" s="236" t="s">
        <v>5681</v>
      </c>
      <c r="C1640" s="126" t="s">
        <v>5682</v>
      </c>
      <c r="D1640" s="80" t="s">
        <v>5390</v>
      </c>
      <c r="E1640" s="80" t="s">
        <v>5683</v>
      </c>
      <c r="F1640" s="339">
        <v>0.56952768060014247</v>
      </c>
      <c r="G1640" s="85">
        <v>17302</v>
      </c>
      <c r="H1640" s="85">
        <v>9854</v>
      </c>
      <c r="I1640" s="242"/>
    </row>
    <row r="1641" spans="1:9" ht="37.5" x14ac:dyDescent="0.25">
      <c r="A1641" s="238" t="s">
        <v>5311</v>
      </c>
      <c r="B1641" s="236" t="s">
        <v>10086</v>
      </c>
      <c r="C1641" s="126" t="s">
        <v>10087</v>
      </c>
      <c r="D1641" s="80" t="s">
        <v>5368</v>
      </c>
      <c r="E1641" s="80" t="s">
        <v>70</v>
      </c>
      <c r="F1641" s="339">
        <v>0.2</v>
      </c>
      <c r="G1641" s="85">
        <v>5410</v>
      </c>
      <c r="H1641" s="85">
        <v>1082</v>
      </c>
      <c r="I1641" s="242"/>
    </row>
    <row r="1642" spans="1:9" x14ac:dyDescent="0.25">
      <c r="A1642" s="238" t="s">
        <v>5311</v>
      </c>
      <c r="B1642" s="236" t="s">
        <v>5734</v>
      </c>
      <c r="C1642" s="126" t="s">
        <v>5735</v>
      </c>
      <c r="D1642" s="80" t="s">
        <v>5373</v>
      </c>
      <c r="E1642" s="80" t="s">
        <v>4985</v>
      </c>
      <c r="F1642" s="339">
        <v>3</v>
      </c>
      <c r="G1642" s="85">
        <v>41004</v>
      </c>
      <c r="H1642" s="85">
        <v>123012</v>
      </c>
      <c r="I1642" s="242"/>
    </row>
    <row r="1643" spans="1:9" x14ac:dyDescent="0.25">
      <c r="A1643" s="238" t="s">
        <v>5311</v>
      </c>
      <c r="B1643" s="236" t="s">
        <v>5377</v>
      </c>
      <c r="C1643" s="126" t="s">
        <v>5378</v>
      </c>
      <c r="D1643" s="80" t="s">
        <v>5368</v>
      </c>
      <c r="E1643" s="80" t="s">
        <v>70</v>
      </c>
      <c r="F1643" s="339">
        <v>2</v>
      </c>
      <c r="G1643" s="85">
        <v>1897</v>
      </c>
      <c r="H1643" s="85">
        <v>3794</v>
      </c>
      <c r="I1643" s="242"/>
    </row>
    <row r="1644" spans="1:9" x14ac:dyDescent="0.25">
      <c r="A1644" s="240" t="s">
        <v>5311</v>
      </c>
      <c r="B1644" s="235" t="s">
        <v>10163</v>
      </c>
      <c r="C1644" s="126" t="s">
        <v>10164</v>
      </c>
      <c r="D1644" s="80" t="s">
        <v>5368</v>
      </c>
      <c r="E1644" s="80" t="s">
        <v>10047</v>
      </c>
      <c r="F1644" s="339">
        <v>2.0000000000000004E-2</v>
      </c>
      <c r="G1644" s="85">
        <v>6441549</v>
      </c>
      <c r="H1644" s="85">
        <v>128831</v>
      </c>
      <c r="I1644" s="242"/>
    </row>
    <row r="1645" spans="1:9" x14ac:dyDescent="0.25">
      <c r="A1645" s="240" t="s">
        <v>5311</v>
      </c>
      <c r="B1645" s="235" t="s">
        <v>10165</v>
      </c>
      <c r="C1645" s="126" t="s">
        <v>10166</v>
      </c>
      <c r="D1645" s="80" t="s">
        <v>5368</v>
      </c>
      <c r="E1645" s="80" t="s">
        <v>10167</v>
      </c>
      <c r="F1645" s="339">
        <v>1.2000000000000001E-3</v>
      </c>
      <c r="G1645" s="85">
        <v>2206969</v>
      </c>
      <c r="H1645" s="85">
        <v>2648</v>
      </c>
      <c r="I1645" s="242"/>
    </row>
    <row r="1646" spans="1:9" x14ac:dyDescent="0.25">
      <c r="A1646" s="240" t="s">
        <v>5311</v>
      </c>
      <c r="B1646" s="235" t="s">
        <v>5598</v>
      </c>
      <c r="C1646" s="126" t="s">
        <v>5599</v>
      </c>
      <c r="D1646" s="80" t="s">
        <v>5368</v>
      </c>
      <c r="E1646" s="80" t="s">
        <v>5393</v>
      </c>
      <c r="F1646" s="339">
        <v>0.16000000000000003</v>
      </c>
      <c r="G1646" s="85">
        <v>12500</v>
      </c>
      <c r="H1646" s="85">
        <v>2000</v>
      </c>
      <c r="I1646" s="242"/>
    </row>
    <row r="1647" spans="1:9" x14ac:dyDescent="0.25">
      <c r="A1647" s="240" t="s">
        <v>5311</v>
      </c>
      <c r="B1647" s="235" t="s">
        <v>10168</v>
      </c>
      <c r="C1647" s="126" t="s">
        <v>10169</v>
      </c>
      <c r="D1647" s="80" t="s">
        <v>5368</v>
      </c>
      <c r="E1647" s="80" t="s">
        <v>10170</v>
      </c>
      <c r="F1647" s="339">
        <v>4.4000000000000003E-3</v>
      </c>
      <c r="G1647" s="85">
        <v>40095</v>
      </c>
      <c r="H1647" s="85">
        <v>176</v>
      </c>
      <c r="I1647" s="242"/>
    </row>
    <row r="1648" spans="1:9" x14ac:dyDescent="0.25">
      <c r="A1648" s="240" t="s">
        <v>5311</v>
      </c>
      <c r="B1648" s="235" t="s">
        <v>10171</v>
      </c>
      <c r="C1648" s="126" t="s">
        <v>10172</v>
      </c>
      <c r="D1648" s="80" t="s">
        <v>5368</v>
      </c>
      <c r="E1648" s="80" t="s">
        <v>10173</v>
      </c>
      <c r="F1648" s="339">
        <v>2.5</v>
      </c>
      <c r="G1648" s="85">
        <v>13021</v>
      </c>
      <c r="H1648" s="85">
        <v>32553</v>
      </c>
      <c r="I1648" s="242"/>
    </row>
    <row r="1649" spans="1:9" x14ac:dyDescent="0.25">
      <c r="A1649" s="240" t="s">
        <v>5311</v>
      </c>
      <c r="B1649" s="235" t="s">
        <v>10174</v>
      </c>
      <c r="C1649" s="126" t="s">
        <v>10175</v>
      </c>
      <c r="D1649" s="80" t="s">
        <v>5368</v>
      </c>
      <c r="E1649" s="80" t="s">
        <v>5143</v>
      </c>
      <c r="F1649" s="339">
        <v>20</v>
      </c>
      <c r="G1649" s="85">
        <v>985</v>
      </c>
      <c r="H1649" s="85">
        <v>19700</v>
      </c>
      <c r="I1649" s="242"/>
    </row>
    <row r="1650" spans="1:9" x14ac:dyDescent="0.25">
      <c r="A1650" s="240" t="s">
        <v>5311</v>
      </c>
      <c r="B1650" s="235" t="s">
        <v>10176</v>
      </c>
      <c r="C1650" s="126" t="s">
        <v>10177</v>
      </c>
      <c r="D1650" s="80" t="s">
        <v>5368</v>
      </c>
      <c r="E1650" s="80" t="s">
        <v>5143</v>
      </c>
      <c r="F1650" s="339">
        <v>20</v>
      </c>
      <c r="G1650" s="85">
        <v>985</v>
      </c>
      <c r="H1650" s="85">
        <v>19700</v>
      </c>
      <c r="I1650" s="242"/>
    </row>
    <row r="1651" spans="1:9" x14ac:dyDescent="0.25">
      <c r="A1651" s="240" t="s">
        <v>5311</v>
      </c>
      <c r="B1651" s="235" t="s">
        <v>5537</v>
      </c>
      <c r="C1651" s="126" t="s">
        <v>5538</v>
      </c>
      <c r="D1651" s="80" t="s">
        <v>5368</v>
      </c>
      <c r="E1651" s="80" t="s">
        <v>5404</v>
      </c>
      <c r="F1651" s="339">
        <v>0.1</v>
      </c>
      <c r="G1651" s="85">
        <v>5304</v>
      </c>
      <c r="H1651" s="85">
        <v>530</v>
      </c>
      <c r="I1651" s="242"/>
    </row>
    <row r="1652" spans="1:9" x14ac:dyDescent="0.25">
      <c r="A1652" s="240" t="s">
        <v>5311</v>
      </c>
      <c r="B1652" s="235" t="s">
        <v>10178</v>
      </c>
      <c r="C1652" s="126" t="s">
        <v>10179</v>
      </c>
      <c r="D1652" s="80" t="s">
        <v>5368</v>
      </c>
      <c r="E1652" s="80" t="s">
        <v>5143</v>
      </c>
      <c r="F1652" s="339">
        <v>0.1</v>
      </c>
      <c r="G1652" s="85">
        <v>21329</v>
      </c>
      <c r="H1652" s="85">
        <v>2133</v>
      </c>
      <c r="I1652" s="242"/>
    </row>
    <row r="1653" spans="1:9" ht="39" x14ac:dyDescent="0.25">
      <c r="A1653" s="239" t="s">
        <v>5313</v>
      </c>
      <c r="B1653" s="237" t="s">
        <v>5364</v>
      </c>
      <c r="C1653" s="335" t="s">
        <v>5314</v>
      </c>
      <c r="D1653" s="336" t="s">
        <v>12</v>
      </c>
      <c r="E1653" s="336" t="s">
        <v>70</v>
      </c>
      <c r="F1653" s="337"/>
      <c r="G1653" s="338"/>
      <c r="H1653" s="338"/>
      <c r="I1653" s="338">
        <v>288843</v>
      </c>
    </row>
    <row r="1654" spans="1:9" x14ac:dyDescent="0.25">
      <c r="A1654" s="238" t="s">
        <v>5313</v>
      </c>
      <c r="B1654" s="236" t="s">
        <v>5374</v>
      </c>
      <c r="C1654" s="126" t="s">
        <v>5375</v>
      </c>
      <c r="D1654" s="80" t="s">
        <v>5376</v>
      </c>
      <c r="E1654" s="80" t="s">
        <v>70</v>
      </c>
      <c r="F1654" s="339">
        <v>2</v>
      </c>
      <c r="G1654" s="85">
        <v>3623</v>
      </c>
      <c r="H1654" s="85">
        <v>7246</v>
      </c>
      <c r="I1654" s="242"/>
    </row>
    <row r="1655" spans="1:9" ht="25" x14ac:dyDescent="0.25">
      <c r="A1655" s="238" t="s">
        <v>5313</v>
      </c>
      <c r="B1655" s="236" t="s">
        <v>5681</v>
      </c>
      <c r="C1655" s="126" t="s">
        <v>5682</v>
      </c>
      <c r="D1655" s="80" t="s">
        <v>5390</v>
      </c>
      <c r="E1655" s="80" t="s">
        <v>5683</v>
      </c>
      <c r="F1655" s="339">
        <v>0.56952948389656299</v>
      </c>
      <c r="G1655" s="85">
        <v>17302</v>
      </c>
      <c r="H1655" s="85">
        <v>9854</v>
      </c>
      <c r="I1655" s="242"/>
    </row>
    <row r="1656" spans="1:9" ht="37.5" x14ac:dyDescent="0.25">
      <c r="A1656" s="238" t="s">
        <v>5313</v>
      </c>
      <c r="B1656" s="236" t="s">
        <v>10086</v>
      </c>
      <c r="C1656" s="126" t="s">
        <v>10087</v>
      </c>
      <c r="D1656" s="80" t="s">
        <v>5368</v>
      </c>
      <c r="E1656" s="80" t="s">
        <v>70</v>
      </c>
      <c r="F1656" s="339">
        <v>0.2</v>
      </c>
      <c r="G1656" s="85">
        <v>5410</v>
      </c>
      <c r="H1656" s="85">
        <v>1082</v>
      </c>
      <c r="I1656" s="242"/>
    </row>
    <row r="1657" spans="1:9" x14ac:dyDescent="0.25">
      <c r="A1657" s="238" t="s">
        <v>5313</v>
      </c>
      <c r="B1657" s="236" t="s">
        <v>5734</v>
      </c>
      <c r="C1657" s="126" t="s">
        <v>5735</v>
      </c>
      <c r="D1657" s="80" t="s">
        <v>5373</v>
      </c>
      <c r="E1657" s="80" t="s">
        <v>4985</v>
      </c>
      <c r="F1657" s="339">
        <v>3</v>
      </c>
      <c r="G1657" s="85">
        <v>41004</v>
      </c>
      <c r="H1657" s="85">
        <v>123012</v>
      </c>
      <c r="I1657" s="242"/>
    </row>
    <row r="1658" spans="1:9" x14ac:dyDescent="0.25">
      <c r="A1658" s="238" t="s">
        <v>5313</v>
      </c>
      <c r="B1658" s="236" t="s">
        <v>5377</v>
      </c>
      <c r="C1658" s="126" t="s">
        <v>5378</v>
      </c>
      <c r="D1658" s="80" t="s">
        <v>5368</v>
      </c>
      <c r="E1658" s="80" t="s">
        <v>70</v>
      </c>
      <c r="F1658" s="339">
        <v>2</v>
      </c>
      <c r="G1658" s="85">
        <v>1897</v>
      </c>
      <c r="H1658" s="85">
        <v>3794</v>
      </c>
      <c r="I1658" s="242"/>
    </row>
    <row r="1659" spans="1:9" x14ac:dyDescent="0.25">
      <c r="A1659" s="240" t="s">
        <v>5313</v>
      </c>
      <c r="B1659" s="235" t="s">
        <v>10163</v>
      </c>
      <c r="C1659" s="126" t="s">
        <v>10164</v>
      </c>
      <c r="D1659" s="80" t="s">
        <v>5368</v>
      </c>
      <c r="E1659" s="80" t="s">
        <v>10047</v>
      </c>
      <c r="F1659" s="339">
        <v>0.01</v>
      </c>
      <c r="G1659" s="85">
        <v>6441549</v>
      </c>
      <c r="H1659" s="85">
        <v>64415</v>
      </c>
      <c r="I1659" s="242"/>
    </row>
    <row r="1660" spans="1:9" x14ac:dyDescent="0.25">
      <c r="A1660" s="240" t="s">
        <v>5313</v>
      </c>
      <c r="B1660" s="235" t="s">
        <v>10165</v>
      </c>
      <c r="C1660" s="126" t="s">
        <v>10166</v>
      </c>
      <c r="D1660" s="80" t="s">
        <v>5368</v>
      </c>
      <c r="E1660" s="80" t="s">
        <v>10167</v>
      </c>
      <c r="F1660" s="339">
        <v>1.2000000000000001E-3</v>
      </c>
      <c r="G1660" s="85">
        <v>2206969</v>
      </c>
      <c r="H1660" s="85">
        <v>2648</v>
      </c>
      <c r="I1660" s="242"/>
    </row>
    <row r="1661" spans="1:9" x14ac:dyDescent="0.25">
      <c r="A1661" s="240" t="s">
        <v>5313</v>
      </c>
      <c r="B1661" s="235" t="s">
        <v>5598</v>
      </c>
      <c r="C1661" s="126" t="s">
        <v>5599</v>
      </c>
      <c r="D1661" s="80" t="s">
        <v>5368</v>
      </c>
      <c r="E1661" s="80" t="s">
        <v>5393</v>
      </c>
      <c r="F1661" s="339">
        <v>0.16000000000000003</v>
      </c>
      <c r="G1661" s="85">
        <v>12500</v>
      </c>
      <c r="H1661" s="85">
        <v>2000</v>
      </c>
      <c r="I1661" s="242"/>
    </row>
    <row r="1662" spans="1:9" x14ac:dyDescent="0.25">
      <c r="A1662" s="240" t="s">
        <v>5313</v>
      </c>
      <c r="B1662" s="235" t="s">
        <v>10168</v>
      </c>
      <c r="C1662" s="126" t="s">
        <v>10169</v>
      </c>
      <c r="D1662" s="80" t="s">
        <v>5368</v>
      </c>
      <c r="E1662" s="80" t="s">
        <v>10170</v>
      </c>
      <c r="F1662" s="339">
        <v>4.4000000000000003E-3</v>
      </c>
      <c r="G1662" s="85">
        <v>40095</v>
      </c>
      <c r="H1662" s="85">
        <v>176</v>
      </c>
      <c r="I1662" s="242"/>
    </row>
    <row r="1663" spans="1:9" x14ac:dyDescent="0.25">
      <c r="A1663" s="240" t="s">
        <v>5313</v>
      </c>
      <c r="B1663" s="235" t="s">
        <v>10171</v>
      </c>
      <c r="C1663" s="126" t="s">
        <v>10172</v>
      </c>
      <c r="D1663" s="80" t="s">
        <v>5368</v>
      </c>
      <c r="E1663" s="80" t="s">
        <v>10173</v>
      </c>
      <c r="F1663" s="339">
        <v>2.5</v>
      </c>
      <c r="G1663" s="85">
        <v>13021</v>
      </c>
      <c r="H1663" s="85">
        <v>32553</v>
      </c>
      <c r="I1663" s="242"/>
    </row>
    <row r="1664" spans="1:9" x14ac:dyDescent="0.25">
      <c r="A1664" s="240" t="s">
        <v>5313</v>
      </c>
      <c r="B1664" s="235" t="s">
        <v>10174</v>
      </c>
      <c r="C1664" s="126" t="s">
        <v>10175</v>
      </c>
      <c r="D1664" s="80" t="s">
        <v>5368</v>
      </c>
      <c r="E1664" s="80" t="s">
        <v>5143</v>
      </c>
      <c r="F1664" s="339">
        <v>20</v>
      </c>
      <c r="G1664" s="85">
        <v>985</v>
      </c>
      <c r="H1664" s="85">
        <v>19700</v>
      </c>
      <c r="I1664" s="242"/>
    </row>
    <row r="1665" spans="1:9" x14ac:dyDescent="0.25">
      <c r="A1665" s="240" t="s">
        <v>5313</v>
      </c>
      <c r="B1665" s="235" t="s">
        <v>10176</v>
      </c>
      <c r="C1665" s="126" t="s">
        <v>10177</v>
      </c>
      <c r="D1665" s="80" t="s">
        <v>5368</v>
      </c>
      <c r="E1665" s="80" t="s">
        <v>5143</v>
      </c>
      <c r="F1665" s="339">
        <v>20</v>
      </c>
      <c r="G1665" s="85">
        <v>985</v>
      </c>
      <c r="H1665" s="85">
        <v>19700</v>
      </c>
      <c r="I1665" s="242"/>
    </row>
    <row r="1666" spans="1:9" x14ac:dyDescent="0.25">
      <c r="A1666" s="240" t="s">
        <v>5313</v>
      </c>
      <c r="B1666" s="235" t="s">
        <v>5537</v>
      </c>
      <c r="C1666" s="126" t="s">
        <v>5538</v>
      </c>
      <c r="D1666" s="80" t="s">
        <v>5368</v>
      </c>
      <c r="E1666" s="80" t="s">
        <v>5404</v>
      </c>
      <c r="F1666" s="339">
        <v>0.1</v>
      </c>
      <c r="G1666" s="85">
        <v>5304</v>
      </c>
      <c r="H1666" s="85">
        <v>530</v>
      </c>
      <c r="I1666" s="242"/>
    </row>
    <row r="1667" spans="1:9" x14ac:dyDescent="0.25">
      <c r="A1667" s="240" t="s">
        <v>5313</v>
      </c>
      <c r="B1667" s="235" t="s">
        <v>10178</v>
      </c>
      <c r="C1667" s="126" t="s">
        <v>10179</v>
      </c>
      <c r="D1667" s="80" t="s">
        <v>5368</v>
      </c>
      <c r="E1667" s="80" t="s">
        <v>5143</v>
      </c>
      <c r="F1667" s="339">
        <v>0.1</v>
      </c>
      <c r="G1667" s="85">
        <v>21329</v>
      </c>
      <c r="H1667" s="85">
        <v>2133</v>
      </c>
      <c r="I1667" s="242"/>
    </row>
    <row r="1668" spans="1:9" ht="104" x14ac:dyDescent="0.25">
      <c r="A1668" s="239" t="s">
        <v>5315</v>
      </c>
      <c r="B1668" s="237" t="s">
        <v>5364</v>
      </c>
      <c r="C1668" s="335" t="s">
        <v>5316</v>
      </c>
      <c r="D1668" s="336" t="s">
        <v>12</v>
      </c>
      <c r="E1668" s="336" t="s">
        <v>70</v>
      </c>
      <c r="F1668" s="337"/>
      <c r="G1668" s="338"/>
      <c r="H1668" s="338"/>
      <c r="I1668" s="338">
        <v>806360</v>
      </c>
    </row>
    <row r="1669" spans="1:9" x14ac:dyDescent="0.25">
      <c r="A1669" s="238" t="s">
        <v>5315</v>
      </c>
      <c r="B1669" s="236" t="s">
        <v>5374</v>
      </c>
      <c r="C1669" s="126" t="s">
        <v>5375</v>
      </c>
      <c r="D1669" s="80" t="s">
        <v>5376</v>
      </c>
      <c r="E1669" s="80" t="s">
        <v>70</v>
      </c>
      <c r="F1669" s="339">
        <v>0.1</v>
      </c>
      <c r="G1669" s="85">
        <v>3623</v>
      </c>
      <c r="H1669" s="85">
        <v>362</v>
      </c>
      <c r="I1669" s="242"/>
    </row>
    <row r="1670" spans="1:9" ht="25" x14ac:dyDescent="0.25">
      <c r="A1670" s="238" t="s">
        <v>5315</v>
      </c>
      <c r="B1670" s="236" t="s">
        <v>5681</v>
      </c>
      <c r="C1670" s="126" t="s">
        <v>5682</v>
      </c>
      <c r="D1670" s="80" t="s">
        <v>5390</v>
      </c>
      <c r="E1670" s="80" t="s">
        <v>5683</v>
      </c>
      <c r="F1670" s="339">
        <v>0.48961982483981475</v>
      </c>
      <c r="G1670" s="85">
        <v>17302</v>
      </c>
      <c r="H1670" s="85">
        <v>8471</v>
      </c>
      <c r="I1670" s="242"/>
    </row>
    <row r="1671" spans="1:9" ht="37.5" x14ac:dyDescent="0.25">
      <c r="A1671" s="238" t="s">
        <v>5315</v>
      </c>
      <c r="B1671" s="236" t="s">
        <v>10086</v>
      </c>
      <c r="C1671" s="126" t="s">
        <v>10087</v>
      </c>
      <c r="D1671" s="80" t="s">
        <v>5368</v>
      </c>
      <c r="E1671" s="80" t="s">
        <v>70</v>
      </c>
      <c r="F1671" s="339">
        <v>0.2</v>
      </c>
      <c r="G1671" s="85">
        <v>5410</v>
      </c>
      <c r="H1671" s="85">
        <v>1082</v>
      </c>
      <c r="I1671" s="242"/>
    </row>
    <row r="1672" spans="1:9" x14ac:dyDescent="0.25">
      <c r="A1672" s="238" t="s">
        <v>5315</v>
      </c>
      <c r="B1672" s="236" t="s">
        <v>5734</v>
      </c>
      <c r="C1672" s="126" t="s">
        <v>5735</v>
      </c>
      <c r="D1672" s="80" t="s">
        <v>5373</v>
      </c>
      <c r="E1672" s="80" t="s">
        <v>4985</v>
      </c>
      <c r="F1672" s="339">
        <v>2.8</v>
      </c>
      <c r="G1672" s="85">
        <v>41004</v>
      </c>
      <c r="H1672" s="85">
        <v>114811</v>
      </c>
      <c r="I1672" s="242"/>
    </row>
    <row r="1673" spans="1:9" x14ac:dyDescent="0.25">
      <c r="A1673" s="238" t="s">
        <v>5315</v>
      </c>
      <c r="B1673" s="236" t="s">
        <v>5377</v>
      </c>
      <c r="C1673" s="126" t="s">
        <v>5378</v>
      </c>
      <c r="D1673" s="80" t="s">
        <v>5368</v>
      </c>
      <c r="E1673" s="80" t="s">
        <v>70</v>
      </c>
      <c r="F1673" s="339">
        <v>1</v>
      </c>
      <c r="G1673" s="85">
        <v>1897</v>
      </c>
      <c r="H1673" s="85">
        <v>1897</v>
      </c>
      <c r="I1673" s="242"/>
    </row>
    <row r="1674" spans="1:9" x14ac:dyDescent="0.25">
      <c r="A1674" s="240" t="s">
        <v>5315</v>
      </c>
      <c r="B1674" s="235" t="s">
        <v>10163</v>
      </c>
      <c r="C1674" s="126" t="s">
        <v>10164</v>
      </c>
      <c r="D1674" s="80" t="s">
        <v>5368</v>
      </c>
      <c r="E1674" s="80" t="s">
        <v>10047</v>
      </c>
      <c r="F1674" s="339">
        <v>9.0999999999999998E-2</v>
      </c>
      <c r="G1674" s="85">
        <v>6441549</v>
      </c>
      <c r="H1674" s="85">
        <v>586181</v>
      </c>
      <c r="I1674" s="242"/>
    </row>
    <row r="1675" spans="1:9" x14ac:dyDescent="0.25">
      <c r="A1675" s="240" t="s">
        <v>5315</v>
      </c>
      <c r="B1675" s="235" t="s">
        <v>10165</v>
      </c>
      <c r="C1675" s="126" t="s">
        <v>10166</v>
      </c>
      <c r="D1675" s="80" t="s">
        <v>5368</v>
      </c>
      <c r="E1675" s="80" t="s">
        <v>10167</v>
      </c>
      <c r="F1675" s="339">
        <v>6.3899999999999998E-3</v>
      </c>
      <c r="G1675" s="85">
        <v>2206969</v>
      </c>
      <c r="H1675" s="85">
        <v>14103</v>
      </c>
      <c r="I1675" s="242"/>
    </row>
    <row r="1676" spans="1:9" x14ac:dyDescent="0.25">
      <c r="A1676" s="240" t="s">
        <v>5315</v>
      </c>
      <c r="B1676" s="235" t="s">
        <v>5598</v>
      </c>
      <c r="C1676" s="126" t="s">
        <v>5599</v>
      </c>
      <c r="D1676" s="80" t="s">
        <v>5368</v>
      </c>
      <c r="E1676" s="80" t="s">
        <v>5393</v>
      </c>
      <c r="F1676" s="339">
        <v>0.85199999999999998</v>
      </c>
      <c r="G1676" s="85">
        <v>12500</v>
      </c>
      <c r="H1676" s="85">
        <v>10650</v>
      </c>
      <c r="I1676" s="242"/>
    </row>
    <row r="1677" spans="1:9" x14ac:dyDescent="0.25">
      <c r="A1677" s="240" t="s">
        <v>5315</v>
      </c>
      <c r="B1677" s="235" t="s">
        <v>10168</v>
      </c>
      <c r="C1677" s="126" t="s">
        <v>10169</v>
      </c>
      <c r="D1677" s="80" t="s">
        <v>5368</v>
      </c>
      <c r="E1677" s="80" t="s">
        <v>10170</v>
      </c>
      <c r="F1677" s="339">
        <v>2.3429999999999996E-2</v>
      </c>
      <c r="G1677" s="85">
        <v>40095</v>
      </c>
      <c r="H1677" s="85">
        <v>939</v>
      </c>
      <c r="I1677" s="242"/>
    </row>
    <row r="1678" spans="1:9" x14ac:dyDescent="0.25">
      <c r="A1678" s="240" t="s">
        <v>5315</v>
      </c>
      <c r="B1678" s="235" t="s">
        <v>10171</v>
      </c>
      <c r="C1678" s="126" t="s">
        <v>10172</v>
      </c>
      <c r="D1678" s="80" t="s">
        <v>5368</v>
      </c>
      <c r="E1678" s="80" t="s">
        <v>10173</v>
      </c>
      <c r="F1678" s="339">
        <v>0.3</v>
      </c>
      <c r="G1678" s="85">
        <v>13021</v>
      </c>
      <c r="H1678" s="85">
        <v>3906</v>
      </c>
      <c r="I1678" s="242"/>
    </row>
    <row r="1679" spans="1:9" x14ac:dyDescent="0.25">
      <c r="A1679" s="240" t="s">
        <v>5315</v>
      </c>
      <c r="B1679" s="235" t="s">
        <v>10174</v>
      </c>
      <c r="C1679" s="126" t="s">
        <v>10175</v>
      </c>
      <c r="D1679" s="80" t="s">
        <v>5368</v>
      </c>
      <c r="E1679" s="80" t="s">
        <v>5143</v>
      </c>
      <c r="F1679" s="339">
        <v>4</v>
      </c>
      <c r="G1679" s="85">
        <v>985</v>
      </c>
      <c r="H1679" s="85">
        <v>3940</v>
      </c>
      <c r="I1679" s="242"/>
    </row>
    <row r="1680" spans="1:9" x14ac:dyDescent="0.25">
      <c r="A1680" s="240" t="s">
        <v>5315</v>
      </c>
      <c r="B1680" s="235" t="s">
        <v>10176</v>
      </c>
      <c r="C1680" s="126" t="s">
        <v>10177</v>
      </c>
      <c r="D1680" s="80" t="s">
        <v>5368</v>
      </c>
      <c r="E1680" s="80" t="s">
        <v>5143</v>
      </c>
      <c r="F1680" s="339">
        <v>4</v>
      </c>
      <c r="G1680" s="85">
        <v>985</v>
      </c>
      <c r="H1680" s="85">
        <v>3940</v>
      </c>
      <c r="I1680" s="242"/>
    </row>
    <row r="1681" spans="1:9" x14ac:dyDescent="0.25">
      <c r="A1681" s="240" t="s">
        <v>5315</v>
      </c>
      <c r="B1681" s="235" t="s">
        <v>10214</v>
      </c>
      <c r="C1681" s="126" t="s">
        <v>10215</v>
      </c>
      <c r="D1681" s="80" t="s">
        <v>5368</v>
      </c>
      <c r="E1681" s="80" t="s">
        <v>5143</v>
      </c>
      <c r="F1681" s="339">
        <v>4</v>
      </c>
      <c r="G1681" s="85">
        <v>3579</v>
      </c>
      <c r="H1681" s="85">
        <v>14316</v>
      </c>
      <c r="I1681" s="242"/>
    </row>
    <row r="1682" spans="1:9" x14ac:dyDescent="0.25">
      <c r="A1682" s="240" t="s">
        <v>5315</v>
      </c>
      <c r="B1682" s="235" t="s">
        <v>5537</v>
      </c>
      <c r="C1682" s="126" t="s">
        <v>5538</v>
      </c>
      <c r="D1682" s="80" t="s">
        <v>5368</v>
      </c>
      <c r="E1682" s="80" t="s">
        <v>5404</v>
      </c>
      <c r="F1682" s="339">
        <v>0.1</v>
      </c>
      <c r="G1682" s="85">
        <v>5304</v>
      </c>
      <c r="H1682" s="85">
        <v>530</v>
      </c>
      <c r="I1682" s="242"/>
    </row>
    <row r="1683" spans="1:9" x14ac:dyDescent="0.25">
      <c r="A1683" s="240" t="s">
        <v>5315</v>
      </c>
      <c r="B1683" s="235" t="s">
        <v>10178</v>
      </c>
      <c r="C1683" s="126" t="s">
        <v>10179</v>
      </c>
      <c r="D1683" s="80" t="s">
        <v>5368</v>
      </c>
      <c r="E1683" s="80" t="s">
        <v>5143</v>
      </c>
      <c r="F1683" s="339">
        <v>0.6</v>
      </c>
      <c r="G1683" s="85">
        <v>21329</v>
      </c>
      <c r="H1683" s="85">
        <v>12797</v>
      </c>
      <c r="I1683" s="242"/>
    </row>
    <row r="1684" spans="1:9" x14ac:dyDescent="0.25">
      <c r="A1684" s="240" t="s">
        <v>5315</v>
      </c>
      <c r="B1684" s="235" t="s">
        <v>10239</v>
      </c>
      <c r="C1684" s="126" t="s">
        <v>10240</v>
      </c>
      <c r="D1684" s="80" t="s">
        <v>5368</v>
      </c>
      <c r="E1684" s="80" t="s">
        <v>5143</v>
      </c>
      <c r="F1684" s="339">
        <v>0.16</v>
      </c>
      <c r="G1684" s="85">
        <v>130006</v>
      </c>
      <c r="H1684" s="85">
        <v>20801</v>
      </c>
      <c r="I1684" s="242"/>
    </row>
    <row r="1685" spans="1:9" x14ac:dyDescent="0.25">
      <c r="A1685" s="240" t="s">
        <v>5315</v>
      </c>
      <c r="B1685" s="235" t="s">
        <v>10241</v>
      </c>
      <c r="C1685" s="126" t="s">
        <v>10242</v>
      </c>
      <c r="D1685" s="80" t="s">
        <v>5368</v>
      </c>
      <c r="E1685" s="80" t="s">
        <v>5143</v>
      </c>
      <c r="F1685" s="339">
        <v>2</v>
      </c>
      <c r="G1685" s="85">
        <v>1253</v>
      </c>
      <c r="H1685" s="85">
        <v>2506</v>
      </c>
      <c r="I1685" s="242"/>
    </row>
    <row r="1686" spans="1:9" x14ac:dyDescent="0.25">
      <c r="A1686" s="240" t="s">
        <v>5315</v>
      </c>
      <c r="B1686" s="235" t="s">
        <v>10243</v>
      </c>
      <c r="C1686" s="126" t="s">
        <v>10244</v>
      </c>
      <c r="D1686" s="80" t="s">
        <v>5368</v>
      </c>
      <c r="E1686" s="80" t="s">
        <v>5143</v>
      </c>
      <c r="F1686" s="339">
        <v>2</v>
      </c>
      <c r="G1686" s="85">
        <v>496</v>
      </c>
      <c r="H1686" s="85">
        <v>992</v>
      </c>
      <c r="I1686" s="242"/>
    </row>
    <row r="1687" spans="1:9" x14ac:dyDescent="0.25">
      <c r="A1687" s="240" t="s">
        <v>5315</v>
      </c>
      <c r="B1687" s="235" t="s">
        <v>10245</v>
      </c>
      <c r="C1687" s="126" t="s">
        <v>10246</v>
      </c>
      <c r="D1687" s="80" t="s">
        <v>5368</v>
      </c>
      <c r="E1687" s="80" t="s">
        <v>5143</v>
      </c>
      <c r="F1687" s="339">
        <v>0.1</v>
      </c>
      <c r="G1687" s="85">
        <v>41360</v>
      </c>
      <c r="H1687" s="85">
        <v>4136</v>
      </c>
      <c r="I1687" s="242"/>
    </row>
    <row r="1688" spans="1:9" ht="52" x14ac:dyDescent="0.25">
      <c r="A1688" s="239" t="s">
        <v>5317</v>
      </c>
      <c r="B1688" s="237" t="s">
        <v>5364</v>
      </c>
      <c r="C1688" s="335" t="s">
        <v>5318</v>
      </c>
      <c r="D1688" s="336" t="s">
        <v>12</v>
      </c>
      <c r="E1688" s="336" t="s">
        <v>91</v>
      </c>
      <c r="F1688" s="337"/>
      <c r="G1688" s="338"/>
      <c r="H1688" s="338"/>
      <c r="I1688" s="338">
        <v>78063</v>
      </c>
    </row>
    <row r="1689" spans="1:9" x14ac:dyDescent="0.25">
      <c r="A1689" s="238" t="s">
        <v>5317</v>
      </c>
      <c r="B1689" s="236" t="s">
        <v>5374</v>
      </c>
      <c r="C1689" s="126" t="s">
        <v>5375</v>
      </c>
      <c r="D1689" s="80" t="s">
        <v>5376</v>
      </c>
      <c r="E1689" s="80" t="s">
        <v>70</v>
      </c>
      <c r="F1689" s="339">
        <v>0.3</v>
      </c>
      <c r="G1689" s="85">
        <v>3623</v>
      </c>
      <c r="H1689" s="85">
        <v>1087</v>
      </c>
      <c r="I1689" s="242"/>
    </row>
    <row r="1690" spans="1:9" ht="25" x14ac:dyDescent="0.25">
      <c r="A1690" s="238" t="s">
        <v>5317</v>
      </c>
      <c r="B1690" s="236" t="s">
        <v>5681</v>
      </c>
      <c r="C1690" s="126" t="s">
        <v>5682</v>
      </c>
      <c r="D1690" s="80" t="s">
        <v>5390</v>
      </c>
      <c r="E1690" s="80" t="s">
        <v>5683</v>
      </c>
      <c r="F1690" s="339">
        <v>0.36565938736009451</v>
      </c>
      <c r="G1690" s="85">
        <v>17302</v>
      </c>
      <c r="H1690" s="85">
        <v>6327</v>
      </c>
      <c r="I1690" s="242"/>
    </row>
    <row r="1691" spans="1:9" ht="37.5" x14ac:dyDescent="0.25">
      <c r="A1691" s="238" t="s">
        <v>5317</v>
      </c>
      <c r="B1691" s="236" t="s">
        <v>10086</v>
      </c>
      <c r="C1691" s="126" t="s">
        <v>10087</v>
      </c>
      <c r="D1691" s="80" t="s">
        <v>5368</v>
      </c>
      <c r="E1691" s="80" t="s">
        <v>70</v>
      </c>
      <c r="F1691" s="339">
        <v>0.2</v>
      </c>
      <c r="G1691" s="85">
        <v>5410</v>
      </c>
      <c r="H1691" s="85">
        <v>1082</v>
      </c>
      <c r="I1691" s="242"/>
    </row>
    <row r="1692" spans="1:9" x14ac:dyDescent="0.25">
      <c r="A1692" s="238" t="s">
        <v>5317</v>
      </c>
      <c r="B1692" s="236" t="s">
        <v>5734</v>
      </c>
      <c r="C1692" s="126" t="s">
        <v>5735</v>
      </c>
      <c r="D1692" s="80" t="s">
        <v>5373</v>
      </c>
      <c r="E1692" s="80" t="s">
        <v>4985</v>
      </c>
      <c r="F1692" s="339">
        <v>0.8</v>
      </c>
      <c r="G1692" s="85">
        <v>41004</v>
      </c>
      <c r="H1692" s="85">
        <v>32803</v>
      </c>
      <c r="I1692" s="242"/>
    </row>
    <row r="1693" spans="1:9" x14ac:dyDescent="0.25">
      <c r="A1693" s="238" t="s">
        <v>5317</v>
      </c>
      <c r="B1693" s="236" t="s">
        <v>5377</v>
      </c>
      <c r="C1693" s="126" t="s">
        <v>5378</v>
      </c>
      <c r="D1693" s="80" t="s">
        <v>5368</v>
      </c>
      <c r="E1693" s="80" t="s">
        <v>70</v>
      </c>
      <c r="F1693" s="339">
        <v>1</v>
      </c>
      <c r="G1693" s="85">
        <v>1897</v>
      </c>
      <c r="H1693" s="85">
        <v>1897</v>
      </c>
      <c r="I1693" s="242"/>
    </row>
    <row r="1694" spans="1:9" x14ac:dyDescent="0.25">
      <c r="A1694" s="240" t="s">
        <v>5317</v>
      </c>
      <c r="B1694" s="235" t="s">
        <v>10163</v>
      </c>
      <c r="C1694" s="126" t="s">
        <v>10164</v>
      </c>
      <c r="D1694" s="80" t="s">
        <v>5368</v>
      </c>
      <c r="E1694" s="80" t="s">
        <v>10047</v>
      </c>
      <c r="F1694" s="339">
        <v>5.000000000000001E-3</v>
      </c>
      <c r="G1694" s="85">
        <v>6441549</v>
      </c>
      <c r="H1694" s="85">
        <v>32208</v>
      </c>
      <c r="I1694" s="242"/>
    </row>
    <row r="1695" spans="1:9" x14ac:dyDescent="0.25">
      <c r="A1695" s="240" t="s">
        <v>5317</v>
      </c>
      <c r="B1695" s="235" t="s">
        <v>10165</v>
      </c>
      <c r="C1695" s="126" t="s">
        <v>10166</v>
      </c>
      <c r="D1695" s="80" t="s">
        <v>5368</v>
      </c>
      <c r="E1695" s="80" t="s">
        <v>10167</v>
      </c>
      <c r="F1695" s="339">
        <v>4.4999999999999999E-4</v>
      </c>
      <c r="G1695" s="85">
        <v>2206969</v>
      </c>
      <c r="H1695" s="85">
        <v>993</v>
      </c>
      <c r="I1695" s="242"/>
    </row>
    <row r="1696" spans="1:9" x14ac:dyDescent="0.25">
      <c r="A1696" s="240" t="s">
        <v>5317</v>
      </c>
      <c r="B1696" s="235" t="s">
        <v>5598</v>
      </c>
      <c r="C1696" s="126" t="s">
        <v>5599</v>
      </c>
      <c r="D1696" s="80" t="s">
        <v>5368</v>
      </c>
      <c r="E1696" s="80" t="s">
        <v>5393</v>
      </c>
      <c r="F1696" s="339">
        <v>0.06</v>
      </c>
      <c r="G1696" s="85">
        <v>12500</v>
      </c>
      <c r="H1696" s="85">
        <v>750</v>
      </c>
      <c r="I1696" s="242"/>
    </row>
    <row r="1697" spans="1:9" x14ac:dyDescent="0.25">
      <c r="A1697" s="240" t="s">
        <v>5317</v>
      </c>
      <c r="B1697" s="235" t="s">
        <v>10168</v>
      </c>
      <c r="C1697" s="126" t="s">
        <v>10169</v>
      </c>
      <c r="D1697" s="80" t="s">
        <v>5368</v>
      </c>
      <c r="E1697" s="80" t="s">
        <v>10170</v>
      </c>
      <c r="F1697" s="339">
        <v>3.0000000000000001E-3</v>
      </c>
      <c r="G1697" s="85">
        <v>40095</v>
      </c>
      <c r="H1697" s="85">
        <v>120</v>
      </c>
      <c r="I1697" s="242"/>
    </row>
    <row r="1698" spans="1:9" x14ac:dyDescent="0.25">
      <c r="A1698" s="240" t="s">
        <v>5317</v>
      </c>
      <c r="B1698" s="235" t="s">
        <v>5537</v>
      </c>
      <c r="C1698" s="126" t="s">
        <v>5538</v>
      </c>
      <c r="D1698" s="80" t="s">
        <v>5368</v>
      </c>
      <c r="E1698" s="80" t="s">
        <v>5404</v>
      </c>
      <c r="F1698" s="339">
        <v>0.15</v>
      </c>
      <c r="G1698" s="85">
        <v>5304</v>
      </c>
      <c r="H1698" s="85">
        <v>796</v>
      </c>
      <c r="I1698" s="242"/>
    </row>
    <row r="1699" spans="1:9" ht="65" x14ac:dyDescent="0.25">
      <c r="A1699" s="239" t="s">
        <v>5319</v>
      </c>
      <c r="B1699" s="237" t="s">
        <v>5364</v>
      </c>
      <c r="C1699" s="335" t="s">
        <v>5320</v>
      </c>
      <c r="D1699" s="336" t="s">
        <v>12</v>
      </c>
      <c r="E1699" s="336" t="s">
        <v>70</v>
      </c>
      <c r="F1699" s="337"/>
      <c r="G1699" s="338"/>
      <c r="H1699" s="338"/>
      <c r="I1699" s="338">
        <v>165788</v>
      </c>
    </row>
    <row r="1700" spans="1:9" x14ac:dyDescent="0.25">
      <c r="A1700" s="238" t="s">
        <v>5319</v>
      </c>
      <c r="B1700" s="236" t="s">
        <v>5374</v>
      </c>
      <c r="C1700" s="126" t="s">
        <v>5375</v>
      </c>
      <c r="D1700" s="80" t="s">
        <v>5376</v>
      </c>
      <c r="E1700" s="80" t="s">
        <v>70</v>
      </c>
      <c r="F1700" s="339">
        <v>0.1</v>
      </c>
      <c r="G1700" s="85">
        <v>3623</v>
      </c>
      <c r="H1700" s="85">
        <v>362</v>
      </c>
      <c r="I1700" s="242"/>
    </row>
    <row r="1701" spans="1:9" ht="25" x14ac:dyDescent="0.25">
      <c r="A1701" s="238" t="s">
        <v>5319</v>
      </c>
      <c r="B1701" s="236" t="s">
        <v>5681</v>
      </c>
      <c r="C1701" s="126" t="s">
        <v>5682</v>
      </c>
      <c r="D1701" s="80" t="s">
        <v>5390</v>
      </c>
      <c r="E1701" s="80" t="s">
        <v>5683</v>
      </c>
      <c r="F1701" s="339">
        <v>0.46204604266599375</v>
      </c>
      <c r="G1701" s="85">
        <v>17302</v>
      </c>
      <c r="H1701" s="85">
        <v>7994</v>
      </c>
      <c r="I1701" s="242"/>
    </row>
    <row r="1702" spans="1:9" ht="37.5" x14ac:dyDescent="0.25">
      <c r="A1702" s="238" t="s">
        <v>5319</v>
      </c>
      <c r="B1702" s="236" t="s">
        <v>10086</v>
      </c>
      <c r="C1702" s="126" t="s">
        <v>10087</v>
      </c>
      <c r="D1702" s="80" t="s">
        <v>5368</v>
      </c>
      <c r="E1702" s="80" t="s">
        <v>70</v>
      </c>
      <c r="F1702" s="339">
        <v>0.2</v>
      </c>
      <c r="G1702" s="85">
        <v>5410</v>
      </c>
      <c r="H1702" s="85">
        <v>1082</v>
      </c>
      <c r="I1702" s="242"/>
    </row>
    <row r="1703" spans="1:9" x14ac:dyDescent="0.25">
      <c r="A1703" s="238" t="s">
        <v>5319</v>
      </c>
      <c r="B1703" s="236" t="s">
        <v>5734</v>
      </c>
      <c r="C1703" s="126" t="s">
        <v>5735</v>
      </c>
      <c r="D1703" s="80" t="s">
        <v>5373</v>
      </c>
      <c r="E1703" s="80" t="s">
        <v>4985</v>
      </c>
      <c r="F1703" s="339">
        <v>1</v>
      </c>
      <c r="G1703" s="85">
        <v>41004</v>
      </c>
      <c r="H1703" s="85">
        <v>41004</v>
      </c>
      <c r="I1703" s="242"/>
    </row>
    <row r="1704" spans="1:9" x14ac:dyDescent="0.25">
      <c r="A1704" s="238" t="s">
        <v>5319</v>
      </c>
      <c r="B1704" s="236" t="s">
        <v>5377</v>
      </c>
      <c r="C1704" s="126" t="s">
        <v>5378</v>
      </c>
      <c r="D1704" s="80" t="s">
        <v>5368</v>
      </c>
      <c r="E1704" s="80" t="s">
        <v>70</v>
      </c>
      <c r="F1704" s="339">
        <v>1</v>
      </c>
      <c r="G1704" s="85">
        <v>1897</v>
      </c>
      <c r="H1704" s="85">
        <v>1897</v>
      </c>
      <c r="I1704" s="242"/>
    </row>
    <row r="1705" spans="1:9" x14ac:dyDescent="0.25">
      <c r="A1705" s="240" t="s">
        <v>5319</v>
      </c>
      <c r="B1705" s="235" t="s">
        <v>10163</v>
      </c>
      <c r="C1705" s="126" t="s">
        <v>10164</v>
      </c>
      <c r="D1705" s="80" t="s">
        <v>5368</v>
      </c>
      <c r="E1705" s="80" t="s">
        <v>10047</v>
      </c>
      <c r="F1705" s="339">
        <v>1.2500000000000001E-2</v>
      </c>
      <c r="G1705" s="85">
        <v>6441549</v>
      </c>
      <c r="H1705" s="85">
        <v>80519</v>
      </c>
      <c r="I1705" s="242"/>
    </row>
    <row r="1706" spans="1:9" x14ac:dyDescent="0.25">
      <c r="A1706" s="240" t="s">
        <v>5319</v>
      </c>
      <c r="B1706" s="235" t="s">
        <v>10165</v>
      </c>
      <c r="C1706" s="126" t="s">
        <v>10166</v>
      </c>
      <c r="D1706" s="80" t="s">
        <v>5368</v>
      </c>
      <c r="E1706" s="80" t="s">
        <v>10167</v>
      </c>
      <c r="F1706" s="339">
        <v>1.1250000000000001E-3</v>
      </c>
      <c r="G1706" s="85">
        <v>2206969</v>
      </c>
      <c r="H1706" s="85">
        <v>2483</v>
      </c>
      <c r="I1706" s="242"/>
    </row>
    <row r="1707" spans="1:9" x14ac:dyDescent="0.25">
      <c r="A1707" s="240" t="s">
        <v>5319</v>
      </c>
      <c r="B1707" s="235" t="s">
        <v>5598</v>
      </c>
      <c r="C1707" s="126" t="s">
        <v>5599</v>
      </c>
      <c r="D1707" s="80" t="s">
        <v>5368</v>
      </c>
      <c r="E1707" s="80" t="s">
        <v>5393</v>
      </c>
      <c r="F1707" s="339">
        <v>0.15000000000000002</v>
      </c>
      <c r="G1707" s="85">
        <v>12500</v>
      </c>
      <c r="H1707" s="85">
        <v>1875</v>
      </c>
      <c r="I1707" s="242"/>
    </row>
    <row r="1708" spans="1:9" x14ac:dyDescent="0.25">
      <c r="A1708" s="240" t="s">
        <v>5319</v>
      </c>
      <c r="B1708" s="235" t="s">
        <v>10168</v>
      </c>
      <c r="C1708" s="126" t="s">
        <v>10169</v>
      </c>
      <c r="D1708" s="80" t="s">
        <v>5368</v>
      </c>
      <c r="E1708" s="80" t="s">
        <v>10170</v>
      </c>
      <c r="F1708" s="339">
        <v>4.1250000000000002E-3</v>
      </c>
      <c r="G1708" s="85">
        <v>40095</v>
      </c>
      <c r="H1708" s="85">
        <v>165</v>
      </c>
      <c r="I1708" s="242"/>
    </row>
    <row r="1709" spans="1:9" x14ac:dyDescent="0.25">
      <c r="A1709" s="240" t="s">
        <v>5319</v>
      </c>
      <c r="B1709" s="235" t="s">
        <v>10171</v>
      </c>
      <c r="C1709" s="126" t="s">
        <v>10172</v>
      </c>
      <c r="D1709" s="80" t="s">
        <v>5368</v>
      </c>
      <c r="E1709" s="80" t="s">
        <v>10173</v>
      </c>
      <c r="F1709" s="339">
        <v>1</v>
      </c>
      <c r="G1709" s="85">
        <v>13021</v>
      </c>
      <c r="H1709" s="85">
        <v>13021</v>
      </c>
      <c r="I1709" s="242"/>
    </row>
    <row r="1710" spans="1:9" x14ac:dyDescent="0.25">
      <c r="A1710" s="240" t="s">
        <v>5319</v>
      </c>
      <c r="B1710" s="235" t="s">
        <v>10174</v>
      </c>
      <c r="C1710" s="126" t="s">
        <v>10175</v>
      </c>
      <c r="D1710" s="80" t="s">
        <v>5368</v>
      </c>
      <c r="E1710" s="80" t="s">
        <v>5143</v>
      </c>
      <c r="F1710" s="339">
        <v>7</v>
      </c>
      <c r="G1710" s="85">
        <v>985</v>
      </c>
      <c r="H1710" s="85">
        <v>6895</v>
      </c>
      <c r="I1710" s="242"/>
    </row>
    <row r="1711" spans="1:9" x14ac:dyDescent="0.25">
      <c r="A1711" s="240" t="s">
        <v>5319</v>
      </c>
      <c r="B1711" s="235" t="s">
        <v>10176</v>
      </c>
      <c r="C1711" s="126" t="s">
        <v>10177</v>
      </c>
      <c r="D1711" s="80" t="s">
        <v>5368</v>
      </c>
      <c r="E1711" s="80" t="s">
        <v>5143</v>
      </c>
      <c r="F1711" s="339">
        <v>7</v>
      </c>
      <c r="G1711" s="85">
        <v>985</v>
      </c>
      <c r="H1711" s="85">
        <v>6895</v>
      </c>
      <c r="I1711" s="242"/>
    </row>
    <row r="1712" spans="1:9" x14ac:dyDescent="0.25">
      <c r="A1712" s="240" t="s">
        <v>5319</v>
      </c>
      <c r="B1712" s="235" t="s">
        <v>5537</v>
      </c>
      <c r="C1712" s="126" t="s">
        <v>5538</v>
      </c>
      <c r="D1712" s="80" t="s">
        <v>5368</v>
      </c>
      <c r="E1712" s="80" t="s">
        <v>5404</v>
      </c>
      <c r="F1712" s="339">
        <v>0.1</v>
      </c>
      <c r="G1712" s="85">
        <v>5304</v>
      </c>
      <c r="H1712" s="85">
        <v>530</v>
      </c>
      <c r="I1712" s="242"/>
    </row>
    <row r="1713" spans="1:9" x14ac:dyDescent="0.25">
      <c r="A1713" s="240" t="s">
        <v>5319</v>
      </c>
      <c r="B1713" s="235" t="s">
        <v>10178</v>
      </c>
      <c r="C1713" s="126" t="s">
        <v>10179</v>
      </c>
      <c r="D1713" s="80" t="s">
        <v>5368</v>
      </c>
      <c r="E1713" s="80" t="s">
        <v>5143</v>
      </c>
      <c r="F1713" s="339">
        <v>0.05</v>
      </c>
      <c r="G1713" s="85">
        <v>21329</v>
      </c>
      <c r="H1713" s="85">
        <v>1066</v>
      </c>
      <c r="I1713" s="242"/>
    </row>
    <row r="1714" spans="1:9" ht="143" x14ac:dyDescent="0.25">
      <c r="A1714" s="239" t="s">
        <v>5321</v>
      </c>
      <c r="B1714" s="237" t="s">
        <v>5364</v>
      </c>
      <c r="C1714" s="335" t="s">
        <v>5322</v>
      </c>
      <c r="D1714" s="336" t="s">
        <v>12</v>
      </c>
      <c r="E1714" s="336" t="s">
        <v>91</v>
      </c>
      <c r="F1714" s="337"/>
      <c r="G1714" s="338"/>
      <c r="H1714" s="338"/>
      <c r="I1714" s="338">
        <v>840756</v>
      </c>
    </row>
    <row r="1715" spans="1:9" x14ac:dyDescent="0.25">
      <c r="A1715" s="238" t="s">
        <v>5321</v>
      </c>
      <c r="B1715" s="236" t="s">
        <v>5374</v>
      </c>
      <c r="C1715" s="126" t="s">
        <v>5375</v>
      </c>
      <c r="D1715" s="80" t="s">
        <v>5376</v>
      </c>
      <c r="E1715" s="80" t="s">
        <v>70</v>
      </c>
      <c r="F1715" s="339">
        <v>0.5</v>
      </c>
      <c r="G1715" s="85">
        <v>3623</v>
      </c>
      <c r="H1715" s="85">
        <v>1812</v>
      </c>
      <c r="I1715" s="242"/>
    </row>
    <row r="1716" spans="1:9" ht="25" x14ac:dyDescent="0.25">
      <c r="A1716" s="238" t="s">
        <v>5321</v>
      </c>
      <c r="B1716" s="236" t="s">
        <v>5681</v>
      </c>
      <c r="C1716" s="126" t="s">
        <v>5682</v>
      </c>
      <c r="D1716" s="80" t="s">
        <v>5390</v>
      </c>
      <c r="E1716" s="80" t="s">
        <v>5683</v>
      </c>
      <c r="F1716" s="339">
        <v>5.1139234801216586</v>
      </c>
      <c r="G1716" s="85">
        <v>17302</v>
      </c>
      <c r="H1716" s="85">
        <v>88481</v>
      </c>
      <c r="I1716" s="242"/>
    </row>
    <row r="1717" spans="1:9" ht="37.5" x14ac:dyDescent="0.25">
      <c r="A1717" s="238" t="s">
        <v>5321</v>
      </c>
      <c r="B1717" s="236" t="s">
        <v>10086</v>
      </c>
      <c r="C1717" s="126" t="s">
        <v>10087</v>
      </c>
      <c r="D1717" s="80" t="s">
        <v>5368</v>
      </c>
      <c r="E1717" s="80" t="s">
        <v>70</v>
      </c>
      <c r="F1717" s="339">
        <v>0.2</v>
      </c>
      <c r="G1717" s="85">
        <v>5410</v>
      </c>
      <c r="H1717" s="85">
        <v>1082</v>
      </c>
      <c r="I1717" s="242"/>
    </row>
    <row r="1718" spans="1:9" x14ac:dyDescent="0.25">
      <c r="A1718" s="238" t="s">
        <v>5321</v>
      </c>
      <c r="B1718" s="236" t="s">
        <v>5734</v>
      </c>
      <c r="C1718" s="126" t="s">
        <v>5735</v>
      </c>
      <c r="D1718" s="80" t="s">
        <v>5373</v>
      </c>
      <c r="E1718" s="80" t="s">
        <v>4985</v>
      </c>
      <c r="F1718" s="339">
        <v>4.5</v>
      </c>
      <c r="G1718" s="85">
        <v>41004</v>
      </c>
      <c r="H1718" s="85">
        <v>184518</v>
      </c>
      <c r="I1718" s="242"/>
    </row>
    <row r="1719" spans="1:9" x14ac:dyDescent="0.25">
      <c r="A1719" s="238" t="s">
        <v>5321</v>
      </c>
      <c r="B1719" s="236" t="s">
        <v>5377</v>
      </c>
      <c r="C1719" s="126" t="s">
        <v>5378</v>
      </c>
      <c r="D1719" s="80" t="s">
        <v>5368</v>
      </c>
      <c r="E1719" s="80" t="s">
        <v>70</v>
      </c>
      <c r="F1719" s="339">
        <v>1</v>
      </c>
      <c r="G1719" s="85">
        <v>1897</v>
      </c>
      <c r="H1719" s="85">
        <v>1897</v>
      </c>
      <c r="I1719" s="242"/>
    </row>
    <row r="1720" spans="1:9" x14ac:dyDescent="0.25">
      <c r="A1720" s="240" t="s">
        <v>5321</v>
      </c>
      <c r="B1720" s="235" t="s">
        <v>10163</v>
      </c>
      <c r="C1720" s="126" t="s">
        <v>10164</v>
      </c>
      <c r="D1720" s="80" t="s">
        <v>5368</v>
      </c>
      <c r="E1720" s="80" t="s">
        <v>10047</v>
      </c>
      <c r="F1720" s="339">
        <v>4.4999999999999998E-2</v>
      </c>
      <c r="G1720" s="85">
        <v>6441549</v>
      </c>
      <c r="H1720" s="85">
        <v>289870</v>
      </c>
      <c r="I1720" s="242"/>
    </row>
    <row r="1721" spans="1:9" x14ac:dyDescent="0.25">
      <c r="A1721" s="240" t="s">
        <v>5321</v>
      </c>
      <c r="B1721" s="235" t="s">
        <v>10165</v>
      </c>
      <c r="C1721" s="126" t="s">
        <v>10166</v>
      </c>
      <c r="D1721" s="80" t="s">
        <v>5368</v>
      </c>
      <c r="E1721" s="80" t="s">
        <v>10167</v>
      </c>
      <c r="F1721" s="339">
        <v>5.4000000000000003E-3</v>
      </c>
      <c r="G1721" s="85">
        <v>2206969</v>
      </c>
      <c r="H1721" s="85">
        <v>11918</v>
      </c>
      <c r="I1721" s="242"/>
    </row>
    <row r="1722" spans="1:9" x14ac:dyDescent="0.25">
      <c r="A1722" s="240" t="s">
        <v>5321</v>
      </c>
      <c r="B1722" s="235" t="s">
        <v>5598</v>
      </c>
      <c r="C1722" s="126" t="s">
        <v>5599</v>
      </c>
      <c r="D1722" s="80" t="s">
        <v>5368</v>
      </c>
      <c r="E1722" s="80" t="s">
        <v>5393</v>
      </c>
      <c r="F1722" s="339">
        <v>0.72000000000000008</v>
      </c>
      <c r="G1722" s="85">
        <v>12500</v>
      </c>
      <c r="H1722" s="85">
        <v>9000</v>
      </c>
      <c r="I1722" s="242"/>
    </row>
    <row r="1723" spans="1:9" x14ac:dyDescent="0.25">
      <c r="A1723" s="240" t="s">
        <v>5321</v>
      </c>
      <c r="B1723" s="235" t="s">
        <v>10168</v>
      </c>
      <c r="C1723" s="126" t="s">
        <v>10169</v>
      </c>
      <c r="D1723" s="80" t="s">
        <v>5368</v>
      </c>
      <c r="E1723" s="80" t="s">
        <v>10170</v>
      </c>
      <c r="F1723" s="339">
        <v>1.9799999999999998E-2</v>
      </c>
      <c r="G1723" s="85">
        <v>40095</v>
      </c>
      <c r="H1723" s="85">
        <v>794</v>
      </c>
      <c r="I1723" s="242"/>
    </row>
    <row r="1724" spans="1:9" x14ac:dyDescent="0.25">
      <c r="A1724" s="240" t="s">
        <v>5321</v>
      </c>
      <c r="B1724" s="235" t="s">
        <v>10209</v>
      </c>
      <c r="C1724" s="126" t="s">
        <v>10210</v>
      </c>
      <c r="D1724" s="80" t="s">
        <v>5368</v>
      </c>
      <c r="E1724" s="80" t="s">
        <v>10211</v>
      </c>
      <c r="F1724" s="339">
        <v>0.36</v>
      </c>
      <c r="G1724" s="85">
        <v>95734</v>
      </c>
      <c r="H1724" s="85">
        <v>34464</v>
      </c>
      <c r="I1724" s="242"/>
    </row>
    <row r="1725" spans="1:9" x14ac:dyDescent="0.25">
      <c r="A1725" s="240" t="s">
        <v>5321</v>
      </c>
      <c r="B1725" s="235" t="s">
        <v>10171</v>
      </c>
      <c r="C1725" s="126" t="s">
        <v>10172</v>
      </c>
      <c r="D1725" s="80" t="s">
        <v>5368</v>
      </c>
      <c r="E1725" s="80" t="s">
        <v>10173</v>
      </c>
      <c r="F1725" s="339">
        <v>1.2</v>
      </c>
      <c r="G1725" s="85">
        <v>13021</v>
      </c>
      <c r="H1725" s="85">
        <v>15625</v>
      </c>
      <c r="I1725" s="242"/>
    </row>
    <row r="1726" spans="1:9" x14ac:dyDescent="0.25">
      <c r="A1726" s="240" t="s">
        <v>5321</v>
      </c>
      <c r="B1726" s="235" t="s">
        <v>10174</v>
      </c>
      <c r="C1726" s="126" t="s">
        <v>10175</v>
      </c>
      <c r="D1726" s="80" t="s">
        <v>5368</v>
      </c>
      <c r="E1726" s="80" t="s">
        <v>5143</v>
      </c>
      <c r="F1726" s="339">
        <v>12</v>
      </c>
      <c r="G1726" s="85">
        <v>985</v>
      </c>
      <c r="H1726" s="85">
        <v>11820</v>
      </c>
      <c r="I1726" s="242"/>
    </row>
    <row r="1727" spans="1:9" x14ac:dyDescent="0.25">
      <c r="A1727" s="240" t="s">
        <v>5321</v>
      </c>
      <c r="B1727" s="235" t="s">
        <v>10176</v>
      </c>
      <c r="C1727" s="126" t="s">
        <v>10177</v>
      </c>
      <c r="D1727" s="80" t="s">
        <v>5368</v>
      </c>
      <c r="E1727" s="80" t="s">
        <v>5143</v>
      </c>
      <c r="F1727" s="339">
        <v>12</v>
      </c>
      <c r="G1727" s="85">
        <v>985</v>
      </c>
      <c r="H1727" s="85">
        <v>11820</v>
      </c>
      <c r="I1727" s="242"/>
    </row>
    <row r="1728" spans="1:9" x14ac:dyDescent="0.25">
      <c r="A1728" s="240" t="s">
        <v>5321</v>
      </c>
      <c r="B1728" s="235" t="s">
        <v>5537</v>
      </c>
      <c r="C1728" s="126" t="s">
        <v>5538</v>
      </c>
      <c r="D1728" s="80" t="s">
        <v>5368</v>
      </c>
      <c r="E1728" s="80" t="s">
        <v>5404</v>
      </c>
      <c r="F1728" s="339">
        <v>0.3</v>
      </c>
      <c r="G1728" s="85">
        <v>5304</v>
      </c>
      <c r="H1728" s="85">
        <v>1591</v>
      </c>
      <c r="I1728" s="242"/>
    </row>
    <row r="1729" spans="1:9" x14ac:dyDescent="0.25">
      <c r="A1729" s="240" t="s">
        <v>5321</v>
      </c>
      <c r="B1729" s="235" t="s">
        <v>10178</v>
      </c>
      <c r="C1729" s="126" t="s">
        <v>10179</v>
      </c>
      <c r="D1729" s="80" t="s">
        <v>5368</v>
      </c>
      <c r="E1729" s="80" t="s">
        <v>5143</v>
      </c>
      <c r="F1729" s="339">
        <v>7.0000000000000007E-2</v>
      </c>
      <c r="G1729" s="85">
        <v>21329</v>
      </c>
      <c r="H1729" s="85">
        <v>1493</v>
      </c>
      <c r="I1729" s="242"/>
    </row>
    <row r="1730" spans="1:9" x14ac:dyDescent="0.25">
      <c r="A1730" s="240" t="s">
        <v>5321</v>
      </c>
      <c r="B1730" s="235" t="s">
        <v>10247</v>
      </c>
      <c r="C1730" s="126" t="s">
        <v>10248</v>
      </c>
      <c r="D1730" s="80" t="s">
        <v>5368</v>
      </c>
      <c r="E1730" s="80" t="s">
        <v>5143</v>
      </c>
      <c r="F1730" s="339">
        <v>6</v>
      </c>
      <c r="G1730" s="85">
        <v>3009</v>
      </c>
      <c r="H1730" s="85">
        <v>18054</v>
      </c>
      <c r="I1730" s="242"/>
    </row>
    <row r="1731" spans="1:9" x14ac:dyDescent="0.25">
      <c r="A1731" s="240" t="s">
        <v>5321</v>
      </c>
      <c r="B1731" s="235" t="s">
        <v>7863</v>
      </c>
      <c r="C1731" s="126" t="s">
        <v>7864</v>
      </c>
      <c r="D1731" s="80" t="s">
        <v>5368</v>
      </c>
      <c r="E1731" s="80" t="s">
        <v>65</v>
      </c>
      <c r="F1731" s="339">
        <v>0.35</v>
      </c>
      <c r="G1731" s="85">
        <v>21089</v>
      </c>
      <c r="H1731" s="85">
        <v>7381</v>
      </c>
      <c r="I1731" s="242"/>
    </row>
    <row r="1732" spans="1:9" x14ac:dyDescent="0.25">
      <c r="A1732" s="240" t="s">
        <v>5321</v>
      </c>
      <c r="B1732" s="235" t="s">
        <v>6144</v>
      </c>
      <c r="C1732" s="126" t="s">
        <v>6145</v>
      </c>
      <c r="D1732" s="80" t="s">
        <v>5368</v>
      </c>
      <c r="E1732" s="80" t="s">
        <v>65</v>
      </c>
      <c r="F1732" s="339">
        <v>1.55</v>
      </c>
      <c r="G1732" s="85">
        <v>33852</v>
      </c>
      <c r="H1732" s="85">
        <v>52471</v>
      </c>
      <c r="I1732" s="242"/>
    </row>
    <row r="1733" spans="1:9" x14ac:dyDescent="0.25">
      <c r="A1733" s="240" t="s">
        <v>5321</v>
      </c>
      <c r="B1733" s="235" t="s">
        <v>8572</v>
      </c>
      <c r="C1733" s="126" t="s">
        <v>8573</v>
      </c>
      <c r="D1733" s="80" t="s">
        <v>5368</v>
      </c>
      <c r="E1733" s="80" t="s">
        <v>5393</v>
      </c>
      <c r="F1733" s="339">
        <v>0.1125</v>
      </c>
      <c r="G1733" s="85">
        <v>124696</v>
      </c>
      <c r="H1733" s="85">
        <v>14028</v>
      </c>
      <c r="I1733" s="242"/>
    </row>
    <row r="1734" spans="1:9" ht="25" x14ac:dyDescent="0.25">
      <c r="A1734" s="240" t="s">
        <v>5321</v>
      </c>
      <c r="B1734" s="235" t="s">
        <v>10249</v>
      </c>
      <c r="C1734" s="126" t="s">
        <v>10250</v>
      </c>
      <c r="D1734" s="80" t="s">
        <v>5368</v>
      </c>
      <c r="E1734" s="80" t="s">
        <v>5143</v>
      </c>
      <c r="F1734" s="339">
        <v>3</v>
      </c>
      <c r="G1734" s="85">
        <v>27355</v>
      </c>
      <c r="H1734" s="85">
        <v>82065</v>
      </c>
      <c r="I1734" s="242"/>
    </row>
    <row r="1735" spans="1:9" x14ac:dyDescent="0.25">
      <c r="A1735" s="240" t="s">
        <v>5321</v>
      </c>
      <c r="B1735" s="235" t="s">
        <v>6107</v>
      </c>
      <c r="C1735" s="126" t="s">
        <v>6108</v>
      </c>
      <c r="D1735" s="80" t="s">
        <v>5368</v>
      </c>
      <c r="E1735" s="80" t="s">
        <v>70</v>
      </c>
      <c r="F1735" s="339">
        <v>13</v>
      </c>
      <c r="G1735" s="85">
        <v>44</v>
      </c>
      <c r="H1735" s="85">
        <v>572</v>
      </c>
      <c r="I1735" s="242"/>
    </row>
    <row r="1736" spans="1:9" ht="26" x14ac:dyDescent="0.25">
      <c r="A1736" s="239" t="s">
        <v>5323</v>
      </c>
      <c r="B1736" s="237" t="s">
        <v>5364</v>
      </c>
      <c r="C1736" s="335" t="s">
        <v>5324</v>
      </c>
      <c r="D1736" s="336" t="s">
        <v>12</v>
      </c>
      <c r="E1736" s="336" t="s">
        <v>91</v>
      </c>
      <c r="F1736" s="337"/>
      <c r="G1736" s="338"/>
      <c r="H1736" s="338"/>
      <c r="I1736" s="338">
        <v>159634</v>
      </c>
    </row>
    <row r="1737" spans="1:9" x14ac:dyDescent="0.25">
      <c r="A1737" s="238" t="s">
        <v>5323</v>
      </c>
      <c r="B1737" s="236" t="s">
        <v>5374</v>
      </c>
      <c r="C1737" s="126" t="s">
        <v>5375</v>
      </c>
      <c r="D1737" s="80" t="s">
        <v>5376</v>
      </c>
      <c r="E1737" s="80" t="s">
        <v>70</v>
      </c>
      <c r="F1737" s="339">
        <v>0.1</v>
      </c>
      <c r="G1737" s="85">
        <v>3623</v>
      </c>
      <c r="H1737" s="85">
        <v>362</v>
      </c>
      <c r="I1737" s="242"/>
    </row>
    <row r="1738" spans="1:9" ht="37.5" x14ac:dyDescent="0.25">
      <c r="A1738" s="238" t="s">
        <v>5323</v>
      </c>
      <c r="B1738" s="236" t="s">
        <v>10086</v>
      </c>
      <c r="C1738" s="126" t="s">
        <v>10087</v>
      </c>
      <c r="D1738" s="80" t="s">
        <v>5368</v>
      </c>
      <c r="E1738" s="80" t="s">
        <v>70</v>
      </c>
      <c r="F1738" s="339">
        <v>1</v>
      </c>
      <c r="G1738" s="85">
        <v>5410</v>
      </c>
      <c r="H1738" s="85">
        <v>5410</v>
      </c>
      <c r="I1738" s="242"/>
    </row>
    <row r="1739" spans="1:9" ht="25" x14ac:dyDescent="0.25">
      <c r="A1739" s="238" t="s">
        <v>5323</v>
      </c>
      <c r="B1739" s="236" t="s">
        <v>5681</v>
      </c>
      <c r="C1739" s="126" t="s">
        <v>5682</v>
      </c>
      <c r="D1739" s="80" t="s">
        <v>5390</v>
      </c>
      <c r="E1739" s="80" t="s">
        <v>5683</v>
      </c>
      <c r="F1739" s="339">
        <v>0.82896334499464952</v>
      </c>
      <c r="G1739" s="85">
        <v>17302</v>
      </c>
      <c r="H1739" s="85">
        <v>14343</v>
      </c>
      <c r="I1739" s="242"/>
    </row>
    <row r="1740" spans="1:9" x14ac:dyDescent="0.25">
      <c r="A1740" s="238" t="s">
        <v>5323</v>
      </c>
      <c r="B1740" s="236" t="s">
        <v>5377</v>
      </c>
      <c r="C1740" s="126" t="s">
        <v>5378</v>
      </c>
      <c r="D1740" s="80" t="s">
        <v>5368</v>
      </c>
      <c r="E1740" s="80" t="s">
        <v>70</v>
      </c>
      <c r="F1740" s="339">
        <v>1</v>
      </c>
      <c r="G1740" s="85">
        <v>1897</v>
      </c>
      <c r="H1740" s="85">
        <v>1897</v>
      </c>
      <c r="I1740" s="242"/>
    </row>
    <row r="1741" spans="1:9" x14ac:dyDescent="0.25">
      <c r="A1741" s="238" t="s">
        <v>5323</v>
      </c>
      <c r="B1741" s="236" t="s">
        <v>10193</v>
      </c>
      <c r="C1741" s="126" t="s">
        <v>10194</v>
      </c>
      <c r="D1741" s="80" t="s">
        <v>5368</v>
      </c>
      <c r="E1741" s="80" t="s">
        <v>5143</v>
      </c>
      <c r="F1741" s="339">
        <v>4</v>
      </c>
      <c r="G1741" s="85">
        <v>630</v>
      </c>
      <c r="H1741" s="85">
        <v>2520</v>
      </c>
      <c r="I1741" s="242"/>
    </row>
    <row r="1742" spans="1:9" x14ac:dyDescent="0.25">
      <c r="A1742" s="238" t="s">
        <v>5323</v>
      </c>
      <c r="B1742" s="236" t="s">
        <v>5371</v>
      </c>
      <c r="C1742" s="126" t="s">
        <v>5372</v>
      </c>
      <c r="D1742" s="80" t="s">
        <v>5373</v>
      </c>
      <c r="E1742" s="80" t="s">
        <v>4985</v>
      </c>
      <c r="F1742" s="339">
        <v>1.6</v>
      </c>
      <c r="G1742" s="85">
        <v>37863</v>
      </c>
      <c r="H1742" s="85">
        <v>60581</v>
      </c>
      <c r="I1742" s="242"/>
    </row>
    <row r="1743" spans="1:9" x14ac:dyDescent="0.25">
      <c r="A1743" s="240" t="s">
        <v>5323</v>
      </c>
      <c r="B1743" s="235" t="s">
        <v>7813</v>
      </c>
      <c r="C1743" s="126" t="s">
        <v>7814</v>
      </c>
      <c r="D1743" s="80" t="s">
        <v>5368</v>
      </c>
      <c r="E1743" s="80" t="s">
        <v>65</v>
      </c>
      <c r="F1743" s="339">
        <v>1.25</v>
      </c>
      <c r="G1743" s="85">
        <v>43992</v>
      </c>
      <c r="H1743" s="85">
        <v>54990</v>
      </c>
      <c r="I1743" s="242"/>
    </row>
    <row r="1744" spans="1:9" x14ac:dyDescent="0.25">
      <c r="A1744" s="240" t="s">
        <v>5323</v>
      </c>
      <c r="B1744" s="235" t="s">
        <v>10197</v>
      </c>
      <c r="C1744" s="126" t="s">
        <v>10198</v>
      </c>
      <c r="D1744" s="80" t="s">
        <v>5368</v>
      </c>
      <c r="E1744" s="80" t="s">
        <v>10167</v>
      </c>
      <c r="F1744" s="339">
        <v>0.15</v>
      </c>
      <c r="G1744" s="85">
        <v>130208</v>
      </c>
      <c r="H1744" s="85">
        <v>19531</v>
      </c>
      <c r="I1744" s="242"/>
    </row>
    <row r="1745" spans="1:9" ht="39" x14ac:dyDescent="0.25">
      <c r="A1745" s="239" t="s">
        <v>5325</v>
      </c>
      <c r="B1745" s="237" t="s">
        <v>5364</v>
      </c>
      <c r="C1745" s="335" t="s">
        <v>5326</v>
      </c>
      <c r="D1745" s="336" t="s">
        <v>12</v>
      </c>
      <c r="E1745" s="336" t="s">
        <v>70</v>
      </c>
      <c r="F1745" s="337"/>
      <c r="G1745" s="338"/>
      <c r="H1745" s="338"/>
      <c r="I1745" s="338">
        <v>205236</v>
      </c>
    </row>
    <row r="1746" spans="1:9" x14ac:dyDescent="0.25">
      <c r="A1746" s="238" t="s">
        <v>5325</v>
      </c>
      <c r="B1746" s="236" t="s">
        <v>5374</v>
      </c>
      <c r="C1746" s="126" t="s">
        <v>5375</v>
      </c>
      <c r="D1746" s="80" t="s">
        <v>5376</v>
      </c>
      <c r="E1746" s="80" t="s">
        <v>70</v>
      </c>
      <c r="F1746" s="339">
        <v>0.1</v>
      </c>
      <c r="G1746" s="85">
        <v>3623</v>
      </c>
      <c r="H1746" s="85">
        <v>362</v>
      </c>
      <c r="I1746" s="242"/>
    </row>
    <row r="1747" spans="1:9" ht="25" x14ac:dyDescent="0.25">
      <c r="A1747" s="238" t="s">
        <v>5325</v>
      </c>
      <c r="B1747" s="236" t="s">
        <v>5681</v>
      </c>
      <c r="C1747" s="126" t="s">
        <v>5682</v>
      </c>
      <c r="D1747" s="80" t="s">
        <v>5390</v>
      </c>
      <c r="E1747" s="80" t="s">
        <v>5683</v>
      </c>
      <c r="F1747" s="339">
        <v>1.1387396160180803</v>
      </c>
      <c r="G1747" s="85">
        <v>17302</v>
      </c>
      <c r="H1747" s="85">
        <v>19702</v>
      </c>
      <c r="I1747" s="242"/>
    </row>
    <row r="1748" spans="1:9" ht="37.5" x14ac:dyDescent="0.25">
      <c r="A1748" s="238" t="s">
        <v>5325</v>
      </c>
      <c r="B1748" s="236" t="s">
        <v>10086</v>
      </c>
      <c r="C1748" s="126" t="s">
        <v>10087</v>
      </c>
      <c r="D1748" s="80" t="s">
        <v>5368</v>
      </c>
      <c r="E1748" s="80" t="s">
        <v>70</v>
      </c>
      <c r="F1748" s="339">
        <v>0.2</v>
      </c>
      <c r="G1748" s="85">
        <v>5410</v>
      </c>
      <c r="H1748" s="85">
        <v>1082</v>
      </c>
      <c r="I1748" s="242"/>
    </row>
    <row r="1749" spans="1:9" x14ac:dyDescent="0.25">
      <c r="A1749" s="238" t="s">
        <v>5325</v>
      </c>
      <c r="B1749" s="236" t="s">
        <v>5371</v>
      </c>
      <c r="C1749" s="126" t="s">
        <v>5372</v>
      </c>
      <c r="D1749" s="80" t="s">
        <v>5373</v>
      </c>
      <c r="E1749" s="80" t="s">
        <v>4985</v>
      </c>
      <c r="F1749" s="339">
        <v>2.5</v>
      </c>
      <c r="G1749" s="85">
        <v>37863</v>
      </c>
      <c r="H1749" s="85">
        <v>94658</v>
      </c>
      <c r="I1749" s="242"/>
    </row>
    <row r="1750" spans="1:9" x14ac:dyDescent="0.25">
      <c r="A1750" s="238" t="s">
        <v>5325</v>
      </c>
      <c r="B1750" s="236" t="s">
        <v>5377</v>
      </c>
      <c r="C1750" s="126" t="s">
        <v>5378</v>
      </c>
      <c r="D1750" s="80" t="s">
        <v>5368</v>
      </c>
      <c r="E1750" s="80" t="s">
        <v>70</v>
      </c>
      <c r="F1750" s="339">
        <v>1</v>
      </c>
      <c r="G1750" s="85">
        <v>1897</v>
      </c>
      <c r="H1750" s="85">
        <v>1897</v>
      </c>
      <c r="I1750" s="242"/>
    </row>
    <row r="1751" spans="1:9" ht="37.5" x14ac:dyDescent="0.25">
      <c r="A1751" s="238" t="s">
        <v>5325</v>
      </c>
      <c r="B1751" s="236" t="s">
        <v>10251</v>
      </c>
      <c r="C1751" s="126" t="s">
        <v>10939</v>
      </c>
      <c r="D1751" s="80" t="s">
        <v>5368</v>
      </c>
      <c r="E1751" s="80" t="s">
        <v>5143</v>
      </c>
      <c r="F1751" s="339">
        <v>1</v>
      </c>
      <c r="G1751" s="85">
        <v>87535</v>
      </c>
      <c r="H1751" s="85">
        <v>87535</v>
      </c>
      <c r="I1751" s="242"/>
    </row>
    <row r="1752" spans="1:9" ht="39" x14ac:dyDescent="0.25">
      <c r="A1752" s="239" t="s">
        <v>5327</v>
      </c>
      <c r="B1752" s="237" t="s">
        <v>5364</v>
      </c>
      <c r="C1752" s="335" t="s">
        <v>5328</v>
      </c>
      <c r="D1752" s="336" t="s">
        <v>12</v>
      </c>
      <c r="E1752" s="336" t="s">
        <v>91</v>
      </c>
      <c r="F1752" s="337"/>
      <c r="G1752" s="338"/>
      <c r="H1752" s="338"/>
      <c r="I1752" s="338">
        <v>132745</v>
      </c>
    </row>
    <row r="1753" spans="1:9" x14ac:dyDescent="0.25">
      <c r="A1753" s="238" t="s">
        <v>5327</v>
      </c>
      <c r="B1753" s="236" t="s">
        <v>5374</v>
      </c>
      <c r="C1753" s="126" t="s">
        <v>5375</v>
      </c>
      <c r="D1753" s="80" t="s">
        <v>5376</v>
      </c>
      <c r="E1753" s="80" t="s">
        <v>70</v>
      </c>
      <c r="F1753" s="339">
        <v>0.1</v>
      </c>
      <c r="G1753" s="85">
        <v>3623</v>
      </c>
      <c r="H1753" s="85">
        <v>362</v>
      </c>
      <c r="I1753" s="242"/>
    </row>
    <row r="1754" spans="1:9" ht="37.5" x14ac:dyDescent="0.25">
      <c r="A1754" s="238" t="s">
        <v>5327</v>
      </c>
      <c r="B1754" s="236" t="s">
        <v>10086</v>
      </c>
      <c r="C1754" s="126" t="s">
        <v>10087</v>
      </c>
      <c r="D1754" s="80" t="s">
        <v>5368</v>
      </c>
      <c r="E1754" s="80" t="s">
        <v>70</v>
      </c>
      <c r="F1754" s="339">
        <v>2</v>
      </c>
      <c r="G1754" s="85">
        <v>5410</v>
      </c>
      <c r="H1754" s="85">
        <v>10820</v>
      </c>
      <c r="I1754" s="242"/>
    </row>
    <row r="1755" spans="1:9" ht="25" x14ac:dyDescent="0.25">
      <c r="A1755" s="238" t="s">
        <v>5327</v>
      </c>
      <c r="B1755" s="236" t="s">
        <v>5681</v>
      </c>
      <c r="C1755" s="126" t="s">
        <v>5682</v>
      </c>
      <c r="D1755" s="80" t="s">
        <v>5390</v>
      </c>
      <c r="E1755" s="80" t="s">
        <v>5683</v>
      </c>
      <c r="F1755" s="339">
        <v>3.6934013777184695</v>
      </c>
      <c r="G1755" s="85">
        <v>17302</v>
      </c>
      <c r="H1755" s="85">
        <v>63903</v>
      </c>
      <c r="I1755" s="242"/>
    </row>
    <row r="1756" spans="1:9" x14ac:dyDescent="0.25">
      <c r="A1756" s="238" t="s">
        <v>5327</v>
      </c>
      <c r="B1756" s="236" t="s">
        <v>5377</v>
      </c>
      <c r="C1756" s="126" t="s">
        <v>5378</v>
      </c>
      <c r="D1756" s="80" t="s">
        <v>5368</v>
      </c>
      <c r="E1756" s="80" t="s">
        <v>70</v>
      </c>
      <c r="F1756" s="339">
        <v>1</v>
      </c>
      <c r="G1756" s="85">
        <v>1897</v>
      </c>
      <c r="H1756" s="85">
        <v>1897</v>
      </c>
      <c r="I1756" s="242"/>
    </row>
    <row r="1757" spans="1:9" x14ac:dyDescent="0.25">
      <c r="A1757" s="238" t="s">
        <v>5327</v>
      </c>
      <c r="B1757" s="236" t="s">
        <v>5371</v>
      </c>
      <c r="C1757" s="126" t="s">
        <v>5372</v>
      </c>
      <c r="D1757" s="80" t="s">
        <v>5373</v>
      </c>
      <c r="E1757" s="80" t="s">
        <v>4985</v>
      </c>
      <c r="F1757" s="339">
        <v>0.5</v>
      </c>
      <c r="G1757" s="85">
        <v>37863</v>
      </c>
      <c r="H1757" s="85">
        <v>18932</v>
      </c>
      <c r="I1757" s="242"/>
    </row>
    <row r="1758" spans="1:9" x14ac:dyDescent="0.25">
      <c r="A1758" s="240" t="s">
        <v>5327</v>
      </c>
      <c r="B1758" s="235" t="s">
        <v>10253</v>
      </c>
      <c r="C1758" s="126" t="s">
        <v>10254</v>
      </c>
      <c r="D1758" s="80" t="s">
        <v>5368</v>
      </c>
      <c r="E1758" s="80" t="s">
        <v>5143</v>
      </c>
      <c r="F1758" s="339">
        <v>0.5</v>
      </c>
      <c r="G1758" s="85">
        <v>7331</v>
      </c>
      <c r="H1758" s="85">
        <v>3666</v>
      </c>
      <c r="I1758" s="242"/>
    </row>
    <row r="1759" spans="1:9" x14ac:dyDescent="0.25">
      <c r="A1759" s="240" t="s">
        <v>5327</v>
      </c>
      <c r="B1759" s="235" t="s">
        <v>10255</v>
      </c>
      <c r="C1759" s="126" t="s">
        <v>10256</v>
      </c>
      <c r="D1759" s="80" t="s">
        <v>5368</v>
      </c>
      <c r="E1759" s="80" t="s">
        <v>5140</v>
      </c>
      <c r="F1759" s="339">
        <v>0.46</v>
      </c>
      <c r="G1759" s="85">
        <v>49457</v>
      </c>
      <c r="H1759" s="85">
        <v>22750</v>
      </c>
      <c r="I1759" s="242"/>
    </row>
    <row r="1760" spans="1:9" x14ac:dyDescent="0.25">
      <c r="A1760" s="240" t="s">
        <v>5327</v>
      </c>
      <c r="B1760" s="235" t="s">
        <v>53</v>
      </c>
      <c r="C1760" s="126" t="s">
        <v>54</v>
      </c>
      <c r="D1760" s="80" t="s">
        <v>5365</v>
      </c>
      <c r="E1760" s="80" t="s">
        <v>16</v>
      </c>
      <c r="F1760" s="339">
        <v>1.0999999999999999E-2</v>
      </c>
      <c r="G1760" s="85">
        <v>458377</v>
      </c>
      <c r="H1760" s="85">
        <v>5042</v>
      </c>
      <c r="I1760" s="242"/>
    </row>
    <row r="1761" spans="1:9" x14ac:dyDescent="0.25">
      <c r="A1761" s="240" t="s">
        <v>5327</v>
      </c>
      <c r="B1761" s="235" t="s">
        <v>5537</v>
      </c>
      <c r="C1761" s="126" t="s">
        <v>5538</v>
      </c>
      <c r="D1761" s="80" t="s">
        <v>5368</v>
      </c>
      <c r="E1761" s="80" t="s">
        <v>5404</v>
      </c>
      <c r="F1761" s="339">
        <v>0.09</v>
      </c>
      <c r="G1761" s="85">
        <v>5304</v>
      </c>
      <c r="H1761" s="85">
        <v>477</v>
      </c>
      <c r="I1761" s="242"/>
    </row>
    <row r="1762" spans="1:9" x14ac:dyDescent="0.25">
      <c r="A1762" s="240" t="s">
        <v>5327</v>
      </c>
      <c r="B1762" s="235" t="s">
        <v>7845</v>
      </c>
      <c r="C1762" s="126" t="s">
        <v>7846</v>
      </c>
      <c r="D1762" s="80" t="s">
        <v>5368</v>
      </c>
      <c r="E1762" s="80" t="s">
        <v>70</v>
      </c>
      <c r="F1762" s="339">
        <v>3</v>
      </c>
      <c r="G1762" s="85">
        <v>1632</v>
      </c>
      <c r="H1762" s="85">
        <v>4896</v>
      </c>
      <c r="I1762" s="242"/>
    </row>
    <row r="1763" spans="1:9" ht="39" x14ac:dyDescent="0.25">
      <c r="A1763" s="239" t="s">
        <v>5329</v>
      </c>
      <c r="B1763" s="237" t="s">
        <v>5364</v>
      </c>
      <c r="C1763" s="335" t="s">
        <v>5330</v>
      </c>
      <c r="D1763" s="336" t="s">
        <v>12</v>
      </c>
      <c r="E1763" s="336" t="s">
        <v>91</v>
      </c>
      <c r="F1763" s="337"/>
      <c r="G1763" s="338"/>
      <c r="H1763" s="338"/>
      <c r="I1763" s="338">
        <v>190918</v>
      </c>
    </row>
    <row r="1764" spans="1:9" x14ac:dyDescent="0.25">
      <c r="A1764" s="238" t="s">
        <v>5329</v>
      </c>
      <c r="B1764" s="236" t="s">
        <v>5374</v>
      </c>
      <c r="C1764" s="126" t="s">
        <v>5375</v>
      </c>
      <c r="D1764" s="80" t="s">
        <v>5376</v>
      </c>
      <c r="E1764" s="80" t="s">
        <v>70</v>
      </c>
      <c r="F1764" s="339">
        <v>0.18</v>
      </c>
      <c r="G1764" s="85">
        <v>3623</v>
      </c>
      <c r="H1764" s="85">
        <v>652</v>
      </c>
      <c r="I1764" s="242"/>
    </row>
    <row r="1765" spans="1:9" x14ac:dyDescent="0.25">
      <c r="A1765" s="238" t="s">
        <v>5329</v>
      </c>
      <c r="B1765" s="236" t="s">
        <v>5371</v>
      </c>
      <c r="C1765" s="126" t="s">
        <v>5372</v>
      </c>
      <c r="D1765" s="80" t="s">
        <v>5373</v>
      </c>
      <c r="E1765" s="80" t="s">
        <v>4985</v>
      </c>
      <c r="F1765" s="339">
        <v>1.2</v>
      </c>
      <c r="G1765" s="85">
        <v>37863</v>
      </c>
      <c r="H1765" s="85">
        <v>45436</v>
      </c>
      <c r="I1765" s="242"/>
    </row>
    <row r="1766" spans="1:9" ht="25" x14ac:dyDescent="0.25">
      <c r="A1766" s="238" t="s">
        <v>5329</v>
      </c>
      <c r="B1766" s="236" t="s">
        <v>5681</v>
      </c>
      <c r="C1766" s="126" t="s">
        <v>5682</v>
      </c>
      <c r="D1766" s="80" t="s">
        <v>5390</v>
      </c>
      <c r="E1766" s="80" t="s">
        <v>5683</v>
      </c>
      <c r="F1766" s="339">
        <v>3.774950409348286</v>
      </c>
      <c r="G1766" s="85">
        <v>17302</v>
      </c>
      <c r="H1766" s="85">
        <v>65314</v>
      </c>
      <c r="I1766" s="242"/>
    </row>
    <row r="1767" spans="1:9" ht="37.5" x14ac:dyDescent="0.25">
      <c r="A1767" s="238" t="s">
        <v>5329</v>
      </c>
      <c r="B1767" s="236" t="s">
        <v>10086</v>
      </c>
      <c r="C1767" s="126" t="s">
        <v>10087</v>
      </c>
      <c r="D1767" s="80" t="s">
        <v>5368</v>
      </c>
      <c r="E1767" s="80" t="s">
        <v>70</v>
      </c>
      <c r="F1767" s="339">
        <v>0.2</v>
      </c>
      <c r="G1767" s="85">
        <v>5410</v>
      </c>
      <c r="H1767" s="85">
        <v>1082</v>
      </c>
      <c r="I1767" s="242"/>
    </row>
    <row r="1768" spans="1:9" x14ac:dyDescent="0.25">
      <c r="A1768" s="238" t="s">
        <v>5329</v>
      </c>
      <c r="B1768" s="236" t="s">
        <v>7813</v>
      </c>
      <c r="C1768" s="126" t="s">
        <v>7814</v>
      </c>
      <c r="D1768" s="80" t="s">
        <v>5368</v>
      </c>
      <c r="E1768" s="80" t="s">
        <v>65</v>
      </c>
      <c r="F1768" s="339">
        <v>0.8</v>
      </c>
      <c r="G1768" s="85">
        <v>43992</v>
      </c>
      <c r="H1768" s="85">
        <v>35194</v>
      </c>
      <c r="I1768" s="242"/>
    </row>
    <row r="1769" spans="1:9" x14ac:dyDescent="0.25">
      <c r="A1769" s="238" t="s">
        <v>5329</v>
      </c>
      <c r="B1769" s="236" t="s">
        <v>10197</v>
      </c>
      <c r="C1769" s="126" t="s">
        <v>10198</v>
      </c>
      <c r="D1769" s="80" t="s">
        <v>5368</v>
      </c>
      <c r="E1769" s="80" t="s">
        <v>10167</v>
      </c>
      <c r="F1769" s="339">
        <v>3.2000000000000001E-2</v>
      </c>
      <c r="G1769" s="85">
        <v>130208</v>
      </c>
      <c r="H1769" s="85">
        <v>4167</v>
      </c>
      <c r="I1769" s="242"/>
    </row>
    <row r="1770" spans="1:9" x14ac:dyDescent="0.25">
      <c r="A1770" s="238" t="s">
        <v>5329</v>
      </c>
      <c r="B1770" s="236" t="s">
        <v>7823</v>
      </c>
      <c r="C1770" s="126" t="s">
        <v>7824</v>
      </c>
      <c r="D1770" s="80" t="s">
        <v>5368</v>
      </c>
      <c r="E1770" s="80" t="s">
        <v>70</v>
      </c>
      <c r="F1770" s="339">
        <v>0.03</v>
      </c>
      <c r="G1770" s="85">
        <v>37291</v>
      </c>
      <c r="H1770" s="85">
        <v>1119</v>
      </c>
      <c r="I1770" s="242"/>
    </row>
    <row r="1771" spans="1:9" x14ac:dyDescent="0.25">
      <c r="A1771" s="238" t="s">
        <v>5329</v>
      </c>
      <c r="B1771" s="236" t="s">
        <v>7821</v>
      </c>
      <c r="C1771" s="126" t="s">
        <v>7822</v>
      </c>
      <c r="D1771" s="80" t="s">
        <v>5368</v>
      </c>
      <c r="E1771" s="80" t="s">
        <v>70</v>
      </c>
      <c r="F1771" s="339">
        <v>0.5</v>
      </c>
      <c r="G1771" s="85">
        <v>5121</v>
      </c>
      <c r="H1771" s="85">
        <v>2561</v>
      </c>
      <c r="I1771" s="242"/>
    </row>
    <row r="1772" spans="1:9" x14ac:dyDescent="0.25">
      <c r="A1772" s="238" t="s">
        <v>5329</v>
      </c>
      <c r="B1772" s="236" t="s">
        <v>5377</v>
      </c>
      <c r="C1772" s="126" t="s">
        <v>5378</v>
      </c>
      <c r="D1772" s="80" t="s">
        <v>5368</v>
      </c>
      <c r="E1772" s="80" t="s">
        <v>70</v>
      </c>
      <c r="F1772" s="339">
        <v>0.2</v>
      </c>
      <c r="G1772" s="85">
        <v>1897</v>
      </c>
      <c r="H1772" s="85">
        <v>379</v>
      </c>
      <c r="I1772" s="242"/>
    </row>
    <row r="1773" spans="1:9" ht="25" x14ac:dyDescent="0.25">
      <c r="A1773" s="240" t="s">
        <v>5329</v>
      </c>
      <c r="B1773" s="235" t="s">
        <v>10257</v>
      </c>
      <c r="C1773" s="126" t="s">
        <v>10258</v>
      </c>
      <c r="D1773" s="80" t="s">
        <v>5368</v>
      </c>
      <c r="E1773" s="80" t="s">
        <v>5143</v>
      </c>
      <c r="F1773" s="339">
        <v>2</v>
      </c>
      <c r="G1773" s="85">
        <v>17507</v>
      </c>
      <c r="H1773" s="85">
        <v>35014</v>
      </c>
      <c r="I1773" s="242"/>
    </row>
    <row r="1774" spans="1:9" ht="39" x14ac:dyDescent="0.25">
      <c r="A1774" s="239" t="s">
        <v>5331</v>
      </c>
      <c r="B1774" s="237" t="s">
        <v>5364</v>
      </c>
      <c r="C1774" s="335" t="s">
        <v>5332</v>
      </c>
      <c r="D1774" s="336" t="s">
        <v>12</v>
      </c>
      <c r="E1774" s="336" t="s">
        <v>91</v>
      </c>
      <c r="F1774" s="337"/>
      <c r="G1774" s="338"/>
      <c r="H1774" s="338"/>
      <c r="I1774" s="338">
        <v>90320</v>
      </c>
    </row>
    <row r="1775" spans="1:9" x14ac:dyDescent="0.25">
      <c r="A1775" s="238" t="s">
        <v>5331</v>
      </c>
      <c r="B1775" s="236" t="s">
        <v>5374</v>
      </c>
      <c r="C1775" s="126" t="s">
        <v>5375</v>
      </c>
      <c r="D1775" s="80" t="s">
        <v>5376</v>
      </c>
      <c r="E1775" s="80" t="s">
        <v>70</v>
      </c>
      <c r="F1775" s="339">
        <v>0.1</v>
      </c>
      <c r="G1775" s="85">
        <v>3623</v>
      </c>
      <c r="H1775" s="85">
        <v>362</v>
      </c>
      <c r="I1775" s="242"/>
    </row>
    <row r="1776" spans="1:9" ht="25" x14ac:dyDescent="0.25">
      <c r="A1776" s="238" t="s">
        <v>5331</v>
      </c>
      <c r="B1776" s="236" t="s">
        <v>5681</v>
      </c>
      <c r="C1776" s="126" t="s">
        <v>5682</v>
      </c>
      <c r="D1776" s="80" t="s">
        <v>5390</v>
      </c>
      <c r="E1776" s="80" t="s">
        <v>5683</v>
      </c>
      <c r="F1776" s="339">
        <v>2.0548503707768235</v>
      </c>
      <c r="G1776" s="85">
        <v>17302</v>
      </c>
      <c r="H1776" s="85">
        <v>35553</v>
      </c>
      <c r="I1776" s="242"/>
    </row>
    <row r="1777" spans="1:9" ht="37.5" x14ac:dyDescent="0.25">
      <c r="A1777" s="238" t="s">
        <v>5331</v>
      </c>
      <c r="B1777" s="236" t="s">
        <v>10086</v>
      </c>
      <c r="C1777" s="126" t="s">
        <v>10087</v>
      </c>
      <c r="D1777" s="80" t="s">
        <v>5368</v>
      </c>
      <c r="E1777" s="80" t="s">
        <v>70</v>
      </c>
      <c r="F1777" s="339">
        <v>0.2</v>
      </c>
      <c r="G1777" s="85">
        <v>5410</v>
      </c>
      <c r="H1777" s="85">
        <v>1082</v>
      </c>
      <c r="I1777" s="242"/>
    </row>
    <row r="1778" spans="1:9" x14ac:dyDescent="0.25">
      <c r="A1778" s="238" t="s">
        <v>5331</v>
      </c>
      <c r="B1778" s="236" t="s">
        <v>5619</v>
      </c>
      <c r="C1778" s="126" t="s">
        <v>5620</v>
      </c>
      <c r="D1778" s="80" t="s">
        <v>5373</v>
      </c>
      <c r="E1778" s="80" t="s">
        <v>4985</v>
      </c>
      <c r="F1778" s="339">
        <v>0.4</v>
      </c>
      <c r="G1778" s="85">
        <v>57672</v>
      </c>
      <c r="H1778" s="85">
        <v>23069</v>
      </c>
      <c r="I1778" s="242"/>
    </row>
    <row r="1779" spans="1:9" x14ac:dyDescent="0.25">
      <c r="A1779" s="238" t="s">
        <v>5331</v>
      </c>
      <c r="B1779" s="236" t="s">
        <v>5810</v>
      </c>
      <c r="C1779" s="126" t="s">
        <v>5811</v>
      </c>
      <c r="D1779" s="80" t="s">
        <v>5368</v>
      </c>
      <c r="E1779" s="80" t="s">
        <v>770</v>
      </c>
      <c r="F1779" s="339">
        <v>1.03</v>
      </c>
      <c r="G1779" s="85">
        <v>15912</v>
      </c>
      <c r="H1779" s="85">
        <v>16389</v>
      </c>
      <c r="I1779" s="242"/>
    </row>
    <row r="1780" spans="1:9" x14ac:dyDescent="0.25">
      <c r="A1780" s="238" t="s">
        <v>5331</v>
      </c>
      <c r="B1780" s="236" t="s">
        <v>5627</v>
      </c>
      <c r="C1780" s="126" t="s">
        <v>5628</v>
      </c>
      <c r="D1780" s="80" t="s">
        <v>5368</v>
      </c>
      <c r="E1780" s="80" t="s">
        <v>70</v>
      </c>
      <c r="F1780" s="339">
        <v>0.02</v>
      </c>
      <c r="G1780" s="85">
        <v>134508</v>
      </c>
      <c r="H1780" s="85">
        <v>2690</v>
      </c>
      <c r="I1780" s="242"/>
    </row>
    <row r="1781" spans="1:9" x14ac:dyDescent="0.25">
      <c r="A1781" s="238" t="s">
        <v>5331</v>
      </c>
      <c r="B1781" s="236" t="s">
        <v>5625</v>
      </c>
      <c r="C1781" s="126" t="s">
        <v>5626</v>
      </c>
      <c r="D1781" s="80" t="s">
        <v>5368</v>
      </c>
      <c r="E1781" s="80" t="s">
        <v>70</v>
      </c>
      <c r="F1781" s="339">
        <v>0.02</v>
      </c>
      <c r="G1781" s="85">
        <v>64889</v>
      </c>
      <c r="H1781" s="85">
        <v>1298</v>
      </c>
      <c r="I1781" s="242"/>
    </row>
    <row r="1782" spans="1:9" x14ac:dyDescent="0.25">
      <c r="A1782" s="238" t="s">
        <v>5331</v>
      </c>
      <c r="B1782" s="236" t="s">
        <v>5637</v>
      </c>
      <c r="C1782" s="126" t="s">
        <v>5638</v>
      </c>
      <c r="D1782" s="80" t="s">
        <v>5368</v>
      </c>
      <c r="E1782" s="80" t="s">
        <v>70</v>
      </c>
      <c r="F1782" s="339">
        <v>0.16</v>
      </c>
      <c r="G1782" s="85">
        <v>11904</v>
      </c>
      <c r="H1782" s="85">
        <v>1905</v>
      </c>
      <c r="I1782" s="242"/>
    </row>
    <row r="1783" spans="1:9" x14ac:dyDescent="0.25">
      <c r="A1783" s="238" t="s">
        <v>5331</v>
      </c>
      <c r="B1783" s="236" t="s">
        <v>5633</v>
      </c>
      <c r="C1783" s="126" t="s">
        <v>5634</v>
      </c>
      <c r="D1783" s="80" t="s">
        <v>5368</v>
      </c>
      <c r="E1783" s="80" t="s">
        <v>70</v>
      </c>
      <c r="F1783" s="339">
        <v>0.1</v>
      </c>
      <c r="G1783" s="85">
        <v>20431</v>
      </c>
      <c r="H1783" s="85">
        <v>2043</v>
      </c>
      <c r="I1783" s="242"/>
    </row>
    <row r="1784" spans="1:9" x14ac:dyDescent="0.25">
      <c r="A1784" s="240" t="s">
        <v>5331</v>
      </c>
      <c r="B1784" s="235" t="s">
        <v>5621</v>
      </c>
      <c r="C1784" s="126" t="s">
        <v>5622</v>
      </c>
      <c r="D1784" s="80" t="s">
        <v>5368</v>
      </c>
      <c r="E1784" s="80" t="s">
        <v>70</v>
      </c>
      <c r="F1784" s="339">
        <v>0.63</v>
      </c>
      <c r="G1784" s="85">
        <v>2963</v>
      </c>
      <c r="H1784" s="85">
        <v>1867</v>
      </c>
      <c r="I1784" s="242"/>
    </row>
    <row r="1785" spans="1:9" x14ac:dyDescent="0.25">
      <c r="A1785" s="240" t="s">
        <v>5331</v>
      </c>
      <c r="B1785" s="235" t="s">
        <v>10197</v>
      </c>
      <c r="C1785" s="126" t="s">
        <v>10198</v>
      </c>
      <c r="D1785" s="80" t="s">
        <v>5368</v>
      </c>
      <c r="E1785" s="80" t="s">
        <v>10167</v>
      </c>
      <c r="F1785" s="339">
        <v>0.02</v>
      </c>
      <c r="G1785" s="85">
        <v>130208</v>
      </c>
      <c r="H1785" s="85">
        <v>2604</v>
      </c>
      <c r="I1785" s="242"/>
    </row>
    <row r="1786" spans="1:9" x14ac:dyDescent="0.25">
      <c r="A1786" s="240" t="s">
        <v>5331</v>
      </c>
      <c r="B1786" s="235" t="s">
        <v>5377</v>
      </c>
      <c r="C1786" s="126" t="s">
        <v>5378</v>
      </c>
      <c r="D1786" s="80" t="s">
        <v>5368</v>
      </c>
      <c r="E1786" s="80" t="s">
        <v>70</v>
      </c>
      <c r="F1786" s="339">
        <v>0.4</v>
      </c>
      <c r="G1786" s="85">
        <v>1897</v>
      </c>
      <c r="H1786" s="85">
        <v>759</v>
      </c>
      <c r="I1786" s="242"/>
    </row>
    <row r="1787" spans="1:9" x14ac:dyDescent="0.25">
      <c r="A1787" s="240" t="s">
        <v>5331</v>
      </c>
      <c r="B1787" s="235" t="s">
        <v>5414</v>
      </c>
      <c r="C1787" s="126" t="s">
        <v>5415</v>
      </c>
      <c r="D1787" s="80" t="s">
        <v>5390</v>
      </c>
      <c r="E1787" s="80" t="s">
        <v>75</v>
      </c>
      <c r="F1787" s="339">
        <v>3.7282372823728236E-3</v>
      </c>
      <c r="G1787" s="85">
        <v>187426</v>
      </c>
      <c r="H1787" s="85">
        <v>699</v>
      </c>
      <c r="I1787" s="242"/>
    </row>
    <row r="1788" spans="1:9" ht="78" x14ac:dyDescent="0.25">
      <c r="A1788" s="239" t="s">
        <v>5333</v>
      </c>
      <c r="B1788" s="237" t="s">
        <v>5364</v>
      </c>
      <c r="C1788" s="335" t="s">
        <v>5334</v>
      </c>
      <c r="D1788" s="336" t="s">
        <v>12</v>
      </c>
      <c r="E1788" s="336" t="s">
        <v>91</v>
      </c>
      <c r="F1788" s="337"/>
      <c r="G1788" s="338"/>
      <c r="H1788" s="338"/>
      <c r="I1788" s="338">
        <v>519197</v>
      </c>
    </row>
    <row r="1789" spans="1:9" x14ac:dyDescent="0.25">
      <c r="A1789" s="238" t="s">
        <v>5333</v>
      </c>
      <c r="B1789" s="236" t="s">
        <v>5374</v>
      </c>
      <c r="C1789" s="126" t="s">
        <v>5375</v>
      </c>
      <c r="D1789" s="80" t="s">
        <v>5376</v>
      </c>
      <c r="E1789" s="80" t="s">
        <v>70</v>
      </c>
      <c r="F1789" s="339">
        <v>0.5</v>
      </c>
      <c r="G1789" s="85">
        <v>3623</v>
      </c>
      <c r="H1789" s="85">
        <v>1812</v>
      </c>
      <c r="I1789" s="242"/>
    </row>
    <row r="1790" spans="1:9" x14ac:dyDescent="0.25">
      <c r="A1790" s="238" t="s">
        <v>5333</v>
      </c>
      <c r="B1790" s="236" t="s">
        <v>10161</v>
      </c>
      <c r="C1790" s="126" t="s">
        <v>10162</v>
      </c>
      <c r="D1790" s="80" t="s">
        <v>5390</v>
      </c>
      <c r="E1790" s="80" t="s">
        <v>4985</v>
      </c>
      <c r="F1790" s="339">
        <v>0.3</v>
      </c>
      <c r="G1790" s="85">
        <v>8725</v>
      </c>
      <c r="H1790" s="85">
        <v>2618</v>
      </c>
      <c r="I1790" s="242"/>
    </row>
    <row r="1791" spans="1:9" x14ac:dyDescent="0.25">
      <c r="A1791" s="238" t="s">
        <v>5333</v>
      </c>
      <c r="B1791" s="236" t="s">
        <v>6071</v>
      </c>
      <c r="C1791" s="126" t="s">
        <v>6072</v>
      </c>
      <c r="D1791" s="80" t="s">
        <v>5390</v>
      </c>
      <c r="E1791" s="80" t="s">
        <v>75</v>
      </c>
      <c r="F1791" s="339">
        <v>0.2</v>
      </c>
      <c r="G1791" s="85">
        <v>86632</v>
      </c>
      <c r="H1791" s="85">
        <v>17326</v>
      </c>
      <c r="I1791" s="242"/>
    </row>
    <row r="1792" spans="1:9" x14ac:dyDescent="0.25">
      <c r="A1792" s="238" t="s">
        <v>5333</v>
      </c>
      <c r="B1792" s="236" t="s">
        <v>5923</v>
      </c>
      <c r="C1792" s="126" t="s">
        <v>5924</v>
      </c>
      <c r="D1792" s="80" t="s">
        <v>5390</v>
      </c>
      <c r="E1792" s="80" t="s">
        <v>4985</v>
      </c>
      <c r="F1792" s="339">
        <v>0.15</v>
      </c>
      <c r="G1792" s="85">
        <v>46854</v>
      </c>
      <c r="H1792" s="85">
        <v>7028</v>
      </c>
      <c r="I1792" s="242"/>
    </row>
    <row r="1793" spans="1:9" x14ac:dyDescent="0.25">
      <c r="A1793" s="238" t="s">
        <v>5333</v>
      </c>
      <c r="B1793" s="236" t="s">
        <v>5734</v>
      </c>
      <c r="C1793" s="126" t="s">
        <v>5735</v>
      </c>
      <c r="D1793" s="80" t="s">
        <v>5373</v>
      </c>
      <c r="E1793" s="80" t="s">
        <v>4985</v>
      </c>
      <c r="F1793" s="339">
        <v>5.5</v>
      </c>
      <c r="G1793" s="85">
        <v>41004</v>
      </c>
      <c r="H1793" s="85">
        <v>225522</v>
      </c>
      <c r="I1793" s="242"/>
    </row>
    <row r="1794" spans="1:9" x14ac:dyDescent="0.25">
      <c r="A1794" s="238" t="s">
        <v>5333</v>
      </c>
      <c r="B1794" s="236" t="s">
        <v>5377</v>
      </c>
      <c r="C1794" s="126" t="s">
        <v>5378</v>
      </c>
      <c r="D1794" s="80" t="s">
        <v>5368</v>
      </c>
      <c r="E1794" s="80" t="s">
        <v>70</v>
      </c>
      <c r="F1794" s="339">
        <v>1</v>
      </c>
      <c r="G1794" s="85">
        <v>1897</v>
      </c>
      <c r="H1794" s="85">
        <v>1897</v>
      </c>
      <c r="I1794" s="242"/>
    </row>
    <row r="1795" spans="1:9" x14ac:dyDescent="0.25">
      <c r="A1795" s="238" t="s">
        <v>5333</v>
      </c>
      <c r="B1795" s="236" t="s">
        <v>10207</v>
      </c>
      <c r="C1795" s="126" t="s">
        <v>10208</v>
      </c>
      <c r="D1795" s="80" t="s">
        <v>5368</v>
      </c>
      <c r="E1795" s="80" t="s">
        <v>10047</v>
      </c>
      <c r="F1795" s="339">
        <v>1.4E-2</v>
      </c>
      <c r="G1795" s="85">
        <v>12790052</v>
      </c>
      <c r="H1795" s="85">
        <v>179061</v>
      </c>
      <c r="I1795" s="242"/>
    </row>
    <row r="1796" spans="1:9" x14ac:dyDescent="0.25">
      <c r="A1796" s="238" t="s">
        <v>5333</v>
      </c>
      <c r="B1796" s="236" t="s">
        <v>10165</v>
      </c>
      <c r="C1796" s="126" t="s">
        <v>10166</v>
      </c>
      <c r="D1796" s="80" t="s">
        <v>5368</v>
      </c>
      <c r="E1796" s="80" t="s">
        <v>10167</v>
      </c>
      <c r="F1796" s="339">
        <v>8.250000000000001E-4</v>
      </c>
      <c r="G1796" s="85">
        <v>2206969</v>
      </c>
      <c r="H1796" s="85">
        <v>1821</v>
      </c>
      <c r="I1796" s="242"/>
    </row>
    <row r="1797" spans="1:9" x14ac:dyDescent="0.25">
      <c r="A1797" s="238" t="s">
        <v>5333</v>
      </c>
      <c r="B1797" s="236" t="s">
        <v>5385</v>
      </c>
      <c r="C1797" s="126" t="s">
        <v>5386</v>
      </c>
      <c r="D1797" s="80" t="s">
        <v>5368</v>
      </c>
      <c r="E1797" s="80" t="s">
        <v>5387</v>
      </c>
      <c r="F1797" s="339">
        <v>0.39600000000000007</v>
      </c>
      <c r="G1797" s="85">
        <v>34</v>
      </c>
      <c r="H1797" s="85">
        <v>13</v>
      </c>
      <c r="I1797" s="242"/>
    </row>
    <row r="1798" spans="1:9" x14ac:dyDescent="0.25">
      <c r="A1798" s="238" t="s">
        <v>5333</v>
      </c>
      <c r="B1798" s="236" t="s">
        <v>10209</v>
      </c>
      <c r="C1798" s="126" t="s">
        <v>10210</v>
      </c>
      <c r="D1798" s="80" t="s">
        <v>5368</v>
      </c>
      <c r="E1798" s="80" t="s">
        <v>10211</v>
      </c>
      <c r="F1798" s="339">
        <v>0.08</v>
      </c>
      <c r="G1798" s="85">
        <v>95734</v>
      </c>
      <c r="H1798" s="85">
        <v>7659</v>
      </c>
      <c r="I1798" s="242"/>
    </row>
    <row r="1799" spans="1:9" x14ac:dyDescent="0.25">
      <c r="A1799" s="240" t="s">
        <v>5333</v>
      </c>
      <c r="B1799" s="235" t="s">
        <v>5961</v>
      </c>
      <c r="C1799" s="126" t="s">
        <v>5962</v>
      </c>
      <c r="D1799" s="80" t="s">
        <v>5368</v>
      </c>
      <c r="E1799" s="80" t="s">
        <v>13</v>
      </c>
      <c r="F1799" s="339">
        <v>4.9140000000000015</v>
      </c>
      <c r="G1799" s="85">
        <v>5949</v>
      </c>
      <c r="H1799" s="85">
        <v>29233</v>
      </c>
      <c r="I1799" s="242"/>
    </row>
    <row r="1800" spans="1:9" x14ac:dyDescent="0.25">
      <c r="A1800" s="240" t="s">
        <v>5333</v>
      </c>
      <c r="B1800" s="235" t="s">
        <v>10259</v>
      </c>
      <c r="C1800" s="126" t="s">
        <v>10260</v>
      </c>
      <c r="D1800" s="80" t="s">
        <v>5368</v>
      </c>
      <c r="E1800" s="80" t="s">
        <v>10173</v>
      </c>
      <c r="F1800" s="339">
        <v>0.4</v>
      </c>
      <c r="G1800" s="85">
        <v>6784</v>
      </c>
      <c r="H1800" s="85">
        <v>2714</v>
      </c>
      <c r="I1800" s="242"/>
    </row>
    <row r="1801" spans="1:9" x14ac:dyDescent="0.25">
      <c r="A1801" s="240" t="s">
        <v>5333</v>
      </c>
      <c r="B1801" s="235" t="s">
        <v>5537</v>
      </c>
      <c r="C1801" s="126" t="s">
        <v>5538</v>
      </c>
      <c r="D1801" s="80" t="s">
        <v>5368</v>
      </c>
      <c r="E1801" s="80" t="s">
        <v>5404</v>
      </c>
      <c r="F1801" s="339">
        <v>0.3</v>
      </c>
      <c r="G1801" s="85">
        <v>5304</v>
      </c>
      <c r="H1801" s="85">
        <v>1591</v>
      </c>
      <c r="I1801" s="242"/>
    </row>
    <row r="1802" spans="1:9" x14ac:dyDescent="0.25">
      <c r="A1802" s="240" t="s">
        <v>5333</v>
      </c>
      <c r="B1802" s="235" t="s">
        <v>10241</v>
      </c>
      <c r="C1802" s="126" t="s">
        <v>10242</v>
      </c>
      <c r="D1802" s="80" t="s">
        <v>5368</v>
      </c>
      <c r="E1802" s="80" t="s">
        <v>5143</v>
      </c>
      <c r="F1802" s="339">
        <v>10</v>
      </c>
      <c r="G1802" s="85">
        <v>1253</v>
      </c>
      <c r="H1802" s="85">
        <v>12530</v>
      </c>
      <c r="I1802" s="242"/>
    </row>
    <row r="1803" spans="1:9" x14ac:dyDescent="0.25">
      <c r="A1803" s="240" t="s">
        <v>5333</v>
      </c>
      <c r="B1803" s="235" t="s">
        <v>10243</v>
      </c>
      <c r="C1803" s="126" t="s">
        <v>10244</v>
      </c>
      <c r="D1803" s="80" t="s">
        <v>5368</v>
      </c>
      <c r="E1803" s="80" t="s">
        <v>5143</v>
      </c>
      <c r="F1803" s="339">
        <v>10</v>
      </c>
      <c r="G1803" s="85">
        <v>496</v>
      </c>
      <c r="H1803" s="85">
        <v>4960</v>
      </c>
      <c r="I1803" s="242"/>
    </row>
    <row r="1804" spans="1:9" x14ac:dyDescent="0.25">
      <c r="A1804" s="240" t="s">
        <v>5333</v>
      </c>
      <c r="B1804" s="235" t="s">
        <v>8497</v>
      </c>
      <c r="C1804" s="126" t="s">
        <v>8498</v>
      </c>
      <c r="D1804" s="80" t="s">
        <v>5368</v>
      </c>
      <c r="E1804" s="80" t="s">
        <v>13</v>
      </c>
      <c r="F1804" s="339">
        <v>0.5</v>
      </c>
      <c r="G1804" s="85">
        <v>22500</v>
      </c>
      <c r="H1804" s="85">
        <v>11250</v>
      </c>
      <c r="I1804" s="242"/>
    </row>
    <row r="1805" spans="1:9" x14ac:dyDescent="0.25">
      <c r="A1805" s="240" t="s">
        <v>5333</v>
      </c>
      <c r="B1805" s="235" t="s">
        <v>10261</v>
      </c>
      <c r="C1805" s="126" t="s">
        <v>10262</v>
      </c>
      <c r="D1805" s="80" t="s">
        <v>5368</v>
      </c>
      <c r="E1805" s="80" t="s">
        <v>10173</v>
      </c>
      <c r="F1805" s="339">
        <v>0.6</v>
      </c>
      <c r="G1805" s="85">
        <v>15255</v>
      </c>
      <c r="H1805" s="85">
        <v>9153</v>
      </c>
      <c r="I1805" s="242"/>
    </row>
    <row r="1806" spans="1:9" x14ac:dyDescent="0.25">
      <c r="A1806" s="240" t="s">
        <v>5333</v>
      </c>
      <c r="B1806" s="235" t="s">
        <v>10263</v>
      </c>
      <c r="C1806" s="126" t="s">
        <v>10248</v>
      </c>
      <c r="D1806" s="80" t="s">
        <v>5368</v>
      </c>
      <c r="E1806" s="80" t="s">
        <v>5143</v>
      </c>
      <c r="F1806" s="339">
        <v>1</v>
      </c>
      <c r="G1806" s="85">
        <v>3009</v>
      </c>
      <c r="H1806" s="85">
        <v>3009</v>
      </c>
      <c r="I1806" s="242"/>
    </row>
    <row r="1807" spans="1:9" ht="91" x14ac:dyDescent="0.25">
      <c r="A1807" s="239" t="s">
        <v>5335</v>
      </c>
      <c r="B1807" s="237" t="s">
        <v>5364</v>
      </c>
      <c r="C1807" s="335" t="s">
        <v>5336</v>
      </c>
      <c r="D1807" s="336" t="s">
        <v>12</v>
      </c>
      <c r="E1807" s="336" t="s">
        <v>70</v>
      </c>
      <c r="F1807" s="337"/>
      <c r="G1807" s="338"/>
      <c r="H1807" s="338"/>
      <c r="I1807" s="338">
        <v>1230710</v>
      </c>
    </row>
    <row r="1808" spans="1:9" x14ac:dyDescent="0.25">
      <c r="A1808" s="238" t="s">
        <v>5335</v>
      </c>
      <c r="B1808" s="236" t="s">
        <v>5374</v>
      </c>
      <c r="C1808" s="126" t="s">
        <v>5375</v>
      </c>
      <c r="D1808" s="80" t="s">
        <v>5376</v>
      </c>
      <c r="E1808" s="80" t="s">
        <v>70</v>
      </c>
      <c r="F1808" s="339">
        <v>0.8</v>
      </c>
      <c r="G1808" s="85">
        <v>3623</v>
      </c>
      <c r="H1808" s="85">
        <v>2898</v>
      </c>
      <c r="I1808" s="242"/>
    </row>
    <row r="1809" spans="1:9" x14ac:dyDescent="0.25">
      <c r="A1809" s="238" t="s">
        <v>5335</v>
      </c>
      <c r="B1809" s="236" t="s">
        <v>10161</v>
      </c>
      <c r="C1809" s="126" t="s">
        <v>10162</v>
      </c>
      <c r="D1809" s="80" t="s">
        <v>5390</v>
      </c>
      <c r="E1809" s="80" t="s">
        <v>4985</v>
      </c>
      <c r="F1809" s="339">
        <v>0.5</v>
      </c>
      <c r="G1809" s="85">
        <v>8725</v>
      </c>
      <c r="H1809" s="85">
        <v>4363</v>
      </c>
      <c r="I1809" s="242"/>
    </row>
    <row r="1810" spans="1:9" x14ac:dyDescent="0.25">
      <c r="A1810" s="238" t="s">
        <v>5335</v>
      </c>
      <c r="B1810" s="236" t="s">
        <v>6071</v>
      </c>
      <c r="C1810" s="126" t="s">
        <v>6072</v>
      </c>
      <c r="D1810" s="80" t="s">
        <v>5390</v>
      </c>
      <c r="E1810" s="80" t="s">
        <v>75</v>
      </c>
      <c r="F1810" s="339">
        <v>0.1</v>
      </c>
      <c r="G1810" s="85">
        <v>86632</v>
      </c>
      <c r="H1810" s="85">
        <v>8663</v>
      </c>
      <c r="I1810" s="242"/>
    </row>
    <row r="1811" spans="1:9" ht="25" x14ac:dyDescent="0.25">
      <c r="A1811" s="238" t="s">
        <v>5335</v>
      </c>
      <c r="B1811" s="236" t="s">
        <v>5681</v>
      </c>
      <c r="C1811" s="126" t="s">
        <v>5682</v>
      </c>
      <c r="D1811" s="80" t="s">
        <v>5390</v>
      </c>
      <c r="E1811" s="80" t="s">
        <v>5683</v>
      </c>
      <c r="F1811" s="339">
        <v>0.95989031870260333</v>
      </c>
      <c r="G1811" s="85">
        <v>17302</v>
      </c>
      <c r="H1811" s="85">
        <v>16608</v>
      </c>
      <c r="I1811" s="242"/>
    </row>
    <row r="1812" spans="1:9" ht="37.5" x14ac:dyDescent="0.25">
      <c r="A1812" s="238" t="s">
        <v>5335</v>
      </c>
      <c r="B1812" s="236" t="s">
        <v>10086</v>
      </c>
      <c r="C1812" s="126" t="s">
        <v>10087</v>
      </c>
      <c r="D1812" s="80" t="s">
        <v>5368</v>
      </c>
      <c r="E1812" s="80" t="s">
        <v>70</v>
      </c>
      <c r="F1812" s="339">
        <v>0.2</v>
      </c>
      <c r="G1812" s="85">
        <v>5410</v>
      </c>
      <c r="H1812" s="85">
        <v>1082</v>
      </c>
      <c r="I1812" s="242"/>
    </row>
    <row r="1813" spans="1:9" x14ac:dyDescent="0.25">
      <c r="A1813" s="238" t="s">
        <v>5335</v>
      </c>
      <c r="B1813" s="236" t="s">
        <v>5734</v>
      </c>
      <c r="C1813" s="126" t="s">
        <v>5735</v>
      </c>
      <c r="D1813" s="80" t="s">
        <v>5373</v>
      </c>
      <c r="E1813" s="80" t="s">
        <v>4985</v>
      </c>
      <c r="F1813" s="339">
        <v>6</v>
      </c>
      <c r="G1813" s="85">
        <v>41004</v>
      </c>
      <c r="H1813" s="85">
        <v>246024</v>
      </c>
      <c r="I1813" s="242"/>
    </row>
    <row r="1814" spans="1:9" x14ac:dyDescent="0.25">
      <c r="A1814" s="238" t="s">
        <v>5335</v>
      </c>
      <c r="B1814" s="236" t="s">
        <v>10207</v>
      </c>
      <c r="C1814" s="126" t="s">
        <v>10208</v>
      </c>
      <c r="D1814" s="80" t="s">
        <v>5368</v>
      </c>
      <c r="E1814" s="80" t="s">
        <v>10047</v>
      </c>
      <c r="F1814" s="339">
        <v>6.7600000000000007E-2</v>
      </c>
      <c r="G1814" s="85">
        <v>12790052</v>
      </c>
      <c r="H1814" s="85">
        <v>864608</v>
      </c>
      <c r="I1814" s="242"/>
    </row>
    <row r="1815" spans="1:9" x14ac:dyDescent="0.25">
      <c r="A1815" s="238" t="s">
        <v>5335</v>
      </c>
      <c r="B1815" s="236" t="s">
        <v>10165</v>
      </c>
      <c r="C1815" s="126" t="s">
        <v>10166</v>
      </c>
      <c r="D1815" s="80" t="s">
        <v>5368</v>
      </c>
      <c r="E1815" s="80" t="s">
        <v>10167</v>
      </c>
      <c r="F1815" s="339">
        <v>3.1200000000000004E-3</v>
      </c>
      <c r="G1815" s="85">
        <v>2206969</v>
      </c>
      <c r="H1815" s="85">
        <v>6886</v>
      </c>
      <c r="I1815" s="242"/>
    </row>
    <row r="1816" spans="1:9" x14ac:dyDescent="0.25">
      <c r="A1816" s="238" t="s">
        <v>5335</v>
      </c>
      <c r="B1816" s="236" t="s">
        <v>5385</v>
      </c>
      <c r="C1816" s="126" t="s">
        <v>5386</v>
      </c>
      <c r="D1816" s="80" t="s">
        <v>5368</v>
      </c>
      <c r="E1816" s="80" t="s">
        <v>5387</v>
      </c>
      <c r="F1816" s="339">
        <v>1.4976000000000003</v>
      </c>
      <c r="G1816" s="85">
        <v>34</v>
      </c>
      <c r="H1816" s="85">
        <v>51</v>
      </c>
      <c r="I1816" s="242"/>
    </row>
    <row r="1817" spans="1:9" x14ac:dyDescent="0.25">
      <c r="A1817" s="238" t="s">
        <v>5335</v>
      </c>
      <c r="B1817" s="236" t="s">
        <v>10209</v>
      </c>
      <c r="C1817" s="126" t="s">
        <v>10210</v>
      </c>
      <c r="D1817" s="80" t="s">
        <v>5368</v>
      </c>
      <c r="E1817" s="80" t="s">
        <v>10211</v>
      </c>
      <c r="F1817" s="339">
        <v>0.20800000000000002</v>
      </c>
      <c r="G1817" s="85">
        <v>95734</v>
      </c>
      <c r="H1817" s="85">
        <v>19913</v>
      </c>
      <c r="I1817" s="242"/>
    </row>
    <row r="1818" spans="1:9" x14ac:dyDescent="0.25">
      <c r="A1818" s="240" t="s">
        <v>5335</v>
      </c>
      <c r="B1818" s="235" t="s">
        <v>5961</v>
      </c>
      <c r="C1818" s="126" t="s">
        <v>5962</v>
      </c>
      <c r="D1818" s="80" t="s">
        <v>5368</v>
      </c>
      <c r="E1818" s="80" t="s">
        <v>13</v>
      </c>
      <c r="F1818" s="339">
        <v>4.3680000000000012</v>
      </c>
      <c r="G1818" s="85">
        <v>5949</v>
      </c>
      <c r="H1818" s="85">
        <v>25985</v>
      </c>
      <c r="I1818" s="242"/>
    </row>
    <row r="1819" spans="1:9" x14ac:dyDescent="0.25">
      <c r="A1819" s="240" t="s">
        <v>5335</v>
      </c>
      <c r="B1819" s="235" t="s">
        <v>10171</v>
      </c>
      <c r="C1819" s="126" t="s">
        <v>10172</v>
      </c>
      <c r="D1819" s="80" t="s">
        <v>5368</v>
      </c>
      <c r="E1819" s="80" t="s">
        <v>10173</v>
      </c>
      <c r="F1819" s="339">
        <v>0.6</v>
      </c>
      <c r="G1819" s="85">
        <v>13021</v>
      </c>
      <c r="H1819" s="85">
        <v>7813</v>
      </c>
      <c r="I1819" s="242"/>
    </row>
    <row r="1820" spans="1:9" x14ac:dyDescent="0.25">
      <c r="A1820" s="240" t="s">
        <v>5335</v>
      </c>
      <c r="B1820" s="235" t="s">
        <v>10176</v>
      </c>
      <c r="C1820" s="126" t="s">
        <v>10177</v>
      </c>
      <c r="D1820" s="80" t="s">
        <v>5368</v>
      </c>
      <c r="E1820" s="80" t="s">
        <v>5143</v>
      </c>
      <c r="F1820" s="339">
        <v>6</v>
      </c>
      <c r="G1820" s="85">
        <v>985</v>
      </c>
      <c r="H1820" s="85">
        <v>5910</v>
      </c>
      <c r="I1820" s="242"/>
    </row>
    <row r="1821" spans="1:9" x14ac:dyDescent="0.25">
      <c r="A1821" s="240" t="s">
        <v>5335</v>
      </c>
      <c r="B1821" s="235" t="s">
        <v>10174</v>
      </c>
      <c r="C1821" s="126" t="s">
        <v>10175</v>
      </c>
      <c r="D1821" s="80" t="s">
        <v>5368</v>
      </c>
      <c r="E1821" s="80" t="s">
        <v>5143</v>
      </c>
      <c r="F1821" s="339">
        <v>6</v>
      </c>
      <c r="G1821" s="85">
        <v>985</v>
      </c>
      <c r="H1821" s="85">
        <v>5910</v>
      </c>
      <c r="I1821" s="242"/>
    </row>
    <row r="1822" spans="1:9" x14ac:dyDescent="0.25">
      <c r="A1822" s="240" t="s">
        <v>5335</v>
      </c>
      <c r="B1822" s="235" t="s">
        <v>10203</v>
      </c>
      <c r="C1822" s="126" t="s">
        <v>10204</v>
      </c>
      <c r="D1822" s="80" t="s">
        <v>5368</v>
      </c>
      <c r="E1822" s="80" t="s">
        <v>5143</v>
      </c>
      <c r="F1822" s="339">
        <v>2</v>
      </c>
      <c r="G1822" s="85">
        <v>1861</v>
      </c>
      <c r="H1822" s="85">
        <v>3722</v>
      </c>
      <c r="I1822" s="242"/>
    </row>
    <row r="1823" spans="1:9" x14ac:dyDescent="0.25">
      <c r="A1823" s="240" t="s">
        <v>5335</v>
      </c>
      <c r="B1823" s="235" t="s">
        <v>5377</v>
      </c>
      <c r="C1823" s="126" t="s">
        <v>5378</v>
      </c>
      <c r="D1823" s="80" t="s">
        <v>5368</v>
      </c>
      <c r="E1823" s="80" t="s">
        <v>70</v>
      </c>
      <c r="F1823" s="339">
        <v>0.4</v>
      </c>
      <c r="G1823" s="85">
        <v>1897</v>
      </c>
      <c r="H1823" s="85">
        <v>759</v>
      </c>
      <c r="I1823" s="242"/>
    </row>
    <row r="1824" spans="1:9" x14ac:dyDescent="0.25">
      <c r="A1824" s="240" t="s">
        <v>5335</v>
      </c>
      <c r="B1824" s="235" t="s">
        <v>8729</v>
      </c>
      <c r="C1824" s="126" t="s">
        <v>8730</v>
      </c>
      <c r="D1824" s="80" t="s">
        <v>5368</v>
      </c>
      <c r="E1824" s="80" t="s">
        <v>70</v>
      </c>
      <c r="F1824" s="339">
        <v>2.5000000000000001E-2</v>
      </c>
      <c r="G1824" s="85">
        <v>213923</v>
      </c>
      <c r="H1824" s="85">
        <v>5348</v>
      </c>
      <c r="I1824" s="242"/>
    </row>
    <row r="1825" spans="1:9" x14ac:dyDescent="0.25">
      <c r="A1825" s="240" t="s">
        <v>5335</v>
      </c>
      <c r="B1825" s="235" t="s">
        <v>10197</v>
      </c>
      <c r="C1825" s="126" t="s">
        <v>10198</v>
      </c>
      <c r="D1825" s="80" t="s">
        <v>5368</v>
      </c>
      <c r="E1825" s="80" t="s">
        <v>10167</v>
      </c>
      <c r="F1825" s="339">
        <v>3.2000000000000001E-2</v>
      </c>
      <c r="G1825" s="85">
        <v>130208</v>
      </c>
      <c r="H1825" s="85">
        <v>4167</v>
      </c>
      <c r="I1825" s="242"/>
    </row>
    <row r="1826" spans="1:9" ht="26" x14ac:dyDescent="0.25">
      <c r="A1826" s="239" t="s">
        <v>5337</v>
      </c>
      <c r="B1826" s="237" t="s">
        <v>5364</v>
      </c>
      <c r="C1826" s="335" t="s">
        <v>5338</v>
      </c>
      <c r="D1826" s="336" t="s">
        <v>12</v>
      </c>
      <c r="E1826" s="336" t="s">
        <v>65</v>
      </c>
      <c r="F1826" s="337"/>
      <c r="G1826" s="338"/>
      <c r="H1826" s="338"/>
      <c r="I1826" s="338">
        <v>51212</v>
      </c>
    </row>
    <row r="1827" spans="1:9" x14ac:dyDescent="0.25">
      <c r="A1827" s="238" t="s">
        <v>5337</v>
      </c>
      <c r="B1827" s="236" t="s">
        <v>5374</v>
      </c>
      <c r="C1827" s="126" t="s">
        <v>5375</v>
      </c>
      <c r="D1827" s="80" t="s">
        <v>5376</v>
      </c>
      <c r="E1827" s="80" t="s">
        <v>70</v>
      </c>
      <c r="F1827" s="339">
        <v>0.16</v>
      </c>
      <c r="G1827" s="85">
        <v>3623</v>
      </c>
      <c r="H1827" s="85">
        <v>580</v>
      </c>
      <c r="I1827" s="242"/>
    </row>
    <row r="1828" spans="1:9" ht="25" x14ac:dyDescent="0.25">
      <c r="A1828" s="238" t="s">
        <v>5337</v>
      </c>
      <c r="B1828" s="236" t="s">
        <v>5681</v>
      </c>
      <c r="C1828" s="126" t="s">
        <v>5682</v>
      </c>
      <c r="D1828" s="80" t="s">
        <v>5390</v>
      </c>
      <c r="E1828" s="80" t="s">
        <v>5683</v>
      </c>
      <c r="F1828" s="339">
        <v>0.16422259891080901</v>
      </c>
      <c r="G1828" s="85">
        <v>17302</v>
      </c>
      <c r="H1828" s="85">
        <v>2841</v>
      </c>
      <c r="I1828" s="242"/>
    </row>
    <row r="1829" spans="1:9" ht="37.5" x14ac:dyDescent="0.25">
      <c r="A1829" s="238" t="s">
        <v>5337</v>
      </c>
      <c r="B1829" s="236" t="s">
        <v>10086</v>
      </c>
      <c r="C1829" s="126" t="s">
        <v>10087</v>
      </c>
      <c r="D1829" s="80" t="s">
        <v>5368</v>
      </c>
      <c r="E1829" s="80" t="s">
        <v>70</v>
      </c>
      <c r="F1829" s="339">
        <v>0.2</v>
      </c>
      <c r="G1829" s="85">
        <v>5410</v>
      </c>
      <c r="H1829" s="85">
        <v>1082</v>
      </c>
      <c r="I1829" s="242"/>
    </row>
    <row r="1830" spans="1:9" x14ac:dyDescent="0.25">
      <c r="A1830" s="238" t="s">
        <v>5337</v>
      </c>
      <c r="B1830" s="236" t="s">
        <v>5371</v>
      </c>
      <c r="C1830" s="126" t="s">
        <v>5372</v>
      </c>
      <c r="D1830" s="80" t="s">
        <v>5373</v>
      </c>
      <c r="E1830" s="80" t="s">
        <v>4985</v>
      </c>
      <c r="F1830" s="339">
        <v>0.6</v>
      </c>
      <c r="G1830" s="85">
        <v>37863</v>
      </c>
      <c r="H1830" s="85">
        <v>22718</v>
      </c>
      <c r="I1830" s="242"/>
    </row>
    <row r="1831" spans="1:9" x14ac:dyDescent="0.25">
      <c r="A1831" s="238" t="s">
        <v>5337</v>
      </c>
      <c r="B1831" s="236" t="s">
        <v>5402</v>
      </c>
      <c r="C1831" s="126" t="s">
        <v>5403</v>
      </c>
      <c r="D1831" s="80" t="s">
        <v>5368</v>
      </c>
      <c r="E1831" s="80" t="s">
        <v>5404</v>
      </c>
      <c r="F1831" s="339">
        <v>0.2</v>
      </c>
      <c r="G1831" s="85">
        <v>5304</v>
      </c>
      <c r="H1831" s="85">
        <v>1061</v>
      </c>
      <c r="I1831" s="242"/>
    </row>
    <row r="1832" spans="1:9" x14ac:dyDescent="0.25">
      <c r="A1832" s="238" t="s">
        <v>5337</v>
      </c>
      <c r="B1832" s="236" t="s">
        <v>5369</v>
      </c>
      <c r="C1832" s="126" t="s">
        <v>5370</v>
      </c>
      <c r="D1832" s="80" t="s">
        <v>5368</v>
      </c>
      <c r="E1832" s="80" t="s">
        <v>13</v>
      </c>
      <c r="F1832" s="339">
        <v>0.3</v>
      </c>
      <c r="G1832" s="85">
        <v>6176</v>
      </c>
      <c r="H1832" s="85">
        <v>1853</v>
      </c>
      <c r="I1832" s="242"/>
    </row>
    <row r="1833" spans="1:9" x14ac:dyDescent="0.25">
      <c r="A1833" s="238" t="s">
        <v>5337</v>
      </c>
      <c r="B1833" s="236" t="s">
        <v>5424</v>
      </c>
      <c r="C1833" s="126" t="s">
        <v>5425</v>
      </c>
      <c r="D1833" s="80" t="s">
        <v>5368</v>
      </c>
      <c r="E1833" s="80" t="s">
        <v>770</v>
      </c>
      <c r="F1833" s="339">
        <v>4</v>
      </c>
      <c r="G1833" s="85">
        <v>4634</v>
      </c>
      <c r="H1833" s="85">
        <v>18536</v>
      </c>
      <c r="I1833" s="242"/>
    </row>
    <row r="1834" spans="1:9" x14ac:dyDescent="0.25">
      <c r="A1834" s="238" t="s">
        <v>5337</v>
      </c>
      <c r="B1834" s="236" t="s">
        <v>5377</v>
      </c>
      <c r="C1834" s="126" t="s">
        <v>5378</v>
      </c>
      <c r="D1834" s="80" t="s">
        <v>5368</v>
      </c>
      <c r="E1834" s="80" t="s">
        <v>70</v>
      </c>
      <c r="F1834" s="339">
        <v>0.4</v>
      </c>
      <c r="G1834" s="85">
        <v>1897</v>
      </c>
      <c r="H1834" s="85">
        <v>759</v>
      </c>
      <c r="I1834" s="242"/>
    </row>
    <row r="1835" spans="1:9" x14ac:dyDescent="0.25">
      <c r="A1835" s="240" t="s">
        <v>5337</v>
      </c>
      <c r="B1835" s="235" t="s">
        <v>5508</v>
      </c>
      <c r="C1835" s="126" t="s">
        <v>5509</v>
      </c>
      <c r="D1835" s="80" t="s">
        <v>5368</v>
      </c>
      <c r="E1835" s="80" t="s">
        <v>770</v>
      </c>
      <c r="F1835" s="339">
        <v>1</v>
      </c>
      <c r="G1835" s="85">
        <v>1782</v>
      </c>
      <c r="H1835" s="85">
        <v>1782</v>
      </c>
      <c r="I1835" s="242"/>
    </row>
    <row r="1836" spans="1:9" ht="52" x14ac:dyDescent="0.25">
      <c r="A1836" s="239" t="s">
        <v>5339</v>
      </c>
      <c r="B1836" s="237" t="s">
        <v>5364</v>
      </c>
      <c r="C1836" s="335" t="s">
        <v>5340</v>
      </c>
      <c r="D1836" s="336" t="s">
        <v>12</v>
      </c>
      <c r="E1836" s="336" t="s">
        <v>70</v>
      </c>
      <c r="F1836" s="337"/>
      <c r="G1836" s="338"/>
      <c r="H1836" s="338"/>
      <c r="I1836" s="338">
        <v>732786</v>
      </c>
    </row>
    <row r="1837" spans="1:9" x14ac:dyDescent="0.25">
      <c r="A1837" s="238" t="s">
        <v>5339</v>
      </c>
      <c r="B1837" s="236" t="s">
        <v>5374</v>
      </c>
      <c r="C1837" s="126" t="s">
        <v>5375</v>
      </c>
      <c r="D1837" s="80" t="s">
        <v>5376</v>
      </c>
      <c r="E1837" s="80" t="s">
        <v>70</v>
      </c>
      <c r="F1837" s="339">
        <v>0.5</v>
      </c>
      <c r="G1837" s="85">
        <v>3623</v>
      </c>
      <c r="H1837" s="85">
        <v>1812</v>
      </c>
      <c r="I1837" s="242"/>
    </row>
    <row r="1838" spans="1:9" ht="25" x14ac:dyDescent="0.25">
      <c r="A1838" s="238" t="s">
        <v>5339</v>
      </c>
      <c r="B1838" s="236" t="s">
        <v>5681</v>
      </c>
      <c r="C1838" s="126" t="s">
        <v>5682</v>
      </c>
      <c r="D1838" s="80" t="s">
        <v>5390</v>
      </c>
      <c r="E1838" s="80" t="s">
        <v>5683</v>
      </c>
      <c r="F1838" s="339">
        <v>0.49187188179993468</v>
      </c>
      <c r="G1838" s="85">
        <v>17302</v>
      </c>
      <c r="H1838" s="85">
        <v>8510</v>
      </c>
      <c r="I1838" s="242"/>
    </row>
    <row r="1839" spans="1:9" ht="37.5" x14ac:dyDescent="0.25">
      <c r="A1839" s="238" t="s">
        <v>5339</v>
      </c>
      <c r="B1839" s="236" t="s">
        <v>10086</v>
      </c>
      <c r="C1839" s="126" t="s">
        <v>10087</v>
      </c>
      <c r="D1839" s="80" t="s">
        <v>5368</v>
      </c>
      <c r="E1839" s="80" t="s">
        <v>70</v>
      </c>
      <c r="F1839" s="339">
        <v>0.2</v>
      </c>
      <c r="G1839" s="85">
        <v>5410</v>
      </c>
      <c r="H1839" s="85">
        <v>1082</v>
      </c>
      <c r="I1839" s="242"/>
    </row>
    <row r="1840" spans="1:9" x14ac:dyDescent="0.25">
      <c r="A1840" s="238" t="s">
        <v>5339</v>
      </c>
      <c r="B1840" s="236" t="s">
        <v>6071</v>
      </c>
      <c r="C1840" s="126" t="s">
        <v>6072</v>
      </c>
      <c r="D1840" s="80" t="s">
        <v>5390</v>
      </c>
      <c r="E1840" s="80" t="s">
        <v>75</v>
      </c>
      <c r="F1840" s="339">
        <v>0.14499999999999999</v>
      </c>
      <c r="G1840" s="85">
        <v>86632</v>
      </c>
      <c r="H1840" s="85">
        <v>12562</v>
      </c>
      <c r="I1840" s="242"/>
    </row>
    <row r="1841" spans="1:9" x14ac:dyDescent="0.25">
      <c r="A1841" s="238" t="s">
        <v>5339</v>
      </c>
      <c r="B1841" s="236" t="s">
        <v>10161</v>
      </c>
      <c r="C1841" s="126" t="s">
        <v>10162</v>
      </c>
      <c r="D1841" s="80" t="s">
        <v>5390</v>
      </c>
      <c r="E1841" s="80" t="s">
        <v>4985</v>
      </c>
      <c r="F1841" s="339">
        <v>0.2</v>
      </c>
      <c r="G1841" s="85">
        <v>8725</v>
      </c>
      <c r="H1841" s="85">
        <v>1745</v>
      </c>
      <c r="I1841" s="242"/>
    </row>
    <row r="1842" spans="1:9" x14ac:dyDescent="0.25">
      <c r="A1842" s="238" t="s">
        <v>5339</v>
      </c>
      <c r="B1842" s="236" t="s">
        <v>5734</v>
      </c>
      <c r="C1842" s="126" t="s">
        <v>5735</v>
      </c>
      <c r="D1842" s="80" t="s">
        <v>5373</v>
      </c>
      <c r="E1842" s="80" t="s">
        <v>4985</v>
      </c>
      <c r="F1842" s="339">
        <v>3</v>
      </c>
      <c r="G1842" s="85">
        <v>41004</v>
      </c>
      <c r="H1842" s="85">
        <v>123012</v>
      </c>
      <c r="I1842" s="242"/>
    </row>
    <row r="1843" spans="1:9" x14ac:dyDescent="0.25">
      <c r="A1843" s="238" t="s">
        <v>5339</v>
      </c>
      <c r="B1843" s="236" t="s">
        <v>5377</v>
      </c>
      <c r="C1843" s="126" t="s">
        <v>5378</v>
      </c>
      <c r="D1843" s="80" t="s">
        <v>5368</v>
      </c>
      <c r="E1843" s="80" t="s">
        <v>70</v>
      </c>
      <c r="F1843" s="339">
        <v>4</v>
      </c>
      <c r="G1843" s="85">
        <v>1897</v>
      </c>
      <c r="H1843" s="85">
        <v>7588</v>
      </c>
      <c r="I1843" s="242"/>
    </row>
    <row r="1844" spans="1:9" x14ac:dyDescent="0.25">
      <c r="A1844" s="240" t="s">
        <v>5339</v>
      </c>
      <c r="B1844" s="235" t="s">
        <v>10163</v>
      </c>
      <c r="C1844" s="126" t="s">
        <v>10164</v>
      </c>
      <c r="D1844" s="80" t="s">
        <v>5368</v>
      </c>
      <c r="E1844" s="80" t="s">
        <v>10047</v>
      </c>
      <c r="F1844" s="339">
        <v>7.0000000000000007E-2</v>
      </c>
      <c r="G1844" s="85">
        <v>6441549</v>
      </c>
      <c r="H1844" s="85">
        <v>450908</v>
      </c>
      <c r="I1844" s="242"/>
    </row>
    <row r="1845" spans="1:9" x14ac:dyDescent="0.25">
      <c r="A1845" s="240" t="s">
        <v>5339</v>
      </c>
      <c r="B1845" s="235" t="s">
        <v>10165</v>
      </c>
      <c r="C1845" s="126" t="s">
        <v>10166</v>
      </c>
      <c r="D1845" s="80" t="s">
        <v>5368</v>
      </c>
      <c r="E1845" s="80" t="s">
        <v>10167</v>
      </c>
      <c r="F1845" s="339">
        <v>1.5E-3</v>
      </c>
      <c r="G1845" s="85">
        <v>2206969</v>
      </c>
      <c r="H1845" s="85">
        <v>3310</v>
      </c>
      <c r="I1845" s="242"/>
    </row>
    <row r="1846" spans="1:9" x14ac:dyDescent="0.25">
      <c r="A1846" s="240" t="s">
        <v>5339</v>
      </c>
      <c r="B1846" s="235" t="s">
        <v>5598</v>
      </c>
      <c r="C1846" s="126" t="s">
        <v>5599</v>
      </c>
      <c r="D1846" s="80" t="s">
        <v>5368</v>
      </c>
      <c r="E1846" s="80" t="s">
        <v>5393</v>
      </c>
      <c r="F1846" s="339">
        <v>0.2</v>
      </c>
      <c r="G1846" s="85">
        <v>12500</v>
      </c>
      <c r="H1846" s="85">
        <v>2500</v>
      </c>
      <c r="I1846" s="242"/>
    </row>
    <row r="1847" spans="1:9" x14ac:dyDescent="0.25">
      <c r="A1847" s="240" t="s">
        <v>5339</v>
      </c>
      <c r="B1847" s="235" t="s">
        <v>10168</v>
      </c>
      <c r="C1847" s="126" t="s">
        <v>10169</v>
      </c>
      <c r="D1847" s="80" t="s">
        <v>5368</v>
      </c>
      <c r="E1847" s="80" t="s">
        <v>10170</v>
      </c>
      <c r="F1847" s="339">
        <v>0.01</v>
      </c>
      <c r="G1847" s="85">
        <v>40095</v>
      </c>
      <c r="H1847" s="85">
        <v>401</v>
      </c>
      <c r="I1847" s="242"/>
    </row>
    <row r="1848" spans="1:9" x14ac:dyDescent="0.25">
      <c r="A1848" s="240" t="s">
        <v>5339</v>
      </c>
      <c r="B1848" s="235" t="s">
        <v>10171</v>
      </c>
      <c r="C1848" s="126" t="s">
        <v>10172</v>
      </c>
      <c r="D1848" s="80" t="s">
        <v>5368</v>
      </c>
      <c r="E1848" s="80" t="s">
        <v>10173</v>
      </c>
      <c r="F1848" s="339">
        <v>3</v>
      </c>
      <c r="G1848" s="85">
        <v>13021</v>
      </c>
      <c r="H1848" s="85">
        <v>39063</v>
      </c>
      <c r="I1848" s="242"/>
    </row>
    <row r="1849" spans="1:9" x14ac:dyDescent="0.25">
      <c r="A1849" s="240" t="s">
        <v>5339</v>
      </c>
      <c r="B1849" s="235" t="s">
        <v>10174</v>
      </c>
      <c r="C1849" s="126" t="s">
        <v>10175</v>
      </c>
      <c r="D1849" s="80" t="s">
        <v>5368</v>
      </c>
      <c r="E1849" s="80" t="s">
        <v>5143</v>
      </c>
      <c r="F1849" s="339">
        <v>40</v>
      </c>
      <c r="G1849" s="85">
        <v>985</v>
      </c>
      <c r="H1849" s="85">
        <v>39400</v>
      </c>
      <c r="I1849" s="242"/>
    </row>
    <row r="1850" spans="1:9" x14ac:dyDescent="0.25">
      <c r="A1850" s="240" t="s">
        <v>5339</v>
      </c>
      <c r="B1850" s="235" t="s">
        <v>10176</v>
      </c>
      <c r="C1850" s="126" t="s">
        <v>10177</v>
      </c>
      <c r="D1850" s="80" t="s">
        <v>5368</v>
      </c>
      <c r="E1850" s="80" t="s">
        <v>5143</v>
      </c>
      <c r="F1850" s="339">
        <v>40</v>
      </c>
      <c r="G1850" s="85">
        <v>985</v>
      </c>
      <c r="H1850" s="85">
        <v>39400</v>
      </c>
      <c r="I1850" s="242"/>
    </row>
    <row r="1851" spans="1:9" x14ac:dyDescent="0.25">
      <c r="A1851" s="240" t="s">
        <v>5339</v>
      </c>
      <c r="B1851" s="235" t="s">
        <v>10178</v>
      </c>
      <c r="C1851" s="126" t="s">
        <v>10179</v>
      </c>
      <c r="D1851" s="80" t="s">
        <v>5368</v>
      </c>
      <c r="E1851" s="80" t="s">
        <v>5143</v>
      </c>
      <c r="F1851" s="339">
        <v>7.0000000000000007E-2</v>
      </c>
      <c r="G1851" s="85">
        <v>21329</v>
      </c>
      <c r="H1851" s="85">
        <v>1493</v>
      </c>
      <c r="I1851" s="242"/>
    </row>
    <row r="1852" spans="1:9" ht="143" x14ac:dyDescent="0.25">
      <c r="A1852" s="239" t="s">
        <v>5341</v>
      </c>
      <c r="B1852" s="237" t="s">
        <v>5364</v>
      </c>
      <c r="C1852" s="335" t="s">
        <v>5342</v>
      </c>
      <c r="D1852" s="336" t="s">
        <v>12</v>
      </c>
      <c r="E1852" s="336" t="s">
        <v>91</v>
      </c>
      <c r="F1852" s="337"/>
      <c r="G1852" s="338"/>
      <c r="H1852" s="338"/>
      <c r="I1852" s="338">
        <v>784074</v>
      </c>
    </row>
    <row r="1853" spans="1:9" x14ac:dyDescent="0.25">
      <c r="A1853" s="238" t="s">
        <v>5341</v>
      </c>
      <c r="B1853" s="236" t="s">
        <v>5374</v>
      </c>
      <c r="C1853" s="126" t="s">
        <v>5375</v>
      </c>
      <c r="D1853" s="80" t="s">
        <v>5376</v>
      </c>
      <c r="E1853" s="80" t="s">
        <v>70</v>
      </c>
      <c r="F1853" s="339">
        <v>0.5</v>
      </c>
      <c r="G1853" s="85">
        <v>3623</v>
      </c>
      <c r="H1853" s="85">
        <v>1812</v>
      </c>
      <c r="I1853" s="242"/>
    </row>
    <row r="1854" spans="1:9" ht="25" x14ac:dyDescent="0.25">
      <c r="A1854" s="238" t="s">
        <v>5341</v>
      </c>
      <c r="B1854" s="236" t="s">
        <v>5681</v>
      </c>
      <c r="C1854" s="126" t="s">
        <v>5682</v>
      </c>
      <c r="D1854" s="80" t="s">
        <v>5390</v>
      </c>
      <c r="E1854" s="80" t="s">
        <v>5683</v>
      </c>
      <c r="F1854" s="339">
        <v>2.1549066974429127</v>
      </c>
      <c r="G1854" s="85">
        <v>17302</v>
      </c>
      <c r="H1854" s="85">
        <v>37284</v>
      </c>
      <c r="I1854" s="242"/>
    </row>
    <row r="1855" spans="1:9" ht="37.5" x14ac:dyDescent="0.25">
      <c r="A1855" s="238" t="s">
        <v>5341</v>
      </c>
      <c r="B1855" s="236" t="s">
        <v>10086</v>
      </c>
      <c r="C1855" s="126" t="s">
        <v>10087</v>
      </c>
      <c r="D1855" s="80" t="s">
        <v>5368</v>
      </c>
      <c r="E1855" s="80" t="s">
        <v>70</v>
      </c>
      <c r="F1855" s="339">
        <v>0.2</v>
      </c>
      <c r="G1855" s="85">
        <v>5410</v>
      </c>
      <c r="H1855" s="85">
        <v>1082</v>
      </c>
      <c r="I1855" s="242"/>
    </row>
    <row r="1856" spans="1:9" x14ac:dyDescent="0.25">
      <c r="A1856" s="238" t="s">
        <v>5341</v>
      </c>
      <c r="B1856" s="236" t="s">
        <v>5734</v>
      </c>
      <c r="C1856" s="126" t="s">
        <v>5735</v>
      </c>
      <c r="D1856" s="80" t="s">
        <v>5373</v>
      </c>
      <c r="E1856" s="80" t="s">
        <v>4985</v>
      </c>
      <c r="F1856" s="339">
        <v>4.5</v>
      </c>
      <c r="G1856" s="85">
        <v>41004</v>
      </c>
      <c r="H1856" s="85">
        <v>184518</v>
      </c>
      <c r="I1856" s="242"/>
    </row>
    <row r="1857" spans="1:9" x14ac:dyDescent="0.25">
      <c r="A1857" s="238" t="s">
        <v>5341</v>
      </c>
      <c r="B1857" s="236" t="s">
        <v>5377</v>
      </c>
      <c r="C1857" s="126" t="s">
        <v>5378</v>
      </c>
      <c r="D1857" s="80" t="s">
        <v>5368</v>
      </c>
      <c r="E1857" s="80" t="s">
        <v>70</v>
      </c>
      <c r="F1857" s="339">
        <v>1</v>
      </c>
      <c r="G1857" s="85">
        <v>1897</v>
      </c>
      <c r="H1857" s="85">
        <v>1897</v>
      </c>
      <c r="I1857" s="242"/>
    </row>
    <row r="1858" spans="1:9" x14ac:dyDescent="0.25">
      <c r="A1858" s="240" t="s">
        <v>5341</v>
      </c>
      <c r="B1858" s="235" t="s">
        <v>10163</v>
      </c>
      <c r="C1858" s="126" t="s">
        <v>10164</v>
      </c>
      <c r="D1858" s="80" t="s">
        <v>5368</v>
      </c>
      <c r="E1858" s="80" t="s">
        <v>10047</v>
      </c>
      <c r="F1858" s="339">
        <v>0.06</v>
      </c>
      <c r="G1858" s="85">
        <v>6441549</v>
      </c>
      <c r="H1858" s="85">
        <v>386493</v>
      </c>
      <c r="I1858" s="242"/>
    </row>
    <row r="1859" spans="1:9" x14ac:dyDescent="0.25">
      <c r="A1859" s="240" t="s">
        <v>5341</v>
      </c>
      <c r="B1859" s="235" t="s">
        <v>10165</v>
      </c>
      <c r="C1859" s="126" t="s">
        <v>10166</v>
      </c>
      <c r="D1859" s="80" t="s">
        <v>5368</v>
      </c>
      <c r="E1859" s="80" t="s">
        <v>10167</v>
      </c>
      <c r="F1859" s="339">
        <v>5.4000000000000003E-3</v>
      </c>
      <c r="G1859" s="85">
        <v>2206969</v>
      </c>
      <c r="H1859" s="85">
        <v>11918</v>
      </c>
      <c r="I1859" s="242"/>
    </row>
    <row r="1860" spans="1:9" x14ac:dyDescent="0.25">
      <c r="A1860" s="240" t="s">
        <v>5341</v>
      </c>
      <c r="B1860" s="235" t="s">
        <v>5598</v>
      </c>
      <c r="C1860" s="126" t="s">
        <v>5599</v>
      </c>
      <c r="D1860" s="80" t="s">
        <v>5368</v>
      </c>
      <c r="E1860" s="80" t="s">
        <v>5393</v>
      </c>
      <c r="F1860" s="339">
        <v>0.72000000000000008</v>
      </c>
      <c r="G1860" s="85">
        <v>12500</v>
      </c>
      <c r="H1860" s="85">
        <v>9000</v>
      </c>
      <c r="I1860" s="242"/>
    </row>
    <row r="1861" spans="1:9" x14ac:dyDescent="0.25">
      <c r="A1861" s="240" t="s">
        <v>5341</v>
      </c>
      <c r="B1861" s="235" t="s">
        <v>10168</v>
      </c>
      <c r="C1861" s="126" t="s">
        <v>10169</v>
      </c>
      <c r="D1861" s="80" t="s">
        <v>5368</v>
      </c>
      <c r="E1861" s="80" t="s">
        <v>10170</v>
      </c>
      <c r="F1861" s="339">
        <v>1.9799999999999998E-2</v>
      </c>
      <c r="G1861" s="85">
        <v>40095</v>
      </c>
      <c r="H1861" s="85">
        <v>794</v>
      </c>
      <c r="I1861" s="242"/>
    </row>
    <row r="1862" spans="1:9" x14ac:dyDescent="0.25">
      <c r="A1862" s="240" t="s">
        <v>5341</v>
      </c>
      <c r="B1862" s="235" t="s">
        <v>10209</v>
      </c>
      <c r="C1862" s="126" t="s">
        <v>10210</v>
      </c>
      <c r="D1862" s="80" t="s">
        <v>5368</v>
      </c>
      <c r="E1862" s="80" t="s">
        <v>10211</v>
      </c>
      <c r="F1862" s="339">
        <v>0.36</v>
      </c>
      <c r="G1862" s="85">
        <v>95734</v>
      </c>
      <c r="H1862" s="85">
        <v>34464</v>
      </c>
      <c r="I1862" s="242"/>
    </row>
    <row r="1863" spans="1:9" x14ac:dyDescent="0.25">
      <c r="A1863" s="240" t="s">
        <v>5341</v>
      </c>
      <c r="B1863" s="235" t="s">
        <v>10171</v>
      </c>
      <c r="C1863" s="126" t="s">
        <v>10172</v>
      </c>
      <c r="D1863" s="80" t="s">
        <v>5368</v>
      </c>
      <c r="E1863" s="80" t="s">
        <v>10173</v>
      </c>
      <c r="F1863" s="339">
        <v>1.2</v>
      </c>
      <c r="G1863" s="85">
        <v>13021</v>
      </c>
      <c r="H1863" s="85">
        <v>15625</v>
      </c>
      <c r="I1863" s="242"/>
    </row>
    <row r="1864" spans="1:9" x14ac:dyDescent="0.25">
      <c r="A1864" s="240" t="s">
        <v>5341</v>
      </c>
      <c r="B1864" s="235" t="s">
        <v>10174</v>
      </c>
      <c r="C1864" s="126" t="s">
        <v>10175</v>
      </c>
      <c r="D1864" s="80" t="s">
        <v>5368</v>
      </c>
      <c r="E1864" s="80" t="s">
        <v>5143</v>
      </c>
      <c r="F1864" s="339">
        <v>12</v>
      </c>
      <c r="G1864" s="85">
        <v>985</v>
      </c>
      <c r="H1864" s="85">
        <v>11820</v>
      </c>
      <c r="I1864" s="242"/>
    </row>
    <row r="1865" spans="1:9" x14ac:dyDescent="0.25">
      <c r="A1865" s="240" t="s">
        <v>5341</v>
      </c>
      <c r="B1865" s="235" t="s">
        <v>10176</v>
      </c>
      <c r="C1865" s="126" t="s">
        <v>10177</v>
      </c>
      <c r="D1865" s="80" t="s">
        <v>5368</v>
      </c>
      <c r="E1865" s="80" t="s">
        <v>5143</v>
      </c>
      <c r="F1865" s="339">
        <v>12</v>
      </c>
      <c r="G1865" s="85">
        <v>985</v>
      </c>
      <c r="H1865" s="85">
        <v>11820</v>
      </c>
      <c r="I1865" s="242"/>
    </row>
    <row r="1866" spans="1:9" x14ac:dyDescent="0.25">
      <c r="A1866" s="240" t="s">
        <v>5341</v>
      </c>
      <c r="B1866" s="235" t="s">
        <v>5537</v>
      </c>
      <c r="C1866" s="126" t="s">
        <v>5538</v>
      </c>
      <c r="D1866" s="80" t="s">
        <v>5368</v>
      </c>
      <c r="E1866" s="80" t="s">
        <v>5404</v>
      </c>
      <c r="F1866" s="339">
        <v>0.3</v>
      </c>
      <c r="G1866" s="85">
        <v>5304</v>
      </c>
      <c r="H1866" s="85">
        <v>1591</v>
      </c>
      <c r="I1866" s="242"/>
    </row>
    <row r="1867" spans="1:9" x14ac:dyDescent="0.25">
      <c r="A1867" s="240" t="s">
        <v>5341</v>
      </c>
      <c r="B1867" s="235" t="s">
        <v>10178</v>
      </c>
      <c r="C1867" s="126" t="s">
        <v>10179</v>
      </c>
      <c r="D1867" s="80" t="s">
        <v>5368</v>
      </c>
      <c r="E1867" s="80" t="s">
        <v>5143</v>
      </c>
      <c r="F1867" s="339">
        <v>7.0000000000000007E-2</v>
      </c>
      <c r="G1867" s="85">
        <v>21329</v>
      </c>
      <c r="H1867" s="85">
        <v>1493</v>
      </c>
      <c r="I1867" s="242"/>
    </row>
    <row r="1868" spans="1:9" x14ac:dyDescent="0.25">
      <c r="A1868" s="240" t="s">
        <v>5341</v>
      </c>
      <c r="B1868" s="235" t="s">
        <v>10247</v>
      </c>
      <c r="C1868" s="126" t="s">
        <v>10248</v>
      </c>
      <c r="D1868" s="80" t="s">
        <v>5368</v>
      </c>
      <c r="E1868" s="80" t="s">
        <v>5143</v>
      </c>
      <c r="F1868" s="339">
        <v>6</v>
      </c>
      <c r="G1868" s="85">
        <v>3009</v>
      </c>
      <c r="H1868" s="85">
        <v>18054</v>
      </c>
      <c r="I1868" s="242"/>
    </row>
    <row r="1869" spans="1:9" x14ac:dyDescent="0.25">
      <c r="A1869" s="240" t="s">
        <v>5341</v>
      </c>
      <c r="B1869" s="235" t="s">
        <v>7863</v>
      </c>
      <c r="C1869" s="126" t="s">
        <v>7864</v>
      </c>
      <c r="D1869" s="80" t="s">
        <v>5368</v>
      </c>
      <c r="E1869" s="80" t="s">
        <v>65</v>
      </c>
      <c r="F1869" s="339">
        <v>0.35</v>
      </c>
      <c r="G1869" s="85">
        <v>21089</v>
      </c>
      <c r="H1869" s="85">
        <v>7381</v>
      </c>
      <c r="I1869" s="242"/>
    </row>
    <row r="1870" spans="1:9" x14ac:dyDescent="0.25">
      <c r="A1870" s="240" t="s">
        <v>5341</v>
      </c>
      <c r="B1870" s="235" t="s">
        <v>6144</v>
      </c>
      <c r="C1870" s="126" t="s">
        <v>6145</v>
      </c>
      <c r="D1870" s="80" t="s">
        <v>5368</v>
      </c>
      <c r="E1870" s="80" t="s">
        <v>65</v>
      </c>
      <c r="F1870" s="339">
        <v>1.05</v>
      </c>
      <c r="G1870" s="85">
        <v>33852</v>
      </c>
      <c r="H1870" s="85">
        <v>35545</v>
      </c>
      <c r="I1870" s="242"/>
    </row>
    <row r="1871" spans="1:9" x14ac:dyDescent="0.25">
      <c r="A1871" s="240" t="s">
        <v>5341</v>
      </c>
      <c r="B1871" s="235" t="s">
        <v>8572</v>
      </c>
      <c r="C1871" s="126" t="s">
        <v>8573</v>
      </c>
      <c r="D1871" s="80" t="s">
        <v>5368</v>
      </c>
      <c r="E1871" s="80" t="s">
        <v>5393</v>
      </c>
      <c r="F1871" s="339">
        <v>8.7499999999999994E-2</v>
      </c>
      <c r="G1871" s="85">
        <v>124696</v>
      </c>
      <c r="H1871" s="85">
        <v>10911</v>
      </c>
      <c r="I1871" s="242"/>
    </row>
    <row r="1872" spans="1:9" x14ac:dyDescent="0.25">
      <c r="A1872" s="240" t="s">
        <v>5341</v>
      </c>
      <c r="B1872" s="235" t="s">
        <v>6107</v>
      </c>
      <c r="C1872" s="126" t="s">
        <v>6108</v>
      </c>
      <c r="D1872" s="80" t="s">
        <v>5368</v>
      </c>
      <c r="E1872" s="80" t="s">
        <v>70</v>
      </c>
      <c r="F1872" s="339">
        <v>13</v>
      </c>
      <c r="G1872" s="85">
        <v>44</v>
      </c>
      <c r="H1872" s="85">
        <v>572</v>
      </c>
      <c r="I1872" s="242"/>
    </row>
    <row r="1873" spans="1:9" ht="13" x14ac:dyDescent="0.25">
      <c r="A1873" s="239" t="s">
        <v>5343</v>
      </c>
      <c r="B1873" s="237" t="s">
        <v>5364</v>
      </c>
      <c r="C1873" s="335" t="s">
        <v>5344</v>
      </c>
      <c r="D1873" s="336" t="s">
        <v>12</v>
      </c>
      <c r="E1873" s="336" t="s">
        <v>70</v>
      </c>
      <c r="F1873" s="337"/>
      <c r="G1873" s="338"/>
      <c r="H1873" s="338"/>
      <c r="I1873" s="338">
        <v>4513509</v>
      </c>
    </row>
    <row r="1874" spans="1:9" x14ac:dyDescent="0.25">
      <c r="A1874" s="238" t="s">
        <v>5343</v>
      </c>
      <c r="B1874" s="236" t="s">
        <v>10264</v>
      </c>
      <c r="C1874" s="126" t="s">
        <v>10265</v>
      </c>
      <c r="D1874" s="80" t="s">
        <v>5368</v>
      </c>
      <c r="E1874" s="80" t="s">
        <v>10266</v>
      </c>
      <c r="F1874" s="339">
        <v>1</v>
      </c>
      <c r="G1874" s="85">
        <v>1203602</v>
      </c>
      <c r="H1874" s="85">
        <v>1203602</v>
      </c>
      <c r="I1874" s="242"/>
    </row>
    <row r="1875" spans="1:9" x14ac:dyDescent="0.25">
      <c r="A1875" s="238" t="s">
        <v>5343</v>
      </c>
      <c r="B1875" s="236" t="s">
        <v>10267</v>
      </c>
      <c r="C1875" s="126" t="s">
        <v>10268</v>
      </c>
      <c r="D1875" s="80" t="s">
        <v>5368</v>
      </c>
      <c r="E1875" s="80" t="s">
        <v>5143</v>
      </c>
      <c r="F1875" s="339">
        <v>1</v>
      </c>
      <c r="G1875" s="85">
        <v>984766</v>
      </c>
      <c r="H1875" s="85">
        <v>984766</v>
      </c>
      <c r="I1875" s="242"/>
    </row>
    <row r="1876" spans="1:9" x14ac:dyDescent="0.25">
      <c r="A1876" s="238" t="s">
        <v>5343</v>
      </c>
      <c r="B1876" s="236" t="s">
        <v>10269</v>
      </c>
      <c r="C1876" s="126" t="s">
        <v>10270</v>
      </c>
      <c r="D1876" s="80" t="s">
        <v>5368</v>
      </c>
      <c r="E1876" s="80" t="s">
        <v>10266</v>
      </c>
      <c r="F1876" s="339">
        <v>1.5</v>
      </c>
      <c r="G1876" s="85">
        <v>820638</v>
      </c>
      <c r="H1876" s="85">
        <v>1230957</v>
      </c>
      <c r="I1876" s="242"/>
    </row>
    <row r="1877" spans="1:9" x14ac:dyDescent="0.25">
      <c r="A1877" s="238" t="s">
        <v>5343</v>
      </c>
      <c r="B1877" s="236" t="s">
        <v>10271</v>
      </c>
      <c r="C1877" s="126" t="s">
        <v>10272</v>
      </c>
      <c r="D1877" s="80" t="s">
        <v>5368</v>
      </c>
      <c r="E1877" s="80" t="s">
        <v>10273</v>
      </c>
      <c r="F1877" s="339">
        <v>2</v>
      </c>
      <c r="G1877" s="85">
        <v>547092</v>
      </c>
      <c r="H1877" s="85">
        <v>1094184</v>
      </c>
      <c r="I1877" s="242"/>
    </row>
    <row r="1878" spans="1:9" ht="78" x14ac:dyDescent="0.25">
      <c r="A1878" s="239" t="s">
        <v>5345</v>
      </c>
      <c r="B1878" s="237" t="s">
        <v>5364</v>
      </c>
      <c r="C1878" s="335" t="s">
        <v>5346</v>
      </c>
      <c r="D1878" s="336" t="s">
        <v>12</v>
      </c>
      <c r="E1878" s="336" t="s">
        <v>5347</v>
      </c>
      <c r="F1878" s="337"/>
      <c r="G1878" s="338"/>
      <c r="H1878" s="338"/>
      <c r="I1878" s="338">
        <v>25510305</v>
      </c>
    </row>
    <row r="1879" spans="1:9" ht="25" x14ac:dyDescent="0.25">
      <c r="A1879" s="238" t="s">
        <v>5345</v>
      </c>
      <c r="B1879" s="236" t="s">
        <v>10274</v>
      </c>
      <c r="C1879" s="126" t="s">
        <v>10275</v>
      </c>
      <c r="D1879" s="80" t="s">
        <v>5368</v>
      </c>
      <c r="E1879" s="80" t="s">
        <v>10276</v>
      </c>
      <c r="F1879" s="339">
        <v>1</v>
      </c>
      <c r="G1879" s="85">
        <v>14892135</v>
      </c>
      <c r="H1879" s="85">
        <v>14892135</v>
      </c>
      <c r="I1879" s="242"/>
    </row>
    <row r="1880" spans="1:9" ht="25" x14ac:dyDescent="0.25">
      <c r="A1880" s="238" t="s">
        <v>5345</v>
      </c>
      <c r="B1880" s="236" t="s">
        <v>10277</v>
      </c>
      <c r="C1880" s="126" t="s">
        <v>10278</v>
      </c>
      <c r="D1880" s="80" t="s">
        <v>5368</v>
      </c>
      <c r="E1880" s="80" t="s">
        <v>10276</v>
      </c>
      <c r="F1880" s="339">
        <v>1</v>
      </c>
      <c r="G1880" s="85">
        <v>10618170</v>
      </c>
      <c r="H1880" s="85">
        <v>10618170</v>
      </c>
      <c r="I1880" s="242"/>
    </row>
    <row r="1881" spans="1:9" ht="26" x14ac:dyDescent="0.25">
      <c r="A1881" s="239" t="s">
        <v>5348</v>
      </c>
      <c r="B1881" s="237" t="s">
        <v>5364</v>
      </c>
      <c r="C1881" s="335" t="s">
        <v>804</v>
      </c>
      <c r="D1881" s="336" t="s">
        <v>12</v>
      </c>
      <c r="E1881" s="336" t="s">
        <v>16</v>
      </c>
      <c r="F1881" s="337"/>
      <c r="G1881" s="338"/>
      <c r="H1881" s="338"/>
      <c r="I1881" s="338">
        <v>1572006</v>
      </c>
    </row>
    <row r="1882" spans="1:9" x14ac:dyDescent="0.25">
      <c r="A1882" s="238" t="s">
        <v>5348</v>
      </c>
      <c r="B1882" s="241" t="s">
        <v>37</v>
      </c>
      <c r="C1882" s="126" t="s">
        <v>38</v>
      </c>
      <c r="D1882" s="80" t="s">
        <v>5365</v>
      </c>
      <c r="E1882" s="80" t="s">
        <v>16</v>
      </c>
      <c r="F1882" s="339">
        <v>1.06</v>
      </c>
      <c r="G1882" s="85">
        <v>718193</v>
      </c>
      <c r="H1882" s="85">
        <v>761285</v>
      </c>
      <c r="I1882" s="242"/>
    </row>
    <row r="1883" spans="1:9" x14ac:dyDescent="0.25">
      <c r="A1883" s="238" t="s">
        <v>5348</v>
      </c>
      <c r="B1883" s="241" t="s">
        <v>5394</v>
      </c>
      <c r="C1883" s="126" t="s">
        <v>5395</v>
      </c>
      <c r="D1883" s="80" t="s">
        <v>5373</v>
      </c>
      <c r="E1883" s="80" t="s">
        <v>4985</v>
      </c>
      <c r="F1883" s="339">
        <v>4.8499999999999996</v>
      </c>
      <c r="G1883" s="85">
        <v>110673</v>
      </c>
      <c r="H1883" s="85">
        <v>536764</v>
      </c>
      <c r="I1883" s="242"/>
    </row>
    <row r="1884" spans="1:9" x14ac:dyDescent="0.25">
      <c r="A1884" s="238" t="s">
        <v>5348</v>
      </c>
      <c r="B1884" s="241" t="s">
        <v>5941</v>
      </c>
      <c r="C1884" s="126" t="s">
        <v>5942</v>
      </c>
      <c r="D1884" s="80" t="s">
        <v>5390</v>
      </c>
      <c r="E1884" s="80" t="s">
        <v>65</v>
      </c>
      <c r="F1884" s="339">
        <v>9</v>
      </c>
      <c r="G1884" s="85">
        <v>11074</v>
      </c>
      <c r="H1884" s="85">
        <v>99666</v>
      </c>
      <c r="I1884" s="242"/>
    </row>
    <row r="1885" spans="1:9" x14ac:dyDescent="0.25">
      <c r="A1885" s="240" t="s">
        <v>5348</v>
      </c>
      <c r="B1885" s="241" t="s">
        <v>5414</v>
      </c>
      <c r="C1885" s="126" t="s">
        <v>5415</v>
      </c>
      <c r="D1885" s="80" t="s">
        <v>5390</v>
      </c>
      <c r="E1885" s="80" t="s">
        <v>75</v>
      </c>
      <c r="F1885" s="339">
        <v>8.8300000000000003E-2</v>
      </c>
      <c r="G1885" s="85">
        <v>187426</v>
      </c>
      <c r="H1885" s="85">
        <v>16550</v>
      </c>
      <c r="I1885" s="242"/>
    </row>
    <row r="1886" spans="1:9" x14ac:dyDescent="0.25">
      <c r="A1886" s="240" t="s">
        <v>5348</v>
      </c>
      <c r="B1886" s="241" t="s">
        <v>5582</v>
      </c>
      <c r="C1886" s="126" t="s">
        <v>5583</v>
      </c>
      <c r="D1886" s="80" t="s">
        <v>5390</v>
      </c>
      <c r="E1886" s="80" t="s">
        <v>75</v>
      </c>
      <c r="F1886" s="339">
        <v>0.1</v>
      </c>
      <c r="G1886" s="85">
        <v>66212</v>
      </c>
      <c r="H1886" s="85">
        <v>6621</v>
      </c>
      <c r="I1886" s="242"/>
    </row>
    <row r="1887" spans="1:9" x14ac:dyDescent="0.25">
      <c r="A1887" s="240" t="s">
        <v>5348</v>
      </c>
      <c r="B1887" s="241" t="s">
        <v>5915</v>
      </c>
      <c r="C1887" s="126" t="s">
        <v>5916</v>
      </c>
      <c r="D1887" s="80" t="s">
        <v>5390</v>
      </c>
      <c r="E1887" s="80" t="s">
        <v>75</v>
      </c>
      <c r="F1887" s="339">
        <v>9</v>
      </c>
      <c r="G1887" s="85">
        <v>239</v>
      </c>
      <c r="H1887" s="85">
        <v>2151</v>
      </c>
      <c r="I1887" s="242"/>
    </row>
    <row r="1888" spans="1:9" x14ac:dyDescent="0.25">
      <c r="A1888" s="240" t="s">
        <v>5348</v>
      </c>
      <c r="B1888" s="241" t="s">
        <v>5374</v>
      </c>
      <c r="C1888" s="126" t="s">
        <v>5375</v>
      </c>
      <c r="D1888" s="80" t="s">
        <v>5376</v>
      </c>
      <c r="E1888" s="80" t="s">
        <v>70</v>
      </c>
      <c r="F1888" s="339">
        <v>1</v>
      </c>
      <c r="G1888" s="85">
        <v>3623</v>
      </c>
      <c r="H1888" s="85">
        <v>3623</v>
      </c>
      <c r="I1888" s="242"/>
    </row>
    <row r="1889" spans="1:9" x14ac:dyDescent="0.25">
      <c r="A1889" s="240" t="s">
        <v>5348</v>
      </c>
      <c r="B1889" s="241" t="s">
        <v>5377</v>
      </c>
      <c r="C1889" s="126" t="s">
        <v>5378</v>
      </c>
      <c r="D1889" s="80" t="s">
        <v>5368</v>
      </c>
      <c r="E1889" s="80" t="s">
        <v>70</v>
      </c>
      <c r="F1889" s="339">
        <v>16</v>
      </c>
      <c r="G1889" s="85">
        <v>1897</v>
      </c>
      <c r="H1889" s="85">
        <v>30352</v>
      </c>
      <c r="I1889" s="242"/>
    </row>
    <row r="1890" spans="1:9" x14ac:dyDescent="0.25">
      <c r="A1890" s="240" t="s">
        <v>5348</v>
      </c>
      <c r="B1890" s="241" t="s">
        <v>5369</v>
      </c>
      <c r="C1890" s="126" t="s">
        <v>5370</v>
      </c>
      <c r="D1890" s="80" t="s">
        <v>5368</v>
      </c>
      <c r="E1890" s="80" t="s">
        <v>13</v>
      </c>
      <c r="F1890" s="339">
        <v>0.5</v>
      </c>
      <c r="G1890" s="85">
        <v>6176</v>
      </c>
      <c r="H1890" s="85">
        <v>3088</v>
      </c>
      <c r="I1890" s="242"/>
    </row>
    <row r="1891" spans="1:9" x14ac:dyDescent="0.25">
      <c r="A1891" s="240" t="s">
        <v>5348</v>
      </c>
      <c r="B1891" s="241" t="s">
        <v>5402</v>
      </c>
      <c r="C1891" s="126" t="s">
        <v>5403</v>
      </c>
      <c r="D1891" s="80" t="s">
        <v>5368</v>
      </c>
      <c r="E1891" s="80" t="s">
        <v>5404</v>
      </c>
      <c r="F1891" s="339">
        <v>2</v>
      </c>
      <c r="G1891" s="85">
        <v>5304</v>
      </c>
      <c r="H1891" s="85">
        <v>10608</v>
      </c>
      <c r="I1891" s="242"/>
    </row>
    <row r="1892" spans="1:9" x14ac:dyDescent="0.25">
      <c r="A1892" s="240" t="s">
        <v>5348</v>
      </c>
      <c r="B1892" s="241" t="s">
        <v>5899</v>
      </c>
      <c r="C1892" s="126" t="s">
        <v>5900</v>
      </c>
      <c r="D1892" s="80" t="s">
        <v>5368</v>
      </c>
      <c r="E1892" s="80" t="s">
        <v>13</v>
      </c>
      <c r="F1892" s="339">
        <v>2.7</v>
      </c>
      <c r="G1892" s="85">
        <v>12480</v>
      </c>
      <c r="H1892" s="85">
        <v>33696</v>
      </c>
      <c r="I1892" s="242"/>
    </row>
    <row r="1893" spans="1:9" x14ac:dyDescent="0.25">
      <c r="A1893" s="240" t="s">
        <v>5348</v>
      </c>
      <c r="B1893" s="241" t="s">
        <v>5901</v>
      </c>
      <c r="C1893" s="126" t="s">
        <v>5902</v>
      </c>
      <c r="D1893" s="80" t="s">
        <v>5368</v>
      </c>
      <c r="E1893" s="80" t="s">
        <v>13</v>
      </c>
      <c r="F1893" s="339">
        <v>0.67</v>
      </c>
      <c r="G1893" s="85">
        <v>19807</v>
      </c>
      <c r="H1893" s="85">
        <v>13271</v>
      </c>
      <c r="I1893" s="242"/>
    </row>
    <row r="1894" spans="1:9" x14ac:dyDescent="0.25">
      <c r="A1894" s="240" t="s">
        <v>5348</v>
      </c>
      <c r="B1894" s="241" t="s">
        <v>5903</v>
      </c>
      <c r="C1894" s="126" t="s">
        <v>5904</v>
      </c>
      <c r="D1894" s="80" t="s">
        <v>5368</v>
      </c>
      <c r="E1894" s="80" t="s">
        <v>770</v>
      </c>
      <c r="F1894" s="339">
        <v>1.67</v>
      </c>
      <c r="G1894" s="85">
        <v>7581</v>
      </c>
      <c r="H1894" s="85">
        <v>12660</v>
      </c>
      <c r="I1894" s="242"/>
    </row>
    <row r="1895" spans="1:9" x14ac:dyDescent="0.25">
      <c r="A1895" s="240" t="s">
        <v>5348</v>
      </c>
      <c r="B1895" s="241" t="s">
        <v>6053</v>
      </c>
      <c r="C1895" s="126" t="s">
        <v>6054</v>
      </c>
      <c r="D1895" s="80" t="s">
        <v>5368</v>
      </c>
      <c r="E1895" s="80" t="s">
        <v>70</v>
      </c>
      <c r="F1895" s="339">
        <v>1</v>
      </c>
      <c r="G1895" s="85">
        <v>35039</v>
      </c>
      <c r="H1895" s="85">
        <v>35039</v>
      </c>
      <c r="I1895" s="242"/>
    </row>
    <row r="1896" spans="1:9" x14ac:dyDescent="0.25">
      <c r="A1896" s="240" t="s">
        <v>5348</v>
      </c>
      <c r="B1896" s="241" t="s">
        <v>5782</v>
      </c>
      <c r="C1896" s="126" t="s">
        <v>5783</v>
      </c>
      <c r="D1896" s="80" t="s">
        <v>5368</v>
      </c>
      <c r="E1896" s="80" t="s">
        <v>70</v>
      </c>
      <c r="F1896" s="339">
        <v>1</v>
      </c>
      <c r="G1896" s="85">
        <v>6632</v>
      </c>
      <c r="H1896" s="85">
        <v>6632</v>
      </c>
      <c r="I1896" s="242"/>
    </row>
    <row r="1897" spans="1:9" ht="26" x14ac:dyDescent="0.25">
      <c r="A1897" s="239" t="s">
        <v>5349</v>
      </c>
      <c r="B1897" s="237" t="s">
        <v>5364</v>
      </c>
      <c r="C1897" s="335" t="s">
        <v>5350</v>
      </c>
      <c r="D1897" s="336" t="s">
        <v>12</v>
      </c>
      <c r="E1897" s="336" t="s">
        <v>65</v>
      </c>
      <c r="F1897" s="337"/>
      <c r="G1897" s="338"/>
      <c r="H1897" s="338"/>
      <c r="I1897" s="338">
        <v>350320</v>
      </c>
    </row>
    <row r="1898" spans="1:9" x14ac:dyDescent="0.25">
      <c r="A1898" s="238" t="s">
        <v>5349</v>
      </c>
      <c r="B1898" s="241" t="s">
        <v>37</v>
      </c>
      <c r="C1898" s="126" t="s">
        <v>38</v>
      </c>
      <c r="D1898" s="80" t="s">
        <v>5365</v>
      </c>
      <c r="E1898" s="80" t="s">
        <v>16</v>
      </c>
      <c r="F1898" s="339">
        <v>0.25800000000000001</v>
      </c>
      <c r="G1898" s="85">
        <v>718193</v>
      </c>
      <c r="H1898" s="85">
        <v>185294</v>
      </c>
      <c r="I1898" s="242"/>
    </row>
    <row r="1899" spans="1:9" x14ac:dyDescent="0.25">
      <c r="A1899" s="238" t="s">
        <v>5349</v>
      </c>
      <c r="B1899" s="241" t="s">
        <v>5394</v>
      </c>
      <c r="C1899" s="126" t="s">
        <v>5395</v>
      </c>
      <c r="D1899" s="80" t="s">
        <v>5373</v>
      </c>
      <c r="E1899" s="80" t="s">
        <v>4985</v>
      </c>
      <c r="F1899" s="339">
        <v>1</v>
      </c>
      <c r="G1899" s="85">
        <v>110673</v>
      </c>
      <c r="H1899" s="85">
        <v>110673</v>
      </c>
      <c r="I1899" s="242"/>
    </row>
    <row r="1900" spans="1:9" x14ac:dyDescent="0.25">
      <c r="A1900" s="238" t="s">
        <v>5349</v>
      </c>
      <c r="B1900" s="241" t="s">
        <v>5897</v>
      </c>
      <c r="C1900" s="126" t="s">
        <v>5898</v>
      </c>
      <c r="D1900" s="80" t="s">
        <v>5390</v>
      </c>
      <c r="E1900" s="80" t="s">
        <v>75</v>
      </c>
      <c r="F1900" s="339">
        <v>9</v>
      </c>
      <c r="G1900" s="85">
        <v>437</v>
      </c>
      <c r="H1900" s="85">
        <v>3933</v>
      </c>
      <c r="I1900" s="242"/>
    </row>
    <row r="1901" spans="1:9" x14ac:dyDescent="0.25">
      <c r="A1901" s="240" t="s">
        <v>5349</v>
      </c>
      <c r="B1901" s="241" t="s">
        <v>5414</v>
      </c>
      <c r="C1901" s="126" t="s">
        <v>5415</v>
      </c>
      <c r="D1901" s="80" t="s">
        <v>5390</v>
      </c>
      <c r="E1901" s="80" t="s">
        <v>75</v>
      </c>
      <c r="F1901" s="339">
        <v>2.06E-2</v>
      </c>
      <c r="G1901" s="85">
        <v>187426</v>
      </c>
      <c r="H1901" s="85">
        <v>3861</v>
      </c>
      <c r="I1901" s="242"/>
    </row>
    <row r="1902" spans="1:9" x14ac:dyDescent="0.25">
      <c r="A1902" s="240" t="s">
        <v>5349</v>
      </c>
      <c r="B1902" s="241" t="s">
        <v>5582</v>
      </c>
      <c r="C1902" s="126" t="s">
        <v>5583</v>
      </c>
      <c r="D1902" s="80" t="s">
        <v>5390</v>
      </c>
      <c r="E1902" s="80" t="s">
        <v>75</v>
      </c>
      <c r="F1902" s="339">
        <v>7.0000000000000001E-3</v>
      </c>
      <c r="G1902" s="85">
        <v>66212</v>
      </c>
      <c r="H1902" s="85">
        <v>463</v>
      </c>
      <c r="I1902" s="242"/>
    </row>
    <row r="1903" spans="1:9" x14ac:dyDescent="0.25">
      <c r="A1903" s="240" t="s">
        <v>5349</v>
      </c>
      <c r="B1903" s="241" t="s">
        <v>5478</v>
      </c>
      <c r="C1903" s="126" t="s">
        <v>5479</v>
      </c>
      <c r="D1903" s="80" t="s">
        <v>5390</v>
      </c>
      <c r="E1903" s="80" t="s">
        <v>75</v>
      </c>
      <c r="F1903" s="339">
        <v>9</v>
      </c>
      <c r="G1903" s="85">
        <v>406</v>
      </c>
      <c r="H1903" s="85">
        <v>3654</v>
      </c>
      <c r="I1903" s="242"/>
    </row>
    <row r="1904" spans="1:9" x14ac:dyDescent="0.25">
      <c r="A1904" s="240" t="s">
        <v>5349</v>
      </c>
      <c r="B1904" s="241" t="s">
        <v>5586</v>
      </c>
      <c r="C1904" s="126" t="s">
        <v>5587</v>
      </c>
      <c r="D1904" s="80" t="s">
        <v>5390</v>
      </c>
      <c r="E1904" s="80" t="s">
        <v>75</v>
      </c>
      <c r="F1904" s="339">
        <v>0.25800000000000001</v>
      </c>
      <c r="G1904" s="85">
        <v>90480</v>
      </c>
      <c r="H1904" s="85">
        <v>23344</v>
      </c>
      <c r="I1904" s="242"/>
    </row>
    <row r="1905" spans="1:9" x14ac:dyDescent="0.25">
      <c r="A1905" s="240" t="s">
        <v>5349</v>
      </c>
      <c r="B1905" s="241" t="s">
        <v>5915</v>
      </c>
      <c r="C1905" s="126" t="s">
        <v>5916</v>
      </c>
      <c r="D1905" s="80" t="s">
        <v>5390</v>
      </c>
      <c r="E1905" s="80" t="s">
        <v>75</v>
      </c>
      <c r="F1905" s="339">
        <v>9</v>
      </c>
      <c r="G1905" s="85">
        <v>239</v>
      </c>
      <c r="H1905" s="85">
        <v>2151</v>
      </c>
      <c r="I1905" s="242"/>
    </row>
    <row r="1906" spans="1:9" x14ac:dyDescent="0.25">
      <c r="A1906" s="240" t="s">
        <v>5349</v>
      </c>
      <c r="B1906" s="241" t="s">
        <v>5374</v>
      </c>
      <c r="C1906" s="126" t="s">
        <v>5375</v>
      </c>
      <c r="D1906" s="80" t="s">
        <v>5376</v>
      </c>
      <c r="E1906" s="80" t="s">
        <v>70</v>
      </c>
      <c r="F1906" s="339">
        <v>1</v>
      </c>
      <c r="G1906" s="85">
        <v>3623</v>
      </c>
      <c r="H1906" s="85">
        <v>3623</v>
      </c>
      <c r="I1906" s="242"/>
    </row>
    <row r="1907" spans="1:9" x14ac:dyDescent="0.25">
      <c r="A1907" s="240" t="s">
        <v>5349</v>
      </c>
      <c r="B1907" s="241" t="s">
        <v>5377</v>
      </c>
      <c r="C1907" s="126" t="s">
        <v>5378</v>
      </c>
      <c r="D1907" s="80" t="s">
        <v>5368</v>
      </c>
      <c r="E1907" s="80" t="s">
        <v>70</v>
      </c>
      <c r="F1907" s="339">
        <v>2.6</v>
      </c>
      <c r="G1907" s="85">
        <v>1897</v>
      </c>
      <c r="H1907" s="85">
        <v>4932</v>
      </c>
      <c r="I1907" s="242"/>
    </row>
    <row r="1908" spans="1:9" x14ac:dyDescent="0.25">
      <c r="A1908" s="240" t="s">
        <v>5349</v>
      </c>
      <c r="B1908" s="241" t="s">
        <v>5369</v>
      </c>
      <c r="C1908" s="126" t="s">
        <v>5370</v>
      </c>
      <c r="D1908" s="80" t="s">
        <v>5368</v>
      </c>
      <c r="E1908" s="80" t="s">
        <v>13</v>
      </c>
      <c r="F1908" s="339">
        <v>0.5</v>
      </c>
      <c r="G1908" s="85">
        <v>6176</v>
      </c>
      <c r="H1908" s="85">
        <v>3088</v>
      </c>
      <c r="I1908" s="242"/>
    </row>
    <row r="1909" spans="1:9" x14ac:dyDescent="0.25">
      <c r="A1909" s="240" t="s">
        <v>5349</v>
      </c>
      <c r="B1909" s="241" t="s">
        <v>5402</v>
      </c>
      <c r="C1909" s="126" t="s">
        <v>5403</v>
      </c>
      <c r="D1909" s="80" t="s">
        <v>5368</v>
      </c>
      <c r="E1909" s="80" t="s">
        <v>5404</v>
      </c>
      <c r="F1909" s="339">
        <v>1</v>
      </c>
      <c r="G1909" s="85">
        <v>5304</v>
      </c>
      <c r="H1909" s="85">
        <v>5304</v>
      </c>
      <c r="I1909" s="242"/>
    </row>
    <row r="1910" spans="1:9" ht="26" x14ac:dyDescent="0.25">
      <c r="A1910" s="239" t="s">
        <v>5351</v>
      </c>
      <c r="B1910" s="237" t="s">
        <v>5364</v>
      </c>
      <c r="C1910" s="335" t="s">
        <v>5352</v>
      </c>
      <c r="D1910" s="336" t="s">
        <v>12</v>
      </c>
      <c r="E1910" s="336" t="s">
        <v>65</v>
      </c>
      <c r="F1910" s="337"/>
      <c r="G1910" s="338"/>
      <c r="H1910" s="338"/>
      <c r="I1910" s="338">
        <v>419523</v>
      </c>
    </row>
    <row r="1911" spans="1:9" x14ac:dyDescent="0.25">
      <c r="A1911" s="238" t="s">
        <v>5351</v>
      </c>
      <c r="B1911" s="241" t="s">
        <v>37</v>
      </c>
      <c r="C1911" s="126" t="s">
        <v>38</v>
      </c>
      <c r="D1911" s="80" t="s">
        <v>5365</v>
      </c>
      <c r="E1911" s="80" t="s">
        <v>16</v>
      </c>
      <c r="F1911" s="339">
        <v>0.36749999999999999</v>
      </c>
      <c r="G1911" s="85">
        <v>718193</v>
      </c>
      <c r="H1911" s="85">
        <v>263936</v>
      </c>
      <c r="I1911" s="242"/>
    </row>
    <row r="1912" spans="1:9" x14ac:dyDescent="0.25">
      <c r="A1912" s="238" t="s">
        <v>5351</v>
      </c>
      <c r="B1912" s="241" t="s">
        <v>5394</v>
      </c>
      <c r="C1912" s="126" t="s">
        <v>5395</v>
      </c>
      <c r="D1912" s="80" t="s">
        <v>5373</v>
      </c>
      <c r="E1912" s="80" t="s">
        <v>4985</v>
      </c>
      <c r="F1912" s="339">
        <v>1</v>
      </c>
      <c r="G1912" s="85">
        <v>110673</v>
      </c>
      <c r="H1912" s="85">
        <v>110673</v>
      </c>
      <c r="I1912" s="242"/>
    </row>
    <row r="1913" spans="1:9" x14ac:dyDescent="0.25">
      <c r="A1913" s="238" t="s">
        <v>5351</v>
      </c>
      <c r="B1913" s="241" t="s">
        <v>5414</v>
      </c>
      <c r="C1913" s="126" t="s">
        <v>5415</v>
      </c>
      <c r="D1913" s="80" t="s">
        <v>5390</v>
      </c>
      <c r="E1913" s="80" t="s">
        <v>75</v>
      </c>
      <c r="F1913" s="339">
        <v>3.4000000000000002E-2</v>
      </c>
      <c r="G1913" s="85">
        <v>187426</v>
      </c>
      <c r="H1913" s="85">
        <v>6372</v>
      </c>
      <c r="I1913" s="242"/>
    </row>
    <row r="1914" spans="1:9" x14ac:dyDescent="0.25">
      <c r="A1914" s="240" t="s">
        <v>5351</v>
      </c>
      <c r="B1914" s="241" t="s">
        <v>5582</v>
      </c>
      <c r="C1914" s="126" t="s">
        <v>5583</v>
      </c>
      <c r="D1914" s="80" t="s">
        <v>5390</v>
      </c>
      <c r="E1914" s="80" t="s">
        <v>75</v>
      </c>
      <c r="F1914" s="339">
        <v>1.4E-2</v>
      </c>
      <c r="G1914" s="85">
        <v>66212</v>
      </c>
      <c r="H1914" s="85">
        <v>927</v>
      </c>
      <c r="I1914" s="242"/>
    </row>
    <row r="1915" spans="1:9" x14ac:dyDescent="0.25">
      <c r="A1915" s="240" t="s">
        <v>5351</v>
      </c>
      <c r="B1915" s="241" t="s">
        <v>5374</v>
      </c>
      <c r="C1915" s="126" t="s">
        <v>5375</v>
      </c>
      <c r="D1915" s="80" t="s">
        <v>5376</v>
      </c>
      <c r="E1915" s="80" t="s">
        <v>70</v>
      </c>
      <c r="F1915" s="339">
        <v>0.06</v>
      </c>
      <c r="G1915" s="85">
        <v>3623</v>
      </c>
      <c r="H1915" s="85">
        <v>217</v>
      </c>
      <c r="I1915" s="242"/>
    </row>
    <row r="1916" spans="1:9" x14ac:dyDescent="0.25">
      <c r="A1916" s="240" t="s">
        <v>5351</v>
      </c>
      <c r="B1916" s="241" t="s">
        <v>5377</v>
      </c>
      <c r="C1916" s="126" t="s">
        <v>5378</v>
      </c>
      <c r="D1916" s="80" t="s">
        <v>5368</v>
      </c>
      <c r="E1916" s="80" t="s">
        <v>70</v>
      </c>
      <c r="F1916" s="339">
        <v>1.9</v>
      </c>
      <c r="G1916" s="85">
        <v>1897</v>
      </c>
      <c r="H1916" s="85">
        <v>3604</v>
      </c>
      <c r="I1916" s="242"/>
    </row>
    <row r="1917" spans="1:9" x14ac:dyDescent="0.25">
      <c r="A1917" s="240" t="s">
        <v>5351</v>
      </c>
      <c r="B1917" s="241" t="s">
        <v>5402</v>
      </c>
      <c r="C1917" s="126" t="s">
        <v>5403</v>
      </c>
      <c r="D1917" s="80" t="s">
        <v>5368</v>
      </c>
      <c r="E1917" s="80" t="s">
        <v>5404</v>
      </c>
      <c r="F1917" s="339">
        <v>0.06</v>
      </c>
      <c r="G1917" s="85">
        <v>5304</v>
      </c>
      <c r="H1917" s="85">
        <v>318</v>
      </c>
      <c r="I1917" s="242"/>
    </row>
    <row r="1918" spans="1:9" x14ac:dyDescent="0.25">
      <c r="A1918" s="240" t="s">
        <v>5351</v>
      </c>
      <c r="B1918" s="241" t="s">
        <v>5424</v>
      </c>
      <c r="C1918" s="126" t="s">
        <v>5425</v>
      </c>
      <c r="D1918" s="80" t="s">
        <v>5368</v>
      </c>
      <c r="E1918" s="80" t="s">
        <v>770</v>
      </c>
      <c r="F1918" s="339">
        <v>3</v>
      </c>
      <c r="G1918" s="85">
        <v>4634</v>
      </c>
      <c r="H1918" s="85">
        <v>13902</v>
      </c>
      <c r="I1918" s="242"/>
    </row>
    <row r="1919" spans="1:9" x14ac:dyDescent="0.25">
      <c r="A1919" s="240" t="s">
        <v>5351</v>
      </c>
      <c r="B1919" s="241" t="s">
        <v>5893</v>
      </c>
      <c r="C1919" s="126" t="s">
        <v>5894</v>
      </c>
      <c r="D1919" s="80" t="s">
        <v>5368</v>
      </c>
      <c r="E1919" s="80" t="s">
        <v>70</v>
      </c>
      <c r="F1919" s="339">
        <v>1</v>
      </c>
      <c r="G1919" s="85">
        <v>19574</v>
      </c>
      <c r="H1919" s="85">
        <v>19574</v>
      </c>
      <c r="I1919" s="242"/>
    </row>
    <row r="1920" spans="1:9" ht="52" x14ac:dyDescent="0.25">
      <c r="A1920" s="239" t="s">
        <v>5353</v>
      </c>
      <c r="B1920" s="237" t="s">
        <v>5364</v>
      </c>
      <c r="C1920" s="335" t="s">
        <v>5354</v>
      </c>
      <c r="D1920" s="336" t="s">
        <v>12</v>
      </c>
      <c r="E1920" s="336" t="s">
        <v>91</v>
      </c>
      <c r="F1920" s="337"/>
      <c r="G1920" s="338"/>
      <c r="H1920" s="338"/>
      <c r="I1920" s="338">
        <v>161338</v>
      </c>
    </row>
    <row r="1921" spans="1:9" x14ac:dyDescent="0.25">
      <c r="A1921" s="238" t="s">
        <v>5353</v>
      </c>
      <c r="B1921" s="236" t="s">
        <v>5374</v>
      </c>
      <c r="C1921" s="126" t="s">
        <v>5375</v>
      </c>
      <c r="D1921" s="80" t="s">
        <v>5376</v>
      </c>
      <c r="E1921" s="80" t="s">
        <v>70</v>
      </c>
      <c r="F1921" s="339">
        <v>0.5</v>
      </c>
      <c r="G1921" s="85">
        <v>3623</v>
      </c>
      <c r="H1921" s="85">
        <v>1812</v>
      </c>
      <c r="I1921" s="242"/>
    </row>
    <row r="1922" spans="1:9" x14ac:dyDescent="0.25">
      <c r="A1922" s="238" t="s">
        <v>5353</v>
      </c>
      <c r="B1922" s="241" t="s">
        <v>5371</v>
      </c>
      <c r="C1922" s="126" t="s">
        <v>5372</v>
      </c>
      <c r="D1922" s="80" t="s">
        <v>5373</v>
      </c>
      <c r="E1922" s="80" t="s">
        <v>4985</v>
      </c>
      <c r="F1922" s="339">
        <v>0.8</v>
      </c>
      <c r="G1922" s="85">
        <v>37863</v>
      </c>
      <c r="H1922" s="85">
        <v>30290</v>
      </c>
      <c r="I1922" s="242"/>
    </row>
    <row r="1923" spans="1:9" ht="25" x14ac:dyDescent="0.25">
      <c r="A1923" s="238" t="s">
        <v>5353</v>
      </c>
      <c r="B1923" s="236" t="s">
        <v>5681</v>
      </c>
      <c r="C1923" s="126" t="s">
        <v>5682</v>
      </c>
      <c r="D1923" s="80" t="s">
        <v>5390</v>
      </c>
      <c r="E1923" s="80" t="s">
        <v>5683</v>
      </c>
      <c r="F1923" s="339">
        <v>0.79869862107933287</v>
      </c>
      <c r="G1923" s="85">
        <v>17302</v>
      </c>
      <c r="H1923" s="85">
        <v>13819</v>
      </c>
      <c r="I1923" s="242"/>
    </row>
    <row r="1924" spans="1:9" ht="37.5" x14ac:dyDescent="0.25">
      <c r="A1924" s="240" t="s">
        <v>5353</v>
      </c>
      <c r="B1924" s="236" t="s">
        <v>10086</v>
      </c>
      <c r="C1924" s="126" t="s">
        <v>10087</v>
      </c>
      <c r="D1924" s="80" t="s">
        <v>5368</v>
      </c>
      <c r="E1924" s="80" t="s">
        <v>70</v>
      </c>
      <c r="F1924" s="339">
        <v>0.2</v>
      </c>
      <c r="G1924" s="85">
        <v>5410</v>
      </c>
      <c r="H1924" s="85">
        <v>1082</v>
      </c>
      <c r="I1924" s="242"/>
    </row>
    <row r="1925" spans="1:9" x14ac:dyDescent="0.25">
      <c r="A1925" s="240" t="s">
        <v>5353</v>
      </c>
      <c r="B1925" s="241" t="s">
        <v>5377</v>
      </c>
      <c r="C1925" s="126" t="s">
        <v>5378</v>
      </c>
      <c r="D1925" s="80" t="s">
        <v>5368</v>
      </c>
      <c r="E1925" s="80" t="s">
        <v>70</v>
      </c>
      <c r="F1925" s="339">
        <v>1</v>
      </c>
      <c r="G1925" s="85">
        <v>1897</v>
      </c>
      <c r="H1925" s="85">
        <v>1897</v>
      </c>
      <c r="I1925" s="242"/>
    </row>
    <row r="1926" spans="1:9" x14ac:dyDescent="0.25">
      <c r="A1926" s="240" t="s">
        <v>5353</v>
      </c>
      <c r="B1926" s="241" t="s">
        <v>8697</v>
      </c>
      <c r="C1926" s="126" t="s">
        <v>8698</v>
      </c>
      <c r="D1926" s="80" t="s">
        <v>5390</v>
      </c>
      <c r="E1926" s="80" t="s">
        <v>75</v>
      </c>
      <c r="F1926" s="339">
        <v>0.05</v>
      </c>
      <c r="G1926" s="85">
        <v>74256</v>
      </c>
      <c r="H1926" s="85">
        <v>3713</v>
      </c>
      <c r="I1926" s="242"/>
    </row>
    <row r="1927" spans="1:9" x14ac:dyDescent="0.25">
      <c r="A1927" s="240" t="s">
        <v>5353</v>
      </c>
      <c r="B1927" s="241" t="s">
        <v>5369</v>
      </c>
      <c r="C1927" s="126" t="s">
        <v>5370</v>
      </c>
      <c r="D1927" s="80" t="s">
        <v>5368</v>
      </c>
      <c r="E1927" s="80" t="s">
        <v>13</v>
      </c>
      <c r="F1927" s="339">
        <v>0.02</v>
      </c>
      <c r="G1927" s="85">
        <v>6176</v>
      </c>
      <c r="H1927" s="85">
        <v>124</v>
      </c>
      <c r="I1927" s="242"/>
    </row>
    <row r="1928" spans="1:9" x14ac:dyDescent="0.25">
      <c r="A1928" s="240" t="s">
        <v>5353</v>
      </c>
      <c r="B1928" s="241" t="s">
        <v>7825</v>
      </c>
      <c r="C1928" s="126" t="s">
        <v>7826</v>
      </c>
      <c r="D1928" s="80" t="s">
        <v>5368</v>
      </c>
      <c r="E1928" s="80" t="s">
        <v>70</v>
      </c>
      <c r="F1928" s="339">
        <v>0.2</v>
      </c>
      <c r="G1928" s="85">
        <v>46112</v>
      </c>
      <c r="H1928" s="85">
        <v>9222</v>
      </c>
      <c r="I1928" s="242"/>
    </row>
    <row r="1929" spans="1:9" x14ac:dyDescent="0.25">
      <c r="A1929" s="240" t="s">
        <v>5353</v>
      </c>
      <c r="B1929" s="241" t="s">
        <v>10279</v>
      </c>
      <c r="C1929" s="126" t="s">
        <v>10280</v>
      </c>
      <c r="D1929" s="80" t="s">
        <v>5368</v>
      </c>
      <c r="E1929" s="80" t="s">
        <v>10173</v>
      </c>
      <c r="F1929" s="339">
        <v>1.05</v>
      </c>
      <c r="G1929" s="85">
        <v>94647</v>
      </c>
      <c r="H1929" s="85">
        <v>99379</v>
      </c>
      <c r="I1929" s="242"/>
    </row>
    <row r="1930" spans="1:9" ht="39" x14ac:dyDescent="0.25">
      <c r="A1930" s="239" t="s">
        <v>5355</v>
      </c>
      <c r="B1930" s="237" t="s">
        <v>5364</v>
      </c>
      <c r="C1930" s="335" t="s">
        <v>5356</v>
      </c>
      <c r="D1930" s="336" t="s">
        <v>12</v>
      </c>
      <c r="E1930" s="336" t="s">
        <v>70</v>
      </c>
      <c r="F1930" s="337"/>
      <c r="G1930" s="338"/>
      <c r="H1930" s="338"/>
      <c r="I1930" s="338">
        <v>3963345</v>
      </c>
    </row>
    <row r="1931" spans="1:9" x14ac:dyDescent="0.25">
      <c r="A1931" s="238" t="s">
        <v>5355</v>
      </c>
      <c r="B1931" s="236" t="s">
        <v>5374</v>
      </c>
      <c r="C1931" s="126" t="s">
        <v>5375</v>
      </c>
      <c r="D1931" s="80" t="s">
        <v>5376</v>
      </c>
      <c r="E1931" s="80" t="s">
        <v>70</v>
      </c>
      <c r="F1931" s="339">
        <v>0.5</v>
      </c>
      <c r="G1931" s="85">
        <v>3623</v>
      </c>
      <c r="H1931" s="85">
        <v>1812</v>
      </c>
      <c r="I1931" s="242"/>
    </row>
    <row r="1932" spans="1:9" x14ac:dyDescent="0.25">
      <c r="A1932" s="238" t="s">
        <v>5355</v>
      </c>
      <c r="B1932" s="241" t="s">
        <v>5371</v>
      </c>
      <c r="C1932" s="126" t="s">
        <v>5372</v>
      </c>
      <c r="D1932" s="80" t="s">
        <v>5373</v>
      </c>
      <c r="E1932" s="80" t="s">
        <v>4985</v>
      </c>
      <c r="F1932" s="339">
        <v>0.5</v>
      </c>
      <c r="G1932" s="85">
        <v>37863</v>
      </c>
      <c r="H1932" s="85">
        <v>18932</v>
      </c>
      <c r="I1932" s="242"/>
    </row>
    <row r="1933" spans="1:9" ht="50" x14ac:dyDescent="0.25">
      <c r="A1933" s="240" t="s">
        <v>5355</v>
      </c>
      <c r="B1933" s="236" t="s">
        <v>10281</v>
      </c>
      <c r="C1933" s="126" t="s">
        <v>10282</v>
      </c>
      <c r="D1933" s="80" t="s">
        <v>5368</v>
      </c>
      <c r="E1933" s="80" t="s">
        <v>5143</v>
      </c>
      <c r="F1933" s="339">
        <v>1.05</v>
      </c>
      <c r="G1933" s="85">
        <v>3753051</v>
      </c>
      <c r="H1933" s="85">
        <v>3940704</v>
      </c>
      <c r="I1933" s="242"/>
    </row>
    <row r="1934" spans="1:9" x14ac:dyDescent="0.25">
      <c r="A1934" s="240" t="s">
        <v>5355</v>
      </c>
      <c r="B1934" s="241" t="s">
        <v>5377</v>
      </c>
      <c r="C1934" s="126" t="s">
        <v>5378</v>
      </c>
      <c r="D1934" s="80" t="s">
        <v>5368</v>
      </c>
      <c r="E1934" s="80" t="s">
        <v>70</v>
      </c>
      <c r="F1934" s="339">
        <v>1</v>
      </c>
      <c r="G1934" s="85">
        <v>1897</v>
      </c>
      <c r="H1934" s="85">
        <v>1897</v>
      </c>
      <c r="I1934" s="242"/>
    </row>
    <row r="1935" spans="1:9" ht="39" x14ac:dyDescent="0.25">
      <c r="A1935" s="239" t="s">
        <v>5357</v>
      </c>
      <c r="B1935" s="237" t="s">
        <v>5364</v>
      </c>
      <c r="C1935" s="335" t="s">
        <v>5358</v>
      </c>
      <c r="D1935" s="336" t="s">
        <v>12</v>
      </c>
      <c r="E1935" s="336" t="s">
        <v>70</v>
      </c>
      <c r="F1935" s="337"/>
      <c r="G1935" s="338"/>
      <c r="H1935" s="338"/>
      <c r="I1935" s="338">
        <v>2488715</v>
      </c>
    </row>
    <row r="1936" spans="1:9" x14ac:dyDescent="0.25">
      <c r="A1936" s="238" t="s">
        <v>5357</v>
      </c>
      <c r="B1936" s="236" t="s">
        <v>5374</v>
      </c>
      <c r="C1936" s="126" t="s">
        <v>5375</v>
      </c>
      <c r="D1936" s="80" t="s">
        <v>5376</v>
      </c>
      <c r="E1936" s="80" t="s">
        <v>70</v>
      </c>
      <c r="F1936" s="339">
        <v>0.5</v>
      </c>
      <c r="G1936" s="85">
        <v>3623</v>
      </c>
      <c r="H1936" s="85">
        <v>1812</v>
      </c>
      <c r="I1936" s="242"/>
    </row>
    <row r="1937" spans="1:9" x14ac:dyDescent="0.25">
      <c r="A1937" s="238" t="s">
        <v>5357</v>
      </c>
      <c r="B1937" s="241" t="s">
        <v>5371</v>
      </c>
      <c r="C1937" s="126" t="s">
        <v>5372</v>
      </c>
      <c r="D1937" s="80" t="s">
        <v>5373</v>
      </c>
      <c r="E1937" s="80" t="s">
        <v>4985</v>
      </c>
      <c r="F1937" s="339">
        <v>1</v>
      </c>
      <c r="G1937" s="85">
        <v>37863</v>
      </c>
      <c r="H1937" s="85">
        <v>37863</v>
      </c>
      <c r="I1937" s="242"/>
    </row>
    <row r="1938" spans="1:9" ht="25" x14ac:dyDescent="0.25">
      <c r="A1938" s="240" t="s">
        <v>5357</v>
      </c>
      <c r="B1938" s="236" t="s">
        <v>10283</v>
      </c>
      <c r="C1938" s="126" t="s">
        <v>10284</v>
      </c>
      <c r="D1938" s="80" t="s">
        <v>5368</v>
      </c>
      <c r="E1938" s="80" t="s">
        <v>5143</v>
      </c>
      <c r="F1938" s="339">
        <v>1.05</v>
      </c>
      <c r="G1938" s="85">
        <v>2330612</v>
      </c>
      <c r="H1938" s="85">
        <v>2447143</v>
      </c>
      <c r="I1938" s="242"/>
    </row>
    <row r="1939" spans="1:9" x14ac:dyDescent="0.25">
      <c r="A1939" s="240" t="s">
        <v>5357</v>
      </c>
      <c r="B1939" s="241" t="s">
        <v>5377</v>
      </c>
      <c r="C1939" s="126" t="s">
        <v>5378</v>
      </c>
      <c r="D1939" s="80" t="s">
        <v>5368</v>
      </c>
      <c r="E1939" s="80" t="s">
        <v>70</v>
      </c>
      <c r="F1939" s="339">
        <v>1</v>
      </c>
      <c r="G1939" s="85">
        <v>1897</v>
      </c>
      <c r="H1939" s="85">
        <v>1897</v>
      </c>
      <c r="I1939" s="242"/>
    </row>
    <row r="1940" spans="1:9" ht="52" x14ac:dyDescent="0.25">
      <c r="A1940" s="239" t="s">
        <v>5359</v>
      </c>
      <c r="B1940" s="237" t="s">
        <v>5364</v>
      </c>
      <c r="C1940" s="335" t="s">
        <v>5360</v>
      </c>
      <c r="D1940" s="336" t="s">
        <v>12</v>
      </c>
      <c r="E1940" s="336" t="s">
        <v>91</v>
      </c>
      <c r="F1940" s="337"/>
      <c r="G1940" s="338"/>
      <c r="H1940" s="338"/>
      <c r="I1940" s="338">
        <v>359368</v>
      </c>
    </row>
    <row r="1941" spans="1:9" x14ac:dyDescent="0.25">
      <c r="A1941" s="238" t="s">
        <v>5359</v>
      </c>
      <c r="B1941" s="236" t="s">
        <v>5374</v>
      </c>
      <c r="C1941" s="126" t="s">
        <v>5375</v>
      </c>
      <c r="D1941" s="80" t="s">
        <v>5376</v>
      </c>
      <c r="E1941" s="80" t="s">
        <v>70</v>
      </c>
      <c r="F1941" s="339">
        <v>2</v>
      </c>
      <c r="G1941" s="85">
        <v>3623</v>
      </c>
      <c r="H1941" s="85">
        <v>7246</v>
      </c>
      <c r="I1941" s="242"/>
    </row>
    <row r="1942" spans="1:9" x14ac:dyDescent="0.25">
      <c r="A1942" s="238" t="s">
        <v>5359</v>
      </c>
      <c r="B1942" s="236" t="s">
        <v>10161</v>
      </c>
      <c r="C1942" s="126" t="s">
        <v>10162</v>
      </c>
      <c r="D1942" s="80" t="s">
        <v>5390</v>
      </c>
      <c r="E1942" s="80" t="s">
        <v>4985</v>
      </c>
      <c r="F1942" s="339">
        <v>0.3</v>
      </c>
      <c r="G1942" s="85">
        <v>8725</v>
      </c>
      <c r="H1942" s="85">
        <v>2618</v>
      </c>
      <c r="I1942" s="242"/>
    </row>
    <row r="1943" spans="1:9" x14ac:dyDescent="0.25">
      <c r="A1943" s="238" t="s">
        <v>5359</v>
      </c>
      <c r="B1943" s="236" t="s">
        <v>10285</v>
      </c>
      <c r="C1943" s="126" t="s">
        <v>10286</v>
      </c>
      <c r="D1943" s="80" t="s">
        <v>5390</v>
      </c>
      <c r="E1943" s="80" t="s">
        <v>70</v>
      </c>
      <c r="F1943" s="339">
        <v>0.2</v>
      </c>
      <c r="G1943" s="85">
        <v>362960</v>
      </c>
      <c r="H1943" s="85">
        <v>72592</v>
      </c>
      <c r="I1943" s="242"/>
    </row>
    <row r="1944" spans="1:9" x14ac:dyDescent="0.25">
      <c r="A1944" s="238" t="s">
        <v>5359</v>
      </c>
      <c r="B1944" s="236" t="s">
        <v>5780</v>
      </c>
      <c r="C1944" s="126" t="s">
        <v>5781</v>
      </c>
      <c r="D1944" s="80" t="s">
        <v>5373</v>
      </c>
      <c r="E1944" s="80" t="s">
        <v>4985</v>
      </c>
      <c r="F1944" s="339">
        <v>2.1</v>
      </c>
      <c r="G1944" s="85">
        <v>57752</v>
      </c>
      <c r="H1944" s="85">
        <v>121279</v>
      </c>
      <c r="I1944" s="242"/>
    </row>
    <row r="1945" spans="1:9" x14ac:dyDescent="0.25">
      <c r="A1945" s="238" t="s">
        <v>5359</v>
      </c>
      <c r="B1945" s="236" t="s">
        <v>5377</v>
      </c>
      <c r="C1945" s="126" t="s">
        <v>5378</v>
      </c>
      <c r="D1945" s="80" t="s">
        <v>5368</v>
      </c>
      <c r="E1945" s="80" t="s">
        <v>70</v>
      </c>
      <c r="F1945" s="339">
        <v>1</v>
      </c>
      <c r="G1945" s="85">
        <v>1897</v>
      </c>
      <c r="H1945" s="85">
        <v>1897</v>
      </c>
      <c r="I1945" s="242"/>
    </row>
    <row r="1946" spans="1:9" x14ac:dyDescent="0.25">
      <c r="A1946" s="240" t="s">
        <v>5359</v>
      </c>
      <c r="B1946" s="235" t="s">
        <v>10207</v>
      </c>
      <c r="C1946" s="126" t="s">
        <v>10208</v>
      </c>
      <c r="D1946" s="80" t="s">
        <v>5368</v>
      </c>
      <c r="E1946" s="80" t="s">
        <v>10047</v>
      </c>
      <c r="F1946" s="339">
        <v>7.4000000000000003E-3</v>
      </c>
      <c r="G1946" s="85">
        <v>12790052</v>
      </c>
      <c r="H1946" s="85">
        <v>94646</v>
      </c>
      <c r="I1946" s="242"/>
    </row>
    <row r="1947" spans="1:9" x14ac:dyDescent="0.25">
      <c r="A1947" s="240" t="s">
        <v>5359</v>
      </c>
      <c r="B1947" s="235" t="s">
        <v>10165</v>
      </c>
      <c r="C1947" s="126" t="s">
        <v>10166</v>
      </c>
      <c r="D1947" s="80" t="s">
        <v>5368</v>
      </c>
      <c r="E1947" s="80" t="s">
        <v>10167</v>
      </c>
      <c r="F1947" s="339">
        <v>9.9000000000000008E-5</v>
      </c>
      <c r="G1947" s="85">
        <v>2206969</v>
      </c>
      <c r="H1947" s="85">
        <v>218</v>
      </c>
      <c r="I1947" s="242"/>
    </row>
    <row r="1948" spans="1:9" x14ac:dyDescent="0.25">
      <c r="A1948" s="240" t="s">
        <v>5359</v>
      </c>
      <c r="B1948" s="235" t="s">
        <v>5385</v>
      </c>
      <c r="C1948" s="126" t="s">
        <v>5386</v>
      </c>
      <c r="D1948" s="80" t="s">
        <v>5368</v>
      </c>
      <c r="E1948" s="80" t="s">
        <v>5387</v>
      </c>
      <c r="F1948" s="339">
        <v>3.6299999999999999E-4</v>
      </c>
      <c r="G1948" s="85">
        <v>34</v>
      </c>
      <c r="H1948" s="85">
        <v>0</v>
      </c>
      <c r="I1948" s="242"/>
    </row>
    <row r="1949" spans="1:9" x14ac:dyDescent="0.25">
      <c r="A1949" s="240" t="s">
        <v>5359</v>
      </c>
      <c r="B1949" s="235" t="s">
        <v>10209</v>
      </c>
      <c r="C1949" s="126" t="s">
        <v>10210</v>
      </c>
      <c r="D1949" s="80" t="s">
        <v>5368</v>
      </c>
      <c r="E1949" s="80" t="s">
        <v>10211</v>
      </c>
      <c r="F1949" s="339">
        <v>6.6E-3</v>
      </c>
      <c r="G1949" s="85">
        <v>95734</v>
      </c>
      <c r="H1949" s="85">
        <v>632</v>
      </c>
      <c r="I1949" s="242"/>
    </row>
    <row r="1950" spans="1:9" x14ac:dyDescent="0.25">
      <c r="A1950" s="240" t="s">
        <v>5359</v>
      </c>
      <c r="B1950" s="235" t="s">
        <v>5424</v>
      </c>
      <c r="C1950" s="126" t="s">
        <v>5425</v>
      </c>
      <c r="D1950" s="80" t="s">
        <v>5368</v>
      </c>
      <c r="E1950" s="80" t="s">
        <v>770</v>
      </c>
      <c r="F1950" s="339">
        <v>3</v>
      </c>
      <c r="G1950" s="85">
        <v>4634</v>
      </c>
      <c r="H1950" s="85">
        <v>13902</v>
      </c>
      <c r="I1950" s="242"/>
    </row>
    <row r="1951" spans="1:9" x14ac:dyDescent="0.25">
      <c r="A1951" s="240" t="s">
        <v>5359</v>
      </c>
      <c r="B1951" s="235" t="s">
        <v>5973</v>
      </c>
      <c r="C1951" s="126" t="s">
        <v>5974</v>
      </c>
      <c r="D1951" s="80" t="s">
        <v>5368</v>
      </c>
      <c r="E1951" s="80" t="s">
        <v>70</v>
      </c>
      <c r="F1951" s="339">
        <v>20</v>
      </c>
      <c r="G1951" s="85">
        <v>44</v>
      </c>
      <c r="H1951" s="85">
        <v>880</v>
      </c>
      <c r="I1951" s="242"/>
    </row>
    <row r="1952" spans="1:9" x14ac:dyDescent="0.25">
      <c r="A1952" s="240" t="s">
        <v>5359</v>
      </c>
      <c r="B1952" s="235" t="s">
        <v>6114</v>
      </c>
      <c r="C1952" s="126" t="s">
        <v>6115</v>
      </c>
      <c r="D1952" s="80" t="s">
        <v>5368</v>
      </c>
      <c r="E1952" s="80" t="s">
        <v>65</v>
      </c>
      <c r="F1952" s="339">
        <v>1</v>
      </c>
      <c r="G1952" s="85">
        <v>27040</v>
      </c>
      <c r="H1952" s="85">
        <v>27040</v>
      </c>
      <c r="I1952" s="242"/>
    </row>
    <row r="1953" spans="1:9" x14ac:dyDescent="0.25">
      <c r="A1953" s="240" t="s">
        <v>5359</v>
      </c>
      <c r="B1953" s="235" t="s">
        <v>10193</v>
      </c>
      <c r="C1953" s="126" t="s">
        <v>10194</v>
      </c>
      <c r="D1953" s="80" t="s">
        <v>5368</v>
      </c>
      <c r="E1953" s="80" t="s">
        <v>5143</v>
      </c>
      <c r="F1953" s="339">
        <v>20</v>
      </c>
      <c r="G1953" s="85">
        <v>630</v>
      </c>
      <c r="H1953" s="85">
        <v>12600</v>
      </c>
      <c r="I1953" s="242"/>
    </row>
    <row r="1954" spans="1:9" x14ac:dyDescent="0.25">
      <c r="A1954" s="240" t="s">
        <v>5359</v>
      </c>
      <c r="B1954" s="235" t="s">
        <v>6091</v>
      </c>
      <c r="C1954" s="126" t="s">
        <v>6092</v>
      </c>
      <c r="D1954" s="80" t="s">
        <v>5368</v>
      </c>
      <c r="E1954" s="80" t="s">
        <v>5393</v>
      </c>
      <c r="F1954" s="339">
        <v>3.5000000000000003E-2</v>
      </c>
      <c r="G1954" s="85">
        <v>109097</v>
      </c>
      <c r="H1954" s="85">
        <v>3818</v>
      </c>
      <c r="I1954" s="242"/>
    </row>
    <row r="1955" spans="1:9" ht="52" x14ac:dyDescent="0.25">
      <c r="A1955" s="239" t="s">
        <v>5361</v>
      </c>
      <c r="B1955" s="237" t="s">
        <v>5364</v>
      </c>
      <c r="C1955" s="335" t="s">
        <v>5362</v>
      </c>
      <c r="D1955" s="336" t="s">
        <v>12</v>
      </c>
      <c r="E1955" s="336" t="s">
        <v>65</v>
      </c>
      <c r="F1955" s="337"/>
      <c r="G1955" s="338"/>
      <c r="H1955" s="338"/>
      <c r="I1955" s="338">
        <v>107195</v>
      </c>
    </row>
    <row r="1956" spans="1:9" x14ac:dyDescent="0.25">
      <c r="A1956" s="238" t="s">
        <v>5361</v>
      </c>
      <c r="B1956" s="236" t="s">
        <v>5374</v>
      </c>
      <c r="C1956" s="126" t="s">
        <v>5375</v>
      </c>
      <c r="D1956" s="80" t="s">
        <v>5376</v>
      </c>
      <c r="E1956" s="80" t="s">
        <v>70</v>
      </c>
      <c r="F1956" s="339">
        <v>0.3</v>
      </c>
      <c r="G1956" s="85">
        <v>3623</v>
      </c>
      <c r="H1956" s="85">
        <v>1087</v>
      </c>
      <c r="I1956" s="242"/>
    </row>
    <row r="1957" spans="1:9" x14ac:dyDescent="0.25">
      <c r="A1957" s="238" t="s">
        <v>5361</v>
      </c>
      <c r="B1957" s="236" t="s">
        <v>5414</v>
      </c>
      <c r="C1957" s="126" t="s">
        <v>5415</v>
      </c>
      <c r="D1957" s="80" t="s">
        <v>5390</v>
      </c>
      <c r="E1957" s="80" t="s">
        <v>75</v>
      </c>
      <c r="F1957" s="339">
        <v>3.0000000000000001E-3</v>
      </c>
      <c r="G1957" s="85">
        <v>187426</v>
      </c>
      <c r="H1957" s="85">
        <v>562</v>
      </c>
      <c r="I1957" s="242"/>
    </row>
    <row r="1958" spans="1:9" x14ac:dyDescent="0.25">
      <c r="A1958" s="238" t="s">
        <v>5361</v>
      </c>
      <c r="B1958" s="236" t="s">
        <v>5460</v>
      </c>
      <c r="C1958" s="126" t="s">
        <v>5461</v>
      </c>
      <c r="D1958" s="80" t="s">
        <v>5373</v>
      </c>
      <c r="E1958" s="80" t="s">
        <v>4985</v>
      </c>
      <c r="F1958" s="339">
        <v>0.17</v>
      </c>
      <c r="G1958" s="85">
        <v>52425</v>
      </c>
      <c r="H1958" s="85">
        <v>8912</v>
      </c>
      <c r="I1958" s="242"/>
    </row>
    <row r="1959" spans="1:9" x14ac:dyDescent="0.25">
      <c r="A1959" s="238" t="s">
        <v>5361</v>
      </c>
      <c r="B1959" s="236" t="s">
        <v>5377</v>
      </c>
      <c r="C1959" s="126" t="s">
        <v>5378</v>
      </c>
      <c r="D1959" s="80" t="s">
        <v>5368</v>
      </c>
      <c r="E1959" s="80" t="s">
        <v>70</v>
      </c>
      <c r="F1959" s="339">
        <v>0.372</v>
      </c>
      <c r="G1959" s="85">
        <v>1897</v>
      </c>
      <c r="H1959" s="85">
        <v>706</v>
      </c>
      <c r="I1959" s="242"/>
    </row>
    <row r="1960" spans="1:9" ht="25" x14ac:dyDescent="0.25">
      <c r="A1960" s="240" t="s">
        <v>5361</v>
      </c>
      <c r="B1960" s="235" t="s">
        <v>8568</v>
      </c>
      <c r="C1960" s="126" t="s">
        <v>8569</v>
      </c>
      <c r="D1960" s="80" t="s">
        <v>5368</v>
      </c>
      <c r="E1960" s="80" t="s">
        <v>5393</v>
      </c>
      <c r="F1960" s="339">
        <v>0.4</v>
      </c>
      <c r="G1960" s="85">
        <v>182936</v>
      </c>
      <c r="H1960" s="85">
        <v>73174</v>
      </c>
      <c r="I1960" s="242"/>
    </row>
    <row r="1961" spans="1:9" ht="25" x14ac:dyDescent="0.25">
      <c r="A1961" s="240" t="s">
        <v>5361</v>
      </c>
      <c r="B1961" s="235" t="s">
        <v>8566</v>
      </c>
      <c r="C1961" s="126" t="s">
        <v>8567</v>
      </c>
      <c r="D1961" s="80" t="s">
        <v>5368</v>
      </c>
      <c r="E1961" s="80" t="s">
        <v>5393</v>
      </c>
      <c r="F1961" s="339">
        <v>1.2E-2</v>
      </c>
      <c r="G1961" s="85">
        <v>69974</v>
      </c>
      <c r="H1961" s="85">
        <v>840</v>
      </c>
      <c r="I1961" s="242"/>
    </row>
    <row r="1962" spans="1:9" x14ac:dyDescent="0.25">
      <c r="A1962" s="240" t="s">
        <v>5361</v>
      </c>
      <c r="B1962" s="235" t="s">
        <v>5937</v>
      </c>
      <c r="C1962" s="126" t="s">
        <v>5938</v>
      </c>
      <c r="D1962" s="80" t="s">
        <v>5368</v>
      </c>
      <c r="E1962" s="80" t="s">
        <v>70</v>
      </c>
      <c r="F1962" s="339">
        <v>0.2</v>
      </c>
      <c r="G1962" s="85">
        <v>109572</v>
      </c>
      <c r="H1962" s="85">
        <v>21914</v>
      </c>
      <c r="I1962" s="242"/>
    </row>
    <row r="1963" spans="1:9" ht="52" x14ac:dyDescent="0.25">
      <c r="A1963" s="239" t="s">
        <v>10656</v>
      </c>
      <c r="B1963" s="237" t="s">
        <v>5364</v>
      </c>
      <c r="C1963" s="335" t="s">
        <v>10657</v>
      </c>
      <c r="D1963" s="336" t="s">
        <v>12</v>
      </c>
      <c r="E1963" s="336" t="s">
        <v>3217</v>
      </c>
      <c r="F1963" s="337"/>
      <c r="G1963" s="338"/>
      <c r="H1963" s="338"/>
      <c r="I1963" s="338">
        <v>40381302</v>
      </c>
    </row>
    <row r="1964" spans="1:9" ht="50" x14ac:dyDescent="0.25">
      <c r="A1964" s="87" t="s">
        <v>10656</v>
      </c>
      <c r="B1964" s="87" t="s">
        <v>10658</v>
      </c>
      <c r="C1964" s="126" t="s">
        <v>10659</v>
      </c>
      <c r="D1964" s="80" t="s">
        <v>5368</v>
      </c>
      <c r="E1964" s="80" t="s">
        <v>5143</v>
      </c>
      <c r="F1964" s="339">
        <v>1</v>
      </c>
      <c r="G1964" s="85">
        <v>37345870</v>
      </c>
      <c r="H1964" s="85">
        <v>37345870</v>
      </c>
      <c r="I1964" s="242"/>
    </row>
    <row r="1965" spans="1:9" x14ac:dyDescent="0.25">
      <c r="A1965" s="87" t="s">
        <v>10656</v>
      </c>
      <c r="B1965" s="87" t="s">
        <v>5605</v>
      </c>
      <c r="C1965" s="126" t="s">
        <v>5606</v>
      </c>
      <c r="D1965" s="80" t="s">
        <v>5373</v>
      </c>
      <c r="E1965" s="80" t="s">
        <v>4985</v>
      </c>
      <c r="F1965" s="339">
        <v>12</v>
      </c>
      <c r="G1965" s="85">
        <v>89712</v>
      </c>
      <c r="H1965" s="85">
        <v>1076544</v>
      </c>
      <c r="I1965" s="242"/>
    </row>
    <row r="1966" spans="1:9" x14ac:dyDescent="0.25">
      <c r="A1966" s="87" t="s">
        <v>10656</v>
      </c>
      <c r="B1966" s="236" t="s">
        <v>5414</v>
      </c>
      <c r="C1966" s="126" t="s">
        <v>5415</v>
      </c>
      <c r="D1966" s="80" t="s">
        <v>5390</v>
      </c>
      <c r="E1966" s="80" t="s">
        <v>75</v>
      </c>
      <c r="F1966" s="339">
        <v>10</v>
      </c>
      <c r="G1966" s="85">
        <v>187426</v>
      </c>
      <c r="H1966" s="85">
        <v>1874260</v>
      </c>
      <c r="I1966" s="242"/>
    </row>
    <row r="1967" spans="1:9" ht="25" x14ac:dyDescent="0.25">
      <c r="A1967" s="87" t="s">
        <v>10656</v>
      </c>
      <c r="B1967" s="87" t="s">
        <v>9928</v>
      </c>
      <c r="C1967" s="126" t="s">
        <v>9929</v>
      </c>
      <c r="D1967" s="80" t="s">
        <v>5390</v>
      </c>
      <c r="E1967" s="80" t="s">
        <v>5683</v>
      </c>
      <c r="F1967" s="339">
        <v>2</v>
      </c>
      <c r="G1967" s="85">
        <v>42314</v>
      </c>
      <c r="H1967" s="85">
        <v>84628</v>
      </c>
      <c r="I1967" s="24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view="pageBreakPreview" zoomScaleNormal="100" zoomScaleSheetLayoutView="100" workbookViewId="0">
      <selection activeCell="O3" sqref="O3"/>
    </sheetView>
  </sheetViews>
  <sheetFormatPr baseColWidth="10" defaultColWidth="12.54296875" defaultRowHeight="15" customHeight="1" x14ac:dyDescent="0.35"/>
  <cols>
    <col min="1" max="7" width="9" style="273" customWidth="1"/>
    <col min="8" max="8" width="13.08984375" style="273" customWidth="1"/>
    <col min="9" max="9" width="53.453125" style="273" customWidth="1"/>
    <col min="10" max="11" width="9" style="273" hidden="1" customWidth="1"/>
    <col min="12" max="12" width="6.08984375" style="273" hidden="1" customWidth="1"/>
    <col min="13" max="26" width="9" style="273" customWidth="1"/>
    <col min="27" max="16384" width="12.54296875" style="273"/>
  </cols>
  <sheetData>
    <row r="1" spans="1:26" ht="26.4" customHeight="1" thickBot="1" x14ac:dyDescent="0.4">
      <c r="A1" s="511" t="s">
        <v>10683</v>
      </c>
      <c r="B1" s="512"/>
      <c r="C1" s="512"/>
      <c r="D1" s="512"/>
      <c r="E1" s="512"/>
      <c r="F1" s="512"/>
      <c r="G1" s="512"/>
      <c r="H1" s="512"/>
      <c r="I1" s="513"/>
      <c r="J1" s="272"/>
      <c r="K1" s="272"/>
      <c r="L1" s="272"/>
      <c r="M1" s="272"/>
      <c r="N1" s="272"/>
      <c r="O1" s="272"/>
      <c r="P1" s="272"/>
      <c r="Q1" s="272"/>
      <c r="R1" s="272"/>
      <c r="S1" s="272"/>
      <c r="T1" s="272"/>
      <c r="U1" s="272"/>
      <c r="V1" s="272"/>
      <c r="W1" s="272"/>
      <c r="X1" s="272"/>
      <c r="Y1" s="272"/>
      <c r="Z1" s="272"/>
    </row>
    <row r="2" spans="1:26" s="275" customFormat="1" ht="61.5" customHeight="1" thickBot="1" x14ac:dyDescent="0.3">
      <c r="A2" s="514" t="s">
        <v>10732</v>
      </c>
      <c r="B2" s="515"/>
      <c r="C2" s="515"/>
      <c r="D2" s="515"/>
      <c r="E2" s="515"/>
      <c r="F2" s="515"/>
      <c r="G2" s="515"/>
      <c r="H2" s="515"/>
      <c r="I2" s="516"/>
      <c r="J2" s="274"/>
      <c r="K2" s="274"/>
      <c r="L2" s="274"/>
      <c r="M2" s="274"/>
      <c r="N2" s="274"/>
      <c r="O2" s="274"/>
      <c r="P2" s="274"/>
      <c r="Q2" s="274"/>
      <c r="R2" s="274"/>
      <c r="S2" s="274"/>
      <c r="T2" s="274"/>
      <c r="U2" s="274"/>
      <c r="V2" s="274"/>
      <c r="W2" s="274"/>
      <c r="X2" s="274"/>
      <c r="Y2" s="274"/>
      <c r="Z2" s="274"/>
    </row>
    <row r="3" spans="1:26" s="275" customFormat="1" ht="18" customHeight="1" x14ac:dyDescent="0.25">
      <c r="A3" s="276" t="s">
        <v>10684</v>
      </c>
      <c r="B3" s="517" t="s">
        <v>10685</v>
      </c>
      <c r="C3" s="515"/>
      <c r="D3" s="515"/>
      <c r="E3" s="515"/>
      <c r="F3" s="515"/>
      <c r="G3" s="515"/>
      <c r="H3" s="515"/>
      <c r="I3" s="516"/>
      <c r="J3" s="274"/>
      <c r="K3" s="274"/>
      <c r="L3" s="274"/>
      <c r="M3" s="274"/>
      <c r="N3" s="274"/>
      <c r="O3" s="274"/>
      <c r="P3" s="274"/>
      <c r="Q3" s="274"/>
      <c r="R3" s="274"/>
      <c r="S3" s="274"/>
      <c r="T3" s="274"/>
      <c r="U3" s="274"/>
      <c r="V3" s="274"/>
      <c r="W3" s="274"/>
      <c r="X3" s="274"/>
      <c r="Y3" s="274"/>
      <c r="Z3" s="274"/>
    </row>
    <row r="4" spans="1:26" s="275" customFormat="1" ht="12.75" customHeight="1" x14ac:dyDescent="0.25">
      <c r="A4" s="277" t="s">
        <v>10686</v>
      </c>
      <c r="B4" s="504" t="s">
        <v>10687</v>
      </c>
      <c r="C4" s="505"/>
      <c r="D4" s="505"/>
      <c r="E4" s="505"/>
      <c r="F4" s="505"/>
      <c r="G4" s="505"/>
      <c r="H4" s="506"/>
      <c r="I4" s="279">
        <v>1</v>
      </c>
      <c r="J4" s="274"/>
      <c r="K4" s="274"/>
      <c r="L4" s="274"/>
      <c r="M4" s="274"/>
      <c r="N4" s="274"/>
      <c r="O4" s="274"/>
      <c r="P4" s="274"/>
      <c r="Q4" s="274"/>
      <c r="R4" s="274"/>
      <c r="S4" s="274"/>
      <c r="T4" s="274"/>
      <c r="U4" s="274"/>
      <c r="V4" s="274"/>
      <c r="W4" s="274"/>
      <c r="X4" s="274"/>
      <c r="Y4" s="274"/>
      <c r="Z4" s="274"/>
    </row>
    <row r="5" spans="1:26" s="275" customFormat="1" ht="12.75" customHeight="1" x14ac:dyDescent="0.25">
      <c r="A5" s="277" t="s">
        <v>10688</v>
      </c>
      <c r="B5" s="504" t="s">
        <v>10689</v>
      </c>
      <c r="C5" s="505"/>
      <c r="D5" s="505"/>
      <c r="E5" s="280"/>
      <c r="F5" s="281"/>
      <c r="G5" s="282"/>
      <c r="H5" s="283"/>
      <c r="I5" s="279">
        <f>1/12</f>
        <v>8.3333333333333329E-2</v>
      </c>
      <c r="J5" s="274"/>
      <c r="K5" s="274"/>
      <c r="L5" s="274"/>
      <c r="M5" s="274"/>
      <c r="N5" s="274"/>
      <c r="O5" s="274"/>
      <c r="P5" s="274"/>
      <c r="Q5" s="274"/>
      <c r="R5" s="274"/>
      <c r="S5" s="274"/>
      <c r="T5" s="274"/>
      <c r="U5" s="274"/>
      <c r="V5" s="274"/>
      <c r="W5" s="274"/>
      <c r="X5" s="274"/>
      <c r="Y5" s="274"/>
      <c r="Z5" s="274"/>
    </row>
    <row r="6" spans="1:26" s="275" customFormat="1" ht="12.75" customHeight="1" x14ac:dyDescent="0.25">
      <c r="A6" s="277" t="s">
        <v>10690</v>
      </c>
      <c r="B6" s="504" t="s">
        <v>10563</v>
      </c>
      <c r="C6" s="505"/>
      <c r="D6" s="505"/>
      <c r="E6" s="280"/>
      <c r="F6" s="281"/>
      <c r="G6" s="282"/>
      <c r="H6" s="283"/>
      <c r="I6" s="279">
        <f>1/12</f>
        <v>8.3333333333333329E-2</v>
      </c>
      <c r="J6" s="274"/>
      <c r="K6" s="274"/>
      <c r="L6" s="274"/>
      <c r="M6" s="274"/>
      <c r="N6" s="274"/>
      <c r="O6" s="274"/>
      <c r="P6" s="274"/>
      <c r="Q6" s="274"/>
      <c r="R6" s="274"/>
      <c r="S6" s="274"/>
      <c r="T6" s="274"/>
      <c r="U6" s="274"/>
      <c r="V6" s="274"/>
      <c r="W6" s="274"/>
      <c r="X6" s="274"/>
      <c r="Y6" s="274"/>
      <c r="Z6" s="274"/>
    </row>
    <row r="7" spans="1:26" s="275" customFormat="1" ht="12.75" customHeight="1" x14ac:dyDescent="0.25">
      <c r="A7" s="277" t="s">
        <v>10691</v>
      </c>
      <c r="B7" s="504" t="s">
        <v>10692</v>
      </c>
      <c r="C7" s="505"/>
      <c r="D7" s="505"/>
      <c r="E7" s="280"/>
      <c r="F7" s="281"/>
      <c r="G7" s="282"/>
      <c r="H7" s="283"/>
      <c r="I7" s="279">
        <v>0.01</v>
      </c>
      <c r="J7" s="274"/>
      <c r="K7" s="274"/>
      <c r="L7" s="274"/>
      <c r="M7" s="274"/>
      <c r="N7" s="274"/>
      <c r="O7" s="274"/>
      <c r="P7" s="274"/>
      <c r="Q7" s="274"/>
      <c r="R7" s="274"/>
      <c r="S7" s="274"/>
      <c r="T7" s="274"/>
      <c r="U7" s="274"/>
      <c r="V7" s="274"/>
      <c r="W7" s="274"/>
      <c r="X7" s="274"/>
      <c r="Y7" s="274"/>
      <c r="Z7" s="274"/>
    </row>
    <row r="8" spans="1:26" s="275" customFormat="1" ht="12.75" customHeight="1" x14ac:dyDescent="0.25">
      <c r="A8" s="277" t="s">
        <v>10693</v>
      </c>
      <c r="B8" s="504" t="s">
        <v>10566</v>
      </c>
      <c r="C8" s="505"/>
      <c r="D8" s="505"/>
      <c r="E8" s="505"/>
      <c r="F8" s="505"/>
      <c r="G8" s="505"/>
      <c r="H8" s="506"/>
      <c r="I8" s="279">
        <f>+I6/2</f>
        <v>4.1666666666666664E-2</v>
      </c>
      <c r="J8" s="274"/>
      <c r="K8" s="274"/>
      <c r="L8" s="274"/>
      <c r="M8" s="274"/>
      <c r="N8" s="274"/>
      <c r="O8" s="274"/>
      <c r="P8" s="274"/>
      <c r="Q8" s="274"/>
      <c r="R8" s="274"/>
      <c r="S8" s="284" t="s">
        <v>10694</v>
      </c>
      <c r="T8" s="284"/>
      <c r="U8" s="284"/>
      <c r="V8" s="274"/>
      <c r="W8" s="274"/>
      <c r="X8" s="274"/>
      <c r="Y8" s="274"/>
      <c r="Z8" s="274"/>
    </row>
    <row r="9" spans="1:26" s="275" customFormat="1" ht="12.75" customHeight="1" x14ac:dyDescent="0.25">
      <c r="A9" s="277" t="s">
        <v>10695</v>
      </c>
      <c r="B9" s="504" t="s">
        <v>10696</v>
      </c>
      <c r="C9" s="505"/>
      <c r="D9" s="505"/>
      <c r="E9" s="505"/>
      <c r="F9" s="505"/>
      <c r="G9" s="505"/>
      <c r="H9" s="506"/>
      <c r="I9" s="279">
        <v>0.12</v>
      </c>
      <c r="J9" s="274"/>
      <c r="K9" s="274"/>
      <c r="L9" s="274"/>
      <c r="M9" s="274"/>
      <c r="N9" s="274"/>
      <c r="O9" s="274"/>
      <c r="P9" s="274"/>
      <c r="Q9" s="274"/>
      <c r="R9" s="274"/>
      <c r="S9" s="284" t="s">
        <v>10697</v>
      </c>
      <c r="T9" s="284"/>
      <c r="U9" s="284"/>
      <c r="V9" s="274"/>
      <c r="W9" s="274"/>
      <c r="X9" s="274"/>
      <c r="Y9" s="274"/>
      <c r="Z9" s="274"/>
    </row>
    <row r="10" spans="1:26" s="275" customFormat="1" ht="12.75" customHeight="1" x14ac:dyDescent="0.25">
      <c r="A10" s="277" t="s">
        <v>10698</v>
      </c>
      <c r="B10" s="504" t="s">
        <v>10699</v>
      </c>
      <c r="C10" s="505"/>
      <c r="D10" s="505"/>
      <c r="E10" s="505"/>
      <c r="F10" s="505"/>
      <c r="G10" s="505"/>
      <c r="H10" s="506"/>
      <c r="I10" s="279">
        <v>0.04</v>
      </c>
      <c r="J10" s="274"/>
      <c r="K10" s="274"/>
      <c r="L10" s="274"/>
      <c r="M10" s="274"/>
      <c r="N10" s="274"/>
      <c r="O10" s="274"/>
      <c r="P10" s="274"/>
      <c r="Q10" s="274"/>
      <c r="R10" s="274"/>
      <c r="S10" s="274"/>
      <c r="T10" s="274"/>
      <c r="U10" s="274"/>
      <c r="V10" s="274"/>
      <c r="W10" s="274"/>
      <c r="X10" s="274"/>
      <c r="Y10" s="274"/>
      <c r="Z10" s="274"/>
    </row>
    <row r="11" spans="1:26" s="275" customFormat="1" ht="12.75" customHeight="1" x14ac:dyDescent="0.25">
      <c r="A11" s="277" t="s">
        <v>10700</v>
      </c>
      <c r="B11" s="504" t="s">
        <v>10576</v>
      </c>
      <c r="C11" s="505"/>
      <c r="D11" s="505"/>
      <c r="E11" s="505"/>
      <c r="F11" s="505"/>
      <c r="G11" s="505"/>
      <c r="H11" s="506"/>
      <c r="I11" s="279">
        <v>6.9599999999999995E-2</v>
      </c>
      <c r="J11" s="274"/>
      <c r="K11" s="274"/>
      <c r="L11" s="274"/>
      <c r="M11" s="274"/>
      <c r="N11" s="274"/>
      <c r="O11" s="274"/>
      <c r="P11" s="274"/>
      <c r="Q11" s="274"/>
      <c r="R11" s="274"/>
      <c r="S11" s="274"/>
      <c r="T11" s="274"/>
      <c r="U11" s="274"/>
      <c r="V11" s="274"/>
      <c r="W11" s="274"/>
      <c r="X11" s="274"/>
      <c r="Y11" s="274"/>
      <c r="Z11" s="274"/>
    </row>
    <row r="12" spans="1:26" s="275" customFormat="1" ht="32.25" customHeight="1" x14ac:dyDescent="0.25">
      <c r="A12" s="277" t="s">
        <v>10701</v>
      </c>
      <c r="B12" s="510" t="s">
        <v>10702</v>
      </c>
      <c r="C12" s="505"/>
      <c r="D12" s="505"/>
      <c r="E12" s="505"/>
      <c r="F12" s="505"/>
      <c r="G12" s="505"/>
      <c r="H12" s="506"/>
      <c r="I12" s="279">
        <v>2.2599999999999999E-2</v>
      </c>
      <c r="J12" s="274"/>
      <c r="K12" s="274"/>
      <c r="L12" s="285"/>
      <c r="M12" s="274"/>
      <c r="N12" s="274"/>
      <c r="O12" s="274"/>
      <c r="P12" s="274"/>
      <c r="Q12" s="274"/>
      <c r="R12" s="274"/>
      <c r="S12" s="274"/>
      <c r="T12" s="274"/>
      <c r="U12" s="274"/>
      <c r="V12" s="274"/>
      <c r="W12" s="274"/>
      <c r="X12" s="274"/>
      <c r="Y12" s="274"/>
      <c r="Z12" s="274"/>
    </row>
    <row r="13" spans="1:26" s="275" customFormat="1" ht="12.75" customHeight="1" x14ac:dyDescent="0.25">
      <c r="A13" s="277" t="s">
        <v>10703</v>
      </c>
      <c r="B13" s="504" t="s">
        <v>10704</v>
      </c>
      <c r="C13" s="505"/>
      <c r="D13" s="505"/>
      <c r="E13" s="505"/>
      <c r="F13" s="505"/>
      <c r="G13" s="505"/>
      <c r="H13" s="506"/>
      <c r="I13" s="279">
        <v>0.06</v>
      </c>
      <c r="J13" s="274"/>
      <c r="K13" s="274"/>
      <c r="L13" s="274"/>
      <c r="M13" s="274"/>
      <c r="N13" s="274"/>
      <c r="O13" s="274"/>
      <c r="P13" s="274"/>
      <c r="Q13" s="274"/>
      <c r="R13" s="274"/>
      <c r="S13" s="274"/>
      <c r="T13" s="274"/>
      <c r="U13" s="274"/>
      <c r="V13" s="274"/>
      <c r="W13" s="274"/>
      <c r="X13" s="274"/>
      <c r="Y13" s="274"/>
      <c r="Z13" s="274"/>
    </row>
    <row r="14" spans="1:26" s="275" customFormat="1" ht="12.75" customHeight="1" thickBot="1" x14ac:dyDescent="0.3">
      <c r="A14" s="286"/>
      <c r="B14" s="287"/>
      <c r="C14" s="288"/>
      <c r="D14" s="288"/>
      <c r="E14" s="288"/>
      <c r="F14" s="496" t="s">
        <v>10705</v>
      </c>
      <c r="G14" s="497"/>
      <c r="H14" s="498"/>
      <c r="I14" s="289">
        <f>SUM(I4:I13)</f>
        <v>1.5305333333333333</v>
      </c>
      <c r="J14" s="274"/>
      <c r="K14" s="285"/>
      <c r="L14" s="274"/>
      <c r="M14" s="274"/>
      <c r="N14" s="274"/>
      <c r="O14" s="274"/>
      <c r="P14" s="274"/>
      <c r="Q14" s="274"/>
      <c r="R14" s="274"/>
      <c r="S14" s="274"/>
      <c r="T14" s="274"/>
      <c r="U14" s="274"/>
      <c r="V14" s="274"/>
      <c r="W14" s="274"/>
      <c r="X14" s="274"/>
      <c r="Y14" s="274"/>
      <c r="Z14" s="274"/>
    </row>
    <row r="15" spans="1:26" s="275" customFormat="1" ht="12.75" customHeight="1" thickBot="1" x14ac:dyDescent="0.3">
      <c r="A15" s="290"/>
      <c r="H15" s="291"/>
      <c r="I15" s="292"/>
      <c r="J15" s="274"/>
      <c r="K15" s="274"/>
      <c r="L15" s="274"/>
      <c r="M15" s="274"/>
      <c r="N15" s="274"/>
      <c r="O15" s="274"/>
      <c r="P15" s="274"/>
      <c r="Q15" s="274"/>
      <c r="R15" s="274"/>
      <c r="S15" s="274"/>
      <c r="T15" s="274"/>
      <c r="U15" s="274"/>
      <c r="V15" s="274"/>
      <c r="W15" s="274"/>
      <c r="X15" s="274"/>
      <c r="Y15" s="274"/>
      <c r="Z15" s="274"/>
    </row>
    <row r="16" spans="1:26" s="275" customFormat="1" ht="15.75" customHeight="1" x14ac:dyDescent="0.25">
      <c r="A16" s="276">
        <v>2</v>
      </c>
      <c r="B16" s="507" t="s">
        <v>10706</v>
      </c>
      <c r="C16" s="508"/>
      <c r="D16" s="508"/>
      <c r="E16" s="508"/>
      <c r="F16" s="508"/>
      <c r="G16" s="508"/>
      <c r="H16" s="508"/>
      <c r="I16" s="509"/>
      <c r="J16" s="274"/>
      <c r="K16" s="274"/>
      <c r="L16" s="274"/>
      <c r="M16" s="274"/>
      <c r="N16" s="274"/>
      <c r="O16" s="274"/>
      <c r="P16" s="274"/>
      <c r="Q16" s="274"/>
      <c r="R16" s="274"/>
      <c r="S16" s="274"/>
      <c r="T16" s="274"/>
      <c r="U16" s="274"/>
      <c r="V16" s="274"/>
      <c r="W16" s="274"/>
      <c r="X16" s="274"/>
      <c r="Y16" s="274"/>
      <c r="Z16" s="274"/>
    </row>
    <row r="17" spans="1:26" s="275" customFormat="1" ht="12.75" customHeight="1" x14ac:dyDescent="0.25">
      <c r="A17" s="277">
        <v>2.1</v>
      </c>
      <c r="B17" s="504" t="s">
        <v>10707</v>
      </c>
      <c r="C17" s="505"/>
      <c r="D17" s="505"/>
      <c r="E17" s="505"/>
      <c r="F17" s="505"/>
      <c r="G17" s="505"/>
      <c r="H17" s="506"/>
      <c r="I17" s="279">
        <v>0.02</v>
      </c>
      <c r="J17" s="274"/>
      <c r="K17" s="274"/>
      <c r="L17" s="274"/>
      <c r="M17" s="274"/>
      <c r="N17" s="274"/>
      <c r="O17" s="274"/>
      <c r="P17" s="274"/>
      <c r="Q17" s="274"/>
      <c r="R17" s="274"/>
      <c r="S17" s="274"/>
      <c r="T17" s="274"/>
      <c r="U17" s="274"/>
      <c r="V17" s="274"/>
      <c r="W17" s="274"/>
      <c r="X17" s="274"/>
      <c r="Y17" s="274"/>
      <c r="Z17" s="274"/>
    </row>
    <row r="18" spans="1:26" s="275" customFormat="1" ht="12.75" customHeight="1" x14ac:dyDescent="0.25">
      <c r="A18" s="277">
        <v>2.2000000000000002</v>
      </c>
      <c r="B18" s="504" t="s">
        <v>10708</v>
      </c>
      <c r="C18" s="505"/>
      <c r="D18" s="505"/>
      <c r="E18" s="505"/>
      <c r="F18" s="505"/>
      <c r="G18" s="505"/>
      <c r="H18" s="506"/>
      <c r="I18" s="279">
        <v>0.01</v>
      </c>
      <c r="J18" s="274"/>
      <c r="K18" s="274"/>
      <c r="L18" s="274"/>
      <c r="M18" s="274"/>
      <c r="N18" s="274"/>
      <c r="O18" s="274"/>
      <c r="P18" s="274"/>
      <c r="Q18" s="274"/>
      <c r="R18" s="274"/>
      <c r="S18" s="274"/>
      <c r="T18" s="274"/>
      <c r="U18" s="274"/>
      <c r="V18" s="274"/>
      <c r="W18" s="274"/>
      <c r="X18" s="274"/>
      <c r="Y18" s="274"/>
      <c r="Z18" s="274"/>
    </row>
    <row r="19" spans="1:26" s="275" customFormat="1" ht="12.75" customHeight="1" x14ac:dyDescent="0.25">
      <c r="A19" s="277">
        <v>2.2999999999999998</v>
      </c>
      <c r="B19" s="504" t="s">
        <v>10709</v>
      </c>
      <c r="C19" s="505"/>
      <c r="D19" s="505"/>
      <c r="E19" s="505"/>
      <c r="F19" s="505"/>
      <c r="G19" s="505"/>
      <c r="H19" s="506"/>
      <c r="I19" s="279">
        <v>5.0000000000000001E-3</v>
      </c>
      <c r="J19" s="274"/>
      <c r="K19" s="274"/>
      <c r="L19" s="274"/>
      <c r="M19" s="274"/>
      <c r="N19" s="274"/>
      <c r="O19" s="274"/>
      <c r="P19" s="274"/>
      <c r="Q19" s="274"/>
      <c r="R19" s="274"/>
      <c r="S19" s="274"/>
      <c r="T19" s="274"/>
      <c r="U19" s="274"/>
      <c r="V19" s="274"/>
      <c r="W19" s="274"/>
      <c r="X19" s="274"/>
      <c r="Y19" s="274"/>
      <c r="Z19" s="274"/>
    </row>
    <row r="20" spans="1:26" s="275" customFormat="1" ht="12.75" customHeight="1" x14ac:dyDescent="0.25">
      <c r="A20" s="277">
        <v>2.4</v>
      </c>
      <c r="B20" s="504" t="s">
        <v>10710</v>
      </c>
      <c r="C20" s="505"/>
      <c r="D20" s="505"/>
      <c r="E20" s="505"/>
      <c r="F20" s="505"/>
      <c r="G20" s="505"/>
      <c r="H20" s="506"/>
      <c r="I20" s="279">
        <v>0.01</v>
      </c>
      <c r="J20" s="274"/>
      <c r="K20" s="274"/>
      <c r="L20" s="274"/>
      <c r="M20" s="274"/>
      <c r="N20" s="274"/>
      <c r="O20" s="274"/>
      <c r="P20" s="274"/>
      <c r="Q20" s="274"/>
      <c r="R20" s="274"/>
      <c r="S20" s="274"/>
      <c r="T20" s="274"/>
      <c r="U20" s="274"/>
      <c r="V20" s="274"/>
      <c r="W20" s="274"/>
      <c r="X20" s="274"/>
      <c r="Y20" s="274"/>
      <c r="Z20" s="274"/>
    </row>
    <row r="21" spans="1:26" s="275" customFormat="1" ht="12.75" customHeight="1" x14ac:dyDescent="0.25">
      <c r="A21" s="277">
        <v>2.5</v>
      </c>
      <c r="B21" s="504" t="s">
        <v>10711</v>
      </c>
      <c r="C21" s="505"/>
      <c r="D21" s="505"/>
      <c r="E21" s="505"/>
      <c r="F21" s="505"/>
      <c r="G21" s="505"/>
      <c r="H21" s="506"/>
      <c r="I21" s="279">
        <v>0.01</v>
      </c>
      <c r="J21" s="274"/>
      <c r="K21" s="274"/>
      <c r="L21" s="274"/>
      <c r="M21" s="274"/>
      <c r="N21" s="274"/>
      <c r="O21" s="274"/>
      <c r="P21" s="274"/>
      <c r="Q21" s="274"/>
      <c r="R21" s="274"/>
      <c r="S21" s="274"/>
      <c r="T21" s="274"/>
      <c r="U21" s="274"/>
      <c r="V21" s="274"/>
      <c r="W21" s="274"/>
      <c r="X21" s="274"/>
      <c r="Y21" s="274"/>
      <c r="Z21" s="274"/>
    </row>
    <row r="22" spans="1:26" s="275" customFormat="1" ht="12.75" customHeight="1" x14ac:dyDescent="0.25">
      <c r="A22" s="277">
        <v>2.6</v>
      </c>
      <c r="B22" s="504" t="s">
        <v>10712</v>
      </c>
      <c r="C22" s="505"/>
      <c r="D22" s="505"/>
      <c r="E22" s="505"/>
      <c r="F22" s="505"/>
      <c r="G22" s="505"/>
      <c r="H22" s="506"/>
      <c r="I22" s="279">
        <v>5.0000000000000001E-3</v>
      </c>
      <c r="J22" s="274"/>
      <c r="K22" s="274"/>
      <c r="L22" s="274"/>
      <c r="M22" s="274"/>
      <c r="N22" s="274"/>
      <c r="O22" s="274"/>
      <c r="P22" s="274"/>
      <c r="Q22" s="274"/>
      <c r="R22" s="274"/>
      <c r="S22" s="274"/>
      <c r="T22" s="274"/>
      <c r="U22" s="274"/>
      <c r="V22" s="274"/>
      <c r="W22" s="274"/>
      <c r="X22" s="274"/>
      <c r="Y22" s="274"/>
      <c r="Z22" s="274"/>
    </row>
    <row r="23" spans="1:26" s="275" customFormat="1" ht="12.75" customHeight="1" x14ac:dyDescent="0.25">
      <c r="A23" s="277">
        <v>2.7</v>
      </c>
      <c r="B23" s="504" t="s">
        <v>10713</v>
      </c>
      <c r="C23" s="505"/>
      <c r="D23" s="505"/>
      <c r="E23" s="505"/>
      <c r="F23" s="505"/>
      <c r="G23" s="505"/>
      <c r="H23" s="506"/>
      <c r="I23" s="279">
        <v>0.02</v>
      </c>
      <c r="J23" s="274"/>
      <c r="K23" s="274"/>
      <c r="L23" s="274"/>
      <c r="M23" s="274"/>
      <c r="N23" s="274"/>
      <c r="O23" s="274"/>
      <c r="P23" s="274"/>
      <c r="Q23" s="274"/>
      <c r="R23" s="274"/>
      <c r="S23" s="274"/>
      <c r="T23" s="274"/>
      <c r="U23" s="274"/>
      <c r="V23" s="274"/>
      <c r="W23" s="274"/>
      <c r="X23" s="274"/>
      <c r="Y23" s="274"/>
      <c r="Z23" s="274"/>
    </row>
    <row r="24" spans="1:26" s="275" customFormat="1" ht="12.75" customHeight="1" x14ac:dyDescent="0.25">
      <c r="A24" s="277">
        <v>2.8</v>
      </c>
      <c r="B24" s="504" t="s">
        <v>10714</v>
      </c>
      <c r="C24" s="505"/>
      <c r="D24" s="505"/>
      <c r="E24" s="505"/>
      <c r="F24" s="505"/>
      <c r="G24" s="505"/>
      <c r="H24" s="506"/>
      <c r="I24" s="279">
        <v>4.7999999999999996E-3</v>
      </c>
      <c r="J24" s="274"/>
      <c r="K24" s="274"/>
      <c r="L24" s="274"/>
      <c r="M24" s="274"/>
      <c r="N24" s="274"/>
      <c r="O24" s="274"/>
      <c r="P24" s="274"/>
      <c r="Q24" s="274"/>
      <c r="R24" s="274"/>
      <c r="S24" s="274"/>
      <c r="T24" s="274"/>
      <c r="U24" s="274"/>
      <c r="V24" s="274"/>
      <c r="W24" s="274"/>
      <c r="X24" s="274"/>
      <c r="Y24" s="274"/>
      <c r="Z24" s="274"/>
    </row>
    <row r="25" spans="1:26" s="275" customFormat="1" ht="12.75" customHeight="1" x14ac:dyDescent="0.25">
      <c r="A25" s="277">
        <v>2.9</v>
      </c>
      <c r="B25" s="504" t="s">
        <v>10715</v>
      </c>
      <c r="C25" s="505"/>
      <c r="D25" s="505"/>
      <c r="E25" s="505"/>
      <c r="F25" s="505"/>
      <c r="G25" s="505"/>
      <c r="H25" s="506"/>
      <c r="I25" s="279">
        <v>0.01</v>
      </c>
      <c r="J25" s="274"/>
      <c r="K25" s="274"/>
      <c r="L25" s="274"/>
      <c r="M25" s="274"/>
      <c r="N25" s="274"/>
      <c r="O25" s="274"/>
      <c r="P25" s="274"/>
      <c r="Q25" s="274"/>
      <c r="R25" s="274"/>
      <c r="S25" s="274"/>
      <c r="T25" s="274"/>
      <c r="U25" s="274"/>
      <c r="V25" s="274"/>
      <c r="W25" s="274"/>
      <c r="X25" s="274"/>
      <c r="Y25" s="274"/>
      <c r="Z25" s="274"/>
    </row>
    <row r="26" spans="1:26" s="275" customFormat="1" ht="12.75" customHeight="1" x14ac:dyDescent="0.25">
      <c r="A26" s="293">
        <v>2.1</v>
      </c>
      <c r="B26" s="294" t="s">
        <v>10716</v>
      </c>
      <c r="C26" s="295"/>
      <c r="D26" s="295"/>
      <c r="E26" s="295"/>
      <c r="F26" s="295"/>
      <c r="G26" s="295"/>
      <c r="H26" s="296"/>
      <c r="I26" s="279">
        <v>3.5000000000000003E-2</v>
      </c>
      <c r="J26" s="274"/>
      <c r="K26" s="274"/>
      <c r="L26" s="274"/>
      <c r="M26" s="274"/>
      <c r="N26" s="274"/>
      <c r="O26" s="274"/>
      <c r="P26" s="274"/>
      <c r="Q26" s="274"/>
      <c r="R26" s="274"/>
      <c r="S26" s="274"/>
      <c r="T26" s="274"/>
      <c r="U26" s="274"/>
      <c r="V26" s="274"/>
      <c r="W26" s="274"/>
      <c r="X26" s="274"/>
      <c r="Y26" s="274"/>
      <c r="Z26" s="274"/>
    </row>
    <row r="27" spans="1:26" s="275" customFormat="1" ht="12.75" customHeight="1" thickBot="1" x14ac:dyDescent="0.3">
      <c r="A27" s="286"/>
      <c r="B27" s="287"/>
      <c r="C27" s="288"/>
      <c r="D27" s="288"/>
      <c r="E27" s="288"/>
      <c r="F27" s="496" t="s">
        <v>10705</v>
      </c>
      <c r="G27" s="497"/>
      <c r="H27" s="498"/>
      <c r="I27" s="289">
        <f>SUM(I17:I26)</f>
        <v>0.1298</v>
      </c>
      <c r="J27" s="274"/>
      <c r="K27" s="274"/>
      <c r="L27" s="274"/>
      <c r="M27" s="274"/>
      <c r="N27" s="274"/>
      <c r="O27" s="274"/>
      <c r="P27" s="274"/>
      <c r="Q27" s="274"/>
      <c r="R27" s="274"/>
      <c r="S27" s="274"/>
      <c r="T27" s="274"/>
      <c r="U27" s="274"/>
      <c r="V27" s="274"/>
      <c r="W27" s="274"/>
      <c r="X27" s="274"/>
      <c r="Y27" s="274"/>
      <c r="Z27" s="274"/>
    </row>
    <row r="28" spans="1:26" s="275" customFormat="1" ht="12.75" customHeight="1" thickBot="1" x14ac:dyDescent="0.3">
      <c r="A28" s="290"/>
      <c r="H28" s="291"/>
      <c r="I28" s="292"/>
      <c r="J28" s="274"/>
      <c r="K28" s="274"/>
      <c r="L28" s="274"/>
      <c r="M28" s="274"/>
      <c r="N28" s="274"/>
      <c r="O28" s="274"/>
      <c r="P28" s="274"/>
      <c r="Q28" s="274"/>
      <c r="R28" s="274"/>
      <c r="S28" s="274"/>
      <c r="T28" s="274"/>
      <c r="U28" s="274"/>
      <c r="V28" s="274"/>
      <c r="W28" s="274"/>
      <c r="X28" s="274"/>
      <c r="Y28" s="274"/>
      <c r="Z28" s="274"/>
    </row>
    <row r="29" spans="1:26" s="275" customFormat="1" ht="18.75" customHeight="1" x14ac:dyDescent="0.25">
      <c r="A29" s="276">
        <v>3</v>
      </c>
      <c r="B29" s="507" t="s">
        <v>10717</v>
      </c>
      <c r="C29" s="508"/>
      <c r="D29" s="508"/>
      <c r="E29" s="508"/>
      <c r="F29" s="508"/>
      <c r="G29" s="508"/>
      <c r="H29" s="508"/>
      <c r="I29" s="509"/>
      <c r="J29" s="274"/>
      <c r="K29" s="274"/>
      <c r="L29" s="274"/>
      <c r="M29" s="274"/>
      <c r="N29" s="274"/>
      <c r="O29" s="274"/>
      <c r="P29" s="274"/>
      <c r="Q29" s="274"/>
      <c r="R29" s="274"/>
      <c r="S29" s="274"/>
      <c r="T29" s="274"/>
      <c r="U29" s="274"/>
      <c r="V29" s="274"/>
      <c r="W29" s="274"/>
      <c r="X29" s="274"/>
      <c r="Y29" s="274"/>
      <c r="Z29" s="274"/>
    </row>
    <row r="30" spans="1:26" ht="12.75" customHeight="1" x14ac:dyDescent="0.35">
      <c r="A30" s="277">
        <v>3.01</v>
      </c>
      <c r="B30" s="504" t="s">
        <v>10718</v>
      </c>
      <c r="C30" s="505"/>
      <c r="D30" s="505"/>
      <c r="E30" s="505"/>
      <c r="F30" s="505"/>
      <c r="G30" s="505"/>
      <c r="H30" s="506"/>
      <c r="I30" s="279">
        <v>4.0000000000000002E-4</v>
      </c>
      <c r="J30" s="272"/>
      <c r="K30" s="272"/>
      <c r="L30" s="272"/>
      <c r="M30" s="272"/>
      <c r="N30" s="272"/>
      <c r="O30" s="272"/>
      <c r="P30" s="272"/>
      <c r="Q30" s="272"/>
      <c r="R30" s="272"/>
      <c r="S30" s="272"/>
      <c r="T30" s="272"/>
      <c r="U30" s="272"/>
      <c r="V30" s="272"/>
      <c r="W30" s="272"/>
      <c r="X30" s="272"/>
      <c r="Y30" s="272"/>
      <c r="Z30" s="272"/>
    </row>
    <row r="31" spans="1:26" ht="12.75" customHeight="1" x14ac:dyDescent="0.35">
      <c r="A31" s="277">
        <v>3.02</v>
      </c>
      <c r="B31" s="504" t="s">
        <v>10719</v>
      </c>
      <c r="C31" s="505"/>
      <c r="D31" s="505"/>
      <c r="E31" s="505"/>
      <c r="F31" s="505"/>
      <c r="G31" s="505"/>
      <c r="H31" s="506"/>
      <c r="I31" s="279">
        <f>0.5*1.21%</f>
        <v>6.0499999999999998E-3</v>
      </c>
      <c r="J31" s="297">
        <f>20%*10%*12</f>
        <v>0.24000000000000005</v>
      </c>
      <c r="K31" s="272"/>
      <c r="L31" s="272"/>
      <c r="M31" s="272"/>
      <c r="N31" s="272"/>
      <c r="O31" s="272"/>
      <c r="P31" s="272"/>
      <c r="Q31" s="272"/>
      <c r="R31" s="272"/>
      <c r="S31" s="272"/>
      <c r="T31" s="272"/>
      <c r="U31" s="272"/>
      <c r="V31" s="272"/>
      <c r="W31" s="272"/>
      <c r="X31" s="272"/>
      <c r="Y31" s="272"/>
      <c r="Z31" s="272"/>
    </row>
    <row r="32" spans="1:26" ht="12.75" customHeight="1" x14ac:dyDescent="0.35">
      <c r="A32" s="277">
        <v>3.03</v>
      </c>
      <c r="B32" s="504" t="s">
        <v>10720</v>
      </c>
      <c r="C32" s="505"/>
      <c r="D32" s="505"/>
      <c r="E32" s="505"/>
      <c r="F32" s="505"/>
      <c r="G32" s="505"/>
      <c r="H32" s="506"/>
      <c r="I32" s="279">
        <v>1.21E-2</v>
      </c>
      <c r="J32" s="272"/>
      <c r="K32" s="272"/>
      <c r="L32" s="272"/>
      <c r="M32" s="272"/>
      <c r="N32" s="272"/>
      <c r="O32" s="272"/>
      <c r="P32" s="272"/>
      <c r="Q32" s="272"/>
      <c r="R32" s="272"/>
      <c r="S32" s="272"/>
      <c r="T32" s="272"/>
      <c r="U32" s="272"/>
      <c r="V32" s="272"/>
      <c r="W32" s="272"/>
      <c r="X32" s="272"/>
      <c r="Y32" s="272"/>
      <c r="Z32" s="272"/>
    </row>
    <row r="33" spans="1:26" ht="12.75" customHeight="1" x14ac:dyDescent="0.35">
      <c r="A33" s="277">
        <v>3.04</v>
      </c>
      <c r="B33" s="504" t="s">
        <v>10721</v>
      </c>
      <c r="C33" s="505"/>
      <c r="D33" s="505"/>
      <c r="E33" s="505"/>
      <c r="F33" s="505"/>
      <c r="G33" s="505"/>
      <c r="H33" s="506"/>
      <c r="I33" s="279">
        <f>2.5*1.21%</f>
        <v>3.0249999999999999E-2</v>
      </c>
      <c r="J33" s="272"/>
      <c r="K33" s="272"/>
      <c r="L33" s="272"/>
      <c r="M33" s="272"/>
      <c r="N33" s="272"/>
      <c r="O33" s="272"/>
      <c r="P33" s="272"/>
      <c r="Q33" s="272"/>
      <c r="R33" s="272"/>
      <c r="S33" s="272"/>
      <c r="T33" s="272"/>
      <c r="U33" s="272"/>
      <c r="V33" s="272"/>
      <c r="W33" s="272"/>
      <c r="X33" s="272"/>
      <c r="Y33" s="272"/>
      <c r="Z33" s="272"/>
    </row>
    <row r="34" spans="1:26" ht="12.75" customHeight="1" x14ac:dyDescent="0.35">
      <c r="A34" s="277">
        <v>3.05</v>
      </c>
      <c r="B34" s="504" t="s">
        <v>10722</v>
      </c>
      <c r="C34" s="505"/>
      <c r="D34" s="505"/>
      <c r="E34" s="505"/>
      <c r="F34" s="505"/>
      <c r="G34" s="505"/>
      <c r="H34" s="506"/>
      <c r="I34" s="279">
        <v>0</v>
      </c>
      <c r="J34" s="272"/>
      <c r="K34" s="272"/>
      <c r="L34" s="272"/>
      <c r="M34" s="272"/>
      <c r="N34" s="272"/>
      <c r="O34" s="272"/>
      <c r="P34" s="272"/>
      <c r="Q34" s="272"/>
      <c r="R34" s="272"/>
      <c r="S34" s="272"/>
      <c r="T34" s="272"/>
      <c r="U34" s="272"/>
      <c r="V34" s="272"/>
      <c r="W34" s="272"/>
      <c r="X34" s="272"/>
      <c r="Y34" s="272"/>
      <c r="Z34" s="272"/>
    </row>
    <row r="35" spans="1:26" ht="12.75" customHeight="1" x14ac:dyDescent="0.35">
      <c r="A35" s="277">
        <v>3.06</v>
      </c>
      <c r="B35" s="504" t="s">
        <v>10723</v>
      </c>
      <c r="C35" s="505"/>
      <c r="D35" s="505"/>
      <c r="E35" s="505"/>
      <c r="F35" s="505"/>
      <c r="G35" s="505"/>
      <c r="H35" s="506"/>
      <c r="I35" s="279">
        <v>0.02</v>
      </c>
      <c r="J35" s="272"/>
      <c r="K35" s="272"/>
      <c r="L35" s="272"/>
      <c r="M35" s="272"/>
      <c r="N35" s="272"/>
      <c r="O35" s="272"/>
      <c r="P35" s="272"/>
      <c r="Q35" s="272"/>
      <c r="R35" s="272"/>
      <c r="S35" s="272"/>
      <c r="T35" s="272"/>
      <c r="U35" s="272"/>
      <c r="V35" s="272"/>
      <c r="W35" s="272"/>
      <c r="X35" s="272"/>
      <c r="Y35" s="272"/>
      <c r="Z35" s="272"/>
    </row>
    <row r="36" spans="1:26" ht="12.75" customHeight="1" x14ac:dyDescent="0.35">
      <c r="A36" s="277">
        <v>3.07</v>
      </c>
      <c r="B36" s="504" t="s">
        <v>10724</v>
      </c>
      <c r="C36" s="505"/>
      <c r="D36" s="505"/>
      <c r="E36" s="505"/>
      <c r="F36" s="505"/>
      <c r="G36" s="505"/>
      <c r="H36" s="506"/>
      <c r="I36" s="279">
        <v>0.02</v>
      </c>
      <c r="J36" s="298"/>
      <c r="K36" s="272"/>
      <c r="L36" s="272"/>
      <c r="M36" s="272"/>
      <c r="N36" s="272"/>
      <c r="O36" s="272"/>
      <c r="P36" s="272"/>
      <c r="Q36" s="272"/>
      <c r="R36" s="272"/>
      <c r="S36" s="272"/>
      <c r="T36" s="272"/>
      <c r="U36" s="272"/>
      <c r="V36" s="272"/>
      <c r="W36" s="272"/>
      <c r="X36" s="272"/>
      <c r="Y36" s="272"/>
      <c r="Z36" s="272"/>
    </row>
    <row r="37" spans="1:26" ht="12.75" customHeight="1" x14ac:dyDescent="0.35">
      <c r="A37" s="277">
        <v>3.08</v>
      </c>
      <c r="B37" s="278" t="s">
        <v>10465</v>
      </c>
      <c r="C37" s="299"/>
      <c r="D37" s="299"/>
      <c r="E37" s="299"/>
      <c r="F37" s="299"/>
      <c r="G37" s="299"/>
      <c r="H37" s="300"/>
      <c r="I37" s="279">
        <v>0.02</v>
      </c>
      <c r="J37" s="298"/>
      <c r="K37" s="272"/>
      <c r="L37" s="272"/>
      <c r="M37" s="272"/>
      <c r="N37" s="272"/>
      <c r="O37" s="272"/>
      <c r="P37" s="272"/>
      <c r="Q37" s="272"/>
      <c r="R37" s="272"/>
      <c r="S37" s="272"/>
      <c r="T37" s="272"/>
      <c r="U37" s="272"/>
      <c r="V37" s="272"/>
      <c r="W37" s="272"/>
      <c r="X37" s="272"/>
      <c r="Y37" s="272"/>
      <c r="Z37" s="272"/>
    </row>
    <row r="38" spans="1:26" ht="12.75" customHeight="1" x14ac:dyDescent="0.35">
      <c r="A38" s="277">
        <v>3.09</v>
      </c>
      <c r="B38" s="278" t="s">
        <v>10469</v>
      </c>
      <c r="C38" s="299"/>
      <c r="D38" s="299"/>
      <c r="E38" s="299"/>
      <c r="F38" s="299"/>
      <c r="G38" s="299"/>
      <c r="H38" s="300"/>
      <c r="I38" s="279">
        <v>5.0000000000000001E-3</v>
      </c>
      <c r="J38" s="298"/>
      <c r="K38" s="272"/>
      <c r="L38" s="272"/>
      <c r="M38" s="272"/>
      <c r="N38" s="272"/>
      <c r="O38" s="272"/>
      <c r="P38" s="272"/>
      <c r="Q38" s="272"/>
      <c r="R38" s="272"/>
      <c r="S38" s="272"/>
      <c r="T38" s="272"/>
      <c r="U38" s="272"/>
      <c r="V38" s="272"/>
      <c r="W38" s="272"/>
      <c r="X38" s="272"/>
      <c r="Y38" s="272"/>
      <c r="Z38" s="272"/>
    </row>
    <row r="39" spans="1:26" ht="12.75" customHeight="1" x14ac:dyDescent="0.35">
      <c r="A39" s="277">
        <v>3.1</v>
      </c>
      <c r="B39" s="278" t="s">
        <v>10725</v>
      </c>
      <c r="C39" s="299"/>
      <c r="D39" s="299"/>
      <c r="E39" s="299"/>
      <c r="F39" s="299"/>
      <c r="G39" s="299"/>
      <c r="H39" s="300"/>
      <c r="I39" s="279">
        <v>0.02</v>
      </c>
      <c r="J39" s="298"/>
      <c r="K39" s="272"/>
      <c r="L39" s="272"/>
      <c r="M39" s="272"/>
      <c r="N39" s="272"/>
      <c r="O39" s="272"/>
      <c r="P39" s="272"/>
      <c r="Q39" s="272"/>
      <c r="R39" s="272"/>
      <c r="S39" s="272"/>
      <c r="T39" s="272"/>
      <c r="U39" s="272"/>
      <c r="V39" s="272"/>
      <c r="W39" s="272"/>
      <c r="X39" s="272"/>
      <c r="Y39" s="272"/>
      <c r="Z39" s="272"/>
    </row>
    <row r="40" spans="1:26" ht="12.75" customHeight="1" x14ac:dyDescent="0.35">
      <c r="A40" s="277">
        <v>3.11</v>
      </c>
      <c r="B40" s="504" t="s">
        <v>10726</v>
      </c>
      <c r="C40" s="505"/>
      <c r="D40" s="505"/>
      <c r="E40" s="505"/>
      <c r="F40" s="505"/>
      <c r="G40" s="505"/>
      <c r="H40" s="506"/>
      <c r="I40" s="279">
        <v>3.5000000000000001E-3</v>
      </c>
      <c r="J40" s="298"/>
      <c r="K40" s="272"/>
      <c r="L40" s="272"/>
      <c r="M40" s="272"/>
      <c r="N40" s="272"/>
      <c r="O40" s="272"/>
      <c r="P40" s="272"/>
      <c r="Q40" s="272"/>
      <c r="R40" s="272"/>
      <c r="S40" s="272"/>
      <c r="T40" s="272"/>
      <c r="U40" s="272"/>
      <c r="V40" s="272"/>
      <c r="W40" s="272"/>
      <c r="X40" s="272"/>
      <c r="Y40" s="272"/>
      <c r="Z40" s="272"/>
    </row>
    <row r="41" spans="1:26" ht="12.75" customHeight="1" x14ac:dyDescent="0.35">
      <c r="A41" s="277">
        <v>3.12</v>
      </c>
      <c r="B41" s="504" t="s">
        <v>10727</v>
      </c>
      <c r="C41" s="505"/>
      <c r="D41" s="505"/>
      <c r="E41" s="505"/>
      <c r="F41" s="505"/>
      <c r="G41" s="505"/>
      <c r="H41" s="506"/>
      <c r="I41" s="279">
        <v>5.0000000000000001E-3</v>
      </c>
      <c r="J41" s="298"/>
      <c r="K41" s="272"/>
      <c r="L41" s="272"/>
      <c r="M41" s="272"/>
      <c r="N41" s="272"/>
      <c r="O41" s="272"/>
      <c r="P41" s="272"/>
      <c r="Q41" s="272"/>
      <c r="R41" s="272"/>
      <c r="S41" s="272"/>
      <c r="T41" s="272"/>
      <c r="U41" s="272"/>
      <c r="V41" s="272"/>
      <c r="W41" s="272"/>
      <c r="X41" s="272"/>
      <c r="Y41" s="272"/>
      <c r="Z41" s="272"/>
    </row>
    <row r="42" spans="1:26" ht="12.75" customHeight="1" x14ac:dyDescent="0.35">
      <c r="A42" s="277">
        <v>3.13</v>
      </c>
      <c r="B42" s="504" t="s">
        <v>10728</v>
      </c>
      <c r="C42" s="505"/>
      <c r="D42" s="505"/>
      <c r="E42" s="505"/>
      <c r="F42" s="505"/>
      <c r="G42" s="505"/>
      <c r="H42" s="506"/>
      <c r="I42" s="279">
        <v>0.1174</v>
      </c>
      <c r="J42" s="298"/>
      <c r="K42" s="272"/>
      <c r="L42" s="272"/>
      <c r="M42" s="272"/>
      <c r="N42" s="272"/>
      <c r="O42" s="272"/>
      <c r="P42" s="272"/>
      <c r="Q42" s="272"/>
      <c r="R42" s="272"/>
      <c r="S42" s="272"/>
      <c r="T42" s="272"/>
      <c r="U42" s="272"/>
      <c r="V42" s="272"/>
      <c r="W42" s="272"/>
      <c r="X42" s="272"/>
      <c r="Y42" s="272"/>
      <c r="Z42" s="272"/>
    </row>
    <row r="43" spans="1:26" ht="17.25" customHeight="1" thickBot="1" x14ac:dyDescent="0.4">
      <c r="A43" s="286"/>
      <c r="B43" s="287"/>
      <c r="C43" s="288"/>
      <c r="D43" s="288"/>
      <c r="E43" s="288"/>
      <c r="F43" s="496" t="s">
        <v>10705</v>
      </c>
      <c r="G43" s="497"/>
      <c r="H43" s="498"/>
      <c r="I43" s="289">
        <f>SUM(I30:I42)</f>
        <v>0.25970000000000004</v>
      </c>
      <c r="J43" s="272"/>
      <c r="K43" s="272"/>
      <c r="L43" s="272"/>
      <c r="M43" s="272"/>
      <c r="N43" s="272"/>
      <c r="O43" s="272"/>
      <c r="P43" s="272"/>
      <c r="Q43" s="272"/>
      <c r="R43" s="297"/>
      <c r="S43" s="272"/>
      <c r="T43" s="272"/>
      <c r="U43" s="272"/>
      <c r="V43" s="272"/>
      <c r="W43" s="272"/>
      <c r="X43" s="272"/>
      <c r="Y43" s="272"/>
      <c r="Z43" s="272"/>
    </row>
    <row r="44" spans="1:26" ht="12.75" customHeight="1" x14ac:dyDescent="0.35">
      <c r="A44" s="301"/>
      <c r="B44" s="302"/>
      <c r="C44" s="302"/>
      <c r="D44" s="302"/>
      <c r="E44" s="302"/>
      <c r="F44" s="302"/>
      <c r="G44" s="302"/>
      <c r="H44" s="303"/>
      <c r="I44" s="304"/>
      <c r="J44" s="272"/>
      <c r="K44" s="272"/>
      <c r="L44" s="272"/>
      <c r="M44" s="272"/>
      <c r="N44" s="272"/>
      <c r="O44" s="272"/>
      <c r="P44" s="272"/>
      <c r="Q44" s="272"/>
      <c r="R44" s="272"/>
      <c r="S44" s="272"/>
      <c r="T44" s="272"/>
      <c r="U44" s="272"/>
      <c r="V44" s="272"/>
      <c r="W44" s="272"/>
      <c r="X44" s="272"/>
      <c r="Y44" s="272"/>
      <c r="Z44" s="272"/>
    </row>
    <row r="45" spans="1:26" ht="12.75" customHeight="1" thickBot="1" x14ac:dyDescent="0.4">
      <c r="A45" s="305"/>
      <c r="B45" s="306"/>
      <c r="C45" s="307"/>
      <c r="D45" s="307"/>
      <c r="E45" s="307"/>
      <c r="F45" s="307"/>
      <c r="G45" s="307"/>
      <c r="H45" s="308"/>
      <c r="I45" s="309"/>
      <c r="J45" s="272"/>
      <c r="K45" s="272"/>
      <c r="L45" s="272"/>
      <c r="M45" s="272"/>
      <c r="N45" s="272"/>
      <c r="O45" s="272"/>
      <c r="P45" s="272"/>
      <c r="Q45" s="272"/>
      <c r="R45" s="272"/>
      <c r="S45" s="272"/>
      <c r="T45" s="272"/>
      <c r="U45" s="272"/>
      <c r="V45" s="272"/>
      <c r="W45" s="272"/>
      <c r="X45" s="272"/>
      <c r="Y45" s="272"/>
      <c r="Z45" s="272"/>
    </row>
    <row r="46" spans="1:26" s="275" customFormat="1" ht="38.25" customHeight="1" thickBot="1" x14ac:dyDescent="0.3">
      <c r="A46" s="310">
        <v>4</v>
      </c>
      <c r="B46" s="499" t="s">
        <v>10729</v>
      </c>
      <c r="C46" s="500"/>
      <c r="D46" s="500"/>
      <c r="E46" s="500"/>
      <c r="F46" s="501" t="s">
        <v>10705</v>
      </c>
      <c r="G46" s="500"/>
      <c r="H46" s="502"/>
      <c r="I46" s="311">
        <v>0.26</v>
      </c>
      <c r="J46" s="274"/>
      <c r="K46" s="274"/>
      <c r="L46" s="274"/>
      <c r="M46" s="274"/>
      <c r="N46" s="274"/>
      <c r="O46" s="312"/>
      <c r="P46" s="274"/>
      <c r="Q46" s="274"/>
      <c r="R46" s="274"/>
      <c r="S46" s="274"/>
      <c r="T46" s="274"/>
      <c r="U46" s="274"/>
      <c r="V46" s="274"/>
      <c r="W46" s="274"/>
      <c r="X46" s="274"/>
      <c r="Y46" s="274"/>
      <c r="Z46" s="274"/>
    </row>
    <row r="47" spans="1:26" ht="12.75" customHeight="1" x14ac:dyDescent="0.35">
      <c r="A47" s="301"/>
      <c r="B47" s="302"/>
      <c r="C47" s="302"/>
      <c r="D47" s="302"/>
      <c r="E47" s="302"/>
      <c r="F47" s="302"/>
      <c r="G47" s="302"/>
      <c r="H47" s="303"/>
      <c r="I47" s="304"/>
      <c r="J47" s="272"/>
      <c r="K47" s="272"/>
      <c r="L47" s="272"/>
      <c r="M47" s="272"/>
      <c r="N47" s="272"/>
      <c r="O47" s="272"/>
      <c r="P47" s="272"/>
      <c r="Q47" s="272"/>
      <c r="R47" s="272"/>
      <c r="S47" s="272"/>
      <c r="T47" s="272"/>
      <c r="U47" s="272"/>
      <c r="V47" s="272"/>
      <c r="W47" s="272"/>
      <c r="X47" s="272"/>
      <c r="Y47" s="272"/>
      <c r="Z47" s="272"/>
    </row>
    <row r="48" spans="1:26" ht="12.75" customHeight="1" thickBot="1" x14ac:dyDescent="0.4">
      <c r="A48" s="313"/>
      <c r="B48" s="307"/>
      <c r="C48" s="307"/>
      <c r="D48" s="307"/>
      <c r="E48" s="307"/>
      <c r="F48" s="307"/>
      <c r="G48" s="307"/>
      <c r="H48" s="308"/>
      <c r="I48" s="309"/>
      <c r="J48" s="272"/>
      <c r="K48" s="272"/>
      <c r="L48" s="272"/>
      <c r="M48" s="272"/>
      <c r="N48" s="272"/>
      <c r="O48" s="272"/>
      <c r="P48" s="272"/>
      <c r="Q48" s="272"/>
      <c r="R48" s="272"/>
      <c r="S48" s="272"/>
      <c r="T48" s="272"/>
      <c r="U48" s="272"/>
      <c r="V48" s="272"/>
      <c r="W48" s="272"/>
      <c r="X48" s="272"/>
      <c r="Y48" s="272"/>
      <c r="Z48" s="272"/>
    </row>
    <row r="49" spans="1:26" ht="16.5" customHeight="1" thickBot="1" x14ac:dyDescent="0.4">
      <c r="A49" s="503" t="s">
        <v>10730</v>
      </c>
      <c r="B49" s="500"/>
      <c r="C49" s="500"/>
      <c r="D49" s="500"/>
      <c r="E49" s="500"/>
      <c r="F49" s="500"/>
      <c r="G49" s="500"/>
      <c r="H49" s="500"/>
      <c r="I49" s="314">
        <f>SUM(I46,I43,I27,I14)</f>
        <v>2.1800333333333333</v>
      </c>
      <c r="J49" s="272"/>
      <c r="K49" s="272"/>
      <c r="L49" s="272"/>
      <c r="M49" s="272"/>
      <c r="N49" s="272"/>
      <c r="O49" s="272"/>
      <c r="P49" s="272"/>
      <c r="Q49" s="272"/>
      <c r="R49" s="272"/>
      <c r="S49" s="272"/>
      <c r="T49" s="272"/>
      <c r="U49" s="272"/>
      <c r="V49" s="272"/>
      <c r="W49" s="272"/>
      <c r="X49" s="272"/>
      <c r="Y49" s="272"/>
      <c r="Z49" s="272"/>
    </row>
    <row r="50" spans="1:26" ht="12.75" customHeight="1" thickBot="1" x14ac:dyDescent="0.4">
      <c r="A50" s="315"/>
      <c r="B50" s="315"/>
      <c r="C50" s="315"/>
      <c r="D50" s="315"/>
      <c r="E50" s="315"/>
      <c r="F50" s="315"/>
      <c r="G50" s="315"/>
      <c r="H50" s="315"/>
      <c r="I50" s="315"/>
      <c r="J50" s="272"/>
      <c r="K50" s="272"/>
      <c r="L50" s="272"/>
      <c r="M50" s="272"/>
      <c r="N50" s="272"/>
      <c r="O50" s="272"/>
      <c r="P50" s="272"/>
      <c r="Q50" s="272"/>
      <c r="R50" s="272"/>
      <c r="S50" s="272"/>
      <c r="T50" s="272"/>
      <c r="U50" s="272"/>
      <c r="V50" s="272"/>
      <c r="W50" s="272"/>
      <c r="X50" s="272"/>
      <c r="Y50" s="272"/>
      <c r="Z50" s="272"/>
    </row>
    <row r="51" spans="1:26" ht="20.25" customHeight="1" thickBot="1" x14ac:dyDescent="0.4">
      <c r="A51" s="503" t="s">
        <v>10731</v>
      </c>
      <c r="B51" s="500"/>
      <c r="C51" s="500"/>
      <c r="D51" s="500"/>
      <c r="E51" s="500"/>
      <c r="F51" s="500"/>
      <c r="G51" s="500"/>
      <c r="H51" s="500"/>
      <c r="I51" s="316">
        <v>2.1800000000000002</v>
      </c>
      <c r="J51" s="272"/>
      <c r="K51" s="272"/>
      <c r="L51" s="272"/>
      <c r="M51" s="272"/>
      <c r="N51" s="272"/>
      <c r="O51" s="272"/>
      <c r="P51" s="272"/>
      <c r="Q51" s="272"/>
      <c r="R51" s="272"/>
      <c r="S51" s="272"/>
      <c r="T51" s="272"/>
      <c r="U51" s="272"/>
      <c r="V51" s="272"/>
      <c r="W51" s="272"/>
      <c r="X51" s="272"/>
      <c r="Y51" s="272"/>
      <c r="Z51" s="272"/>
    </row>
    <row r="52" spans="1:26" ht="12.75" customHeight="1" x14ac:dyDescent="0.35">
      <c r="A52" s="272"/>
      <c r="B52" s="272"/>
      <c r="C52" s="272"/>
      <c r="D52" s="272"/>
      <c r="E52" s="272"/>
      <c r="F52" s="272"/>
      <c r="G52" s="272"/>
      <c r="H52" s="272"/>
      <c r="I52" s="272"/>
      <c r="J52" s="272"/>
      <c r="K52" s="272"/>
      <c r="L52" s="272"/>
      <c r="M52" s="272"/>
      <c r="N52" s="272"/>
      <c r="O52" s="272"/>
      <c r="P52" s="272"/>
      <c r="Q52" s="272"/>
      <c r="R52" s="272"/>
      <c r="S52" s="272"/>
      <c r="T52" s="272"/>
      <c r="U52" s="272"/>
      <c r="V52" s="272"/>
      <c r="W52" s="272"/>
      <c r="X52" s="272"/>
      <c r="Y52" s="272"/>
      <c r="Z52" s="272"/>
    </row>
    <row r="53" spans="1:26" ht="12.75" customHeight="1" x14ac:dyDescent="0.35">
      <c r="A53" s="272"/>
      <c r="B53" s="272"/>
      <c r="C53" s="272"/>
      <c r="D53" s="272"/>
      <c r="E53" s="272"/>
      <c r="F53" s="272"/>
      <c r="G53" s="272"/>
      <c r="H53" s="272"/>
      <c r="I53" s="272"/>
      <c r="J53" s="272"/>
      <c r="K53" s="272"/>
      <c r="L53" s="272"/>
      <c r="M53" s="272"/>
      <c r="N53" s="272"/>
      <c r="O53" s="272"/>
      <c r="P53" s="272"/>
      <c r="Q53" s="272"/>
      <c r="R53" s="272"/>
      <c r="S53" s="272"/>
      <c r="T53" s="272"/>
      <c r="U53" s="272"/>
      <c r="V53" s="272"/>
      <c r="W53" s="272"/>
      <c r="X53" s="272"/>
      <c r="Y53" s="272"/>
      <c r="Z53" s="272"/>
    </row>
    <row r="54" spans="1:26" ht="12.75" customHeight="1" x14ac:dyDescent="0.35">
      <c r="A54" s="272"/>
      <c r="B54" s="272"/>
      <c r="C54" s="272"/>
      <c r="D54" s="272"/>
      <c r="E54" s="272"/>
      <c r="F54" s="272"/>
      <c r="G54" s="272"/>
      <c r="H54" s="272"/>
      <c r="I54" s="272"/>
      <c r="J54" s="272"/>
      <c r="K54" s="272"/>
      <c r="L54" s="272"/>
      <c r="M54" s="272"/>
      <c r="N54" s="272"/>
      <c r="O54" s="272"/>
      <c r="P54" s="272"/>
      <c r="Q54" s="272"/>
      <c r="R54" s="272"/>
      <c r="S54" s="272"/>
      <c r="T54" s="272"/>
      <c r="U54" s="272"/>
      <c r="V54" s="272"/>
      <c r="W54" s="272"/>
      <c r="X54" s="272"/>
      <c r="Y54" s="272"/>
      <c r="Z54" s="272"/>
    </row>
    <row r="55" spans="1:26" ht="12.75" customHeight="1" x14ac:dyDescent="0.35">
      <c r="A55" s="272"/>
      <c r="B55" s="272"/>
      <c r="C55" s="272"/>
      <c r="D55" s="272"/>
      <c r="E55" s="272"/>
      <c r="F55" s="272"/>
      <c r="G55" s="272"/>
      <c r="H55" s="272"/>
      <c r="I55" s="272"/>
      <c r="J55" s="272"/>
      <c r="K55" s="272"/>
      <c r="L55" s="272"/>
      <c r="M55" s="272"/>
      <c r="N55" s="272"/>
      <c r="O55" s="272"/>
      <c r="P55" s="272"/>
      <c r="Q55" s="272"/>
      <c r="R55" s="272"/>
      <c r="S55" s="272"/>
      <c r="T55" s="272"/>
      <c r="U55" s="272"/>
      <c r="V55" s="272"/>
      <c r="W55" s="272"/>
      <c r="X55" s="272"/>
      <c r="Y55" s="272"/>
      <c r="Z55" s="272"/>
    </row>
    <row r="56" spans="1:26" ht="12.75" customHeight="1" x14ac:dyDescent="0.35">
      <c r="A56" s="272"/>
      <c r="B56" s="272"/>
      <c r="C56" s="272"/>
      <c r="D56" s="272"/>
      <c r="E56" s="272"/>
      <c r="F56" s="272"/>
      <c r="G56" s="272"/>
      <c r="H56" s="272"/>
      <c r="I56" s="272"/>
      <c r="J56" s="272"/>
      <c r="K56" s="272"/>
      <c r="L56" s="272"/>
      <c r="M56" s="272"/>
      <c r="N56" s="272"/>
      <c r="O56" s="272"/>
      <c r="P56" s="272"/>
      <c r="Q56" s="272"/>
      <c r="R56" s="272"/>
      <c r="S56" s="272"/>
      <c r="T56" s="272"/>
      <c r="U56" s="272"/>
      <c r="V56" s="272"/>
      <c r="W56" s="272"/>
      <c r="X56" s="272"/>
      <c r="Y56" s="272"/>
      <c r="Z56" s="272"/>
    </row>
    <row r="57" spans="1:26" ht="12.75" customHeight="1" x14ac:dyDescent="0.35">
      <c r="A57" s="272"/>
      <c r="B57" s="272"/>
      <c r="C57" s="272"/>
      <c r="D57" s="272"/>
      <c r="E57" s="272"/>
      <c r="F57" s="272"/>
      <c r="G57" s="272"/>
      <c r="H57" s="272"/>
      <c r="I57" s="272"/>
      <c r="J57" s="272"/>
      <c r="K57" s="272"/>
      <c r="L57" s="272"/>
      <c r="M57" s="272"/>
      <c r="N57" s="272"/>
      <c r="O57" s="272"/>
      <c r="P57" s="272"/>
      <c r="Q57" s="272"/>
      <c r="R57" s="272"/>
      <c r="S57" s="272"/>
      <c r="T57" s="272"/>
      <c r="U57" s="272"/>
      <c r="V57" s="272"/>
      <c r="W57" s="272"/>
      <c r="X57" s="272"/>
      <c r="Y57" s="272"/>
      <c r="Z57" s="272"/>
    </row>
    <row r="58" spans="1:26" ht="12.75" customHeight="1" x14ac:dyDescent="0.35">
      <c r="A58" s="272"/>
      <c r="B58" s="272"/>
      <c r="C58" s="272"/>
      <c r="D58" s="272"/>
      <c r="E58" s="272"/>
      <c r="F58" s="272"/>
      <c r="G58" s="272"/>
      <c r="H58" s="272"/>
      <c r="I58" s="272"/>
      <c r="J58" s="272"/>
      <c r="K58" s="272"/>
      <c r="L58" s="272"/>
      <c r="M58" s="272"/>
      <c r="N58" s="272"/>
      <c r="O58" s="272"/>
      <c r="P58" s="272"/>
      <c r="Q58" s="272"/>
      <c r="R58" s="272"/>
      <c r="S58" s="272"/>
      <c r="T58" s="272"/>
      <c r="U58" s="272"/>
      <c r="V58" s="272"/>
      <c r="W58" s="272"/>
      <c r="X58" s="272"/>
      <c r="Y58" s="272"/>
      <c r="Z58" s="272"/>
    </row>
    <row r="59" spans="1:26" ht="12.75" customHeight="1" x14ac:dyDescent="0.35">
      <c r="A59" s="272"/>
      <c r="B59" s="272"/>
      <c r="C59" s="272"/>
      <c r="D59" s="272"/>
      <c r="E59" s="272"/>
      <c r="F59" s="272"/>
      <c r="G59" s="272"/>
      <c r="H59" s="272"/>
      <c r="I59" s="272"/>
      <c r="J59" s="272"/>
      <c r="K59" s="272"/>
      <c r="L59" s="272"/>
      <c r="M59" s="272"/>
      <c r="N59" s="272"/>
      <c r="O59" s="272"/>
      <c r="P59" s="272"/>
      <c r="Q59" s="272"/>
      <c r="R59" s="272"/>
      <c r="S59" s="272"/>
      <c r="T59" s="272"/>
      <c r="U59" s="272"/>
      <c r="V59" s="272"/>
      <c r="W59" s="272"/>
      <c r="X59" s="272"/>
      <c r="Y59" s="272"/>
      <c r="Z59" s="272"/>
    </row>
    <row r="60" spans="1:26" ht="12.75" customHeight="1" x14ac:dyDescent="0.35">
      <c r="A60" s="272"/>
      <c r="B60" s="272"/>
      <c r="C60" s="272"/>
      <c r="D60" s="272"/>
      <c r="E60" s="272"/>
      <c r="F60" s="272"/>
      <c r="G60" s="272"/>
      <c r="H60" s="272"/>
      <c r="I60" s="272"/>
      <c r="J60" s="272"/>
      <c r="K60" s="272"/>
      <c r="L60" s="272"/>
      <c r="M60" s="272"/>
      <c r="N60" s="272"/>
      <c r="O60" s="272"/>
      <c r="P60" s="272"/>
      <c r="Q60" s="272"/>
      <c r="R60" s="272"/>
      <c r="S60" s="272"/>
      <c r="T60" s="272"/>
      <c r="U60" s="272"/>
      <c r="V60" s="272"/>
      <c r="W60" s="272"/>
      <c r="X60" s="272"/>
      <c r="Y60" s="272"/>
      <c r="Z60" s="272"/>
    </row>
    <row r="61" spans="1:26" ht="12.75" customHeight="1" x14ac:dyDescent="0.35">
      <c r="A61" s="272"/>
      <c r="B61" s="272"/>
      <c r="C61" s="272"/>
      <c r="D61" s="272"/>
      <c r="E61" s="272"/>
      <c r="F61" s="272"/>
      <c r="G61" s="272"/>
      <c r="H61" s="272"/>
      <c r="I61" s="272"/>
      <c r="J61" s="272"/>
      <c r="K61" s="272"/>
      <c r="L61" s="272"/>
      <c r="M61" s="272"/>
      <c r="N61" s="272"/>
      <c r="O61" s="272"/>
      <c r="P61" s="272"/>
      <c r="Q61" s="272"/>
      <c r="R61" s="272"/>
      <c r="S61" s="272"/>
      <c r="T61" s="272"/>
      <c r="U61" s="272"/>
      <c r="V61" s="272"/>
      <c r="W61" s="272"/>
      <c r="X61" s="272"/>
      <c r="Y61" s="272"/>
      <c r="Z61" s="272"/>
    </row>
    <row r="62" spans="1:26" ht="12.75" customHeight="1" x14ac:dyDescent="0.35">
      <c r="A62" s="272"/>
      <c r="B62" s="272"/>
      <c r="C62" s="272"/>
      <c r="D62" s="272"/>
      <c r="E62" s="272"/>
      <c r="F62" s="272"/>
      <c r="G62" s="272"/>
      <c r="H62" s="272"/>
      <c r="I62" s="272"/>
      <c r="J62" s="272"/>
      <c r="K62" s="272"/>
      <c r="L62" s="272"/>
      <c r="M62" s="272"/>
      <c r="N62" s="272"/>
      <c r="O62" s="272"/>
      <c r="P62" s="272"/>
      <c r="Q62" s="272"/>
      <c r="R62" s="272"/>
      <c r="S62" s="272"/>
      <c r="T62" s="272"/>
      <c r="U62" s="272"/>
      <c r="V62" s="272"/>
      <c r="W62" s="272"/>
      <c r="X62" s="272"/>
      <c r="Y62" s="272"/>
      <c r="Z62" s="272"/>
    </row>
    <row r="63" spans="1:26" ht="12.75" customHeight="1" x14ac:dyDescent="0.35">
      <c r="A63" s="272"/>
      <c r="B63" s="272"/>
      <c r="C63" s="272"/>
      <c r="D63" s="272"/>
      <c r="E63" s="272"/>
      <c r="F63" s="272"/>
      <c r="G63" s="272"/>
      <c r="H63" s="272"/>
      <c r="I63" s="272"/>
      <c r="J63" s="272"/>
      <c r="K63" s="272"/>
      <c r="L63" s="272"/>
      <c r="M63" s="272"/>
      <c r="N63" s="272"/>
      <c r="O63" s="272"/>
      <c r="P63" s="272"/>
      <c r="Q63" s="272"/>
      <c r="R63" s="272"/>
      <c r="S63" s="272"/>
      <c r="T63" s="272"/>
      <c r="U63" s="272"/>
      <c r="V63" s="272"/>
      <c r="W63" s="272"/>
      <c r="X63" s="272"/>
      <c r="Y63" s="272"/>
      <c r="Z63" s="272"/>
    </row>
    <row r="64" spans="1:26" ht="12.75" customHeight="1" x14ac:dyDescent="0.35">
      <c r="A64" s="272"/>
      <c r="B64" s="272"/>
      <c r="C64" s="272"/>
      <c r="D64" s="272"/>
      <c r="E64" s="272"/>
      <c r="F64" s="272"/>
      <c r="G64" s="272"/>
      <c r="H64" s="272"/>
      <c r="I64" s="272"/>
      <c r="J64" s="272"/>
      <c r="K64" s="272"/>
      <c r="L64" s="272"/>
      <c r="M64" s="272"/>
      <c r="N64" s="272"/>
      <c r="O64" s="272"/>
      <c r="P64" s="272"/>
      <c r="Q64" s="272"/>
      <c r="R64" s="272"/>
      <c r="S64" s="272"/>
      <c r="T64" s="272"/>
      <c r="U64" s="272"/>
      <c r="V64" s="272"/>
      <c r="W64" s="272"/>
      <c r="X64" s="272"/>
      <c r="Y64" s="272"/>
      <c r="Z64" s="272"/>
    </row>
    <row r="65" spans="1:26" ht="12.75" customHeight="1" x14ac:dyDescent="0.35">
      <c r="A65" s="272"/>
      <c r="B65" s="272"/>
      <c r="C65" s="272"/>
      <c r="D65" s="272"/>
      <c r="E65" s="272"/>
      <c r="F65" s="272"/>
      <c r="G65" s="272"/>
      <c r="H65" s="272"/>
      <c r="I65" s="272"/>
      <c r="J65" s="272"/>
      <c r="K65" s="272"/>
      <c r="L65" s="272"/>
      <c r="M65" s="272"/>
      <c r="N65" s="272"/>
      <c r="O65" s="272"/>
      <c r="P65" s="272"/>
      <c r="Q65" s="272"/>
      <c r="R65" s="272"/>
      <c r="S65" s="272"/>
      <c r="T65" s="272"/>
      <c r="U65" s="272"/>
      <c r="V65" s="272"/>
      <c r="W65" s="272"/>
      <c r="X65" s="272"/>
      <c r="Y65" s="272"/>
      <c r="Z65" s="272"/>
    </row>
    <row r="66" spans="1:26" ht="12.75" customHeight="1" x14ac:dyDescent="0.35">
      <c r="A66" s="272"/>
      <c r="B66" s="272"/>
      <c r="C66" s="272"/>
      <c r="D66" s="272"/>
      <c r="E66" s="272"/>
      <c r="F66" s="272"/>
      <c r="G66" s="272"/>
      <c r="H66" s="272"/>
      <c r="I66" s="272"/>
      <c r="J66" s="272"/>
      <c r="K66" s="272"/>
      <c r="L66" s="272"/>
      <c r="M66" s="272"/>
      <c r="N66" s="272"/>
      <c r="O66" s="272"/>
      <c r="P66" s="272"/>
      <c r="Q66" s="272"/>
      <c r="R66" s="272"/>
      <c r="S66" s="272"/>
      <c r="T66" s="272"/>
      <c r="U66" s="272"/>
      <c r="V66" s="272"/>
      <c r="W66" s="272"/>
      <c r="X66" s="272"/>
      <c r="Y66" s="272"/>
      <c r="Z66" s="272"/>
    </row>
    <row r="67" spans="1:26" ht="12.75" customHeight="1" x14ac:dyDescent="0.35">
      <c r="A67" s="272"/>
      <c r="B67" s="272"/>
      <c r="C67" s="272"/>
      <c r="D67" s="272"/>
      <c r="E67" s="272"/>
      <c r="F67" s="272"/>
      <c r="G67" s="272"/>
      <c r="H67" s="272"/>
      <c r="I67" s="272"/>
      <c r="J67" s="272"/>
      <c r="K67" s="272"/>
      <c r="L67" s="272"/>
      <c r="M67" s="272"/>
      <c r="N67" s="272"/>
      <c r="O67" s="272"/>
      <c r="P67" s="272"/>
      <c r="Q67" s="272"/>
      <c r="R67" s="272"/>
      <c r="S67" s="272"/>
      <c r="T67" s="272"/>
      <c r="U67" s="272"/>
      <c r="V67" s="272"/>
      <c r="W67" s="272"/>
      <c r="X67" s="272"/>
      <c r="Y67" s="272"/>
      <c r="Z67" s="272"/>
    </row>
    <row r="68" spans="1:26" ht="12.75" customHeight="1" x14ac:dyDescent="0.35">
      <c r="A68" s="272"/>
      <c r="B68" s="272"/>
      <c r="C68" s="272"/>
      <c r="D68" s="272"/>
      <c r="E68" s="272"/>
      <c r="F68" s="272"/>
      <c r="G68" s="272"/>
      <c r="H68" s="272"/>
      <c r="I68" s="272"/>
      <c r="J68" s="272"/>
      <c r="K68" s="272"/>
      <c r="L68" s="272"/>
      <c r="M68" s="272"/>
      <c r="N68" s="272"/>
      <c r="O68" s="272"/>
      <c r="P68" s="272"/>
      <c r="Q68" s="272"/>
      <c r="R68" s="272"/>
      <c r="S68" s="272"/>
      <c r="T68" s="272"/>
      <c r="U68" s="272"/>
      <c r="V68" s="272"/>
      <c r="W68" s="272"/>
      <c r="X68" s="272"/>
      <c r="Y68" s="272"/>
      <c r="Z68" s="272"/>
    </row>
    <row r="69" spans="1:26" ht="12.75" customHeight="1" x14ac:dyDescent="0.35">
      <c r="A69" s="272"/>
      <c r="B69" s="272"/>
      <c r="C69" s="272"/>
      <c r="D69" s="272"/>
      <c r="E69" s="272"/>
      <c r="F69" s="272"/>
      <c r="G69" s="272"/>
      <c r="H69" s="272"/>
      <c r="I69" s="272"/>
      <c r="J69" s="272"/>
      <c r="K69" s="272"/>
      <c r="L69" s="272"/>
      <c r="M69" s="272"/>
      <c r="N69" s="272"/>
      <c r="O69" s="272"/>
      <c r="P69" s="272"/>
      <c r="Q69" s="272"/>
      <c r="R69" s="272"/>
      <c r="S69" s="272"/>
      <c r="T69" s="272"/>
      <c r="U69" s="272"/>
      <c r="V69" s="272"/>
      <c r="W69" s="272"/>
      <c r="X69" s="272"/>
      <c r="Y69" s="272"/>
      <c r="Z69" s="272"/>
    </row>
    <row r="70" spans="1:26" ht="12.75" customHeight="1" x14ac:dyDescent="0.35">
      <c r="A70" s="272"/>
      <c r="B70" s="272"/>
      <c r="C70" s="272"/>
      <c r="D70" s="272"/>
      <c r="E70" s="272"/>
      <c r="F70" s="272"/>
      <c r="G70" s="272"/>
      <c r="H70" s="272"/>
      <c r="I70" s="272"/>
      <c r="J70" s="272"/>
      <c r="K70" s="272"/>
      <c r="L70" s="272"/>
      <c r="M70" s="272"/>
      <c r="N70" s="272"/>
      <c r="O70" s="272"/>
      <c r="P70" s="272"/>
      <c r="Q70" s="272"/>
      <c r="R70" s="272"/>
      <c r="S70" s="272"/>
      <c r="T70" s="272"/>
      <c r="U70" s="272"/>
      <c r="V70" s="272"/>
      <c r="W70" s="272"/>
      <c r="X70" s="272"/>
      <c r="Y70" s="272"/>
      <c r="Z70" s="272"/>
    </row>
    <row r="71" spans="1:26" ht="12.75" customHeight="1" x14ac:dyDescent="0.35">
      <c r="A71" s="272"/>
      <c r="B71" s="272"/>
      <c r="C71" s="272"/>
      <c r="D71" s="272"/>
      <c r="E71" s="272"/>
      <c r="F71" s="272"/>
      <c r="G71" s="272"/>
      <c r="H71" s="272"/>
      <c r="I71" s="272"/>
      <c r="J71" s="272"/>
      <c r="K71" s="272"/>
      <c r="L71" s="272"/>
      <c r="M71" s="272"/>
      <c r="N71" s="272"/>
      <c r="O71" s="272"/>
      <c r="P71" s="272"/>
      <c r="Q71" s="272"/>
      <c r="R71" s="272"/>
      <c r="S71" s="272"/>
      <c r="T71" s="272"/>
      <c r="U71" s="272"/>
      <c r="V71" s="272"/>
      <c r="W71" s="272"/>
      <c r="X71" s="272"/>
      <c r="Y71" s="272"/>
      <c r="Z71" s="272"/>
    </row>
    <row r="72" spans="1:26" ht="12.75" customHeight="1" x14ac:dyDescent="0.35">
      <c r="A72" s="272"/>
      <c r="B72" s="272"/>
      <c r="C72" s="272"/>
      <c r="D72" s="272"/>
      <c r="E72" s="272"/>
      <c r="F72" s="272"/>
      <c r="G72" s="272"/>
      <c r="H72" s="272"/>
      <c r="I72" s="272"/>
      <c r="J72" s="272"/>
      <c r="K72" s="272"/>
      <c r="L72" s="272"/>
      <c r="M72" s="272"/>
      <c r="N72" s="272"/>
      <c r="O72" s="272"/>
      <c r="P72" s="272"/>
      <c r="Q72" s="272"/>
      <c r="R72" s="272"/>
      <c r="S72" s="272"/>
      <c r="T72" s="272"/>
      <c r="U72" s="272"/>
      <c r="V72" s="272"/>
      <c r="W72" s="272"/>
      <c r="X72" s="272"/>
      <c r="Y72" s="272"/>
      <c r="Z72" s="272"/>
    </row>
    <row r="73" spans="1:26" ht="12.75" customHeight="1" x14ac:dyDescent="0.35">
      <c r="A73" s="272"/>
      <c r="B73" s="272"/>
      <c r="C73" s="272"/>
      <c r="D73" s="272"/>
      <c r="E73" s="272"/>
      <c r="F73" s="272"/>
      <c r="G73" s="272"/>
      <c r="H73" s="272"/>
      <c r="I73" s="272"/>
      <c r="J73" s="272"/>
      <c r="K73" s="272"/>
      <c r="L73" s="272"/>
      <c r="M73" s="272"/>
      <c r="N73" s="272"/>
      <c r="O73" s="272"/>
      <c r="P73" s="272"/>
      <c r="Q73" s="272"/>
      <c r="R73" s="272"/>
      <c r="S73" s="272"/>
      <c r="T73" s="272"/>
      <c r="U73" s="272"/>
      <c r="V73" s="272"/>
      <c r="W73" s="272"/>
      <c r="X73" s="272"/>
      <c r="Y73" s="272"/>
      <c r="Z73" s="272"/>
    </row>
    <row r="74" spans="1:26" ht="12.75" customHeight="1" x14ac:dyDescent="0.35">
      <c r="A74" s="272"/>
      <c r="B74" s="272"/>
      <c r="C74" s="272"/>
      <c r="D74" s="272"/>
      <c r="E74" s="272"/>
      <c r="F74" s="272"/>
      <c r="G74" s="272"/>
      <c r="H74" s="272"/>
      <c r="I74" s="272"/>
      <c r="J74" s="272"/>
      <c r="K74" s="272"/>
      <c r="L74" s="272"/>
      <c r="M74" s="272"/>
      <c r="N74" s="272"/>
      <c r="O74" s="272"/>
      <c r="P74" s="272"/>
      <c r="Q74" s="272"/>
      <c r="R74" s="272"/>
      <c r="S74" s="272"/>
      <c r="T74" s="272"/>
      <c r="U74" s="272"/>
      <c r="V74" s="272"/>
      <c r="W74" s="272"/>
      <c r="X74" s="272"/>
      <c r="Y74" s="272"/>
      <c r="Z74" s="272"/>
    </row>
    <row r="75" spans="1:26" ht="12.75" customHeight="1" x14ac:dyDescent="0.35">
      <c r="A75" s="272"/>
      <c r="B75" s="272"/>
      <c r="C75" s="272"/>
      <c r="D75" s="272"/>
      <c r="E75" s="272"/>
      <c r="F75" s="272"/>
      <c r="G75" s="272"/>
      <c r="H75" s="272"/>
      <c r="I75" s="272"/>
      <c r="J75" s="272"/>
      <c r="K75" s="272"/>
      <c r="L75" s="272"/>
      <c r="M75" s="272"/>
      <c r="N75" s="272"/>
      <c r="O75" s="272"/>
      <c r="P75" s="272"/>
      <c r="Q75" s="272"/>
      <c r="R75" s="272"/>
      <c r="S75" s="272"/>
      <c r="T75" s="272"/>
      <c r="U75" s="272"/>
      <c r="V75" s="272"/>
      <c r="W75" s="272"/>
      <c r="X75" s="272"/>
      <c r="Y75" s="272"/>
      <c r="Z75" s="272"/>
    </row>
    <row r="76" spans="1:26" ht="12.75" customHeight="1" x14ac:dyDescent="0.35">
      <c r="A76" s="272"/>
      <c r="B76" s="272"/>
      <c r="C76" s="272"/>
      <c r="D76" s="272"/>
      <c r="E76" s="272"/>
      <c r="F76" s="272"/>
      <c r="G76" s="272"/>
      <c r="H76" s="272"/>
      <c r="I76" s="272"/>
      <c r="J76" s="272"/>
      <c r="K76" s="272"/>
      <c r="L76" s="272"/>
      <c r="M76" s="272"/>
      <c r="N76" s="272"/>
      <c r="O76" s="272"/>
      <c r="P76" s="272"/>
      <c r="Q76" s="272"/>
      <c r="R76" s="272"/>
      <c r="S76" s="272"/>
      <c r="T76" s="272"/>
      <c r="U76" s="272"/>
      <c r="V76" s="272"/>
      <c r="W76" s="272"/>
      <c r="X76" s="272"/>
      <c r="Y76" s="272"/>
      <c r="Z76" s="272"/>
    </row>
    <row r="77" spans="1:26" ht="12.75" customHeight="1" x14ac:dyDescent="0.35">
      <c r="A77" s="272"/>
      <c r="B77" s="272"/>
      <c r="C77" s="272"/>
      <c r="D77" s="272"/>
      <c r="E77" s="272"/>
      <c r="F77" s="272"/>
      <c r="G77" s="272"/>
      <c r="H77" s="272"/>
      <c r="I77" s="272"/>
      <c r="J77" s="272"/>
      <c r="K77" s="272"/>
      <c r="L77" s="272"/>
      <c r="M77" s="272"/>
      <c r="N77" s="272"/>
      <c r="O77" s="272"/>
      <c r="P77" s="272"/>
      <c r="Q77" s="272"/>
      <c r="R77" s="272"/>
      <c r="S77" s="272"/>
      <c r="T77" s="272"/>
      <c r="U77" s="272"/>
      <c r="V77" s="272"/>
      <c r="W77" s="272"/>
      <c r="X77" s="272"/>
      <c r="Y77" s="272"/>
      <c r="Z77" s="272"/>
    </row>
    <row r="78" spans="1:26" ht="12.75" customHeight="1" x14ac:dyDescent="0.35">
      <c r="A78" s="272"/>
      <c r="B78" s="272"/>
      <c r="C78" s="272"/>
      <c r="D78" s="272"/>
      <c r="E78" s="272"/>
      <c r="F78" s="272"/>
      <c r="G78" s="272"/>
      <c r="H78" s="272"/>
      <c r="I78" s="272"/>
      <c r="J78" s="272"/>
      <c r="K78" s="272"/>
      <c r="L78" s="272"/>
      <c r="M78" s="272"/>
      <c r="N78" s="272"/>
      <c r="O78" s="272"/>
      <c r="P78" s="272"/>
      <c r="Q78" s="272"/>
      <c r="R78" s="272"/>
      <c r="S78" s="272"/>
      <c r="T78" s="272"/>
      <c r="U78" s="272"/>
      <c r="V78" s="272"/>
      <c r="W78" s="272"/>
      <c r="X78" s="272"/>
      <c r="Y78" s="272"/>
      <c r="Z78" s="272"/>
    </row>
    <row r="79" spans="1:26" ht="12.75" customHeight="1" x14ac:dyDescent="0.35">
      <c r="A79" s="272"/>
      <c r="B79" s="272"/>
      <c r="C79" s="272"/>
      <c r="D79" s="272"/>
      <c r="E79" s="272"/>
      <c r="F79" s="272"/>
      <c r="G79" s="272"/>
      <c r="H79" s="272"/>
      <c r="I79" s="272"/>
      <c r="J79" s="272"/>
      <c r="K79" s="272"/>
      <c r="L79" s="272"/>
      <c r="M79" s="272"/>
      <c r="N79" s="272"/>
      <c r="O79" s="272"/>
      <c r="P79" s="272"/>
      <c r="Q79" s="272"/>
      <c r="R79" s="272"/>
      <c r="S79" s="272"/>
      <c r="T79" s="272"/>
      <c r="U79" s="272"/>
      <c r="V79" s="272"/>
      <c r="W79" s="272"/>
      <c r="X79" s="272"/>
      <c r="Y79" s="272"/>
      <c r="Z79" s="272"/>
    </row>
    <row r="80" spans="1:26" ht="12.75" customHeight="1" x14ac:dyDescent="0.35">
      <c r="A80" s="272"/>
      <c r="B80" s="272"/>
      <c r="C80" s="272"/>
      <c r="D80" s="272"/>
      <c r="E80" s="272"/>
      <c r="F80" s="272"/>
      <c r="G80" s="272"/>
      <c r="H80" s="272"/>
      <c r="I80" s="272"/>
      <c r="J80" s="272"/>
      <c r="K80" s="272"/>
      <c r="L80" s="272"/>
      <c r="M80" s="272"/>
      <c r="N80" s="272"/>
      <c r="O80" s="272"/>
      <c r="P80" s="272"/>
      <c r="Q80" s="272"/>
      <c r="R80" s="272"/>
      <c r="S80" s="272"/>
      <c r="T80" s="272"/>
      <c r="U80" s="272"/>
      <c r="V80" s="272"/>
      <c r="W80" s="272"/>
      <c r="X80" s="272"/>
      <c r="Y80" s="272"/>
      <c r="Z80" s="272"/>
    </row>
    <row r="81" spans="1:26" ht="12.75" customHeight="1" x14ac:dyDescent="0.35">
      <c r="A81" s="272"/>
      <c r="B81" s="272"/>
      <c r="C81" s="272"/>
      <c r="D81" s="272"/>
      <c r="E81" s="272"/>
      <c r="F81" s="272"/>
      <c r="G81" s="272"/>
      <c r="H81" s="272"/>
      <c r="I81" s="272"/>
      <c r="J81" s="272"/>
      <c r="K81" s="272"/>
      <c r="L81" s="272"/>
      <c r="M81" s="272"/>
      <c r="N81" s="272"/>
      <c r="O81" s="272"/>
      <c r="P81" s="272"/>
      <c r="Q81" s="272"/>
      <c r="R81" s="272"/>
      <c r="S81" s="272"/>
      <c r="T81" s="272"/>
      <c r="U81" s="272"/>
      <c r="V81" s="272"/>
      <c r="W81" s="272"/>
      <c r="X81" s="272"/>
      <c r="Y81" s="272"/>
      <c r="Z81" s="272"/>
    </row>
    <row r="82" spans="1:26" ht="12.75" customHeight="1" x14ac:dyDescent="0.35">
      <c r="A82" s="272"/>
      <c r="B82" s="272"/>
      <c r="C82" s="272"/>
      <c r="D82" s="272"/>
      <c r="E82" s="272"/>
      <c r="F82" s="272"/>
      <c r="G82" s="272"/>
      <c r="H82" s="272"/>
      <c r="I82" s="272"/>
      <c r="J82" s="272"/>
      <c r="K82" s="272"/>
      <c r="L82" s="272"/>
      <c r="M82" s="272"/>
      <c r="N82" s="272"/>
      <c r="O82" s="272"/>
      <c r="P82" s="272"/>
      <c r="Q82" s="272"/>
      <c r="R82" s="272"/>
      <c r="S82" s="272"/>
      <c r="T82" s="272"/>
      <c r="U82" s="272"/>
      <c r="V82" s="272"/>
      <c r="W82" s="272"/>
      <c r="X82" s="272"/>
      <c r="Y82" s="272"/>
      <c r="Z82" s="272"/>
    </row>
    <row r="83" spans="1:26" ht="12.75" customHeight="1" x14ac:dyDescent="0.35">
      <c r="A83" s="272"/>
      <c r="B83" s="272"/>
      <c r="C83" s="272"/>
      <c r="D83" s="272"/>
      <c r="E83" s="272"/>
      <c r="F83" s="272"/>
      <c r="G83" s="272"/>
      <c r="H83" s="272"/>
      <c r="I83" s="272"/>
      <c r="J83" s="272"/>
      <c r="K83" s="272"/>
      <c r="L83" s="272"/>
      <c r="M83" s="272"/>
      <c r="N83" s="272"/>
      <c r="O83" s="272"/>
      <c r="P83" s="272"/>
      <c r="Q83" s="272"/>
      <c r="R83" s="272"/>
      <c r="S83" s="272"/>
      <c r="T83" s="272"/>
      <c r="U83" s="272"/>
      <c r="V83" s="272"/>
      <c r="W83" s="272"/>
      <c r="X83" s="272"/>
      <c r="Y83" s="272"/>
      <c r="Z83" s="272"/>
    </row>
    <row r="84" spans="1:26" ht="12.75" customHeight="1" x14ac:dyDescent="0.35">
      <c r="A84" s="272"/>
      <c r="B84" s="272"/>
      <c r="C84" s="272"/>
      <c r="D84" s="272"/>
      <c r="E84" s="272"/>
      <c r="F84" s="272"/>
      <c r="G84" s="272"/>
      <c r="H84" s="272"/>
      <c r="I84" s="272"/>
      <c r="J84" s="272"/>
      <c r="K84" s="272"/>
      <c r="L84" s="272"/>
      <c r="M84" s="272"/>
      <c r="N84" s="272"/>
      <c r="O84" s="272"/>
      <c r="P84" s="272"/>
      <c r="Q84" s="272"/>
      <c r="R84" s="272"/>
      <c r="S84" s="272"/>
      <c r="T84" s="272"/>
      <c r="U84" s="272"/>
      <c r="V84" s="272"/>
      <c r="W84" s="272"/>
      <c r="X84" s="272"/>
      <c r="Y84" s="272"/>
      <c r="Z84" s="272"/>
    </row>
    <row r="85" spans="1:26" ht="12.75" customHeight="1" x14ac:dyDescent="0.35">
      <c r="A85" s="272"/>
      <c r="B85" s="272"/>
      <c r="C85" s="272"/>
      <c r="D85" s="272"/>
      <c r="E85" s="272"/>
      <c r="F85" s="272"/>
      <c r="G85" s="272"/>
      <c r="H85" s="272"/>
      <c r="I85" s="272"/>
      <c r="J85" s="272"/>
      <c r="K85" s="272"/>
      <c r="L85" s="272"/>
      <c r="M85" s="272"/>
      <c r="N85" s="272"/>
      <c r="O85" s="272"/>
      <c r="P85" s="272"/>
      <c r="Q85" s="272"/>
      <c r="R85" s="272"/>
      <c r="S85" s="272"/>
      <c r="T85" s="272"/>
      <c r="U85" s="272"/>
      <c r="V85" s="272"/>
      <c r="W85" s="272"/>
      <c r="X85" s="272"/>
      <c r="Y85" s="272"/>
      <c r="Z85" s="272"/>
    </row>
    <row r="86" spans="1:26" ht="12.75" customHeight="1" x14ac:dyDescent="0.35">
      <c r="A86" s="272"/>
      <c r="B86" s="272"/>
      <c r="C86" s="272"/>
      <c r="D86" s="272"/>
      <c r="E86" s="272"/>
      <c r="F86" s="272"/>
      <c r="G86" s="272"/>
      <c r="H86" s="272"/>
      <c r="I86" s="272"/>
      <c r="J86" s="272"/>
      <c r="K86" s="272"/>
      <c r="L86" s="272"/>
      <c r="M86" s="272"/>
      <c r="N86" s="272"/>
      <c r="O86" s="272"/>
      <c r="P86" s="272"/>
      <c r="Q86" s="272"/>
      <c r="R86" s="272"/>
      <c r="S86" s="272"/>
      <c r="T86" s="272"/>
      <c r="U86" s="272"/>
      <c r="V86" s="272"/>
      <c r="W86" s="272"/>
      <c r="X86" s="272"/>
      <c r="Y86" s="272"/>
      <c r="Z86" s="272"/>
    </row>
    <row r="87" spans="1:26" ht="12.75" customHeight="1" x14ac:dyDescent="0.35">
      <c r="A87" s="272"/>
      <c r="B87" s="272"/>
      <c r="C87" s="272"/>
      <c r="D87" s="272"/>
      <c r="E87" s="272"/>
      <c r="F87" s="272"/>
      <c r="G87" s="272"/>
      <c r="H87" s="272"/>
      <c r="I87" s="272"/>
      <c r="J87" s="272"/>
      <c r="K87" s="272"/>
      <c r="L87" s="272"/>
      <c r="M87" s="272"/>
      <c r="N87" s="272"/>
      <c r="O87" s="272"/>
      <c r="P87" s="272"/>
      <c r="Q87" s="272"/>
      <c r="R87" s="272"/>
      <c r="S87" s="272"/>
      <c r="T87" s="272"/>
      <c r="U87" s="272"/>
      <c r="V87" s="272"/>
      <c r="W87" s="272"/>
      <c r="X87" s="272"/>
      <c r="Y87" s="272"/>
      <c r="Z87" s="272"/>
    </row>
    <row r="88" spans="1:26" ht="12.75" customHeight="1" x14ac:dyDescent="0.35">
      <c r="A88" s="272"/>
      <c r="B88" s="272"/>
      <c r="C88" s="272"/>
      <c r="D88" s="272"/>
      <c r="E88" s="272"/>
      <c r="F88" s="272"/>
      <c r="G88" s="272"/>
      <c r="H88" s="272"/>
      <c r="I88" s="272"/>
      <c r="J88" s="272"/>
      <c r="K88" s="272"/>
      <c r="L88" s="272"/>
      <c r="M88" s="272"/>
      <c r="N88" s="272"/>
      <c r="O88" s="272"/>
      <c r="P88" s="272"/>
      <c r="Q88" s="272"/>
      <c r="R88" s="272"/>
      <c r="S88" s="272"/>
      <c r="T88" s="272"/>
      <c r="U88" s="272"/>
      <c r="V88" s="272"/>
      <c r="W88" s="272"/>
      <c r="X88" s="272"/>
      <c r="Y88" s="272"/>
      <c r="Z88" s="272"/>
    </row>
    <row r="89" spans="1:26" ht="12.75" customHeight="1" x14ac:dyDescent="0.35">
      <c r="A89" s="272"/>
      <c r="B89" s="272"/>
      <c r="C89" s="272"/>
      <c r="D89" s="272"/>
      <c r="E89" s="272"/>
      <c r="F89" s="272"/>
      <c r="G89" s="272"/>
      <c r="H89" s="272"/>
      <c r="I89" s="272"/>
      <c r="J89" s="272"/>
      <c r="K89" s="272"/>
      <c r="L89" s="272"/>
      <c r="M89" s="272"/>
      <c r="N89" s="272"/>
      <c r="O89" s="272"/>
      <c r="P89" s="272"/>
      <c r="Q89" s="272"/>
      <c r="R89" s="272"/>
      <c r="S89" s="272"/>
      <c r="T89" s="272"/>
      <c r="U89" s="272"/>
      <c r="V89" s="272"/>
      <c r="W89" s="272"/>
      <c r="X89" s="272"/>
      <c r="Y89" s="272"/>
      <c r="Z89" s="272"/>
    </row>
    <row r="90" spans="1:26" ht="12.75" customHeight="1" x14ac:dyDescent="0.35">
      <c r="A90" s="272"/>
      <c r="B90" s="272"/>
      <c r="C90" s="272"/>
      <c r="D90" s="272"/>
      <c r="E90" s="272"/>
      <c r="F90" s="272"/>
      <c r="G90" s="272"/>
      <c r="H90" s="272"/>
      <c r="I90" s="272"/>
      <c r="J90" s="272"/>
      <c r="K90" s="272"/>
      <c r="L90" s="272"/>
      <c r="M90" s="272"/>
      <c r="N90" s="272"/>
      <c r="O90" s="272"/>
      <c r="P90" s="272"/>
      <c r="Q90" s="272"/>
      <c r="R90" s="272"/>
      <c r="S90" s="272"/>
      <c r="T90" s="272"/>
      <c r="U90" s="272"/>
      <c r="V90" s="272"/>
      <c r="W90" s="272"/>
      <c r="X90" s="272"/>
      <c r="Y90" s="272"/>
      <c r="Z90" s="272"/>
    </row>
    <row r="91" spans="1:26" ht="12.75" customHeight="1" x14ac:dyDescent="0.35">
      <c r="A91" s="272"/>
      <c r="B91" s="272"/>
      <c r="C91" s="272"/>
      <c r="D91" s="272"/>
      <c r="E91" s="272"/>
      <c r="F91" s="272"/>
      <c r="G91" s="272"/>
      <c r="H91" s="272"/>
      <c r="I91" s="272"/>
      <c r="J91" s="272"/>
      <c r="K91" s="272"/>
      <c r="L91" s="272"/>
      <c r="M91" s="272"/>
      <c r="N91" s="272"/>
      <c r="O91" s="272"/>
      <c r="P91" s="272"/>
      <c r="Q91" s="272"/>
      <c r="R91" s="272"/>
      <c r="S91" s="272"/>
      <c r="T91" s="272"/>
      <c r="U91" s="272"/>
      <c r="V91" s="272"/>
      <c r="W91" s="272"/>
      <c r="X91" s="272"/>
      <c r="Y91" s="272"/>
      <c r="Z91" s="272"/>
    </row>
    <row r="92" spans="1:26" ht="12.75" customHeight="1" x14ac:dyDescent="0.35">
      <c r="A92" s="272"/>
      <c r="B92" s="272"/>
      <c r="C92" s="272"/>
      <c r="D92" s="272"/>
      <c r="E92" s="272"/>
      <c r="F92" s="272"/>
      <c r="G92" s="272"/>
      <c r="H92" s="272"/>
      <c r="I92" s="272"/>
      <c r="J92" s="272"/>
      <c r="K92" s="272"/>
      <c r="L92" s="272"/>
      <c r="M92" s="272"/>
      <c r="N92" s="272"/>
      <c r="O92" s="272"/>
      <c r="P92" s="272"/>
      <c r="Q92" s="272"/>
      <c r="R92" s="272"/>
      <c r="S92" s="272"/>
      <c r="T92" s="272"/>
      <c r="U92" s="272"/>
      <c r="V92" s="272"/>
      <c r="W92" s="272"/>
      <c r="X92" s="272"/>
      <c r="Y92" s="272"/>
      <c r="Z92" s="272"/>
    </row>
    <row r="93" spans="1:26" ht="12.75" customHeight="1" x14ac:dyDescent="0.35">
      <c r="A93" s="272"/>
      <c r="B93" s="272"/>
      <c r="C93" s="272"/>
      <c r="D93" s="272"/>
      <c r="E93" s="272"/>
      <c r="F93" s="272"/>
      <c r="G93" s="272"/>
      <c r="H93" s="272"/>
      <c r="I93" s="272"/>
      <c r="J93" s="272"/>
      <c r="K93" s="272"/>
      <c r="L93" s="272"/>
      <c r="M93" s="272"/>
      <c r="N93" s="272"/>
      <c r="O93" s="272"/>
      <c r="P93" s="272"/>
      <c r="Q93" s="272"/>
      <c r="R93" s="272"/>
      <c r="S93" s="272"/>
      <c r="T93" s="272"/>
      <c r="U93" s="272"/>
      <c r="V93" s="272"/>
      <c r="W93" s="272"/>
      <c r="X93" s="272"/>
      <c r="Y93" s="272"/>
      <c r="Z93" s="272"/>
    </row>
    <row r="94" spans="1:26" ht="12.75" customHeight="1" x14ac:dyDescent="0.35">
      <c r="A94" s="272"/>
      <c r="B94" s="272"/>
      <c r="C94" s="272"/>
      <c r="D94" s="272"/>
      <c r="E94" s="272"/>
      <c r="F94" s="272"/>
      <c r="G94" s="272"/>
      <c r="H94" s="272"/>
      <c r="I94" s="272"/>
      <c r="J94" s="272"/>
      <c r="K94" s="272"/>
      <c r="L94" s="272"/>
      <c r="M94" s="272"/>
      <c r="N94" s="272"/>
      <c r="O94" s="272"/>
      <c r="P94" s="272"/>
      <c r="Q94" s="272"/>
      <c r="R94" s="272"/>
      <c r="S94" s="272"/>
      <c r="T94" s="272"/>
      <c r="U94" s="272"/>
      <c r="V94" s="272"/>
      <c r="W94" s="272"/>
      <c r="X94" s="272"/>
      <c r="Y94" s="272"/>
      <c r="Z94" s="272"/>
    </row>
    <row r="95" spans="1:26" ht="12.75" customHeight="1" x14ac:dyDescent="0.35">
      <c r="A95" s="272"/>
      <c r="B95" s="272"/>
      <c r="C95" s="272"/>
      <c r="D95" s="272"/>
      <c r="E95" s="272"/>
      <c r="F95" s="272"/>
      <c r="G95" s="272"/>
      <c r="H95" s="272"/>
      <c r="I95" s="272"/>
      <c r="J95" s="272"/>
      <c r="K95" s="272"/>
      <c r="L95" s="272"/>
      <c r="M95" s="272"/>
      <c r="N95" s="272"/>
      <c r="O95" s="272"/>
      <c r="P95" s="272"/>
      <c r="Q95" s="272"/>
      <c r="R95" s="272"/>
      <c r="S95" s="272"/>
      <c r="T95" s="272"/>
      <c r="U95" s="272"/>
      <c r="V95" s="272"/>
      <c r="W95" s="272"/>
      <c r="X95" s="272"/>
      <c r="Y95" s="272"/>
      <c r="Z95" s="272"/>
    </row>
    <row r="96" spans="1:26" ht="12.75" customHeight="1" x14ac:dyDescent="0.35">
      <c r="A96" s="272"/>
      <c r="B96" s="272"/>
      <c r="C96" s="272"/>
      <c r="D96" s="272"/>
      <c r="E96" s="272"/>
      <c r="F96" s="272"/>
      <c r="G96" s="272"/>
      <c r="H96" s="272"/>
      <c r="I96" s="272"/>
      <c r="J96" s="272"/>
      <c r="K96" s="272"/>
      <c r="L96" s="272"/>
      <c r="M96" s="272"/>
      <c r="N96" s="272"/>
      <c r="O96" s="272"/>
      <c r="P96" s="272"/>
      <c r="Q96" s="272"/>
      <c r="R96" s="272"/>
      <c r="S96" s="272"/>
      <c r="T96" s="272"/>
      <c r="U96" s="272"/>
      <c r="V96" s="272"/>
      <c r="W96" s="272"/>
      <c r="X96" s="272"/>
      <c r="Y96" s="272"/>
      <c r="Z96" s="272"/>
    </row>
    <row r="97" spans="1:26" ht="12.75" customHeight="1" x14ac:dyDescent="0.35">
      <c r="A97" s="272"/>
      <c r="B97" s="272"/>
      <c r="C97" s="272"/>
      <c r="D97" s="272"/>
      <c r="E97" s="272"/>
      <c r="F97" s="272"/>
      <c r="G97" s="272"/>
      <c r="H97" s="272"/>
      <c r="I97" s="272"/>
      <c r="J97" s="272"/>
      <c r="K97" s="272"/>
      <c r="L97" s="272"/>
      <c r="M97" s="272"/>
      <c r="N97" s="272"/>
      <c r="O97" s="272"/>
      <c r="P97" s="272"/>
      <c r="Q97" s="272"/>
      <c r="R97" s="272"/>
      <c r="S97" s="272"/>
      <c r="T97" s="272"/>
      <c r="U97" s="272"/>
      <c r="V97" s="272"/>
      <c r="W97" s="272"/>
      <c r="X97" s="272"/>
      <c r="Y97" s="272"/>
      <c r="Z97" s="272"/>
    </row>
    <row r="98" spans="1:26" ht="12.75" customHeight="1" x14ac:dyDescent="0.35">
      <c r="A98" s="272"/>
      <c r="B98" s="272"/>
      <c r="C98" s="272"/>
      <c r="D98" s="272"/>
      <c r="E98" s="272"/>
      <c r="F98" s="272"/>
      <c r="G98" s="272"/>
      <c r="H98" s="272"/>
      <c r="I98" s="272"/>
      <c r="J98" s="272"/>
      <c r="K98" s="272"/>
      <c r="L98" s="272"/>
      <c r="M98" s="272"/>
      <c r="N98" s="272"/>
      <c r="O98" s="272"/>
      <c r="P98" s="272"/>
      <c r="Q98" s="272"/>
      <c r="R98" s="272"/>
      <c r="S98" s="272"/>
      <c r="T98" s="272"/>
      <c r="U98" s="272"/>
      <c r="V98" s="272"/>
      <c r="W98" s="272"/>
      <c r="X98" s="272"/>
      <c r="Y98" s="272"/>
      <c r="Z98" s="272"/>
    </row>
    <row r="99" spans="1:26" ht="12.75" customHeight="1" x14ac:dyDescent="0.35">
      <c r="A99" s="272"/>
      <c r="B99" s="272"/>
      <c r="C99" s="272"/>
      <c r="D99" s="272"/>
      <c r="E99" s="272"/>
      <c r="F99" s="272"/>
      <c r="G99" s="272"/>
      <c r="H99" s="272"/>
      <c r="I99" s="272"/>
      <c r="J99" s="272"/>
      <c r="K99" s="272"/>
      <c r="L99" s="272"/>
      <c r="M99" s="272"/>
      <c r="N99" s="272"/>
      <c r="O99" s="272"/>
      <c r="P99" s="272"/>
      <c r="Q99" s="272"/>
      <c r="R99" s="272"/>
      <c r="S99" s="272"/>
      <c r="T99" s="272"/>
      <c r="U99" s="272"/>
      <c r="V99" s="272"/>
      <c r="W99" s="272"/>
      <c r="X99" s="272"/>
      <c r="Y99" s="272"/>
      <c r="Z99" s="272"/>
    </row>
    <row r="100" spans="1:26" ht="12.75" customHeight="1" x14ac:dyDescent="0.35">
      <c r="A100" s="272"/>
      <c r="B100" s="272"/>
      <c r="C100" s="272"/>
      <c r="D100" s="272"/>
      <c r="E100" s="272"/>
      <c r="F100" s="272"/>
      <c r="G100" s="272"/>
      <c r="H100" s="272"/>
      <c r="I100" s="272"/>
      <c r="J100" s="272"/>
      <c r="K100" s="272"/>
      <c r="L100" s="272"/>
      <c r="M100" s="272"/>
      <c r="N100" s="272"/>
      <c r="O100" s="272"/>
      <c r="P100" s="272"/>
      <c r="Q100" s="272"/>
      <c r="R100" s="272"/>
      <c r="S100" s="272"/>
      <c r="T100" s="272"/>
      <c r="U100" s="272"/>
      <c r="V100" s="272"/>
      <c r="W100" s="272"/>
      <c r="X100" s="272"/>
      <c r="Y100" s="272"/>
      <c r="Z100" s="272"/>
    </row>
    <row r="101" spans="1:26" ht="12.75" customHeight="1" x14ac:dyDescent="0.35">
      <c r="A101" s="272"/>
      <c r="B101" s="272"/>
      <c r="C101" s="272"/>
      <c r="D101" s="272"/>
      <c r="E101" s="272"/>
      <c r="F101" s="272"/>
      <c r="G101" s="272"/>
      <c r="H101" s="272"/>
      <c r="I101" s="272"/>
      <c r="J101" s="272"/>
      <c r="K101" s="272"/>
      <c r="L101" s="272"/>
      <c r="M101" s="272"/>
      <c r="N101" s="272"/>
      <c r="O101" s="272"/>
      <c r="P101" s="272"/>
      <c r="Q101" s="272"/>
      <c r="R101" s="272"/>
      <c r="S101" s="272"/>
      <c r="T101" s="272"/>
      <c r="U101" s="272"/>
      <c r="V101" s="272"/>
      <c r="W101" s="272"/>
      <c r="X101" s="272"/>
      <c r="Y101" s="272"/>
      <c r="Z101" s="272"/>
    </row>
    <row r="102" spans="1:26" ht="12.75" customHeight="1" x14ac:dyDescent="0.35">
      <c r="A102" s="272"/>
      <c r="B102" s="272"/>
      <c r="C102" s="272"/>
      <c r="D102" s="272"/>
      <c r="E102" s="272"/>
      <c r="F102" s="272"/>
      <c r="G102" s="272"/>
      <c r="H102" s="272"/>
      <c r="I102" s="272"/>
      <c r="J102" s="272"/>
      <c r="K102" s="272"/>
      <c r="L102" s="272"/>
      <c r="M102" s="272"/>
      <c r="N102" s="272"/>
      <c r="O102" s="272"/>
      <c r="P102" s="272"/>
      <c r="Q102" s="272"/>
      <c r="R102" s="272"/>
      <c r="S102" s="272"/>
      <c r="T102" s="272"/>
      <c r="U102" s="272"/>
      <c r="V102" s="272"/>
      <c r="W102" s="272"/>
      <c r="X102" s="272"/>
      <c r="Y102" s="272"/>
      <c r="Z102" s="272"/>
    </row>
    <row r="103" spans="1:26" ht="12.75" customHeight="1" x14ac:dyDescent="0.35">
      <c r="A103" s="272"/>
      <c r="B103" s="272"/>
      <c r="C103" s="272"/>
      <c r="D103" s="272"/>
      <c r="E103" s="272"/>
      <c r="F103" s="272"/>
      <c r="G103" s="272"/>
      <c r="H103" s="272"/>
      <c r="I103" s="272"/>
      <c r="J103" s="272"/>
      <c r="K103" s="272"/>
      <c r="L103" s="272"/>
      <c r="M103" s="272"/>
      <c r="N103" s="272"/>
      <c r="O103" s="272"/>
      <c r="P103" s="272"/>
      <c r="Q103" s="272"/>
      <c r="R103" s="272"/>
      <c r="S103" s="272"/>
      <c r="T103" s="272"/>
      <c r="U103" s="272"/>
      <c r="V103" s="272"/>
      <c r="W103" s="272"/>
      <c r="X103" s="272"/>
      <c r="Y103" s="272"/>
      <c r="Z103" s="272"/>
    </row>
    <row r="104" spans="1:26" ht="12.75" customHeight="1" x14ac:dyDescent="0.35">
      <c r="A104" s="272"/>
      <c r="B104" s="272"/>
      <c r="C104" s="272"/>
      <c r="D104" s="272"/>
      <c r="E104" s="272"/>
      <c r="F104" s="272"/>
      <c r="G104" s="272"/>
      <c r="H104" s="272"/>
      <c r="I104" s="272"/>
      <c r="J104" s="272"/>
      <c r="K104" s="272"/>
      <c r="L104" s="272"/>
      <c r="M104" s="272"/>
      <c r="N104" s="272"/>
      <c r="O104" s="272"/>
      <c r="P104" s="272"/>
      <c r="Q104" s="272"/>
      <c r="R104" s="272"/>
      <c r="S104" s="272"/>
      <c r="T104" s="272"/>
      <c r="U104" s="272"/>
      <c r="V104" s="272"/>
      <c r="W104" s="272"/>
      <c r="X104" s="272"/>
      <c r="Y104" s="272"/>
      <c r="Z104" s="272"/>
    </row>
    <row r="105" spans="1:26" ht="12.75" customHeight="1" x14ac:dyDescent="0.35">
      <c r="A105" s="272"/>
      <c r="B105" s="272"/>
      <c r="C105" s="272"/>
      <c r="D105" s="272"/>
      <c r="E105" s="272"/>
      <c r="F105" s="272"/>
      <c r="G105" s="272"/>
      <c r="H105" s="272"/>
      <c r="I105" s="272"/>
      <c r="J105" s="272"/>
      <c r="K105" s="272"/>
      <c r="L105" s="272"/>
      <c r="M105" s="272"/>
      <c r="N105" s="272"/>
      <c r="O105" s="272"/>
      <c r="P105" s="272"/>
      <c r="Q105" s="272"/>
      <c r="R105" s="272"/>
      <c r="S105" s="272"/>
      <c r="T105" s="272"/>
      <c r="U105" s="272"/>
      <c r="V105" s="272"/>
      <c r="W105" s="272"/>
      <c r="X105" s="272"/>
      <c r="Y105" s="272"/>
      <c r="Z105" s="272"/>
    </row>
    <row r="106" spans="1:26" ht="12.75" customHeight="1" x14ac:dyDescent="0.35">
      <c r="A106" s="272"/>
      <c r="B106" s="272"/>
      <c r="C106" s="272"/>
      <c r="D106" s="272"/>
      <c r="E106" s="272"/>
      <c r="F106" s="272"/>
      <c r="G106" s="272"/>
      <c r="H106" s="272"/>
      <c r="I106" s="272"/>
      <c r="J106" s="272"/>
      <c r="K106" s="272"/>
      <c r="L106" s="272"/>
      <c r="M106" s="272"/>
      <c r="N106" s="272"/>
      <c r="O106" s="272"/>
      <c r="P106" s="272"/>
      <c r="Q106" s="272"/>
      <c r="R106" s="272"/>
      <c r="S106" s="272"/>
      <c r="T106" s="272"/>
      <c r="U106" s="272"/>
      <c r="V106" s="272"/>
      <c r="W106" s="272"/>
      <c r="X106" s="272"/>
      <c r="Y106" s="272"/>
      <c r="Z106" s="272"/>
    </row>
    <row r="107" spans="1:26" ht="12.75" customHeight="1" x14ac:dyDescent="0.35">
      <c r="A107" s="272"/>
      <c r="B107" s="272"/>
      <c r="C107" s="272"/>
      <c r="D107" s="272"/>
      <c r="E107" s="272"/>
      <c r="F107" s="272"/>
      <c r="G107" s="272"/>
      <c r="H107" s="272"/>
      <c r="I107" s="272"/>
      <c r="J107" s="272"/>
      <c r="K107" s="272"/>
      <c r="L107" s="272"/>
      <c r="M107" s="272"/>
      <c r="N107" s="272"/>
      <c r="O107" s="272"/>
      <c r="P107" s="272"/>
      <c r="Q107" s="272"/>
      <c r="R107" s="272"/>
      <c r="S107" s="272"/>
      <c r="T107" s="272"/>
      <c r="U107" s="272"/>
      <c r="V107" s="272"/>
      <c r="W107" s="272"/>
      <c r="X107" s="272"/>
      <c r="Y107" s="272"/>
      <c r="Z107" s="272"/>
    </row>
    <row r="108" spans="1:26" ht="12.75" customHeight="1" x14ac:dyDescent="0.35">
      <c r="A108" s="272"/>
      <c r="B108" s="272"/>
      <c r="C108" s="272"/>
      <c r="D108" s="272"/>
      <c r="E108" s="272"/>
      <c r="F108" s="272"/>
      <c r="G108" s="272"/>
      <c r="H108" s="272"/>
      <c r="I108" s="272"/>
      <c r="J108" s="272"/>
      <c r="K108" s="272"/>
      <c r="L108" s="272"/>
      <c r="M108" s="272"/>
      <c r="N108" s="272"/>
      <c r="O108" s="272"/>
      <c r="P108" s="272"/>
      <c r="Q108" s="272"/>
      <c r="R108" s="272"/>
      <c r="S108" s="272"/>
      <c r="T108" s="272"/>
      <c r="U108" s="272"/>
      <c r="V108" s="272"/>
      <c r="W108" s="272"/>
      <c r="X108" s="272"/>
      <c r="Y108" s="272"/>
      <c r="Z108" s="272"/>
    </row>
    <row r="109" spans="1:26" ht="12.75" customHeight="1" x14ac:dyDescent="0.35">
      <c r="A109" s="272"/>
      <c r="B109" s="272"/>
      <c r="C109" s="272"/>
      <c r="D109" s="272"/>
      <c r="E109" s="272"/>
      <c r="F109" s="272"/>
      <c r="G109" s="272"/>
      <c r="H109" s="272"/>
      <c r="I109" s="272"/>
      <c r="J109" s="272"/>
      <c r="K109" s="272"/>
      <c r="L109" s="272"/>
      <c r="M109" s="272"/>
      <c r="N109" s="272"/>
      <c r="O109" s="272"/>
      <c r="P109" s="272"/>
      <c r="Q109" s="272"/>
      <c r="R109" s="272"/>
      <c r="S109" s="272"/>
      <c r="T109" s="272"/>
      <c r="U109" s="272"/>
      <c r="V109" s="272"/>
      <c r="W109" s="272"/>
      <c r="X109" s="272"/>
      <c r="Y109" s="272"/>
      <c r="Z109" s="272"/>
    </row>
    <row r="110" spans="1:26" ht="12.75" customHeight="1" x14ac:dyDescent="0.35">
      <c r="A110" s="272"/>
      <c r="B110" s="272"/>
      <c r="C110" s="272"/>
      <c r="D110" s="272"/>
      <c r="E110" s="272"/>
      <c r="F110" s="272"/>
      <c r="G110" s="272"/>
      <c r="H110" s="272"/>
      <c r="I110" s="272"/>
      <c r="J110" s="272"/>
      <c r="K110" s="272"/>
      <c r="L110" s="272"/>
      <c r="M110" s="272"/>
      <c r="N110" s="272"/>
      <c r="O110" s="272"/>
      <c r="P110" s="272"/>
      <c r="Q110" s="272"/>
      <c r="R110" s="272"/>
      <c r="S110" s="272"/>
      <c r="T110" s="272"/>
      <c r="U110" s="272"/>
      <c r="V110" s="272"/>
      <c r="W110" s="272"/>
      <c r="X110" s="272"/>
      <c r="Y110" s="272"/>
      <c r="Z110" s="272"/>
    </row>
    <row r="111" spans="1:26" ht="12.75" customHeight="1" x14ac:dyDescent="0.35">
      <c r="A111" s="272"/>
      <c r="B111" s="272"/>
      <c r="C111" s="272"/>
      <c r="D111" s="272"/>
      <c r="E111" s="272"/>
      <c r="F111" s="272"/>
      <c r="G111" s="272"/>
      <c r="H111" s="272"/>
      <c r="I111" s="272"/>
      <c r="J111" s="272"/>
      <c r="K111" s="272"/>
      <c r="L111" s="272"/>
      <c r="M111" s="272"/>
      <c r="N111" s="272"/>
      <c r="O111" s="272"/>
      <c r="P111" s="272"/>
      <c r="Q111" s="272"/>
      <c r="R111" s="272"/>
      <c r="S111" s="272"/>
      <c r="T111" s="272"/>
      <c r="U111" s="272"/>
      <c r="V111" s="272"/>
      <c r="W111" s="272"/>
      <c r="X111" s="272"/>
      <c r="Y111" s="272"/>
      <c r="Z111" s="272"/>
    </row>
    <row r="112" spans="1:26" ht="12.75" customHeight="1" x14ac:dyDescent="0.35">
      <c r="A112" s="272"/>
      <c r="B112" s="272"/>
      <c r="C112" s="272"/>
      <c r="D112" s="272"/>
      <c r="E112" s="272"/>
      <c r="F112" s="272"/>
      <c r="G112" s="272"/>
      <c r="H112" s="272"/>
      <c r="I112" s="272"/>
      <c r="J112" s="272"/>
      <c r="K112" s="272"/>
      <c r="L112" s="272"/>
      <c r="M112" s="272"/>
      <c r="N112" s="272"/>
      <c r="O112" s="272"/>
      <c r="P112" s="272"/>
      <c r="Q112" s="272"/>
      <c r="R112" s="272"/>
      <c r="S112" s="272"/>
      <c r="T112" s="272"/>
      <c r="U112" s="272"/>
      <c r="V112" s="272"/>
      <c r="W112" s="272"/>
      <c r="X112" s="272"/>
      <c r="Y112" s="272"/>
      <c r="Z112" s="272"/>
    </row>
    <row r="113" spans="1:26" ht="12.75" customHeight="1" x14ac:dyDescent="0.35">
      <c r="A113" s="272"/>
      <c r="B113" s="272"/>
      <c r="C113" s="272"/>
      <c r="D113" s="272"/>
      <c r="E113" s="272"/>
      <c r="F113" s="272"/>
      <c r="G113" s="272"/>
      <c r="H113" s="272"/>
      <c r="I113" s="272"/>
      <c r="J113" s="272"/>
      <c r="K113" s="272"/>
      <c r="L113" s="272"/>
      <c r="M113" s="272"/>
      <c r="N113" s="272"/>
      <c r="O113" s="272"/>
      <c r="P113" s="272"/>
      <c r="Q113" s="272"/>
      <c r="R113" s="272"/>
      <c r="S113" s="272"/>
      <c r="T113" s="272"/>
      <c r="U113" s="272"/>
      <c r="V113" s="272"/>
      <c r="W113" s="272"/>
      <c r="X113" s="272"/>
      <c r="Y113" s="272"/>
      <c r="Z113" s="272"/>
    </row>
    <row r="114" spans="1:26" ht="12.75" customHeight="1" x14ac:dyDescent="0.35">
      <c r="A114" s="272"/>
      <c r="B114" s="272"/>
      <c r="C114" s="272"/>
      <c r="D114" s="272"/>
      <c r="E114" s="272"/>
      <c r="F114" s="272"/>
      <c r="G114" s="272"/>
      <c r="H114" s="272"/>
      <c r="I114" s="272"/>
      <c r="J114" s="272"/>
      <c r="K114" s="272"/>
      <c r="L114" s="272"/>
      <c r="M114" s="272"/>
      <c r="N114" s="272"/>
      <c r="O114" s="272"/>
      <c r="P114" s="272"/>
      <c r="Q114" s="272"/>
      <c r="R114" s="272"/>
      <c r="S114" s="272"/>
      <c r="T114" s="272"/>
      <c r="U114" s="272"/>
      <c r="V114" s="272"/>
      <c r="W114" s="272"/>
      <c r="X114" s="272"/>
      <c r="Y114" s="272"/>
      <c r="Z114" s="272"/>
    </row>
    <row r="115" spans="1:26" ht="12.75" customHeight="1" x14ac:dyDescent="0.35">
      <c r="A115" s="272"/>
      <c r="B115" s="272"/>
      <c r="C115" s="272"/>
      <c r="D115" s="272"/>
      <c r="E115" s="272"/>
      <c r="F115" s="272"/>
      <c r="G115" s="272"/>
      <c r="H115" s="272"/>
      <c r="I115" s="272"/>
      <c r="J115" s="272"/>
      <c r="K115" s="272"/>
      <c r="L115" s="272"/>
      <c r="M115" s="272"/>
      <c r="N115" s="272"/>
      <c r="O115" s="272"/>
      <c r="P115" s="272"/>
      <c r="Q115" s="272"/>
      <c r="R115" s="272"/>
      <c r="S115" s="272"/>
      <c r="T115" s="272"/>
      <c r="U115" s="272"/>
      <c r="V115" s="272"/>
      <c r="W115" s="272"/>
      <c r="X115" s="272"/>
      <c r="Y115" s="272"/>
      <c r="Z115" s="272"/>
    </row>
    <row r="116" spans="1:26" ht="12.75" customHeight="1" x14ac:dyDescent="0.35">
      <c r="A116" s="272"/>
      <c r="B116" s="272"/>
      <c r="C116" s="272"/>
      <c r="D116" s="272"/>
      <c r="E116" s="272"/>
      <c r="F116" s="272"/>
      <c r="G116" s="272"/>
      <c r="H116" s="272"/>
      <c r="I116" s="272"/>
      <c r="J116" s="272"/>
      <c r="K116" s="272"/>
      <c r="L116" s="272"/>
      <c r="M116" s="272"/>
      <c r="N116" s="272"/>
      <c r="O116" s="272"/>
      <c r="P116" s="272"/>
      <c r="Q116" s="272"/>
      <c r="R116" s="272"/>
      <c r="S116" s="272"/>
      <c r="T116" s="272"/>
      <c r="U116" s="272"/>
      <c r="V116" s="272"/>
      <c r="W116" s="272"/>
      <c r="X116" s="272"/>
      <c r="Y116" s="272"/>
      <c r="Z116" s="272"/>
    </row>
    <row r="117" spans="1:26" ht="12.75" customHeight="1" x14ac:dyDescent="0.35">
      <c r="A117" s="272"/>
      <c r="B117" s="272"/>
      <c r="C117" s="272"/>
      <c r="D117" s="272"/>
      <c r="E117" s="272"/>
      <c r="F117" s="272"/>
      <c r="G117" s="272"/>
      <c r="H117" s="272"/>
      <c r="I117" s="272"/>
      <c r="J117" s="272"/>
      <c r="K117" s="272"/>
      <c r="L117" s="272"/>
      <c r="M117" s="272"/>
      <c r="N117" s="272"/>
      <c r="O117" s="272"/>
      <c r="P117" s="272"/>
      <c r="Q117" s="272"/>
      <c r="R117" s="272"/>
      <c r="S117" s="272"/>
      <c r="T117" s="272"/>
      <c r="U117" s="272"/>
      <c r="V117" s="272"/>
      <c r="W117" s="272"/>
      <c r="X117" s="272"/>
      <c r="Y117" s="272"/>
      <c r="Z117" s="272"/>
    </row>
    <row r="118" spans="1:26" ht="12.75" customHeight="1" x14ac:dyDescent="0.35">
      <c r="A118" s="272"/>
      <c r="B118" s="272"/>
      <c r="C118" s="272"/>
      <c r="D118" s="272"/>
      <c r="E118" s="272"/>
      <c r="F118" s="272"/>
      <c r="G118" s="272"/>
      <c r="H118" s="272"/>
      <c r="I118" s="272"/>
      <c r="J118" s="272"/>
      <c r="K118" s="272"/>
      <c r="L118" s="272"/>
      <c r="M118" s="272"/>
      <c r="N118" s="272"/>
      <c r="O118" s="272"/>
      <c r="P118" s="272"/>
      <c r="Q118" s="272"/>
      <c r="R118" s="272"/>
      <c r="S118" s="272"/>
      <c r="T118" s="272"/>
      <c r="U118" s="272"/>
      <c r="V118" s="272"/>
      <c r="W118" s="272"/>
      <c r="X118" s="272"/>
      <c r="Y118" s="272"/>
      <c r="Z118" s="272"/>
    </row>
    <row r="119" spans="1:26" ht="12.75" customHeight="1" x14ac:dyDescent="0.35">
      <c r="A119" s="272"/>
      <c r="B119" s="272"/>
      <c r="C119" s="272"/>
      <c r="D119" s="272"/>
      <c r="E119" s="272"/>
      <c r="F119" s="272"/>
      <c r="G119" s="272"/>
      <c r="H119" s="272"/>
      <c r="I119" s="272"/>
      <c r="J119" s="272"/>
      <c r="K119" s="272"/>
      <c r="L119" s="272"/>
      <c r="M119" s="272"/>
      <c r="N119" s="272"/>
      <c r="O119" s="272"/>
      <c r="P119" s="272"/>
      <c r="Q119" s="272"/>
      <c r="R119" s="272"/>
      <c r="S119" s="272"/>
      <c r="T119" s="272"/>
      <c r="U119" s="272"/>
      <c r="V119" s="272"/>
      <c r="W119" s="272"/>
      <c r="X119" s="272"/>
      <c r="Y119" s="272"/>
      <c r="Z119" s="272"/>
    </row>
    <row r="120" spans="1:26" ht="12.75" customHeight="1" x14ac:dyDescent="0.35">
      <c r="A120" s="272"/>
      <c r="B120" s="272"/>
      <c r="C120" s="272"/>
      <c r="D120" s="272"/>
      <c r="E120" s="272"/>
      <c r="F120" s="272"/>
      <c r="G120" s="272"/>
      <c r="H120" s="272"/>
      <c r="I120" s="272"/>
      <c r="J120" s="272"/>
      <c r="K120" s="272"/>
      <c r="L120" s="272"/>
      <c r="M120" s="272"/>
      <c r="N120" s="272"/>
      <c r="O120" s="272"/>
      <c r="P120" s="272"/>
      <c r="Q120" s="272"/>
      <c r="R120" s="272"/>
      <c r="S120" s="272"/>
      <c r="T120" s="272"/>
      <c r="U120" s="272"/>
      <c r="V120" s="272"/>
      <c r="W120" s="272"/>
      <c r="X120" s="272"/>
      <c r="Y120" s="272"/>
      <c r="Z120" s="272"/>
    </row>
    <row r="121" spans="1:26" ht="12.75" customHeight="1" x14ac:dyDescent="0.35">
      <c r="A121" s="272"/>
      <c r="B121" s="272"/>
      <c r="C121" s="272"/>
      <c r="D121" s="272"/>
      <c r="E121" s="272"/>
      <c r="F121" s="272"/>
      <c r="G121" s="272"/>
      <c r="H121" s="272"/>
      <c r="I121" s="272"/>
      <c r="J121" s="272"/>
      <c r="K121" s="272"/>
      <c r="L121" s="272"/>
      <c r="M121" s="272"/>
      <c r="N121" s="272"/>
      <c r="O121" s="272"/>
      <c r="P121" s="272"/>
      <c r="Q121" s="272"/>
      <c r="R121" s="272"/>
      <c r="S121" s="272"/>
      <c r="T121" s="272"/>
      <c r="U121" s="272"/>
      <c r="V121" s="272"/>
      <c r="W121" s="272"/>
      <c r="X121" s="272"/>
      <c r="Y121" s="272"/>
      <c r="Z121" s="272"/>
    </row>
    <row r="122" spans="1:26" ht="12.75" customHeight="1" x14ac:dyDescent="0.35">
      <c r="A122" s="272"/>
      <c r="B122" s="272"/>
      <c r="C122" s="272"/>
      <c r="D122" s="272"/>
      <c r="E122" s="272"/>
      <c r="F122" s="272"/>
      <c r="G122" s="272"/>
      <c r="H122" s="272"/>
      <c r="I122" s="272"/>
      <c r="J122" s="272"/>
      <c r="K122" s="272"/>
      <c r="L122" s="272"/>
      <c r="M122" s="272"/>
      <c r="N122" s="272"/>
      <c r="O122" s="272"/>
      <c r="P122" s="272"/>
      <c r="Q122" s="272"/>
      <c r="R122" s="272"/>
      <c r="S122" s="272"/>
      <c r="T122" s="272"/>
      <c r="U122" s="272"/>
      <c r="V122" s="272"/>
      <c r="W122" s="272"/>
      <c r="X122" s="272"/>
      <c r="Y122" s="272"/>
      <c r="Z122" s="272"/>
    </row>
    <row r="123" spans="1:26" ht="12.75" customHeight="1" x14ac:dyDescent="0.35">
      <c r="A123" s="272"/>
      <c r="B123" s="272"/>
      <c r="C123" s="272"/>
      <c r="D123" s="272"/>
      <c r="E123" s="272"/>
      <c r="F123" s="272"/>
      <c r="G123" s="272"/>
      <c r="H123" s="272"/>
      <c r="I123" s="272"/>
      <c r="J123" s="272"/>
      <c r="K123" s="272"/>
      <c r="L123" s="272"/>
      <c r="M123" s="272"/>
      <c r="N123" s="272"/>
      <c r="O123" s="272"/>
      <c r="P123" s="272"/>
      <c r="Q123" s="272"/>
      <c r="R123" s="272"/>
      <c r="S123" s="272"/>
      <c r="T123" s="272"/>
      <c r="U123" s="272"/>
      <c r="V123" s="272"/>
      <c r="W123" s="272"/>
      <c r="X123" s="272"/>
      <c r="Y123" s="272"/>
      <c r="Z123" s="272"/>
    </row>
    <row r="124" spans="1:26" ht="12.75" customHeight="1" x14ac:dyDescent="0.35">
      <c r="A124" s="272"/>
      <c r="B124" s="272"/>
      <c r="C124" s="272"/>
      <c r="D124" s="272"/>
      <c r="E124" s="272"/>
      <c r="F124" s="272"/>
      <c r="G124" s="272"/>
      <c r="H124" s="272"/>
      <c r="I124" s="272"/>
      <c r="J124" s="272"/>
      <c r="K124" s="272"/>
      <c r="L124" s="272"/>
      <c r="M124" s="272"/>
      <c r="N124" s="272"/>
      <c r="O124" s="272"/>
      <c r="P124" s="272"/>
      <c r="Q124" s="272"/>
      <c r="R124" s="272"/>
      <c r="S124" s="272"/>
      <c r="T124" s="272"/>
      <c r="U124" s="272"/>
      <c r="V124" s="272"/>
      <c r="W124" s="272"/>
      <c r="X124" s="272"/>
      <c r="Y124" s="272"/>
      <c r="Z124" s="272"/>
    </row>
    <row r="125" spans="1:26" ht="12.75" customHeight="1" x14ac:dyDescent="0.35">
      <c r="A125" s="272"/>
      <c r="B125" s="272"/>
      <c r="C125" s="272"/>
      <c r="D125" s="272"/>
      <c r="E125" s="272"/>
      <c r="F125" s="272"/>
      <c r="G125" s="272"/>
      <c r="H125" s="272"/>
      <c r="I125" s="272"/>
      <c r="J125" s="272"/>
      <c r="K125" s="272"/>
      <c r="L125" s="272"/>
      <c r="M125" s="272"/>
      <c r="N125" s="272"/>
      <c r="O125" s="272"/>
      <c r="P125" s="272"/>
      <c r="Q125" s="272"/>
      <c r="R125" s="272"/>
      <c r="S125" s="272"/>
      <c r="T125" s="272"/>
      <c r="U125" s="272"/>
      <c r="V125" s="272"/>
      <c r="W125" s="272"/>
      <c r="X125" s="272"/>
      <c r="Y125" s="272"/>
      <c r="Z125" s="272"/>
    </row>
    <row r="126" spans="1:26" ht="12.75" customHeight="1" x14ac:dyDescent="0.35">
      <c r="A126" s="272"/>
      <c r="B126" s="272"/>
      <c r="C126" s="272"/>
      <c r="D126" s="272"/>
      <c r="E126" s="272"/>
      <c r="F126" s="272"/>
      <c r="G126" s="272"/>
      <c r="H126" s="272"/>
      <c r="I126" s="272"/>
      <c r="J126" s="272"/>
      <c r="K126" s="272"/>
      <c r="L126" s="272"/>
      <c r="M126" s="272"/>
      <c r="N126" s="272"/>
      <c r="O126" s="272"/>
      <c r="P126" s="272"/>
      <c r="Q126" s="272"/>
      <c r="R126" s="272"/>
      <c r="S126" s="272"/>
      <c r="T126" s="272"/>
      <c r="U126" s="272"/>
      <c r="V126" s="272"/>
      <c r="W126" s="272"/>
      <c r="X126" s="272"/>
      <c r="Y126" s="272"/>
      <c r="Z126" s="272"/>
    </row>
    <row r="127" spans="1:26" ht="12.75" customHeight="1" x14ac:dyDescent="0.35">
      <c r="A127" s="272"/>
      <c r="B127" s="272"/>
      <c r="C127" s="272"/>
      <c r="D127" s="272"/>
      <c r="E127" s="272"/>
      <c r="F127" s="272"/>
      <c r="G127" s="272"/>
      <c r="H127" s="272"/>
      <c r="I127" s="272"/>
      <c r="J127" s="272"/>
      <c r="K127" s="272"/>
      <c r="L127" s="272"/>
      <c r="M127" s="272"/>
      <c r="N127" s="272"/>
      <c r="O127" s="272"/>
      <c r="P127" s="272"/>
      <c r="Q127" s="272"/>
      <c r="R127" s="272"/>
      <c r="S127" s="272"/>
      <c r="T127" s="272"/>
      <c r="U127" s="272"/>
      <c r="V127" s="272"/>
      <c r="W127" s="272"/>
      <c r="X127" s="272"/>
      <c r="Y127" s="272"/>
      <c r="Z127" s="272"/>
    </row>
    <row r="128" spans="1:26" ht="12.75" customHeight="1" x14ac:dyDescent="0.35">
      <c r="A128" s="272"/>
      <c r="B128" s="272"/>
      <c r="C128" s="272"/>
      <c r="D128" s="272"/>
      <c r="E128" s="272"/>
      <c r="F128" s="272"/>
      <c r="G128" s="272"/>
      <c r="H128" s="272"/>
      <c r="I128" s="272"/>
      <c r="J128" s="272"/>
      <c r="K128" s="272"/>
      <c r="L128" s="272"/>
      <c r="M128" s="272"/>
      <c r="N128" s="272"/>
      <c r="O128" s="272"/>
      <c r="P128" s="272"/>
      <c r="Q128" s="272"/>
      <c r="R128" s="272"/>
      <c r="S128" s="272"/>
      <c r="T128" s="272"/>
      <c r="U128" s="272"/>
      <c r="V128" s="272"/>
      <c r="W128" s="272"/>
      <c r="X128" s="272"/>
      <c r="Y128" s="272"/>
      <c r="Z128" s="272"/>
    </row>
    <row r="129" spans="1:26" ht="12.75" customHeight="1" x14ac:dyDescent="0.35">
      <c r="A129" s="272"/>
      <c r="B129" s="272"/>
      <c r="C129" s="272"/>
      <c r="D129" s="272"/>
      <c r="E129" s="272"/>
      <c r="F129" s="272"/>
      <c r="G129" s="272"/>
      <c r="H129" s="272"/>
      <c r="I129" s="272"/>
      <c r="J129" s="272"/>
      <c r="K129" s="272"/>
      <c r="L129" s="272"/>
      <c r="M129" s="272"/>
      <c r="N129" s="272"/>
      <c r="O129" s="272"/>
      <c r="P129" s="272"/>
      <c r="Q129" s="272"/>
      <c r="R129" s="272"/>
      <c r="S129" s="272"/>
      <c r="T129" s="272"/>
      <c r="U129" s="272"/>
      <c r="V129" s="272"/>
      <c r="W129" s="272"/>
      <c r="X129" s="272"/>
      <c r="Y129" s="272"/>
      <c r="Z129" s="272"/>
    </row>
    <row r="130" spans="1:26" ht="12.75" customHeight="1" x14ac:dyDescent="0.35">
      <c r="A130" s="272"/>
      <c r="B130" s="272"/>
      <c r="C130" s="272"/>
      <c r="D130" s="272"/>
      <c r="E130" s="272"/>
      <c r="F130" s="272"/>
      <c r="G130" s="272"/>
      <c r="H130" s="272"/>
      <c r="I130" s="272"/>
      <c r="J130" s="272"/>
      <c r="K130" s="272"/>
      <c r="L130" s="272"/>
      <c r="M130" s="272"/>
      <c r="N130" s="272"/>
      <c r="O130" s="272"/>
      <c r="P130" s="272"/>
      <c r="Q130" s="272"/>
      <c r="R130" s="272"/>
      <c r="S130" s="272"/>
      <c r="T130" s="272"/>
      <c r="U130" s="272"/>
      <c r="V130" s="272"/>
      <c r="W130" s="272"/>
      <c r="X130" s="272"/>
      <c r="Y130" s="272"/>
      <c r="Z130" s="272"/>
    </row>
    <row r="131" spans="1:26" ht="12.75" customHeight="1" x14ac:dyDescent="0.35">
      <c r="A131" s="272"/>
      <c r="B131" s="272"/>
      <c r="C131" s="272"/>
      <c r="D131" s="272"/>
      <c r="E131" s="272"/>
      <c r="F131" s="272"/>
      <c r="G131" s="272"/>
      <c r="H131" s="272"/>
      <c r="I131" s="272"/>
      <c r="J131" s="272"/>
      <c r="K131" s="272"/>
      <c r="L131" s="272"/>
      <c r="M131" s="272"/>
      <c r="N131" s="272"/>
      <c r="O131" s="272"/>
      <c r="P131" s="272"/>
      <c r="Q131" s="272"/>
      <c r="R131" s="272"/>
      <c r="S131" s="272"/>
      <c r="T131" s="272"/>
      <c r="U131" s="272"/>
      <c r="V131" s="272"/>
      <c r="W131" s="272"/>
      <c r="X131" s="272"/>
      <c r="Y131" s="272"/>
      <c r="Z131" s="272"/>
    </row>
    <row r="132" spans="1:26" ht="12.75" customHeight="1" x14ac:dyDescent="0.35">
      <c r="A132" s="272"/>
      <c r="B132" s="272"/>
      <c r="C132" s="272"/>
      <c r="D132" s="272"/>
      <c r="E132" s="272"/>
      <c r="F132" s="272"/>
      <c r="G132" s="272"/>
      <c r="H132" s="272"/>
      <c r="I132" s="272"/>
      <c r="J132" s="272"/>
      <c r="K132" s="272"/>
      <c r="L132" s="272"/>
      <c r="M132" s="272"/>
      <c r="N132" s="272"/>
      <c r="O132" s="272"/>
      <c r="P132" s="272"/>
      <c r="Q132" s="272"/>
      <c r="R132" s="272"/>
      <c r="S132" s="272"/>
      <c r="T132" s="272"/>
      <c r="U132" s="272"/>
      <c r="V132" s="272"/>
      <c r="W132" s="272"/>
      <c r="X132" s="272"/>
      <c r="Y132" s="272"/>
      <c r="Z132" s="272"/>
    </row>
    <row r="133" spans="1:26" ht="12.75" customHeight="1" x14ac:dyDescent="0.35">
      <c r="A133" s="272"/>
      <c r="B133" s="272"/>
      <c r="C133" s="272"/>
      <c r="D133" s="272"/>
      <c r="E133" s="272"/>
      <c r="F133" s="272"/>
      <c r="G133" s="272"/>
      <c r="H133" s="272"/>
      <c r="I133" s="272"/>
      <c r="J133" s="272"/>
      <c r="K133" s="272"/>
      <c r="L133" s="272"/>
      <c r="M133" s="272"/>
      <c r="N133" s="272"/>
      <c r="O133" s="272"/>
      <c r="P133" s="272"/>
      <c r="Q133" s="272"/>
      <c r="R133" s="272"/>
      <c r="S133" s="272"/>
      <c r="T133" s="272"/>
      <c r="U133" s="272"/>
      <c r="V133" s="272"/>
      <c r="W133" s="272"/>
      <c r="X133" s="272"/>
      <c r="Y133" s="272"/>
      <c r="Z133" s="272"/>
    </row>
    <row r="134" spans="1:26" ht="12.75" customHeight="1" x14ac:dyDescent="0.35">
      <c r="A134" s="272"/>
      <c r="B134" s="272"/>
      <c r="C134" s="272"/>
      <c r="D134" s="272"/>
      <c r="E134" s="272"/>
      <c r="F134" s="272"/>
      <c r="G134" s="272"/>
      <c r="H134" s="272"/>
      <c r="I134" s="272"/>
      <c r="J134" s="272"/>
      <c r="K134" s="272"/>
      <c r="L134" s="272"/>
      <c r="M134" s="272"/>
      <c r="N134" s="272"/>
      <c r="O134" s="272"/>
      <c r="P134" s="272"/>
      <c r="Q134" s="272"/>
      <c r="R134" s="272"/>
      <c r="S134" s="272"/>
      <c r="T134" s="272"/>
      <c r="U134" s="272"/>
      <c r="V134" s="272"/>
      <c r="W134" s="272"/>
      <c r="X134" s="272"/>
      <c r="Y134" s="272"/>
      <c r="Z134" s="272"/>
    </row>
    <row r="135" spans="1:26" ht="12.75" customHeight="1" x14ac:dyDescent="0.35">
      <c r="A135" s="272"/>
      <c r="B135" s="272"/>
      <c r="C135" s="272"/>
      <c r="D135" s="272"/>
      <c r="E135" s="272"/>
      <c r="F135" s="272"/>
      <c r="G135" s="272"/>
      <c r="H135" s="272"/>
      <c r="I135" s="272"/>
      <c r="J135" s="272"/>
      <c r="K135" s="272"/>
      <c r="L135" s="272"/>
      <c r="M135" s="272"/>
      <c r="N135" s="272"/>
      <c r="O135" s="272"/>
      <c r="P135" s="272"/>
      <c r="Q135" s="272"/>
      <c r="R135" s="272"/>
      <c r="S135" s="272"/>
      <c r="T135" s="272"/>
      <c r="U135" s="272"/>
      <c r="V135" s="272"/>
      <c r="W135" s="272"/>
      <c r="X135" s="272"/>
      <c r="Y135" s="272"/>
      <c r="Z135" s="272"/>
    </row>
    <row r="136" spans="1:26" ht="12.75" customHeight="1" x14ac:dyDescent="0.35">
      <c r="A136" s="272"/>
      <c r="B136" s="272"/>
      <c r="C136" s="272"/>
      <c r="D136" s="272"/>
      <c r="E136" s="272"/>
      <c r="F136" s="272"/>
      <c r="G136" s="272"/>
      <c r="H136" s="272"/>
      <c r="I136" s="272"/>
      <c r="J136" s="272"/>
      <c r="K136" s="272"/>
      <c r="L136" s="272"/>
      <c r="M136" s="272"/>
      <c r="N136" s="272"/>
      <c r="O136" s="272"/>
      <c r="P136" s="272"/>
      <c r="Q136" s="272"/>
      <c r="R136" s="272"/>
      <c r="S136" s="272"/>
      <c r="T136" s="272"/>
      <c r="U136" s="272"/>
      <c r="V136" s="272"/>
      <c r="W136" s="272"/>
      <c r="X136" s="272"/>
      <c r="Y136" s="272"/>
      <c r="Z136" s="272"/>
    </row>
    <row r="137" spans="1:26" ht="12.75" customHeight="1" x14ac:dyDescent="0.35">
      <c r="A137" s="272"/>
      <c r="B137" s="272"/>
      <c r="C137" s="272"/>
      <c r="D137" s="272"/>
      <c r="E137" s="272"/>
      <c r="F137" s="272"/>
      <c r="G137" s="272"/>
      <c r="H137" s="272"/>
      <c r="I137" s="272"/>
      <c r="J137" s="272"/>
      <c r="K137" s="272"/>
      <c r="L137" s="272"/>
      <c r="M137" s="272"/>
      <c r="N137" s="272"/>
      <c r="O137" s="272"/>
      <c r="P137" s="272"/>
      <c r="Q137" s="272"/>
      <c r="R137" s="272"/>
      <c r="S137" s="272"/>
      <c r="T137" s="272"/>
      <c r="U137" s="272"/>
      <c r="V137" s="272"/>
      <c r="W137" s="272"/>
      <c r="X137" s="272"/>
      <c r="Y137" s="272"/>
      <c r="Z137" s="272"/>
    </row>
    <row r="138" spans="1:26" ht="12.75" customHeight="1" x14ac:dyDescent="0.35">
      <c r="A138" s="272"/>
      <c r="B138" s="272"/>
      <c r="C138" s="272"/>
      <c r="D138" s="272"/>
      <c r="E138" s="272"/>
      <c r="F138" s="272"/>
      <c r="G138" s="272"/>
      <c r="H138" s="272"/>
      <c r="I138" s="272"/>
      <c r="J138" s="272"/>
      <c r="K138" s="272"/>
      <c r="L138" s="272"/>
      <c r="M138" s="272"/>
      <c r="N138" s="272"/>
      <c r="O138" s="272"/>
      <c r="P138" s="272"/>
      <c r="Q138" s="272"/>
      <c r="R138" s="272"/>
      <c r="S138" s="272"/>
      <c r="T138" s="272"/>
      <c r="U138" s="272"/>
      <c r="V138" s="272"/>
      <c r="W138" s="272"/>
      <c r="X138" s="272"/>
      <c r="Y138" s="272"/>
      <c r="Z138" s="272"/>
    </row>
    <row r="139" spans="1:26" ht="12.75" customHeight="1" x14ac:dyDescent="0.35">
      <c r="A139" s="272"/>
      <c r="B139" s="272"/>
      <c r="C139" s="272"/>
      <c r="D139" s="272"/>
      <c r="E139" s="272"/>
      <c r="F139" s="272"/>
      <c r="G139" s="272"/>
      <c r="H139" s="272"/>
      <c r="I139" s="272"/>
      <c r="J139" s="272"/>
      <c r="K139" s="272"/>
      <c r="L139" s="272"/>
      <c r="M139" s="272"/>
      <c r="N139" s="272"/>
      <c r="O139" s="272"/>
      <c r="P139" s="272"/>
      <c r="Q139" s="272"/>
      <c r="R139" s="272"/>
      <c r="S139" s="272"/>
      <c r="T139" s="272"/>
      <c r="U139" s="272"/>
      <c r="V139" s="272"/>
      <c r="W139" s="272"/>
      <c r="X139" s="272"/>
      <c r="Y139" s="272"/>
      <c r="Z139" s="272"/>
    </row>
    <row r="140" spans="1:26" ht="12.75" customHeight="1" x14ac:dyDescent="0.35">
      <c r="A140" s="272"/>
      <c r="B140" s="272"/>
      <c r="C140" s="272"/>
      <c r="D140" s="272"/>
      <c r="E140" s="272"/>
      <c r="F140" s="272"/>
      <c r="G140" s="272"/>
      <c r="H140" s="272"/>
      <c r="I140" s="272"/>
      <c r="J140" s="272"/>
      <c r="K140" s="272"/>
      <c r="L140" s="272"/>
      <c r="M140" s="272"/>
      <c r="N140" s="272"/>
      <c r="O140" s="272"/>
      <c r="P140" s="272"/>
      <c r="Q140" s="272"/>
      <c r="R140" s="272"/>
      <c r="S140" s="272"/>
      <c r="T140" s="272"/>
      <c r="U140" s="272"/>
      <c r="V140" s="272"/>
      <c r="W140" s="272"/>
      <c r="X140" s="272"/>
      <c r="Y140" s="272"/>
      <c r="Z140" s="272"/>
    </row>
    <row r="141" spans="1:26" ht="12.75" customHeight="1" x14ac:dyDescent="0.35">
      <c r="A141" s="272"/>
      <c r="B141" s="272"/>
      <c r="C141" s="272"/>
      <c r="D141" s="272"/>
      <c r="E141" s="272"/>
      <c r="F141" s="272"/>
      <c r="G141" s="272"/>
      <c r="H141" s="272"/>
      <c r="I141" s="272"/>
      <c r="J141" s="272"/>
      <c r="K141" s="272"/>
      <c r="L141" s="272"/>
      <c r="M141" s="272"/>
      <c r="N141" s="272"/>
      <c r="O141" s="272"/>
      <c r="P141" s="272"/>
      <c r="Q141" s="272"/>
      <c r="R141" s="272"/>
      <c r="S141" s="272"/>
      <c r="T141" s="272"/>
      <c r="U141" s="272"/>
      <c r="V141" s="272"/>
      <c r="W141" s="272"/>
      <c r="X141" s="272"/>
      <c r="Y141" s="272"/>
      <c r="Z141" s="272"/>
    </row>
    <row r="142" spans="1:26" ht="12.75" customHeight="1" x14ac:dyDescent="0.35">
      <c r="A142" s="272"/>
      <c r="B142" s="272"/>
      <c r="C142" s="272"/>
      <c r="D142" s="272"/>
      <c r="E142" s="272"/>
      <c r="F142" s="272"/>
      <c r="G142" s="272"/>
      <c r="H142" s="272"/>
      <c r="I142" s="272"/>
      <c r="J142" s="272"/>
      <c r="K142" s="272"/>
      <c r="L142" s="272"/>
      <c r="M142" s="272"/>
      <c r="N142" s="272"/>
      <c r="O142" s="272"/>
      <c r="P142" s="272"/>
      <c r="Q142" s="272"/>
      <c r="R142" s="272"/>
      <c r="S142" s="272"/>
      <c r="T142" s="272"/>
      <c r="U142" s="272"/>
      <c r="V142" s="272"/>
      <c r="W142" s="272"/>
      <c r="X142" s="272"/>
      <c r="Y142" s="272"/>
      <c r="Z142" s="272"/>
    </row>
    <row r="143" spans="1:26" ht="12.75" customHeight="1" x14ac:dyDescent="0.35">
      <c r="A143" s="272"/>
      <c r="B143" s="272"/>
      <c r="C143" s="272"/>
      <c r="D143" s="272"/>
      <c r="E143" s="272"/>
      <c r="F143" s="272"/>
      <c r="G143" s="272"/>
      <c r="H143" s="272"/>
      <c r="I143" s="272"/>
      <c r="J143" s="272"/>
      <c r="K143" s="272"/>
      <c r="L143" s="272"/>
      <c r="M143" s="272"/>
      <c r="N143" s="272"/>
      <c r="O143" s="272"/>
      <c r="P143" s="272"/>
      <c r="Q143" s="272"/>
      <c r="R143" s="272"/>
      <c r="S143" s="272"/>
      <c r="T143" s="272"/>
      <c r="U143" s="272"/>
      <c r="V143" s="272"/>
      <c r="W143" s="272"/>
      <c r="X143" s="272"/>
      <c r="Y143" s="272"/>
      <c r="Z143" s="272"/>
    </row>
    <row r="144" spans="1:26" ht="12.75" customHeight="1" x14ac:dyDescent="0.35">
      <c r="A144" s="272"/>
      <c r="B144" s="272"/>
      <c r="C144" s="272"/>
      <c r="D144" s="272"/>
      <c r="E144" s="272"/>
      <c r="F144" s="272"/>
      <c r="G144" s="272"/>
      <c r="H144" s="272"/>
      <c r="I144" s="272"/>
      <c r="J144" s="272"/>
      <c r="K144" s="272"/>
      <c r="L144" s="272"/>
      <c r="M144" s="272"/>
      <c r="N144" s="272"/>
      <c r="O144" s="272"/>
      <c r="P144" s="272"/>
      <c r="Q144" s="272"/>
      <c r="R144" s="272"/>
      <c r="S144" s="272"/>
      <c r="T144" s="272"/>
      <c r="U144" s="272"/>
      <c r="V144" s="272"/>
      <c r="W144" s="272"/>
      <c r="X144" s="272"/>
      <c r="Y144" s="272"/>
      <c r="Z144" s="272"/>
    </row>
    <row r="145" spans="1:26" ht="12.75" customHeight="1" x14ac:dyDescent="0.35">
      <c r="A145" s="272"/>
      <c r="B145" s="272"/>
      <c r="C145" s="272"/>
      <c r="D145" s="272"/>
      <c r="E145" s="272"/>
      <c r="F145" s="272"/>
      <c r="G145" s="272"/>
      <c r="H145" s="272"/>
      <c r="I145" s="272"/>
      <c r="J145" s="272"/>
      <c r="K145" s="272"/>
      <c r="L145" s="272"/>
      <c r="M145" s="272"/>
      <c r="N145" s="272"/>
      <c r="O145" s="272"/>
      <c r="P145" s="272"/>
      <c r="Q145" s="272"/>
      <c r="R145" s="272"/>
      <c r="S145" s="272"/>
      <c r="T145" s="272"/>
      <c r="U145" s="272"/>
      <c r="V145" s="272"/>
      <c r="W145" s="272"/>
      <c r="X145" s="272"/>
      <c r="Y145" s="272"/>
      <c r="Z145" s="272"/>
    </row>
    <row r="146" spans="1:26" ht="12.75" customHeight="1" x14ac:dyDescent="0.35">
      <c r="A146" s="272"/>
      <c r="B146" s="272"/>
      <c r="C146" s="272"/>
      <c r="D146" s="272"/>
      <c r="E146" s="272"/>
      <c r="F146" s="272"/>
      <c r="G146" s="272"/>
      <c r="H146" s="272"/>
      <c r="I146" s="272"/>
      <c r="J146" s="272"/>
      <c r="K146" s="272"/>
      <c r="L146" s="272"/>
      <c r="M146" s="272"/>
      <c r="N146" s="272"/>
      <c r="O146" s="272"/>
      <c r="P146" s="272"/>
      <c r="Q146" s="272"/>
      <c r="R146" s="272"/>
      <c r="S146" s="272"/>
      <c r="T146" s="272"/>
      <c r="U146" s="272"/>
      <c r="V146" s="272"/>
      <c r="W146" s="272"/>
      <c r="X146" s="272"/>
      <c r="Y146" s="272"/>
      <c r="Z146" s="272"/>
    </row>
    <row r="147" spans="1:26" ht="12.75" customHeight="1" x14ac:dyDescent="0.35">
      <c r="A147" s="272"/>
      <c r="B147" s="272"/>
      <c r="C147" s="272"/>
      <c r="D147" s="272"/>
      <c r="E147" s="272"/>
      <c r="F147" s="272"/>
      <c r="G147" s="272"/>
      <c r="H147" s="272"/>
      <c r="I147" s="272"/>
      <c r="J147" s="272"/>
      <c r="K147" s="272"/>
      <c r="L147" s="272"/>
      <c r="M147" s="272"/>
      <c r="N147" s="272"/>
      <c r="O147" s="272"/>
      <c r="P147" s="272"/>
      <c r="Q147" s="272"/>
      <c r="R147" s="272"/>
      <c r="S147" s="272"/>
      <c r="T147" s="272"/>
      <c r="U147" s="272"/>
      <c r="V147" s="272"/>
      <c r="W147" s="272"/>
      <c r="X147" s="272"/>
      <c r="Y147" s="272"/>
      <c r="Z147" s="272"/>
    </row>
    <row r="148" spans="1:26" ht="12.75" customHeight="1" x14ac:dyDescent="0.35">
      <c r="A148" s="272"/>
      <c r="B148" s="272"/>
      <c r="C148" s="272"/>
      <c r="D148" s="272"/>
      <c r="E148" s="272"/>
      <c r="F148" s="272"/>
      <c r="G148" s="272"/>
      <c r="H148" s="272"/>
      <c r="I148" s="272"/>
      <c r="J148" s="272"/>
      <c r="K148" s="272"/>
      <c r="L148" s="272"/>
      <c r="M148" s="272"/>
      <c r="N148" s="272"/>
      <c r="O148" s="272"/>
      <c r="P148" s="272"/>
      <c r="Q148" s="272"/>
      <c r="R148" s="272"/>
      <c r="S148" s="272"/>
      <c r="T148" s="272"/>
      <c r="U148" s="272"/>
      <c r="V148" s="272"/>
      <c r="W148" s="272"/>
      <c r="X148" s="272"/>
      <c r="Y148" s="272"/>
      <c r="Z148" s="272"/>
    </row>
    <row r="149" spans="1:26" ht="12.75" customHeight="1" x14ac:dyDescent="0.35">
      <c r="A149" s="272"/>
      <c r="B149" s="272"/>
      <c r="C149" s="272"/>
      <c r="D149" s="272"/>
      <c r="E149" s="272"/>
      <c r="F149" s="272"/>
      <c r="G149" s="272"/>
      <c r="H149" s="272"/>
      <c r="I149" s="272"/>
      <c r="J149" s="272"/>
      <c r="K149" s="272"/>
      <c r="L149" s="272"/>
      <c r="M149" s="272"/>
      <c r="N149" s="272"/>
      <c r="O149" s="272"/>
      <c r="P149" s="272"/>
      <c r="Q149" s="272"/>
      <c r="R149" s="272"/>
      <c r="S149" s="272"/>
      <c r="T149" s="272"/>
      <c r="U149" s="272"/>
      <c r="V149" s="272"/>
      <c r="W149" s="272"/>
      <c r="X149" s="272"/>
      <c r="Y149" s="272"/>
      <c r="Z149" s="272"/>
    </row>
    <row r="150" spans="1:26" ht="12.75" customHeight="1" x14ac:dyDescent="0.35">
      <c r="A150" s="272"/>
      <c r="B150" s="272"/>
      <c r="C150" s="272"/>
      <c r="D150" s="272"/>
      <c r="E150" s="272"/>
      <c r="F150" s="272"/>
      <c r="G150" s="272"/>
      <c r="H150" s="272"/>
      <c r="I150" s="272"/>
      <c r="J150" s="272"/>
      <c r="K150" s="272"/>
      <c r="L150" s="272"/>
      <c r="M150" s="272"/>
      <c r="N150" s="272"/>
      <c r="O150" s="272"/>
      <c r="P150" s="272"/>
      <c r="Q150" s="272"/>
      <c r="R150" s="272"/>
      <c r="S150" s="272"/>
      <c r="T150" s="272"/>
      <c r="U150" s="272"/>
      <c r="V150" s="272"/>
      <c r="W150" s="272"/>
      <c r="X150" s="272"/>
      <c r="Y150" s="272"/>
      <c r="Z150" s="272"/>
    </row>
    <row r="151" spans="1:26" ht="12.75" customHeight="1" x14ac:dyDescent="0.35">
      <c r="A151" s="272"/>
      <c r="B151" s="272"/>
      <c r="C151" s="272"/>
      <c r="D151" s="272"/>
      <c r="E151" s="272"/>
      <c r="F151" s="272"/>
      <c r="G151" s="272"/>
      <c r="H151" s="272"/>
      <c r="I151" s="272"/>
      <c r="J151" s="272"/>
      <c r="K151" s="272"/>
      <c r="L151" s="272"/>
      <c r="M151" s="272"/>
      <c r="N151" s="272"/>
      <c r="O151" s="272"/>
      <c r="P151" s="272"/>
      <c r="Q151" s="272"/>
      <c r="R151" s="272"/>
      <c r="S151" s="272"/>
      <c r="T151" s="272"/>
      <c r="U151" s="272"/>
      <c r="V151" s="272"/>
      <c r="W151" s="272"/>
      <c r="X151" s="272"/>
      <c r="Y151" s="272"/>
      <c r="Z151" s="272"/>
    </row>
    <row r="152" spans="1:26" ht="12.75" customHeight="1" x14ac:dyDescent="0.35">
      <c r="A152" s="272"/>
      <c r="B152" s="272"/>
      <c r="C152" s="272"/>
      <c r="D152" s="272"/>
      <c r="E152" s="272"/>
      <c r="F152" s="272"/>
      <c r="G152" s="272"/>
      <c r="H152" s="272"/>
      <c r="I152" s="272"/>
      <c r="J152" s="272"/>
      <c r="K152" s="272"/>
      <c r="L152" s="272"/>
      <c r="M152" s="272"/>
      <c r="N152" s="272"/>
      <c r="O152" s="272"/>
      <c r="P152" s="272"/>
      <c r="Q152" s="272"/>
      <c r="R152" s="272"/>
      <c r="S152" s="272"/>
      <c r="T152" s="272"/>
      <c r="U152" s="272"/>
      <c r="V152" s="272"/>
      <c r="W152" s="272"/>
      <c r="X152" s="272"/>
      <c r="Y152" s="272"/>
      <c r="Z152" s="272"/>
    </row>
    <row r="153" spans="1:26" ht="12.75" customHeight="1" x14ac:dyDescent="0.35">
      <c r="A153" s="272"/>
      <c r="B153" s="272"/>
      <c r="C153" s="272"/>
      <c r="D153" s="272"/>
      <c r="E153" s="272"/>
      <c r="F153" s="272"/>
      <c r="G153" s="272"/>
      <c r="H153" s="272"/>
      <c r="I153" s="272"/>
      <c r="J153" s="272"/>
      <c r="K153" s="272"/>
      <c r="L153" s="272"/>
      <c r="M153" s="272"/>
      <c r="N153" s="272"/>
      <c r="O153" s="272"/>
      <c r="P153" s="272"/>
      <c r="Q153" s="272"/>
      <c r="R153" s="272"/>
      <c r="S153" s="272"/>
      <c r="T153" s="272"/>
      <c r="U153" s="272"/>
      <c r="V153" s="272"/>
      <c r="W153" s="272"/>
      <c r="X153" s="272"/>
      <c r="Y153" s="272"/>
      <c r="Z153" s="272"/>
    </row>
    <row r="154" spans="1:26" ht="12.75" customHeight="1" x14ac:dyDescent="0.35">
      <c r="A154" s="272"/>
      <c r="B154" s="272"/>
      <c r="C154" s="272"/>
      <c r="D154" s="272"/>
      <c r="E154" s="272"/>
      <c r="F154" s="272"/>
      <c r="G154" s="272"/>
      <c r="H154" s="272"/>
      <c r="I154" s="272"/>
      <c r="J154" s="272"/>
      <c r="K154" s="272"/>
      <c r="L154" s="272"/>
      <c r="M154" s="272"/>
      <c r="N154" s="272"/>
      <c r="O154" s="272"/>
      <c r="P154" s="272"/>
      <c r="Q154" s="272"/>
      <c r="R154" s="272"/>
      <c r="S154" s="272"/>
      <c r="T154" s="272"/>
      <c r="U154" s="272"/>
      <c r="V154" s="272"/>
      <c r="W154" s="272"/>
      <c r="X154" s="272"/>
      <c r="Y154" s="272"/>
      <c r="Z154" s="272"/>
    </row>
    <row r="155" spans="1:26" ht="12.75" customHeight="1" x14ac:dyDescent="0.35">
      <c r="A155" s="272"/>
      <c r="B155" s="272"/>
      <c r="C155" s="272"/>
      <c r="D155" s="272"/>
      <c r="E155" s="272"/>
      <c r="F155" s="272"/>
      <c r="G155" s="272"/>
      <c r="H155" s="272"/>
      <c r="I155" s="272"/>
      <c r="J155" s="272"/>
      <c r="K155" s="272"/>
      <c r="L155" s="272"/>
      <c r="M155" s="272"/>
      <c r="N155" s="272"/>
      <c r="O155" s="272"/>
      <c r="P155" s="272"/>
      <c r="Q155" s="272"/>
      <c r="R155" s="272"/>
      <c r="S155" s="272"/>
      <c r="T155" s="272"/>
      <c r="U155" s="272"/>
      <c r="V155" s="272"/>
      <c r="W155" s="272"/>
      <c r="X155" s="272"/>
      <c r="Y155" s="272"/>
      <c r="Z155" s="272"/>
    </row>
    <row r="156" spans="1:26" ht="12.75" customHeight="1" x14ac:dyDescent="0.35">
      <c r="A156" s="272"/>
      <c r="B156" s="272"/>
      <c r="C156" s="272"/>
      <c r="D156" s="272"/>
      <c r="E156" s="272"/>
      <c r="F156" s="272"/>
      <c r="G156" s="272"/>
      <c r="H156" s="272"/>
      <c r="I156" s="272"/>
      <c r="J156" s="272"/>
      <c r="K156" s="272"/>
      <c r="L156" s="272"/>
      <c r="M156" s="272"/>
      <c r="N156" s="272"/>
      <c r="O156" s="272"/>
      <c r="P156" s="272"/>
      <c r="Q156" s="272"/>
      <c r="R156" s="272"/>
      <c r="S156" s="272"/>
      <c r="T156" s="272"/>
      <c r="U156" s="272"/>
      <c r="V156" s="272"/>
      <c r="W156" s="272"/>
      <c r="X156" s="272"/>
      <c r="Y156" s="272"/>
      <c r="Z156" s="272"/>
    </row>
    <row r="157" spans="1:26" ht="12.75" customHeight="1" x14ac:dyDescent="0.35">
      <c r="A157" s="272"/>
      <c r="B157" s="272"/>
      <c r="C157" s="272"/>
      <c r="D157" s="272"/>
      <c r="E157" s="272"/>
      <c r="F157" s="272"/>
      <c r="G157" s="272"/>
      <c r="H157" s="272"/>
      <c r="I157" s="272"/>
      <c r="J157" s="272"/>
      <c r="K157" s="272"/>
      <c r="L157" s="272"/>
      <c r="M157" s="272"/>
      <c r="N157" s="272"/>
      <c r="O157" s="272"/>
      <c r="P157" s="272"/>
      <c r="Q157" s="272"/>
      <c r="R157" s="272"/>
      <c r="S157" s="272"/>
      <c r="T157" s="272"/>
      <c r="U157" s="272"/>
      <c r="V157" s="272"/>
      <c r="W157" s="272"/>
      <c r="X157" s="272"/>
      <c r="Y157" s="272"/>
      <c r="Z157" s="272"/>
    </row>
    <row r="158" spans="1:26" ht="12.75" customHeight="1" x14ac:dyDescent="0.35">
      <c r="A158" s="272"/>
      <c r="B158" s="272"/>
      <c r="C158" s="272"/>
      <c r="D158" s="272"/>
      <c r="E158" s="272"/>
      <c r="F158" s="272"/>
      <c r="G158" s="272"/>
      <c r="H158" s="272"/>
      <c r="I158" s="272"/>
      <c r="J158" s="272"/>
      <c r="K158" s="272"/>
      <c r="L158" s="272"/>
      <c r="M158" s="272"/>
      <c r="N158" s="272"/>
      <c r="O158" s="272"/>
      <c r="P158" s="272"/>
      <c r="Q158" s="272"/>
      <c r="R158" s="272"/>
      <c r="S158" s="272"/>
      <c r="T158" s="272"/>
      <c r="U158" s="272"/>
      <c r="V158" s="272"/>
      <c r="W158" s="272"/>
      <c r="X158" s="272"/>
      <c r="Y158" s="272"/>
      <c r="Z158" s="272"/>
    </row>
    <row r="159" spans="1:26" ht="12.75" customHeight="1" x14ac:dyDescent="0.35">
      <c r="A159" s="272"/>
      <c r="B159" s="272"/>
      <c r="C159" s="272"/>
      <c r="D159" s="272"/>
      <c r="E159" s="272"/>
      <c r="F159" s="272"/>
      <c r="G159" s="272"/>
      <c r="H159" s="272"/>
      <c r="I159" s="272"/>
      <c r="J159" s="272"/>
      <c r="K159" s="272"/>
      <c r="L159" s="272"/>
      <c r="M159" s="272"/>
      <c r="N159" s="272"/>
      <c r="O159" s="272"/>
      <c r="P159" s="272"/>
      <c r="Q159" s="272"/>
      <c r="R159" s="272"/>
      <c r="S159" s="272"/>
      <c r="T159" s="272"/>
      <c r="U159" s="272"/>
      <c r="V159" s="272"/>
      <c r="W159" s="272"/>
      <c r="X159" s="272"/>
      <c r="Y159" s="272"/>
      <c r="Z159" s="272"/>
    </row>
    <row r="160" spans="1:26" ht="12.75" customHeight="1" x14ac:dyDescent="0.35">
      <c r="A160" s="272"/>
      <c r="B160" s="272"/>
      <c r="C160" s="272"/>
      <c r="D160" s="272"/>
      <c r="E160" s="272"/>
      <c r="F160" s="272"/>
      <c r="G160" s="272"/>
      <c r="H160" s="272"/>
      <c r="I160" s="272"/>
      <c r="J160" s="272"/>
      <c r="K160" s="272"/>
      <c r="L160" s="272"/>
      <c r="M160" s="272"/>
      <c r="N160" s="272"/>
      <c r="O160" s="272"/>
      <c r="P160" s="272"/>
      <c r="Q160" s="272"/>
      <c r="R160" s="272"/>
      <c r="S160" s="272"/>
      <c r="T160" s="272"/>
      <c r="U160" s="272"/>
      <c r="V160" s="272"/>
      <c r="W160" s="272"/>
      <c r="X160" s="272"/>
      <c r="Y160" s="272"/>
      <c r="Z160" s="272"/>
    </row>
    <row r="161" spans="1:26" ht="12.75" customHeight="1" x14ac:dyDescent="0.35">
      <c r="A161" s="272"/>
      <c r="B161" s="272"/>
      <c r="C161" s="272"/>
      <c r="D161" s="272"/>
      <c r="E161" s="272"/>
      <c r="F161" s="272"/>
      <c r="G161" s="272"/>
      <c r="H161" s="272"/>
      <c r="I161" s="272"/>
      <c r="J161" s="272"/>
      <c r="K161" s="272"/>
      <c r="L161" s="272"/>
      <c r="M161" s="272"/>
      <c r="N161" s="272"/>
      <c r="O161" s="272"/>
      <c r="P161" s="272"/>
      <c r="Q161" s="272"/>
      <c r="R161" s="272"/>
      <c r="S161" s="272"/>
      <c r="T161" s="272"/>
      <c r="U161" s="272"/>
      <c r="V161" s="272"/>
      <c r="W161" s="272"/>
      <c r="X161" s="272"/>
      <c r="Y161" s="272"/>
      <c r="Z161" s="272"/>
    </row>
    <row r="162" spans="1:26" ht="12.75" customHeight="1" x14ac:dyDescent="0.35">
      <c r="A162" s="272"/>
      <c r="B162" s="272"/>
      <c r="C162" s="272"/>
      <c r="D162" s="272"/>
      <c r="E162" s="272"/>
      <c r="F162" s="272"/>
      <c r="G162" s="272"/>
      <c r="H162" s="272"/>
      <c r="I162" s="272"/>
      <c r="J162" s="272"/>
      <c r="K162" s="272"/>
      <c r="L162" s="272"/>
      <c r="M162" s="272"/>
      <c r="N162" s="272"/>
      <c r="O162" s="272"/>
      <c r="P162" s="272"/>
      <c r="Q162" s="272"/>
      <c r="R162" s="272"/>
      <c r="S162" s="272"/>
      <c r="T162" s="272"/>
      <c r="U162" s="272"/>
      <c r="V162" s="272"/>
      <c r="W162" s="272"/>
      <c r="X162" s="272"/>
      <c r="Y162" s="272"/>
      <c r="Z162" s="272"/>
    </row>
    <row r="163" spans="1:26" ht="12.75" customHeight="1" x14ac:dyDescent="0.35">
      <c r="A163" s="272"/>
      <c r="B163" s="272"/>
      <c r="C163" s="272"/>
      <c r="D163" s="272"/>
      <c r="E163" s="272"/>
      <c r="F163" s="272"/>
      <c r="G163" s="272"/>
      <c r="H163" s="272"/>
      <c r="I163" s="272"/>
      <c r="J163" s="272"/>
      <c r="K163" s="272"/>
      <c r="L163" s="272"/>
      <c r="M163" s="272"/>
      <c r="N163" s="272"/>
      <c r="O163" s="272"/>
      <c r="P163" s="272"/>
      <c r="Q163" s="272"/>
      <c r="R163" s="272"/>
      <c r="S163" s="272"/>
      <c r="T163" s="272"/>
      <c r="U163" s="272"/>
      <c r="V163" s="272"/>
      <c r="W163" s="272"/>
      <c r="X163" s="272"/>
      <c r="Y163" s="272"/>
      <c r="Z163" s="272"/>
    </row>
    <row r="164" spans="1:26" ht="12.75" customHeight="1" x14ac:dyDescent="0.35">
      <c r="A164" s="272"/>
      <c r="B164" s="272"/>
      <c r="C164" s="272"/>
      <c r="D164" s="272"/>
      <c r="E164" s="272"/>
      <c r="F164" s="272"/>
      <c r="G164" s="272"/>
      <c r="H164" s="272"/>
      <c r="I164" s="272"/>
      <c r="J164" s="272"/>
      <c r="K164" s="272"/>
      <c r="L164" s="272"/>
      <c r="M164" s="272"/>
      <c r="N164" s="272"/>
      <c r="O164" s="272"/>
      <c r="P164" s="272"/>
      <c r="Q164" s="272"/>
      <c r="R164" s="272"/>
      <c r="S164" s="272"/>
      <c r="T164" s="272"/>
      <c r="U164" s="272"/>
      <c r="V164" s="272"/>
      <c r="W164" s="272"/>
      <c r="X164" s="272"/>
      <c r="Y164" s="272"/>
      <c r="Z164" s="272"/>
    </row>
    <row r="165" spans="1:26" ht="12.75" customHeight="1" x14ac:dyDescent="0.35">
      <c r="A165" s="272"/>
      <c r="B165" s="272"/>
      <c r="C165" s="272"/>
      <c r="D165" s="272"/>
      <c r="E165" s="272"/>
      <c r="F165" s="272"/>
      <c r="G165" s="272"/>
      <c r="H165" s="272"/>
      <c r="I165" s="272"/>
      <c r="J165" s="272"/>
      <c r="K165" s="272"/>
      <c r="L165" s="272"/>
      <c r="M165" s="272"/>
      <c r="N165" s="272"/>
      <c r="O165" s="272"/>
      <c r="P165" s="272"/>
      <c r="Q165" s="272"/>
      <c r="R165" s="272"/>
      <c r="S165" s="272"/>
      <c r="T165" s="272"/>
      <c r="U165" s="272"/>
      <c r="V165" s="272"/>
      <c r="W165" s="272"/>
      <c r="X165" s="272"/>
      <c r="Y165" s="272"/>
      <c r="Z165" s="272"/>
    </row>
    <row r="166" spans="1:26" ht="12.75" customHeight="1" x14ac:dyDescent="0.35">
      <c r="A166" s="272"/>
      <c r="B166" s="272"/>
      <c r="C166" s="272"/>
      <c r="D166" s="272"/>
      <c r="E166" s="272"/>
      <c r="F166" s="272"/>
      <c r="G166" s="272"/>
      <c r="H166" s="272"/>
      <c r="I166" s="272"/>
      <c r="J166" s="272"/>
      <c r="K166" s="272"/>
      <c r="L166" s="272"/>
      <c r="M166" s="272"/>
      <c r="N166" s="272"/>
      <c r="O166" s="272"/>
      <c r="P166" s="272"/>
      <c r="Q166" s="272"/>
      <c r="R166" s="272"/>
      <c r="S166" s="272"/>
      <c r="T166" s="272"/>
      <c r="U166" s="272"/>
      <c r="V166" s="272"/>
      <c r="W166" s="272"/>
      <c r="X166" s="272"/>
      <c r="Y166" s="272"/>
      <c r="Z166" s="272"/>
    </row>
    <row r="167" spans="1:26" ht="12.75" customHeight="1" x14ac:dyDescent="0.35">
      <c r="A167" s="272"/>
      <c r="B167" s="272"/>
      <c r="C167" s="272"/>
      <c r="D167" s="272"/>
      <c r="E167" s="272"/>
      <c r="F167" s="272"/>
      <c r="G167" s="272"/>
      <c r="H167" s="272"/>
      <c r="I167" s="272"/>
      <c r="J167" s="272"/>
      <c r="K167" s="272"/>
      <c r="L167" s="272"/>
      <c r="M167" s="272"/>
      <c r="N167" s="272"/>
      <c r="O167" s="272"/>
      <c r="P167" s="272"/>
      <c r="Q167" s="272"/>
      <c r="R167" s="272"/>
      <c r="S167" s="272"/>
      <c r="T167" s="272"/>
      <c r="U167" s="272"/>
      <c r="V167" s="272"/>
      <c r="W167" s="272"/>
      <c r="X167" s="272"/>
      <c r="Y167" s="272"/>
      <c r="Z167" s="272"/>
    </row>
    <row r="168" spans="1:26" ht="12.75" customHeight="1" x14ac:dyDescent="0.35">
      <c r="A168" s="272"/>
      <c r="B168" s="272"/>
      <c r="C168" s="272"/>
      <c r="D168" s="272"/>
      <c r="E168" s="272"/>
      <c r="F168" s="272"/>
      <c r="G168" s="272"/>
      <c r="H168" s="272"/>
      <c r="I168" s="272"/>
      <c r="J168" s="272"/>
      <c r="K168" s="272"/>
      <c r="L168" s="272"/>
      <c r="M168" s="272"/>
      <c r="N168" s="272"/>
      <c r="O168" s="272"/>
      <c r="P168" s="272"/>
      <c r="Q168" s="272"/>
      <c r="R168" s="272"/>
      <c r="S168" s="272"/>
      <c r="T168" s="272"/>
      <c r="U168" s="272"/>
      <c r="V168" s="272"/>
      <c r="W168" s="272"/>
      <c r="X168" s="272"/>
      <c r="Y168" s="272"/>
      <c r="Z168" s="272"/>
    </row>
    <row r="169" spans="1:26" ht="12.75" customHeight="1" x14ac:dyDescent="0.35">
      <c r="A169" s="272"/>
      <c r="B169" s="272"/>
      <c r="C169" s="272"/>
      <c r="D169" s="272"/>
      <c r="E169" s="272"/>
      <c r="F169" s="272"/>
      <c r="G169" s="272"/>
      <c r="H169" s="272"/>
      <c r="I169" s="272"/>
      <c r="J169" s="272"/>
      <c r="K169" s="272"/>
      <c r="L169" s="272"/>
      <c r="M169" s="272"/>
      <c r="N169" s="272"/>
      <c r="O169" s="272"/>
      <c r="P169" s="272"/>
      <c r="Q169" s="272"/>
      <c r="R169" s="272"/>
      <c r="S169" s="272"/>
      <c r="T169" s="272"/>
      <c r="U169" s="272"/>
      <c r="V169" s="272"/>
      <c r="W169" s="272"/>
      <c r="X169" s="272"/>
      <c r="Y169" s="272"/>
      <c r="Z169" s="272"/>
    </row>
    <row r="170" spans="1:26" ht="12.75" customHeight="1" x14ac:dyDescent="0.35">
      <c r="A170" s="272"/>
      <c r="B170" s="272"/>
      <c r="C170" s="272"/>
      <c r="D170" s="272"/>
      <c r="E170" s="272"/>
      <c r="F170" s="272"/>
      <c r="G170" s="272"/>
      <c r="H170" s="272"/>
      <c r="I170" s="272"/>
      <c r="J170" s="272"/>
      <c r="K170" s="272"/>
      <c r="L170" s="272"/>
      <c r="M170" s="272"/>
      <c r="N170" s="272"/>
      <c r="O170" s="272"/>
      <c r="P170" s="272"/>
      <c r="Q170" s="272"/>
      <c r="R170" s="272"/>
      <c r="S170" s="272"/>
      <c r="T170" s="272"/>
      <c r="U170" s="272"/>
      <c r="V170" s="272"/>
      <c r="W170" s="272"/>
      <c r="X170" s="272"/>
      <c r="Y170" s="272"/>
      <c r="Z170" s="272"/>
    </row>
    <row r="171" spans="1:26" ht="12.75" customHeight="1" x14ac:dyDescent="0.35">
      <c r="A171" s="272"/>
      <c r="B171" s="272"/>
      <c r="C171" s="272"/>
      <c r="D171" s="272"/>
      <c r="E171" s="272"/>
      <c r="F171" s="272"/>
      <c r="G171" s="272"/>
      <c r="H171" s="272"/>
      <c r="I171" s="272"/>
      <c r="J171" s="272"/>
      <c r="K171" s="272"/>
      <c r="L171" s="272"/>
      <c r="M171" s="272"/>
      <c r="N171" s="272"/>
      <c r="O171" s="272"/>
      <c r="P171" s="272"/>
      <c r="Q171" s="272"/>
      <c r="R171" s="272"/>
      <c r="S171" s="272"/>
      <c r="T171" s="272"/>
      <c r="U171" s="272"/>
      <c r="V171" s="272"/>
      <c r="W171" s="272"/>
      <c r="X171" s="272"/>
      <c r="Y171" s="272"/>
      <c r="Z171" s="272"/>
    </row>
    <row r="172" spans="1:26" ht="12.75" customHeight="1" x14ac:dyDescent="0.35">
      <c r="A172" s="272"/>
      <c r="B172" s="272"/>
      <c r="C172" s="272"/>
      <c r="D172" s="272"/>
      <c r="E172" s="272"/>
      <c r="F172" s="272"/>
      <c r="G172" s="272"/>
      <c r="H172" s="272"/>
      <c r="I172" s="272"/>
      <c r="J172" s="272"/>
      <c r="K172" s="272"/>
      <c r="L172" s="272"/>
      <c r="M172" s="272"/>
      <c r="N172" s="272"/>
      <c r="O172" s="272"/>
      <c r="P172" s="272"/>
      <c r="Q172" s="272"/>
      <c r="R172" s="272"/>
      <c r="S172" s="272"/>
      <c r="T172" s="272"/>
      <c r="U172" s="272"/>
      <c r="V172" s="272"/>
      <c r="W172" s="272"/>
      <c r="X172" s="272"/>
      <c r="Y172" s="272"/>
      <c r="Z172" s="272"/>
    </row>
    <row r="173" spans="1:26" ht="12.75" customHeight="1" x14ac:dyDescent="0.35">
      <c r="A173" s="272"/>
      <c r="B173" s="272"/>
      <c r="C173" s="272"/>
      <c r="D173" s="272"/>
      <c r="E173" s="272"/>
      <c r="F173" s="272"/>
      <c r="G173" s="272"/>
      <c r="H173" s="272"/>
      <c r="I173" s="272"/>
      <c r="J173" s="272"/>
      <c r="K173" s="272"/>
      <c r="L173" s="272"/>
      <c r="M173" s="272"/>
      <c r="N173" s="272"/>
      <c r="O173" s="272"/>
      <c r="P173" s="272"/>
      <c r="Q173" s="272"/>
      <c r="R173" s="272"/>
      <c r="S173" s="272"/>
      <c r="T173" s="272"/>
      <c r="U173" s="272"/>
      <c r="V173" s="272"/>
      <c r="W173" s="272"/>
      <c r="X173" s="272"/>
      <c r="Y173" s="272"/>
      <c r="Z173" s="272"/>
    </row>
    <row r="174" spans="1:26" ht="12.75" customHeight="1" x14ac:dyDescent="0.35">
      <c r="A174" s="272"/>
      <c r="B174" s="272"/>
      <c r="C174" s="272"/>
      <c r="D174" s="272"/>
      <c r="E174" s="272"/>
      <c r="F174" s="272"/>
      <c r="G174" s="272"/>
      <c r="H174" s="272"/>
      <c r="I174" s="272"/>
      <c r="J174" s="272"/>
      <c r="K174" s="272"/>
      <c r="L174" s="272"/>
      <c r="M174" s="272"/>
      <c r="N174" s="272"/>
      <c r="O174" s="272"/>
      <c r="P174" s="272"/>
      <c r="Q174" s="272"/>
      <c r="R174" s="272"/>
      <c r="S174" s="272"/>
      <c r="T174" s="272"/>
      <c r="U174" s="272"/>
      <c r="V174" s="272"/>
      <c r="W174" s="272"/>
      <c r="X174" s="272"/>
      <c r="Y174" s="272"/>
      <c r="Z174" s="272"/>
    </row>
    <row r="175" spans="1:26" ht="12.75" customHeight="1" x14ac:dyDescent="0.35">
      <c r="A175" s="272"/>
      <c r="B175" s="272"/>
      <c r="C175" s="272"/>
      <c r="D175" s="272"/>
      <c r="E175" s="272"/>
      <c r="F175" s="272"/>
      <c r="G175" s="272"/>
      <c r="H175" s="272"/>
      <c r="I175" s="272"/>
      <c r="J175" s="272"/>
      <c r="K175" s="272"/>
      <c r="L175" s="272"/>
      <c r="M175" s="272"/>
      <c r="N175" s="272"/>
      <c r="O175" s="272"/>
      <c r="P175" s="272"/>
      <c r="Q175" s="272"/>
      <c r="R175" s="272"/>
      <c r="S175" s="272"/>
      <c r="T175" s="272"/>
      <c r="U175" s="272"/>
      <c r="V175" s="272"/>
      <c r="W175" s="272"/>
      <c r="X175" s="272"/>
      <c r="Y175" s="272"/>
      <c r="Z175" s="272"/>
    </row>
    <row r="176" spans="1:26" ht="12.75" customHeight="1" x14ac:dyDescent="0.35">
      <c r="A176" s="272"/>
      <c r="B176" s="272"/>
      <c r="C176" s="272"/>
      <c r="D176" s="272"/>
      <c r="E176" s="272"/>
      <c r="F176" s="272"/>
      <c r="G176" s="272"/>
      <c r="H176" s="272"/>
      <c r="I176" s="272"/>
      <c r="J176" s="272"/>
      <c r="K176" s="272"/>
      <c r="L176" s="272"/>
      <c r="M176" s="272"/>
      <c r="N176" s="272"/>
      <c r="O176" s="272"/>
      <c r="P176" s="272"/>
      <c r="Q176" s="272"/>
      <c r="R176" s="272"/>
      <c r="S176" s="272"/>
      <c r="T176" s="272"/>
      <c r="U176" s="272"/>
      <c r="V176" s="272"/>
      <c r="W176" s="272"/>
      <c r="X176" s="272"/>
      <c r="Y176" s="272"/>
      <c r="Z176" s="272"/>
    </row>
    <row r="177" spans="1:26" ht="12.75" customHeight="1" x14ac:dyDescent="0.35">
      <c r="A177" s="272"/>
      <c r="B177" s="272"/>
      <c r="C177" s="272"/>
      <c r="D177" s="272"/>
      <c r="E177" s="272"/>
      <c r="F177" s="272"/>
      <c r="G177" s="272"/>
      <c r="H177" s="272"/>
      <c r="I177" s="272"/>
      <c r="J177" s="272"/>
      <c r="K177" s="272"/>
      <c r="L177" s="272"/>
      <c r="M177" s="272"/>
      <c r="N177" s="272"/>
      <c r="O177" s="272"/>
      <c r="P177" s="272"/>
      <c r="Q177" s="272"/>
      <c r="R177" s="272"/>
      <c r="S177" s="272"/>
      <c r="T177" s="272"/>
      <c r="U177" s="272"/>
      <c r="V177" s="272"/>
      <c r="W177" s="272"/>
      <c r="X177" s="272"/>
      <c r="Y177" s="272"/>
      <c r="Z177" s="272"/>
    </row>
    <row r="178" spans="1:26" ht="12.75" customHeight="1" x14ac:dyDescent="0.35">
      <c r="A178" s="272"/>
      <c r="B178" s="272"/>
      <c r="C178" s="272"/>
      <c r="D178" s="272"/>
      <c r="E178" s="272"/>
      <c r="F178" s="272"/>
      <c r="G178" s="272"/>
      <c r="H178" s="272"/>
      <c r="I178" s="272"/>
      <c r="J178" s="272"/>
      <c r="K178" s="272"/>
      <c r="L178" s="272"/>
      <c r="M178" s="272"/>
      <c r="N178" s="272"/>
      <c r="O178" s="272"/>
      <c r="P178" s="272"/>
      <c r="Q178" s="272"/>
      <c r="R178" s="272"/>
      <c r="S178" s="272"/>
      <c r="T178" s="272"/>
      <c r="U178" s="272"/>
      <c r="V178" s="272"/>
      <c r="W178" s="272"/>
      <c r="X178" s="272"/>
      <c r="Y178" s="272"/>
      <c r="Z178" s="272"/>
    </row>
    <row r="179" spans="1:26" ht="12.75" customHeight="1" x14ac:dyDescent="0.35">
      <c r="A179" s="272"/>
      <c r="B179" s="272"/>
      <c r="C179" s="272"/>
      <c r="D179" s="272"/>
      <c r="E179" s="272"/>
      <c r="F179" s="272"/>
      <c r="G179" s="272"/>
      <c r="H179" s="272"/>
      <c r="I179" s="272"/>
      <c r="J179" s="272"/>
      <c r="K179" s="272"/>
      <c r="L179" s="272"/>
      <c r="M179" s="272"/>
      <c r="N179" s="272"/>
      <c r="O179" s="272"/>
      <c r="P179" s="272"/>
      <c r="Q179" s="272"/>
      <c r="R179" s="272"/>
      <c r="S179" s="272"/>
      <c r="T179" s="272"/>
      <c r="U179" s="272"/>
      <c r="V179" s="272"/>
      <c r="W179" s="272"/>
      <c r="X179" s="272"/>
      <c r="Y179" s="272"/>
      <c r="Z179" s="272"/>
    </row>
    <row r="180" spans="1:26" ht="12.75" customHeight="1" x14ac:dyDescent="0.35">
      <c r="A180" s="272"/>
      <c r="B180" s="272"/>
      <c r="C180" s="272"/>
      <c r="D180" s="272"/>
      <c r="E180" s="272"/>
      <c r="F180" s="272"/>
      <c r="G180" s="272"/>
      <c r="H180" s="272"/>
      <c r="I180" s="272"/>
      <c r="J180" s="272"/>
      <c r="K180" s="272"/>
      <c r="L180" s="272"/>
      <c r="M180" s="272"/>
      <c r="N180" s="272"/>
      <c r="O180" s="272"/>
      <c r="P180" s="272"/>
      <c r="Q180" s="272"/>
      <c r="R180" s="272"/>
      <c r="S180" s="272"/>
      <c r="T180" s="272"/>
      <c r="U180" s="272"/>
      <c r="V180" s="272"/>
      <c r="W180" s="272"/>
      <c r="X180" s="272"/>
      <c r="Y180" s="272"/>
      <c r="Z180" s="272"/>
    </row>
    <row r="181" spans="1:26" ht="12.75" customHeight="1" x14ac:dyDescent="0.35">
      <c r="A181" s="272"/>
      <c r="B181" s="272"/>
      <c r="C181" s="272"/>
      <c r="D181" s="272"/>
      <c r="E181" s="272"/>
      <c r="F181" s="272"/>
      <c r="G181" s="272"/>
      <c r="H181" s="272"/>
      <c r="I181" s="272"/>
      <c r="J181" s="272"/>
      <c r="K181" s="272"/>
      <c r="L181" s="272"/>
      <c r="M181" s="272"/>
      <c r="N181" s="272"/>
      <c r="O181" s="272"/>
      <c r="P181" s="272"/>
      <c r="Q181" s="272"/>
      <c r="R181" s="272"/>
      <c r="S181" s="272"/>
      <c r="T181" s="272"/>
      <c r="U181" s="272"/>
      <c r="V181" s="272"/>
      <c r="W181" s="272"/>
      <c r="X181" s="272"/>
      <c r="Y181" s="272"/>
      <c r="Z181" s="272"/>
    </row>
    <row r="182" spans="1:26" ht="12.75" customHeight="1" x14ac:dyDescent="0.35">
      <c r="A182" s="272"/>
      <c r="B182" s="272"/>
      <c r="C182" s="272"/>
      <c r="D182" s="272"/>
      <c r="E182" s="272"/>
      <c r="F182" s="272"/>
      <c r="G182" s="272"/>
      <c r="H182" s="272"/>
      <c r="I182" s="272"/>
      <c r="J182" s="272"/>
      <c r="K182" s="272"/>
      <c r="L182" s="272"/>
      <c r="M182" s="272"/>
      <c r="N182" s="272"/>
      <c r="O182" s="272"/>
      <c r="P182" s="272"/>
      <c r="Q182" s="272"/>
      <c r="R182" s="272"/>
      <c r="S182" s="272"/>
      <c r="T182" s="272"/>
      <c r="U182" s="272"/>
      <c r="V182" s="272"/>
      <c r="W182" s="272"/>
      <c r="X182" s="272"/>
      <c r="Y182" s="272"/>
      <c r="Z182" s="272"/>
    </row>
    <row r="183" spans="1:26" ht="12.75" customHeight="1" x14ac:dyDescent="0.35">
      <c r="A183" s="272"/>
      <c r="B183" s="272"/>
      <c r="C183" s="272"/>
      <c r="D183" s="272"/>
      <c r="E183" s="272"/>
      <c r="F183" s="272"/>
      <c r="G183" s="272"/>
      <c r="H183" s="272"/>
      <c r="I183" s="272"/>
      <c r="J183" s="272"/>
      <c r="K183" s="272"/>
      <c r="L183" s="272"/>
      <c r="M183" s="272"/>
      <c r="N183" s="272"/>
      <c r="O183" s="272"/>
      <c r="P183" s="272"/>
      <c r="Q183" s="272"/>
      <c r="R183" s="272"/>
      <c r="S183" s="272"/>
      <c r="T183" s="272"/>
      <c r="U183" s="272"/>
      <c r="V183" s="272"/>
      <c r="W183" s="272"/>
      <c r="X183" s="272"/>
      <c r="Y183" s="272"/>
      <c r="Z183" s="272"/>
    </row>
    <row r="184" spans="1:26" ht="12.75" customHeight="1" x14ac:dyDescent="0.35">
      <c r="A184" s="272"/>
      <c r="B184" s="272"/>
      <c r="C184" s="272"/>
      <c r="D184" s="272"/>
      <c r="E184" s="272"/>
      <c r="F184" s="272"/>
      <c r="G184" s="272"/>
      <c r="H184" s="272"/>
      <c r="I184" s="272"/>
      <c r="J184" s="272"/>
      <c r="K184" s="272"/>
      <c r="L184" s="272"/>
      <c r="M184" s="272"/>
      <c r="N184" s="272"/>
      <c r="O184" s="272"/>
      <c r="P184" s="272"/>
      <c r="Q184" s="272"/>
      <c r="R184" s="272"/>
      <c r="S184" s="272"/>
      <c r="T184" s="272"/>
      <c r="U184" s="272"/>
      <c r="V184" s="272"/>
      <c r="W184" s="272"/>
      <c r="X184" s="272"/>
      <c r="Y184" s="272"/>
      <c r="Z184" s="272"/>
    </row>
    <row r="185" spans="1:26" ht="12.75" customHeight="1" x14ac:dyDescent="0.35">
      <c r="A185" s="272"/>
      <c r="B185" s="272"/>
      <c r="C185" s="272"/>
      <c r="D185" s="272"/>
      <c r="E185" s="272"/>
      <c r="F185" s="272"/>
      <c r="G185" s="272"/>
      <c r="H185" s="272"/>
      <c r="I185" s="272"/>
      <c r="J185" s="272"/>
      <c r="K185" s="272"/>
      <c r="L185" s="272"/>
      <c r="M185" s="272"/>
      <c r="N185" s="272"/>
      <c r="O185" s="272"/>
      <c r="P185" s="272"/>
      <c r="Q185" s="272"/>
      <c r="R185" s="272"/>
      <c r="S185" s="272"/>
      <c r="T185" s="272"/>
      <c r="U185" s="272"/>
      <c r="V185" s="272"/>
      <c r="W185" s="272"/>
      <c r="X185" s="272"/>
      <c r="Y185" s="272"/>
      <c r="Z185" s="272"/>
    </row>
    <row r="186" spans="1:26" ht="12.75" customHeight="1" x14ac:dyDescent="0.35">
      <c r="A186" s="272"/>
      <c r="B186" s="272"/>
      <c r="C186" s="272"/>
      <c r="D186" s="272"/>
      <c r="E186" s="272"/>
      <c r="F186" s="272"/>
      <c r="G186" s="272"/>
      <c r="H186" s="272"/>
      <c r="I186" s="272"/>
      <c r="J186" s="272"/>
      <c r="K186" s="272"/>
      <c r="L186" s="272"/>
      <c r="M186" s="272"/>
      <c r="N186" s="272"/>
      <c r="O186" s="272"/>
      <c r="P186" s="272"/>
      <c r="Q186" s="272"/>
      <c r="R186" s="272"/>
      <c r="S186" s="272"/>
      <c r="T186" s="272"/>
      <c r="U186" s="272"/>
      <c r="V186" s="272"/>
      <c r="W186" s="272"/>
      <c r="X186" s="272"/>
      <c r="Y186" s="272"/>
      <c r="Z186" s="272"/>
    </row>
    <row r="187" spans="1:26" ht="12.75" customHeight="1" x14ac:dyDescent="0.35">
      <c r="A187" s="272"/>
      <c r="B187" s="272"/>
      <c r="C187" s="272"/>
      <c r="D187" s="272"/>
      <c r="E187" s="272"/>
      <c r="F187" s="272"/>
      <c r="G187" s="272"/>
      <c r="H187" s="272"/>
      <c r="I187" s="272"/>
      <c r="J187" s="272"/>
      <c r="K187" s="272"/>
      <c r="L187" s="272"/>
      <c r="M187" s="272"/>
      <c r="N187" s="272"/>
      <c r="O187" s="272"/>
      <c r="P187" s="272"/>
      <c r="Q187" s="272"/>
      <c r="R187" s="272"/>
      <c r="S187" s="272"/>
      <c r="T187" s="272"/>
      <c r="U187" s="272"/>
      <c r="V187" s="272"/>
      <c r="W187" s="272"/>
      <c r="X187" s="272"/>
      <c r="Y187" s="272"/>
      <c r="Z187" s="272"/>
    </row>
    <row r="188" spans="1:26" ht="12.75" customHeight="1" x14ac:dyDescent="0.35">
      <c r="A188" s="272"/>
      <c r="B188" s="272"/>
      <c r="C188" s="272"/>
      <c r="D188" s="272"/>
      <c r="E188" s="272"/>
      <c r="F188" s="272"/>
      <c r="G188" s="272"/>
      <c r="H188" s="272"/>
      <c r="I188" s="272"/>
      <c r="J188" s="272"/>
      <c r="K188" s="272"/>
      <c r="L188" s="272"/>
      <c r="M188" s="272"/>
      <c r="N188" s="272"/>
      <c r="O188" s="272"/>
      <c r="P188" s="272"/>
      <c r="Q188" s="272"/>
      <c r="R188" s="272"/>
      <c r="S188" s="272"/>
      <c r="T188" s="272"/>
      <c r="U188" s="272"/>
      <c r="V188" s="272"/>
      <c r="W188" s="272"/>
      <c r="X188" s="272"/>
      <c r="Y188" s="272"/>
      <c r="Z188" s="272"/>
    </row>
    <row r="189" spans="1:26" ht="12.75" customHeight="1" x14ac:dyDescent="0.35">
      <c r="A189" s="272"/>
      <c r="B189" s="272"/>
      <c r="C189" s="272"/>
      <c r="D189" s="272"/>
      <c r="E189" s="272"/>
      <c r="F189" s="272"/>
      <c r="G189" s="272"/>
      <c r="H189" s="272"/>
      <c r="I189" s="272"/>
      <c r="J189" s="272"/>
      <c r="K189" s="272"/>
      <c r="L189" s="272"/>
      <c r="M189" s="272"/>
      <c r="N189" s="272"/>
      <c r="O189" s="272"/>
      <c r="P189" s="272"/>
      <c r="Q189" s="272"/>
      <c r="R189" s="272"/>
      <c r="S189" s="272"/>
      <c r="T189" s="272"/>
      <c r="U189" s="272"/>
      <c r="V189" s="272"/>
      <c r="W189" s="272"/>
      <c r="X189" s="272"/>
      <c r="Y189" s="272"/>
      <c r="Z189" s="272"/>
    </row>
    <row r="190" spans="1:26" ht="12.75" customHeight="1" x14ac:dyDescent="0.35">
      <c r="A190" s="272"/>
      <c r="B190" s="272"/>
      <c r="C190" s="272"/>
      <c r="D190" s="272"/>
      <c r="E190" s="272"/>
      <c r="F190" s="272"/>
      <c r="G190" s="272"/>
      <c r="H190" s="272"/>
      <c r="I190" s="272"/>
      <c r="J190" s="272"/>
      <c r="K190" s="272"/>
      <c r="L190" s="272"/>
      <c r="M190" s="272"/>
      <c r="N190" s="272"/>
      <c r="O190" s="272"/>
      <c r="P190" s="272"/>
      <c r="Q190" s="272"/>
      <c r="R190" s="272"/>
      <c r="S190" s="272"/>
      <c r="T190" s="272"/>
      <c r="U190" s="272"/>
      <c r="V190" s="272"/>
      <c r="W190" s="272"/>
      <c r="X190" s="272"/>
      <c r="Y190" s="272"/>
      <c r="Z190" s="272"/>
    </row>
    <row r="191" spans="1:26" ht="12.75" customHeight="1" x14ac:dyDescent="0.35">
      <c r="A191" s="272"/>
      <c r="B191" s="272"/>
      <c r="C191" s="272"/>
      <c r="D191" s="272"/>
      <c r="E191" s="272"/>
      <c r="F191" s="272"/>
      <c r="G191" s="272"/>
      <c r="H191" s="272"/>
      <c r="I191" s="272"/>
      <c r="J191" s="272"/>
      <c r="K191" s="272"/>
      <c r="L191" s="272"/>
      <c r="M191" s="272"/>
      <c r="N191" s="272"/>
      <c r="O191" s="272"/>
      <c r="P191" s="272"/>
      <c r="Q191" s="272"/>
      <c r="R191" s="272"/>
      <c r="S191" s="272"/>
      <c r="T191" s="272"/>
      <c r="U191" s="272"/>
      <c r="V191" s="272"/>
      <c r="W191" s="272"/>
      <c r="X191" s="272"/>
      <c r="Y191" s="272"/>
      <c r="Z191" s="272"/>
    </row>
    <row r="192" spans="1:26" ht="12.75" customHeight="1" x14ac:dyDescent="0.35">
      <c r="A192" s="272"/>
      <c r="B192" s="272"/>
      <c r="C192" s="272"/>
      <c r="D192" s="272"/>
      <c r="E192" s="272"/>
      <c r="F192" s="272"/>
      <c r="G192" s="272"/>
      <c r="H192" s="272"/>
      <c r="I192" s="272"/>
      <c r="J192" s="272"/>
      <c r="K192" s="272"/>
      <c r="L192" s="272"/>
      <c r="M192" s="272"/>
      <c r="N192" s="272"/>
      <c r="O192" s="272"/>
      <c r="P192" s="272"/>
      <c r="Q192" s="272"/>
      <c r="R192" s="272"/>
      <c r="S192" s="272"/>
      <c r="T192" s="272"/>
      <c r="U192" s="272"/>
      <c r="V192" s="272"/>
      <c r="W192" s="272"/>
      <c r="X192" s="272"/>
      <c r="Y192" s="272"/>
      <c r="Z192" s="272"/>
    </row>
    <row r="193" spans="1:26" ht="12.75" customHeight="1" x14ac:dyDescent="0.35">
      <c r="A193" s="272"/>
      <c r="B193" s="272"/>
      <c r="C193" s="272"/>
      <c r="D193" s="272"/>
      <c r="E193" s="272"/>
      <c r="F193" s="272"/>
      <c r="G193" s="272"/>
      <c r="H193" s="272"/>
      <c r="I193" s="272"/>
      <c r="J193" s="272"/>
      <c r="K193" s="272"/>
      <c r="L193" s="272"/>
      <c r="M193" s="272"/>
      <c r="N193" s="272"/>
      <c r="O193" s="272"/>
      <c r="P193" s="272"/>
      <c r="Q193" s="272"/>
      <c r="R193" s="272"/>
      <c r="S193" s="272"/>
      <c r="T193" s="272"/>
      <c r="U193" s="272"/>
      <c r="V193" s="272"/>
      <c r="W193" s="272"/>
      <c r="X193" s="272"/>
      <c r="Y193" s="272"/>
      <c r="Z193" s="272"/>
    </row>
    <row r="194" spans="1:26" ht="12.75" customHeight="1" x14ac:dyDescent="0.35">
      <c r="A194" s="272"/>
      <c r="B194" s="272"/>
      <c r="C194" s="272"/>
      <c r="D194" s="272"/>
      <c r="E194" s="272"/>
      <c r="F194" s="272"/>
      <c r="G194" s="272"/>
      <c r="H194" s="272"/>
      <c r="I194" s="272"/>
      <c r="J194" s="272"/>
      <c r="K194" s="272"/>
      <c r="L194" s="272"/>
      <c r="M194" s="272"/>
      <c r="N194" s="272"/>
      <c r="O194" s="272"/>
      <c r="P194" s="272"/>
      <c r="Q194" s="272"/>
      <c r="R194" s="272"/>
      <c r="S194" s="272"/>
      <c r="T194" s="272"/>
      <c r="U194" s="272"/>
      <c r="V194" s="272"/>
      <c r="W194" s="272"/>
      <c r="X194" s="272"/>
      <c r="Y194" s="272"/>
      <c r="Z194" s="272"/>
    </row>
    <row r="195" spans="1:26" ht="12.75" customHeight="1" x14ac:dyDescent="0.35">
      <c r="A195" s="272"/>
      <c r="B195" s="272"/>
      <c r="C195" s="272"/>
      <c r="D195" s="272"/>
      <c r="E195" s="272"/>
      <c r="F195" s="272"/>
      <c r="G195" s="272"/>
      <c r="H195" s="272"/>
      <c r="I195" s="272"/>
      <c r="J195" s="272"/>
      <c r="K195" s="272"/>
      <c r="L195" s="272"/>
      <c r="M195" s="272"/>
      <c r="N195" s="272"/>
      <c r="O195" s="272"/>
      <c r="P195" s="272"/>
      <c r="Q195" s="272"/>
      <c r="R195" s="272"/>
      <c r="S195" s="272"/>
      <c r="T195" s="272"/>
      <c r="U195" s="272"/>
      <c r="V195" s="272"/>
      <c r="W195" s="272"/>
      <c r="X195" s="272"/>
      <c r="Y195" s="272"/>
      <c r="Z195" s="272"/>
    </row>
    <row r="196" spans="1:26" ht="12.75" customHeight="1" x14ac:dyDescent="0.35">
      <c r="A196" s="272"/>
      <c r="B196" s="272"/>
      <c r="C196" s="272"/>
      <c r="D196" s="272"/>
      <c r="E196" s="272"/>
      <c r="F196" s="272"/>
      <c r="G196" s="272"/>
      <c r="H196" s="272"/>
      <c r="I196" s="272"/>
      <c r="J196" s="272"/>
      <c r="K196" s="272"/>
      <c r="L196" s="272"/>
      <c r="M196" s="272"/>
      <c r="N196" s="272"/>
      <c r="O196" s="272"/>
      <c r="P196" s="272"/>
      <c r="Q196" s="272"/>
      <c r="R196" s="272"/>
      <c r="S196" s="272"/>
      <c r="T196" s="272"/>
      <c r="U196" s="272"/>
      <c r="V196" s="272"/>
      <c r="W196" s="272"/>
      <c r="X196" s="272"/>
      <c r="Y196" s="272"/>
      <c r="Z196" s="272"/>
    </row>
    <row r="197" spans="1:26" ht="12.75" customHeight="1" x14ac:dyDescent="0.35">
      <c r="A197" s="272"/>
      <c r="B197" s="272"/>
      <c r="C197" s="272"/>
      <c r="D197" s="272"/>
      <c r="E197" s="272"/>
      <c r="F197" s="272"/>
      <c r="G197" s="272"/>
      <c r="H197" s="272"/>
      <c r="I197" s="272"/>
      <c r="J197" s="272"/>
      <c r="K197" s="272"/>
      <c r="L197" s="272"/>
      <c r="M197" s="272"/>
      <c r="N197" s="272"/>
      <c r="O197" s="272"/>
      <c r="P197" s="272"/>
      <c r="Q197" s="272"/>
      <c r="R197" s="272"/>
      <c r="S197" s="272"/>
      <c r="T197" s="272"/>
      <c r="U197" s="272"/>
      <c r="V197" s="272"/>
      <c r="W197" s="272"/>
      <c r="X197" s="272"/>
      <c r="Y197" s="272"/>
      <c r="Z197" s="272"/>
    </row>
    <row r="198" spans="1:26" ht="12.75" customHeight="1" x14ac:dyDescent="0.35">
      <c r="A198" s="272"/>
      <c r="B198" s="272"/>
      <c r="C198" s="272"/>
      <c r="D198" s="272"/>
      <c r="E198" s="272"/>
      <c r="F198" s="272"/>
      <c r="G198" s="272"/>
      <c r="H198" s="272"/>
      <c r="I198" s="272"/>
      <c r="J198" s="272"/>
      <c r="K198" s="272"/>
      <c r="L198" s="272"/>
      <c r="M198" s="272"/>
      <c r="N198" s="272"/>
      <c r="O198" s="272"/>
      <c r="P198" s="272"/>
      <c r="Q198" s="272"/>
      <c r="R198" s="272"/>
      <c r="S198" s="272"/>
      <c r="T198" s="272"/>
      <c r="U198" s="272"/>
      <c r="V198" s="272"/>
      <c r="W198" s="272"/>
      <c r="X198" s="272"/>
      <c r="Y198" s="272"/>
      <c r="Z198" s="272"/>
    </row>
    <row r="199" spans="1:26" ht="12.75" customHeight="1" x14ac:dyDescent="0.35">
      <c r="A199" s="272"/>
      <c r="B199" s="272"/>
      <c r="C199" s="272"/>
      <c r="D199" s="272"/>
      <c r="E199" s="272"/>
      <c r="F199" s="272"/>
      <c r="G199" s="272"/>
      <c r="H199" s="272"/>
      <c r="I199" s="272"/>
      <c r="J199" s="272"/>
      <c r="K199" s="272"/>
      <c r="L199" s="272"/>
      <c r="M199" s="272"/>
      <c r="N199" s="272"/>
      <c r="O199" s="272"/>
      <c r="P199" s="272"/>
      <c r="Q199" s="272"/>
      <c r="R199" s="272"/>
      <c r="S199" s="272"/>
      <c r="T199" s="272"/>
      <c r="U199" s="272"/>
      <c r="V199" s="272"/>
      <c r="W199" s="272"/>
      <c r="X199" s="272"/>
      <c r="Y199" s="272"/>
      <c r="Z199" s="272"/>
    </row>
    <row r="200" spans="1:26" ht="12.75" customHeight="1" x14ac:dyDescent="0.35">
      <c r="A200" s="272"/>
      <c r="B200" s="272"/>
      <c r="C200" s="272"/>
      <c r="D200" s="272"/>
      <c r="E200" s="272"/>
      <c r="F200" s="272"/>
      <c r="G200" s="272"/>
      <c r="H200" s="272"/>
      <c r="I200" s="272"/>
      <c r="J200" s="272"/>
      <c r="K200" s="272"/>
      <c r="L200" s="272"/>
      <c r="M200" s="272"/>
      <c r="N200" s="272"/>
      <c r="O200" s="272"/>
      <c r="P200" s="272"/>
      <c r="Q200" s="272"/>
      <c r="R200" s="272"/>
      <c r="S200" s="272"/>
      <c r="T200" s="272"/>
      <c r="U200" s="272"/>
      <c r="V200" s="272"/>
      <c r="W200" s="272"/>
      <c r="X200" s="272"/>
      <c r="Y200" s="272"/>
      <c r="Z200" s="272"/>
    </row>
    <row r="201" spans="1:26" ht="12.75" customHeight="1" x14ac:dyDescent="0.35">
      <c r="A201" s="272"/>
      <c r="B201" s="272"/>
      <c r="C201" s="272"/>
      <c r="D201" s="272"/>
      <c r="E201" s="272"/>
      <c r="F201" s="272"/>
      <c r="G201" s="272"/>
      <c r="H201" s="272"/>
      <c r="I201" s="272"/>
      <c r="J201" s="272"/>
      <c r="K201" s="272"/>
      <c r="L201" s="272"/>
      <c r="M201" s="272"/>
      <c r="N201" s="272"/>
      <c r="O201" s="272"/>
      <c r="P201" s="272"/>
      <c r="Q201" s="272"/>
      <c r="R201" s="272"/>
      <c r="S201" s="272"/>
      <c r="T201" s="272"/>
      <c r="U201" s="272"/>
      <c r="V201" s="272"/>
      <c r="W201" s="272"/>
      <c r="X201" s="272"/>
      <c r="Y201" s="272"/>
      <c r="Z201" s="272"/>
    </row>
    <row r="202" spans="1:26" ht="12.75" customHeight="1" x14ac:dyDescent="0.35">
      <c r="A202" s="272"/>
      <c r="B202" s="272"/>
      <c r="C202" s="272"/>
      <c r="D202" s="272"/>
      <c r="E202" s="272"/>
      <c r="F202" s="272"/>
      <c r="G202" s="272"/>
      <c r="H202" s="272"/>
      <c r="I202" s="272"/>
      <c r="J202" s="272"/>
      <c r="K202" s="272"/>
      <c r="L202" s="272"/>
      <c r="M202" s="272"/>
      <c r="N202" s="272"/>
      <c r="O202" s="272"/>
      <c r="P202" s="272"/>
      <c r="Q202" s="272"/>
      <c r="R202" s="272"/>
      <c r="S202" s="272"/>
      <c r="T202" s="272"/>
      <c r="U202" s="272"/>
      <c r="V202" s="272"/>
      <c r="W202" s="272"/>
      <c r="X202" s="272"/>
      <c r="Y202" s="272"/>
      <c r="Z202" s="272"/>
    </row>
    <row r="203" spans="1:26" ht="12.75" customHeight="1" x14ac:dyDescent="0.35">
      <c r="A203" s="272"/>
      <c r="B203" s="272"/>
      <c r="C203" s="272"/>
      <c r="D203" s="272"/>
      <c r="E203" s="272"/>
      <c r="F203" s="272"/>
      <c r="G203" s="272"/>
      <c r="H203" s="272"/>
      <c r="I203" s="272"/>
      <c r="J203" s="272"/>
      <c r="K203" s="272"/>
      <c r="L203" s="272"/>
      <c r="M203" s="272"/>
      <c r="N203" s="272"/>
      <c r="O203" s="272"/>
      <c r="P203" s="272"/>
      <c r="Q203" s="272"/>
      <c r="R203" s="272"/>
      <c r="S203" s="272"/>
      <c r="T203" s="272"/>
      <c r="U203" s="272"/>
      <c r="V203" s="272"/>
      <c r="W203" s="272"/>
      <c r="X203" s="272"/>
      <c r="Y203" s="272"/>
      <c r="Z203" s="272"/>
    </row>
    <row r="204" spans="1:26" ht="12.75" customHeight="1" x14ac:dyDescent="0.35">
      <c r="A204" s="272"/>
      <c r="B204" s="272"/>
      <c r="C204" s="272"/>
      <c r="D204" s="272"/>
      <c r="E204" s="272"/>
      <c r="F204" s="272"/>
      <c r="G204" s="272"/>
      <c r="H204" s="272"/>
      <c r="I204" s="272"/>
      <c r="J204" s="272"/>
      <c r="K204" s="272"/>
      <c r="L204" s="272"/>
      <c r="M204" s="272"/>
      <c r="N204" s="272"/>
      <c r="O204" s="272"/>
      <c r="P204" s="272"/>
      <c r="Q204" s="272"/>
      <c r="R204" s="272"/>
      <c r="S204" s="272"/>
      <c r="T204" s="272"/>
      <c r="U204" s="272"/>
      <c r="V204" s="272"/>
      <c r="W204" s="272"/>
      <c r="X204" s="272"/>
      <c r="Y204" s="272"/>
      <c r="Z204" s="272"/>
    </row>
    <row r="205" spans="1:26" ht="12.75" customHeight="1" x14ac:dyDescent="0.35">
      <c r="A205" s="272"/>
      <c r="B205" s="272"/>
      <c r="C205" s="272"/>
      <c r="D205" s="272"/>
      <c r="E205" s="272"/>
      <c r="F205" s="272"/>
      <c r="G205" s="272"/>
      <c r="H205" s="272"/>
      <c r="I205" s="272"/>
      <c r="J205" s="272"/>
      <c r="K205" s="272"/>
      <c r="L205" s="272"/>
      <c r="M205" s="272"/>
      <c r="N205" s="272"/>
      <c r="O205" s="272"/>
      <c r="P205" s="272"/>
      <c r="Q205" s="272"/>
      <c r="R205" s="272"/>
      <c r="S205" s="272"/>
      <c r="T205" s="272"/>
      <c r="U205" s="272"/>
      <c r="V205" s="272"/>
      <c r="W205" s="272"/>
      <c r="X205" s="272"/>
      <c r="Y205" s="272"/>
      <c r="Z205" s="272"/>
    </row>
    <row r="206" spans="1:26" ht="12.75" customHeight="1" x14ac:dyDescent="0.35">
      <c r="A206" s="272"/>
      <c r="B206" s="272"/>
      <c r="C206" s="272"/>
      <c r="D206" s="272"/>
      <c r="E206" s="272"/>
      <c r="F206" s="272"/>
      <c r="G206" s="272"/>
      <c r="H206" s="272"/>
      <c r="I206" s="272"/>
      <c r="J206" s="272"/>
      <c r="K206" s="272"/>
      <c r="L206" s="272"/>
      <c r="M206" s="272"/>
      <c r="N206" s="272"/>
      <c r="O206" s="272"/>
      <c r="P206" s="272"/>
      <c r="Q206" s="272"/>
      <c r="R206" s="272"/>
      <c r="S206" s="272"/>
      <c r="T206" s="272"/>
      <c r="U206" s="272"/>
      <c r="V206" s="272"/>
      <c r="W206" s="272"/>
      <c r="X206" s="272"/>
      <c r="Y206" s="272"/>
      <c r="Z206" s="272"/>
    </row>
    <row r="207" spans="1:26" ht="12.75" customHeight="1" x14ac:dyDescent="0.35">
      <c r="A207" s="272"/>
      <c r="B207" s="272"/>
      <c r="C207" s="272"/>
      <c r="D207" s="272"/>
      <c r="E207" s="272"/>
      <c r="F207" s="272"/>
      <c r="G207" s="272"/>
      <c r="H207" s="272"/>
      <c r="I207" s="272"/>
      <c r="J207" s="272"/>
      <c r="K207" s="272"/>
      <c r="L207" s="272"/>
      <c r="M207" s="272"/>
      <c r="N207" s="272"/>
      <c r="O207" s="272"/>
      <c r="P207" s="272"/>
      <c r="Q207" s="272"/>
      <c r="R207" s="272"/>
      <c r="S207" s="272"/>
      <c r="T207" s="272"/>
      <c r="U207" s="272"/>
      <c r="V207" s="272"/>
      <c r="W207" s="272"/>
      <c r="X207" s="272"/>
      <c r="Y207" s="272"/>
      <c r="Z207" s="272"/>
    </row>
    <row r="208" spans="1:26" ht="12.75" customHeight="1" x14ac:dyDescent="0.35">
      <c r="A208" s="272"/>
      <c r="B208" s="272"/>
      <c r="C208" s="272"/>
      <c r="D208" s="272"/>
      <c r="E208" s="272"/>
      <c r="F208" s="272"/>
      <c r="G208" s="272"/>
      <c r="H208" s="272"/>
      <c r="I208" s="272"/>
      <c r="J208" s="272"/>
      <c r="K208" s="272"/>
      <c r="L208" s="272"/>
      <c r="M208" s="272"/>
      <c r="N208" s="272"/>
      <c r="O208" s="272"/>
      <c r="P208" s="272"/>
      <c r="Q208" s="272"/>
      <c r="R208" s="272"/>
      <c r="S208" s="272"/>
      <c r="T208" s="272"/>
      <c r="U208" s="272"/>
      <c r="V208" s="272"/>
      <c r="W208" s="272"/>
      <c r="X208" s="272"/>
      <c r="Y208" s="272"/>
      <c r="Z208" s="272"/>
    </row>
    <row r="209" spans="1:26" ht="12.75" customHeight="1" x14ac:dyDescent="0.35">
      <c r="A209" s="272"/>
      <c r="B209" s="272"/>
      <c r="C209" s="272"/>
      <c r="D209" s="272"/>
      <c r="E209" s="272"/>
      <c r="F209" s="272"/>
      <c r="G209" s="272"/>
      <c r="H209" s="272"/>
      <c r="I209" s="272"/>
      <c r="J209" s="272"/>
      <c r="K209" s="272"/>
      <c r="L209" s="272"/>
      <c r="M209" s="272"/>
      <c r="N209" s="272"/>
      <c r="O209" s="272"/>
      <c r="P209" s="272"/>
      <c r="Q209" s="272"/>
      <c r="R209" s="272"/>
      <c r="S209" s="272"/>
      <c r="T209" s="272"/>
      <c r="U209" s="272"/>
      <c r="V209" s="272"/>
      <c r="W209" s="272"/>
      <c r="X209" s="272"/>
      <c r="Y209" s="272"/>
      <c r="Z209" s="272"/>
    </row>
    <row r="210" spans="1:26" ht="12.75" customHeight="1" x14ac:dyDescent="0.35">
      <c r="A210" s="272"/>
      <c r="B210" s="272"/>
      <c r="C210" s="272"/>
      <c r="D210" s="272"/>
      <c r="E210" s="272"/>
      <c r="F210" s="272"/>
      <c r="G210" s="272"/>
      <c r="H210" s="272"/>
      <c r="I210" s="272"/>
      <c r="J210" s="272"/>
      <c r="K210" s="272"/>
      <c r="L210" s="272"/>
      <c r="M210" s="272"/>
      <c r="N210" s="272"/>
      <c r="O210" s="272"/>
      <c r="P210" s="272"/>
      <c r="Q210" s="272"/>
      <c r="R210" s="272"/>
      <c r="S210" s="272"/>
      <c r="T210" s="272"/>
      <c r="U210" s="272"/>
      <c r="V210" s="272"/>
      <c r="W210" s="272"/>
      <c r="X210" s="272"/>
      <c r="Y210" s="272"/>
      <c r="Z210" s="272"/>
    </row>
    <row r="211" spans="1:26" ht="12.75" customHeight="1" x14ac:dyDescent="0.35">
      <c r="A211" s="272"/>
      <c r="B211" s="272"/>
      <c r="C211" s="272"/>
      <c r="D211" s="272"/>
      <c r="E211" s="272"/>
      <c r="F211" s="272"/>
      <c r="G211" s="272"/>
      <c r="H211" s="272"/>
      <c r="I211" s="272"/>
      <c r="J211" s="272"/>
      <c r="K211" s="272"/>
      <c r="L211" s="272"/>
      <c r="M211" s="272"/>
      <c r="N211" s="272"/>
      <c r="O211" s="272"/>
      <c r="P211" s="272"/>
      <c r="Q211" s="272"/>
      <c r="R211" s="272"/>
      <c r="S211" s="272"/>
      <c r="T211" s="272"/>
      <c r="U211" s="272"/>
      <c r="V211" s="272"/>
      <c r="W211" s="272"/>
      <c r="X211" s="272"/>
      <c r="Y211" s="272"/>
      <c r="Z211" s="272"/>
    </row>
    <row r="212" spans="1:26" ht="12.75" customHeight="1" x14ac:dyDescent="0.35">
      <c r="A212" s="272"/>
      <c r="B212" s="272"/>
      <c r="C212" s="272"/>
      <c r="D212" s="272"/>
      <c r="E212" s="272"/>
      <c r="F212" s="272"/>
      <c r="G212" s="272"/>
      <c r="H212" s="272"/>
      <c r="I212" s="272"/>
      <c r="J212" s="272"/>
      <c r="K212" s="272"/>
      <c r="L212" s="272"/>
      <c r="M212" s="272"/>
      <c r="N212" s="272"/>
      <c r="O212" s="272"/>
      <c r="P212" s="272"/>
      <c r="Q212" s="272"/>
      <c r="R212" s="272"/>
      <c r="S212" s="272"/>
      <c r="T212" s="272"/>
      <c r="U212" s="272"/>
      <c r="V212" s="272"/>
      <c r="W212" s="272"/>
      <c r="X212" s="272"/>
      <c r="Y212" s="272"/>
      <c r="Z212" s="272"/>
    </row>
    <row r="213" spans="1:26" ht="12.75" customHeight="1" x14ac:dyDescent="0.35">
      <c r="A213" s="272"/>
      <c r="B213" s="272"/>
      <c r="C213" s="272"/>
      <c r="D213" s="272"/>
      <c r="E213" s="272"/>
      <c r="F213" s="272"/>
      <c r="G213" s="272"/>
      <c r="H213" s="272"/>
      <c r="I213" s="272"/>
      <c r="J213" s="272"/>
      <c r="K213" s="272"/>
      <c r="L213" s="272"/>
      <c r="M213" s="272"/>
      <c r="N213" s="272"/>
      <c r="O213" s="272"/>
      <c r="P213" s="272"/>
      <c r="Q213" s="272"/>
      <c r="R213" s="272"/>
      <c r="S213" s="272"/>
      <c r="T213" s="272"/>
      <c r="U213" s="272"/>
      <c r="V213" s="272"/>
      <c r="W213" s="272"/>
      <c r="X213" s="272"/>
      <c r="Y213" s="272"/>
      <c r="Z213" s="272"/>
    </row>
    <row r="214" spans="1:26" ht="12.75" customHeight="1" x14ac:dyDescent="0.35">
      <c r="A214" s="272"/>
      <c r="B214" s="272"/>
      <c r="C214" s="272"/>
      <c r="D214" s="272"/>
      <c r="E214" s="272"/>
      <c r="F214" s="272"/>
      <c r="G214" s="272"/>
      <c r="H214" s="272"/>
      <c r="I214" s="272"/>
      <c r="J214" s="272"/>
      <c r="K214" s="272"/>
      <c r="L214" s="272"/>
      <c r="M214" s="272"/>
      <c r="N214" s="272"/>
      <c r="O214" s="272"/>
      <c r="P214" s="272"/>
      <c r="Q214" s="272"/>
      <c r="R214" s="272"/>
      <c r="S214" s="272"/>
      <c r="T214" s="272"/>
      <c r="U214" s="272"/>
      <c r="V214" s="272"/>
      <c r="W214" s="272"/>
      <c r="X214" s="272"/>
      <c r="Y214" s="272"/>
      <c r="Z214" s="272"/>
    </row>
    <row r="215" spans="1:26" ht="12.75" customHeight="1" x14ac:dyDescent="0.35">
      <c r="A215" s="272"/>
      <c r="B215" s="272"/>
      <c r="C215" s="272"/>
      <c r="D215" s="272"/>
      <c r="E215" s="272"/>
      <c r="F215" s="272"/>
      <c r="G215" s="272"/>
      <c r="H215" s="272"/>
      <c r="I215" s="272"/>
      <c r="J215" s="272"/>
      <c r="K215" s="272"/>
      <c r="L215" s="272"/>
      <c r="M215" s="272"/>
      <c r="N215" s="272"/>
      <c r="O215" s="272"/>
      <c r="P215" s="272"/>
      <c r="Q215" s="272"/>
      <c r="R215" s="272"/>
      <c r="S215" s="272"/>
      <c r="T215" s="272"/>
      <c r="U215" s="272"/>
      <c r="V215" s="272"/>
      <c r="W215" s="272"/>
      <c r="X215" s="272"/>
      <c r="Y215" s="272"/>
      <c r="Z215" s="272"/>
    </row>
    <row r="216" spans="1:26" ht="12.75" customHeight="1" x14ac:dyDescent="0.35">
      <c r="A216" s="272"/>
      <c r="B216" s="272"/>
      <c r="C216" s="272"/>
      <c r="D216" s="272"/>
      <c r="E216" s="272"/>
      <c r="F216" s="272"/>
      <c r="G216" s="272"/>
      <c r="H216" s="272"/>
      <c r="I216" s="272"/>
      <c r="J216" s="272"/>
      <c r="K216" s="272"/>
      <c r="L216" s="272"/>
      <c r="M216" s="272"/>
      <c r="N216" s="272"/>
      <c r="O216" s="272"/>
      <c r="P216" s="272"/>
      <c r="Q216" s="272"/>
      <c r="R216" s="272"/>
      <c r="S216" s="272"/>
      <c r="T216" s="272"/>
      <c r="U216" s="272"/>
      <c r="V216" s="272"/>
      <c r="W216" s="272"/>
      <c r="X216" s="272"/>
      <c r="Y216" s="272"/>
      <c r="Z216" s="272"/>
    </row>
    <row r="217" spans="1:26" ht="12.75" customHeight="1" x14ac:dyDescent="0.35">
      <c r="A217" s="272"/>
      <c r="B217" s="272"/>
      <c r="C217" s="272"/>
      <c r="D217" s="272"/>
      <c r="E217" s="272"/>
      <c r="F217" s="272"/>
      <c r="G217" s="272"/>
      <c r="H217" s="272"/>
      <c r="I217" s="272"/>
      <c r="J217" s="272"/>
      <c r="K217" s="272"/>
      <c r="L217" s="272"/>
      <c r="M217" s="272"/>
      <c r="N217" s="272"/>
      <c r="O217" s="272"/>
      <c r="P217" s="272"/>
      <c r="Q217" s="272"/>
      <c r="R217" s="272"/>
      <c r="S217" s="272"/>
      <c r="T217" s="272"/>
      <c r="U217" s="272"/>
      <c r="V217" s="272"/>
      <c r="W217" s="272"/>
      <c r="X217" s="272"/>
      <c r="Y217" s="272"/>
      <c r="Z217" s="272"/>
    </row>
    <row r="218" spans="1:26" ht="12.75" customHeight="1" x14ac:dyDescent="0.35">
      <c r="A218" s="272"/>
      <c r="B218" s="272"/>
      <c r="C218" s="272"/>
      <c r="D218" s="272"/>
      <c r="E218" s="272"/>
      <c r="F218" s="272"/>
      <c r="G218" s="272"/>
      <c r="H218" s="272"/>
      <c r="I218" s="272"/>
      <c r="J218" s="272"/>
      <c r="K218" s="272"/>
      <c r="L218" s="272"/>
      <c r="M218" s="272"/>
      <c r="N218" s="272"/>
      <c r="O218" s="272"/>
      <c r="P218" s="272"/>
      <c r="Q218" s="272"/>
      <c r="R218" s="272"/>
      <c r="S218" s="272"/>
      <c r="T218" s="272"/>
      <c r="U218" s="272"/>
      <c r="V218" s="272"/>
      <c r="W218" s="272"/>
      <c r="X218" s="272"/>
      <c r="Y218" s="272"/>
      <c r="Z218" s="272"/>
    </row>
    <row r="219" spans="1:26" ht="12.75" customHeight="1" x14ac:dyDescent="0.35">
      <c r="A219" s="272"/>
      <c r="B219" s="272"/>
      <c r="C219" s="272"/>
      <c r="D219" s="272"/>
      <c r="E219" s="272"/>
      <c r="F219" s="272"/>
      <c r="G219" s="272"/>
      <c r="H219" s="272"/>
      <c r="I219" s="272"/>
      <c r="J219" s="272"/>
      <c r="K219" s="272"/>
      <c r="L219" s="272"/>
      <c r="M219" s="272"/>
      <c r="N219" s="272"/>
      <c r="O219" s="272"/>
      <c r="P219" s="272"/>
      <c r="Q219" s="272"/>
      <c r="R219" s="272"/>
      <c r="S219" s="272"/>
      <c r="T219" s="272"/>
      <c r="U219" s="272"/>
      <c r="V219" s="272"/>
      <c r="W219" s="272"/>
      <c r="X219" s="272"/>
      <c r="Y219" s="272"/>
      <c r="Z219" s="272"/>
    </row>
    <row r="220" spans="1:26" ht="12.75" customHeight="1" x14ac:dyDescent="0.35">
      <c r="A220" s="272"/>
      <c r="B220" s="272"/>
      <c r="C220" s="272"/>
      <c r="D220" s="272"/>
      <c r="E220" s="272"/>
      <c r="F220" s="272"/>
      <c r="G220" s="272"/>
      <c r="H220" s="272"/>
      <c r="I220" s="272"/>
      <c r="J220" s="272"/>
      <c r="K220" s="272"/>
      <c r="L220" s="272"/>
      <c r="M220" s="272"/>
      <c r="N220" s="272"/>
      <c r="O220" s="272"/>
      <c r="P220" s="272"/>
      <c r="Q220" s="272"/>
      <c r="R220" s="272"/>
      <c r="S220" s="272"/>
      <c r="T220" s="272"/>
      <c r="U220" s="272"/>
      <c r="V220" s="272"/>
      <c r="W220" s="272"/>
      <c r="X220" s="272"/>
      <c r="Y220" s="272"/>
      <c r="Z220" s="272"/>
    </row>
    <row r="221" spans="1:26" ht="12.75" customHeight="1" x14ac:dyDescent="0.35">
      <c r="A221" s="272"/>
      <c r="B221" s="272"/>
      <c r="C221" s="272"/>
      <c r="D221" s="272"/>
      <c r="E221" s="272"/>
      <c r="F221" s="272"/>
      <c r="G221" s="272"/>
      <c r="H221" s="272"/>
      <c r="I221" s="272"/>
      <c r="J221" s="272"/>
      <c r="K221" s="272"/>
      <c r="L221" s="272"/>
      <c r="M221" s="272"/>
      <c r="N221" s="272"/>
      <c r="O221" s="272"/>
      <c r="P221" s="272"/>
      <c r="Q221" s="272"/>
      <c r="R221" s="272"/>
      <c r="S221" s="272"/>
      <c r="T221" s="272"/>
      <c r="U221" s="272"/>
      <c r="V221" s="272"/>
      <c r="W221" s="272"/>
      <c r="X221" s="272"/>
      <c r="Y221" s="272"/>
      <c r="Z221" s="272"/>
    </row>
    <row r="222" spans="1:26" ht="12.75" customHeight="1" x14ac:dyDescent="0.35">
      <c r="A222" s="272"/>
      <c r="B222" s="272"/>
      <c r="C222" s="272"/>
      <c r="D222" s="272"/>
      <c r="E222" s="272"/>
      <c r="F222" s="272"/>
      <c r="G222" s="272"/>
      <c r="H222" s="272"/>
      <c r="I222" s="272"/>
      <c r="J222" s="272"/>
      <c r="K222" s="272"/>
      <c r="L222" s="272"/>
      <c r="M222" s="272"/>
      <c r="N222" s="272"/>
      <c r="O222" s="272"/>
      <c r="P222" s="272"/>
      <c r="Q222" s="272"/>
      <c r="R222" s="272"/>
      <c r="S222" s="272"/>
      <c r="T222" s="272"/>
      <c r="U222" s="272"/>
      <c r="V222" s="272"/>
      <c r="W222" s="272"/>
      <c r="X222" s="272"/>
      <c r="Y222" s="272"/>
      <c r="Z222" s="272"/>
    </row>
    <row r="223" spans="1:26" ht="12.75" customHeight="1" x14ac:dyDescent="0.35">
      <c r="A223" s="272"/>
      <c r="B223" s="272"/>
      <c r="C223" s="272"/>
      <c r="D223" s="272"/>
      <c r="E223" s="272"/>
      <c r="F223" s="272"/>
      <c r="G223" s="272"/>
      <c r="H223" s="272"/>
      <c r="I223" s="272"/>
      <c r="J223" s="272"/>
      <c r="K223" s="272"/>
      <c r="L223" s="272"/>
      <c r="M223" s="272"/>
      <c r="N223" s="272"/>
      <c r="O223" s="272"/>
      <c r="P223" s="272"/>
      <c r="Q223" s="272"/>
      <c r="R223" s="272"/>
      <c r="S223" s="272"/>
      <c r="T223" s="272"/>
      <c r="U223" s="272"/>
      <c r="V223" s="272"/>
      <c r="W223" s="272"/>
      <c r="X223" s="272"/>
      <c r="Y223" s="272"/>
      <c r="Z223" s="272"/>
    </row>
    <row r="224" spans="1:26" ht="12.75" customHeight="1" x14ac:dyDescent="0.35">
      <c r="A224" s="272"/>
      <c r="B224" s="272"/>
      <c r="C224" s="272"/>
      <c r="D224" s="272"/>
      <c r="E224" s="272"/>
      <c r="F224" s="272"/>
      <c r="G224" s="272"/>
      <c r="H224" s="272"/>
      <c r="I224" s="272"/>
      <c r="J224" s="272"/>
      <c r="K224" s="272"/>
      <c r="L224" s="272"/>
      <c r="M224" s="272"/>
      <c r="N224" s="272"/>
      <c r="O224" s="272"/>
      <c r="P224" s="272"/>
      <c r="Q224" s="272"/>
      <c r="R224" s="272"/>
      <c r="S224" s="272"/>
      <c r="T224" s="272"/>
      <c r="U224" s="272"/>
      <c r="V224" s="272"/>
      <c r="W224" s="272"/>
      <c r="X224" s="272"/>
      <c r="Y224" s="272"/>
      <c r="Z224" s="272"/>
    </row>
    <row r="225" spans="1:26" ht="12.75" customHeight="1" x14ac:dyDescent="0.35">
      <c r="A225" s="272"/>
      <c r="B225" s="272"/>
      <c r="C225" s="272"/>
      <c r="D225" s="272"/>
      <c r="E225" s="272"/>
      <c r="F225" s="272"/>
      <c r="G225" s="272"/>
      <c r="H225" s="272"/>
      <c r="I225" s="272"/>
      <c r="J225" s="272"/>
      <c r="K225" s="272"/>
      <c r="L225" s="272"/>
      <c r="M225" s="272"/>
      <c r="N225" s="272"/>
      <c r="O225" s="272"/>
      <c r="P225" s="272"/>
      <c r="Q225" s="272"/>
      <c r="R225" s="272"/>
      <c r="S225" s="272"/>
      <c r="T225" s="272"/>
      <c r="U225" s="272"/>
      <c r="V225" s="272"/>
      <c r="W225" s="272"/>
      <c r="X225" s="272"/>
      <c r="Y225" s="272"/>
      <c r="Z225" s="272"/>
    </row>
    <row r="226" spans="1:26" ht="12.75" customHeight="1" x14ac:dyDescent="0.35">
      <c r="A226" s="272"/>
      <c r="B226" s="272"/>
      <c r="C226" s="272"/>
      <c r="D226" s="272"/>
      <c r="E226" s="272"/>
      <c r="F226" s="272"/>
      <c r="G226" s="272"/>
      <c r="H226" s="272"/>
      <c r="I226" s="272"/>
      <c r="J226" s="272"/>
      <c r="K226" s="272"/>
      <c r="L226" s="272"/>
      <c r="M226" s="272"/>
      <c r="N226" s="272"/>
      <c r="O226" s="272"/>
      <c r="P226" s="272"/>
      <c r="Q226" s="272"/>
      <c r="R226" s="272"/>
      <c r="S226" s="272"/>
      <c r="T226" s="272"/>
      <c r="U226" s="272"/>
      <c r="V226" s="272"/>
      <c r="W226" s="272"/>
      <c r="X226" s="272"/>
      <c r="Y226" s="272"/>
      <c r="Z226" s="272"/>
    </row>
    <row r="227" spans="1:26" ht="12.75" customHeight="1" x14ac:dyDescent="0.35">
      <c r="A227" s="272"/>
      <c r="B227" s="272"/>
      <c r="C227" s="272"/>
      <c r="D227" s="272"/>
      <c r="E227" s="272"/>
      <c r="F227" s="272"/>
      <c r="G227" s="272"/>
      <c r="H227" s="272"/>
      <c r="I227" s="272"/>
      <c r="J227" s="272"/>
      <c r="K227" s="272"/>
      <c r="L227" s="272"/>
      <c r="M227" s="272"/>
      <c r="N227" s="272"/>
      <c r="O227" s="272"/>
      <c r="P227" s="272"/>
      <c r="Q227" s="272"/>
      <c r="R227" s="272"/>
      <c r="S227" s="272"/>
      <c r="T227" s="272"/>
      <c r="U227" s="272"/>
      <c r="V227" s="272"/>
      <c r="W227" s="272"/>
      <c r="X227" s="272"/>
      <c r="Y227" s="272"/>
      <c r="Z227" s="272"/>
    </row>
    <row r="228" spans="1:26" ht="12.75" customHeight="1" x14ac:dyDescent="0.35">
      <c r="A228" s="272"/>
      <c r="B228" s="272"/>
      <c r="C228" s="272"/>
      <c r="D228" s="272"/>
      <c r="E228" s="272"/>
      <c r="F228" s="272"/>
      <c r="G228" s="272"/>
      <c r="H228" s="272"/>
      <c r="I228" s="272"/>
      <c r="J228" s="272"/>
      <c r="K228" s="272"/>
      <c r="L228" s="272"/>
      <c r="M228" s="272"/>
      <c r="N228" s="272"/>
      <c r="O228" s="272"/>
      <c r="P228" s="272"/>
      <c r="Q228" s="272"/>
      <c r="R228" s="272"/>
      <c r="S228" s="272"/>
      <c r="T228" s="272"/>
      <c r="U228" s="272"/>
      <c r="V228" s="272"/>
      <c r="W228" s="272"/>
      <c r="X228" s="272"/>
      <c r="Y228" s="272"/>
      <c r="Z228" s="272"/>
    </row>
    <row r="229" spans="1:26" ht="12.75" customHeight="1" x14ac:dyDescent="0.35">
      <c r="A229" s="272"/>
      <c r="B229" s="272"/>
      <c r="C229" s="272"/>
      <c r="D229" s="272"/>
      <c r="E229" s="272"/>
      <c r="F229" s="272"/>
      <c r="G229" s="272"/>
      <c r="H229" s="272"/>
      <c r="I229" s="272"/>
      <c r="J229" s="272"/>
      <c r="K229" s="272"/>
      <c r="L229" s="272"/>
      <c r="M229" s="272"/>
      <c r="N229" s="272"/>
      <c r="O229" s="272"/>
      <c r="P229" s="272"/>
      <c r="Q229" s="272"/>
      <c r="R229" s="272"/>
      <c r="S229" s="272"/>
      <c r="T229" s="272"/>
      <c r="U229" s="272"/>
      <c r="V229" s="272"/>
      <c r="W229" s="272"/>
      <c r="X229" s="272"/>
      <c r="Y229" s="272"/>
      <c r="Z229" s="272"/>
    </row>
    <row r="230" spans="1:26" ht="12.75" customHeight="1" x14ac:dyDescent="0.35">
      <c r="A230" s="272"/>
      <c r="B230" s="272"/>
      <c r="C230" s="272"/>
      <c r="D230" s="272"/>
      <c r="E230" s="272"/>
      <c r="F230" s="272"/>
      <c r="G230" s="272"/>
      <c r="H230" s="272"/>
      <c r="I230" s="272"/>
      <c r="J230" s="272"/>
      <c r="K230" s="272"/>
      <c r="L230" s="272"/>
      <c r="M230" s="272"/>
      <c r="N230" s="272"/>
      <c r="O230" s="272"/>
      <c r="P230" s="272"/>
      <c r="Q230" s="272"/>
      <c r="R230" s="272"/>
      <c r="S230" s="272"/>
      <c r="T230" s="272"/>
      <c r="U230" s="272"/>
      <c r="V230" s="272"/>
      <c r="W230" s="272"/>
      <c r="X230" s="272"/>
      <c r="Y230" s="272"/>
      <c r="Z230" s="272"/>
    </row>
    <row r="231" spans="1:26" ht="12.75" customHeight="1" x14ac:dyDescent="0.35">
      <c r="A231" s="272"/>
      <c r="B231" s="272"/>
      <c r="C231" s="272"/>
      <c r="D231" s="272"/>
      <c r="E231" s="272"/>
      <c r="F231" s="272"/>
      <c r="G231" s="272"/>
      <c r="H231" s="272"/>
      <c r="I231" s="272"/>
      <c r="J231" s="272"/>
      <c r="K231" s="272"/>
      <c r="L231" s="272"/>
      <c r="M231" s="272"/>
      <c r="N231" s="272"/>
      <c r="O231" s="272"/>
      <c r="P231" s="272"/>
      <c r="Q231" s="272"/>
      <c r="R231" s="272"/>
      <c r="S231" s="272"/>
      <c r="T231" s="272"/>
      <c r="U231" s="272"/>
      <c r="V231" s="272"/>
      <c r="W231" s="272"/>
      <c r="X231" s="272"/>
      <c r="Y231" s="272"/>
      <c r="Z231" s="272"/>
    </row>
    <row r="232" spans="1:26" ht="12.75" customHeight="1" x14ac:dyDescent="0.35">
      <c r="A232" s="272"/>
      <c r="B232" s="272"/>
      <c r="C232" s="272"/>
      <c r="D232" s="272"/>
      <c r="E232" s="272"/>
      <c r="F232" s="272"/>
      <c r="G232" s="272"/>
      <c r="H232" s="272"/>
      <c r="I232" s="272"/>
      <c r="J232" s="272"/>
      <c r="K232" s="272"/>
      <c r="L232" s="272"/>
      <c r="M232" s="272"/>
      <c r="N232" s="272"/>
      <c r="O232" s="272"/>
      <c r="P232" s="272"/>
      <c r="Q232" s="272"/>
      <c r="R232" s="272"/>
      <c r="S232" s="272"/>
      <c r="T232" s="272"/>
      <c r="U232" s="272"/>
      <c r="V232" s="272"/>
      <c r="W232" s="272"/>
      <c r="X232" s="272"/>
      <c r="Y232" s="272"/>
      <c r="Z232" s="272"/>
    </row>
    <row r="233" spans="1:26" ht="12.75" customHeight="1" x14ac:dyDescent="0.35">
      <c r="A233" s="272"/>
      <c r="B233" s="272"/>
      <c r="C233" s="272"/>
      <c r="D233" s="272"/>
      <c r="E233" s="272"/>
      <c r="F233" s="272"/>
      <c r="G233" s="272"/>
      <c r="H233" s="272"/>
      <c r="I233" s="272"/>
      <c r="J233" s="272"/>
      <c r="K233" s="272"/>
      <c r="L233" s="272"/>
      <c r="M233" s="272"/>
      <c r="N233" s="272"/>
      <c r="O233" s="272"/>
      <c r="P233" s="272"/>
      <c r="Q233" s="272"/>
      <c r="R233" s="272"/>
      <c r="S233" s="272"/>
      <c r="T233" s="272"/>
      <c r="U233" s="272"/>
      <c r="V233" s="272"/>
      <c r="W233" s="272"/>
      <c r="X233" s="272"/>
      <c r="Y233" s="272"/>
      <c r="Z233" s="272"/>
    </row>
    <row r="234" spans="1:26" ht="12.75" customHeight="1" x14ac:dyDescent="0.35">
      <c r="A234" s="272"/>
      <c r="B234" s="272"/>
      <c r="C234" s="272"/>
      <c r="D234" s="272"/>
      <c r="E234" s="272"/>
      <c r="F234" s="272"/>
      <c r="G234" s="272"/>
      <c r="H234" s="272"/>
      <c r="I234" s="272"/>
      <c r="J234" s="272"/>
      <c r="K234" s="272"/>
      <c r="L234" s="272"/>
      <c r="M234" s="272"/>
      <c r="N234" s="272"/>
      <c r="O234" s="272"/>
      <c r="P234" s="272"/>
      <c r="Q234" s="272"/>
      <c r="R234" s="272"/>
      <c r="S234" s="272"/>
      <c r="T234" s="272"/>
      <c r="U234" s="272"/>
      <c r="V234" s="272"/>
      <c r="W234" s="272"/>
      <c r="X234" s="272"/>
      <c r="Y234" s="272"/>
      <c r="Z234" s="272"/>
    </row>
    <row r="235" spans="1:26" ht="12.75" customHeight="1" x14ac:dyDescent="0.35">
      <c r="A235" s="272"/>
      <c r="B235" s="272"/>
      <c r="C235" s="272"/>
      <c r="D235" s="272"/>
      <c r="E235" s="272"/>
      <c r="F235" s="272"/>
      <c r="G235" s="272"/>
      <c r="H235" s="272"/>
      <c r="I235" s="272"/>
      <c r="J235" s="272"/>
      <c r="K235" s="272"/>
      <c r="L235" s="272"/>
      <c r="M235" s="272"/>
      <c r="N235" s="272"/>
      <c r="O235" s="272"/>
      <c r="P235" s="272"/>
      <c r="Q235" s="272"/>
      <c r="R235" s="272"/>
      <c r="S235" s="272"/>
      <c r="T235" s="272"/>
      <c r="U235" s="272"/>
      <c r="V235" s="272"/>
      <c r="W235" s="272"/>
      <c r="X235" s="272"/>
      <c r="Y235" s="272"/>
      <c r="Z235" s="272"/>
    </row>
    <row r="236" spans="1:26" ht="12.75" customHeight="1" x14ac:dyDescent="0.35">
      <c r="A236" s="272"/>
      <c r="B236" s="272"/>
      <c r="C236" s="272"/>
      <c r="D236" s="272"/>
      <c r="E236" s="272"/>
      <c r="F236" s="272"/>
      <c r="G236" s="272"/>
      <c r="H236" s="272"/>
      <c r="I236" s="272"/>
      <c r="J236" s="272"/>
      <c r="K236" s="272"/>
      <c r="L236" s="272"/>
      <c r="M236" s="272"/>
      <c r="N236" s="272"/>
      <c r="O236" s="272"/>
      <c r="P236" s="272"/>
      <c r="Q236" s="272"/>
      <c r="R236" s="272"/>
      <c r="S236" s="272"/>
      <c r="T236" s="272"/>
      <c r="U236" s="272"/>
      <c r="V236" s="272"/>
      <c r="W236" s="272"/>
      <c r="X236" s="272"/>
      <c r="Y236" s="272"/>
      <c r="Z236" s="272"/>
    </row>
    <row r="237" spans="1:26" ht="12.75" customHeight="1" x14ac:dyDescent="0.35">
      <c r="A237" s="272"/>
      <c r="B237" s="272"/>
      <c r="C237" s="272"/>
      <c r="D237" s="272"/>
      <c r="E237" s="272"/>
      <c r="F237" s="272"/>
      <c r="G237" s="272"/>
      <c r="H237" s="272"/>
      <c r="I237" s="272"/>
      <c r="J237" s="272"/>
      <c r="K237" s="272"/>
      <c r="L237" s="272"/>
      <c r="M237" s="272"/>
      <c r="N237" s="272"/>
      <c r="O237" s="272"/>
      <c r="P237" s="272"/>
      <c r="Q237" s="272"/>
      <c r="R237" s="272"/>
      <c r="S237" s="272"/>
      <c r="T237" s="272"/>
      <c r="U237" s="272"/>
      <c r="V237" s="272"/>
      <c r="W237" s="272"/>
      <c r="X237" s="272"/>
      <c r="Y237" s="272"/>
      <c r="Z237" s="272"/>
    </row>
    <row r="238" spans="1:26" ht="12.75" customHeight="1" x14ac:dyDescent="0.35">
      <c r="A238" s="272"/>
      <c r="B238" s="272"/>
      <c r="C238" s="272"/>
      <c r="D238" s="272"/>
      <c r="E238" s="272"/>
      <c r="F238" s="272"/>
      <c r="G238" s="272"/>
      <c r="H238" s="272"/>
      <c r="I238" s="272"/>
      <c r="J238" s="272"/>
      <c r="K238" s="272"/>
      <c r="L238" s="272"/>
      <c r="M238" s="272"/>
      <c r="N238" s="272"/>
      <c r="O238" s="272"/>
      <c r="P238" s="272"/>
      <c r="Q238" s="272"/>
      <c r="R238" s="272"/>
      <c r="S238" s="272"/>
      <c r="T238" s="272"/>
      <c r="U238" s="272"/>
      <c r="V238" s="272"/>
      <c r="W238" s="272"/>
      <c r="X238" s="272"/>
      <c r="Y238" s="272"/>
      <c r="Z238" s="272"/>
    </row>
    <row r="239" spans="1:26" ht="12.75" customHeight="1" x14ac:dyDescent="0.35">
      <c r="A239" s="272"/>
      <c r="B239" s="272"/>
      <c r="C239" s="272"/>
      <c r="D239" s="272"/>
      <c r="E239" s="272"/>
      <c r="F239" s="272"/>
      <c r="G239" s="272"/>
      <c r="H239" s="272"/>
      <c r="I239" s="272"/>
      <c r="J239" s="272"/>
      <c r="K239" s="272"/>
      <c r="L239" s="272"/>
      <c r="M239" s="272"/>
      <c r="N239" s="272"/>
      <c r="O239" s="272"/>
      <c r="P239" s="272"/>
      <c r="Q239" s="272"/>
      <c r="R239" s="272"/>
      <c r="S239" s="272"/>
      <c r="T239" s="272"/>
      <c r="U239" s="272"/>
      <c r="V239" s="272"/>
      <c r="W239" s="272"/>
      <c r="X239" s="272"/>
      <c r="Y239" s="272"/>
      <c r="Z239" s="272"/>
    </row>
    <row r="240" spans="1:26" ht="12.75" customHeight="1" x14ac:dyDescent="0.35">
      <c r="A240" s="272"/>
      <c r="B240" s="272"/>
      <c r="C240" s="272"/>
      <c r="D240" s="272"/>
      <c r="E240" s="272"/>
      <c r="F240" s="272"/>
      <c r="G240" s="272"/>
      <c r="H240" s="272"/>
      <c r="I240" s="272"/>
      <c r="J240" s="272"/>
      <c r="K240" s="272"/>
      <c r="L240" s="272"/>
      <c r="M240" s="272"/>
      <c r="N240" s="272"/>
      <c r="O240" s="272"/>
      <c r="P240" s="272"/>
      <c r="Q240" s="272"/>
      <c r="R240" s="272"/>
      <c r="S240" s="272"/>
      <c r="T240" s="272"/>
      <c r="U240" s="272"/>
      <c r="V240" s="272"/>
      <c r="W240" s="272"/>
      <c r="X240" s="272"/>
      <c r="Y240" s="272"/>
      <c r="Z240" s="272"/>
    </row>
    <row r="241" spans="1:26" ht="12.75" customHeight="1" x14ac:dyDescent="0.35">
      <c r="A241" s="272"/>
      <c r="B241" s="272"/>
      <c r="C241" s="272"/>
      <c r="D241" s="272"/>
      <c r="E241" s="272"/>
      <c r="F241" s="272"/>
      <c r="G241" s="272"/>
      <c r="H241" s="272"/>
      <c r="I241" s="272"/>
      <c r="J241" s="272"/>
      <c r="K241" s="272"/>
      <c r="L241" s="272"/>
      <c r="M241" s="272"/>
      <c r="N241" s="272"/>
      <c r="O241" s="272"/>
      <c r="P241" s="272"/>
      <c r="Q241" s="272"/>
      <c r="R241" s="272"/>
      <c r="S241" s="272"/>
      <c r="T241" s="272"/>
      <c r="U241" s="272"/>
      <c r="V241" s="272"/>
      <c r="W241" s="272"/>
      <c r="X241" s="272"/>
      <c r="Y241" s="272"/>
      <c r="Z241" s="272"/>
    </row>
    <row r="242" spans="1:26" ht="12.75" customHeight="1" x14ac:dyDescent="0.35">
      <c r="A242" s="272"/>
      <c r="B242" s="272"/>
      <c r="C242" s="272"/>
      <c r="D242" s="272"/>
      <c r="E242" s="272"/>
      <c r="F242" s="272"/>
      <c r="G242" s="272"/>
      <c r="H242" s="272"/>
      <c r="I242" s="272"/>
      <c r="J242" s="272"/>
      <c r="K242" s="272"/>
      <c r="L242" s="272"/>
      <c r="M242" s="272"/>
      <c r="N242" s="272"/>
      <c r="O242" s="272"/>
      <c r="P242" s="272"/>
      <c r="Q242" s="272"/>
      <c r="R242" s="272"/>
      <c r="S242" s="272"/>
      <c r="T242" s="272"/>
      <c r="U242" s="272"/>
      <c r="V242" s="272"/>
      <c r="W242" s="272"/>
      <c r="X242" s="272"/>
      <c r="Y242" s="272"/>
      <c r="Z242" s="272"/>
    </row>
    <row r="243" spans="1:26" ht="12.75" customHeight="1" x14ac:dyDescent="0.35">
      <c r="A243" s="272"/>
      <c r="B243" s="272"/>
      <c r="C243" s="272"/>
      <c r="D243" s="272"/>
      <c r="E243" s="272"/>
      <c r="F243" s="272"/>
      <c r="G243" s="272"/>
      <c r="H243" s="272"/>
      <c r="I243" s="272"/>
      <c r="J243" s="272"/>
      <c r="K243" s="272"/>
      <c r="L243" s="272"/>
      <c r="M243" s="272"/>
      <c r="N243" s="272"/>
      <c r="O243" s="272"/>
      <c r="P243" s="272"/>
      <c r="Q243" s="272"/>
      <c r="R243" s="272"/>
      <c r="S243" s="272"/>
      <c r="T243" s="272"/>
      <c r="U243" s="272"/>
      <c r="V243" s="272"/>
      <c r="W243" s="272"/>
      <c r="X243" s="272"/>
      <c r="Y243" s="272"/>
      <c r="Z243" s="272"/>
    </row>
    <row r="244" spans="1:26" ht="12.75" customHeight="1" x14ac:dyDescent="0.35">
      <c r="A244" s="272"/>
      <c r="B244" s="272"/>
      <c r="C244" s="272"/>
      <c r="D244" s="272"/>
      <c r="E244" s="272"/>
      <c r="F244" s="272"/>
      <c r="G244" s="272"/>
      <c r="H244" s="272"/>
      <c r="I244" s="272"/>
      <c r="J244" s="272"/>
      <c r="K244" s="272"/>
      <c r="L244" s="272"/>
      <c r="M244" s="272"/>
      <c r="N244" s="272"/>
      <c r="O244" s="272"/>
      <c r="P244" s="272"/>
      <c r="Q244" s="272"/>
      <c r="R244" s="272"/>
      <c r="S244" s="272"/>
      <c r="T244" s="272"/>
      <c r="U244" s="272"/>
      <c r="V244" s="272"/>
      <c r="W244" s="272"/>
      <c r="X244" s="272"/>
      <c r="Y244" s="272"/>
      <c r="Z244" s="272"/>
    </row>
    <row r="245" spans="1:26" ht="12.75" customHeight="1" x14ac:dyDescent="0.35">
      <c r="A245" s="272"/>
      <c r="B245" s="272"/>
      <c r="C245" s="272"/>
      <c r="D245" s="272"/>
      <c r="E245" s="272"/>
      <c r="F245" s="272"/>
      <c r="G245" s="272"/>
      <c r="H245" s="272"/>
      <c r="I245" s="272"/>
      <c r="J245" s="272"/>
      <c r="K245" s="272"/>
      <c r="L245" s="272"/>
      <c r="M245" s="272"/>
      <c r="N245" s="272"/>
      <c r="O245" s="272"/>
      <c r="P245" s="272"/>
      <c r="Q245" s="272"/>
      <c r="R245" s="272"/>
      <c r="S245" s="272"/>
      <c r="T245" s="272"/>
      <c r="U245" s="272"/>
      <c r="V245" s="272"/>
      <c r="W245" s="272"/>
      <c r="X245" s="272"/>
      <c r="Y245" s="272"/>
      <c r="Z245" s="272"/>
    </row>
    <row r="246" spans="1:26" ht="12.75" customHeight="1" x14ac:dyDescent="0.35">
      <c r="A246" s="272"/>
      <c r="B246" s="272"/>
      <c r="C246" s="272"/>
      <c r="D246" s="272"/>
      <c r="E246" s="272"/>
      <c r="F246" s="272"/>
      <c r="G246" s="272"/>
      <c r="H246" s="272"/>
      <c r="I246" s="272"/>
      <c r="J246" s="272"/>
      <c r="K246" s="272"/>
      <c r="L246" s="272"/>
      <c r="M246" s="272"/>
      <c r="N246" s="272"/>
      <c r="O246" s="272"/>
      <c r="P246" s="272"/>
      <c r="Q246" s="272"/>
      <c r="R246" s="272"/>
      <c r="S246" s="272"/>
      <c r="T246" s="272"/>
      <c r="U246" s="272"/>
      <c r="V246" s="272"/>
      <c r="W246" s="272"/>
      <c r="X246" s="272"/>
      <c r="Y246" s="272"/>
      <c r="Z246" s="272"/>
    </row>
    <row r="247" spans="1:26" ht="12.75" customHeight="1" x14ac:dyDescent="0.35">
      <c r="A247" s="272"/>
      <c r="B247" s="272"/>
      <c r="C247" s="272"/>
      <c r="D247" s="272"/>
      <c r="E247" s="272"/>
      <c r="F247" s="272"/>
      <c r="G247" s="272"/>
      <c r="H247" s="272"/>
      <c r="I247" s="272"/>
      <c r="J247" s="272"/>
      <c r="K247" s="272"/>
      <c r="L247" s="272"/>
      <c r="M247" s="272"/>
      <c r="N247" s="272"/>
      <c r="O247" s="272"/>
      <c r="P247" s="272"/>
      <c r="Q247" s="272"/>
      <c r="R247" s="272"/>
      <c r="S247" s="272"/>
      <c r="T247" s="272"/>
      <c r="U247" s="272"/>
      <c r="V247" s="272"/>
      <c r="W247" s="272"/>
      <c r="X247" s="272"/>
      <c r="Y247" s="272"/>
      <c r="Z247" s="272"/>
    </row>
    <row r="248" spans="1:26" ht="12.75" customHeight="1" x14ac:dyDescent="0.35">
      <c r="A248" s="272"/>
      <c r="B248" s="272"/>
      <c r="C248" s="272"/>
      <c r="D248" s="272"/>
      <c r="E248" s="272"/>
      <c r="F248" s="272"/>
      <c r="G248" s="272"/>
      <c r="H248" s="272"/>
      <c r="I248" s="272"/>
      <c r="J248" s="272"/>
      <c r="K248" s="272"/>
      <c r="L248" s="272"/>
      <c r="M248" s="272"/>
      <c r="N248" s="272"/>
      <c r="O248" s="272"/>
      <c r="P248" s="272"/>
      <c r="Q248" s="272"/>
      <c r="R248" s="272"/>
      <c r="S248" s="272"/>
      <c r="T248" s="272"/>
      <c r="U248" s="272"/>
      <c r="V248" s="272"/>
      <c r="W248" s="272"/>
      <c r="X248" s="272"/>
      <c r="Y248" s="272"/>
      <c r="Z248" s="272"/>
    </row>
    <row r="249" spans="1:26" ht="12.75" customHeight="1" x14ac:dyDescent="0.35">
      <c r="A249" s="272"/>
      <c r="B249" s="272"/>
      <c r="C249" s="272"/>
      <c r="D249" s="272"/>
      <c r="E249" s="272"/>
      <c r="F249" s="272"/>
      <c r="G249" s="272"/>
      <c r="H249" s="272"/>
      <c r="I249" s="272"/>
      <c r="J249" s="272"/>
      <c r="K249" s="272"/>
      <c r="L249" s="272"/>
      <c r="M249" s="272"/>
      <c r="N249" s="272"/>
      <c r="O249" s="272"/>
      <c r="P249" s="272"/>
      <c r="Q249" s="272"/>
      <c r="R249" s="272"/>
      <c r="S249" s="272"/>
      <c r="T249" s="272"/>
      <c r="U249" s="272"/>
      <c r="V249" s="272"/>
      <c r="W249" s="272"/>
      <c r="X249" s="272"/>
      <c r="Y249" s="272"/>
      <c r="Z249" s="272"/>
    </row>
    <row r="250" spans="1:26" ht="12.75" customHeight="1" x14ac:dyDescent="0.35">
      <c r="A250" s="272"/>
      <c r="B250" s="272"/>
      <c r="C250" s="272"/>
      <c r="D250" s="272"/>
      <c r="E250" s="272"/>
      <c r="F250" s="272"/>
      <c r="G250" s="272"/>
      <c r="H250" s="272"/>
      <c r="I250" s="272"/>
      <c r="J250" s="272"/>
      <c r="K250" s="272"/>
      <c r="L250" s="272"/>
      <c r="M250" s="272"/>
      <c r="N250" s="272"/>
      <c r="O250" s="272"/>
      <c r="P250" s="272"/>
      <c r="Q250" s="272"/>
      <c r="R250" s="272"/>
      <c r="S250" s="272"/>
      <c r="T250" s="272"/>
      <c r="U250" s="272"/>
      <c r="V250" s="272"/>
      <c r="W250" s="272"/>
      <c r="X250" s="272"/>
      <c r="Y250" s="272"/>
      <c r="Z250" s="272"/>
    </row>
    <row r="251" spans="1:26" ht="12.75" customHeight="1" x14ac:dyDescent="0.35">
      <c r="A251" s="272"/>
      <c r="B251" s="272"/>
      <c r="C251" s="272"/>
      <c r="D251" s="272"/>
      <c r="E251" s="272"/>
      <c r="F251" s="272"/>
      <c r="G251" s="272"/>
      <c r="H251" s="272"/>
      <c r="I251" s="272"/>
      <c r="J251" s="272"/>
      <c r="K251" s="272"/>
      <c r="L251" s="272"/>
      <c r="M251" s="272"/>
      <c r="N251" s="272"/>
      <c r="O251" s="272"/>
      <c r="P251" s="272"/>
      <c r="Q251" s="272"/>
      <c r="R251" s="272"/>
      <c r="S251" s="272"/>
      <c r="T251" s="272"/>
      <c r="U251" s="272"/>
      <c r="V251" s="272"/>
      <c r="W251" s="272"/>
      <c r="X251" s="272"/>
      <c r="Y251" s="272"/>
      <c r="Z251" s="272"/>
    </row>
    <row r="252" spans="1:26" ht="12.75" customHeight="1" x14ac:dyDescent="0.35">
      <c r="A252" s="272"/>
      <c r="B252" s="272"/>
      <c r="C252" s="272"/>
      <c r="D252" s="272"/>
      <c r="E252" s="272"/>
      <c r="F252" s="272"/>
      <c r="G252" s="272"/>
      <c r="H252" s="272"/>
      <c r="I252" s="272"/>
      <c r="J252" s="272"/>
      <c r="K252" s="272"/>
      <c r="L252" s="272"/>
      <c r="M252" s="272"/>
      <c r="N252" s="272"/>
      <c r="O252" s="272"/>
      <c r="P252" s="272"/>
      <c r="Q252" s="272"/>
      <c r="R252" s="272"/>
      <c r="S252" s="272"/>
      <c r="T252" s="272"/>
      <c r="U252" s="272"/>
      <c r="V252" s="272"/>
      <c r="W252" s="272"/>
      <c r="X252" s="272"/>
      <c r="Y252" s="272"/>
      <c r="Z252" s="272"/>
    </row>
    <row r="253" spans="1:26" ht="12.75" customHeight="1" x14ac:dyDescent="0.35">
      <c r="A253" s="272"/>
      <c r="B253" s="272"/>
      <c r="C253" s="272"/>
      <c r="D253" s="272"/>
      <c r="E253" s="272"/>
      <c r="F253" s="272"/>
      <c r="G253" s="272"/>
      <c r="H253" s="272"/>
      <c r="I253" s="272"/>
      <c r="J253" s="272"/>
      <c r="K253" s="272"/>
      <c r="L253" s="272"/>
      <c r="M253" s="272"/>
      <c r="N253" s="272"/>
      <c r="O253" s="272"/>
      <c r="P253" s="272"/>
      <c r="Q253" s="272"/>
      <c r="R253" s="272"/>
      <c r="S253" s="272"/>
      <c r="T253" s="272"/>
      <c r="U253" s="272"/>
      <c r="V253" s="272"/>
      <c r="W253" s="272"/>
      <c r="X253" s="272"/>
      <c r="Y253" s="272"/>
      <c r="Z253" s="272"/>
    </row>
    <row r="254" spans="1:26" ht="12.75" customHeight="1" x14ac:dyDescent="0.35">
      <c r="A254" s="272"/>
      <c r="B254" s="272"/>
      <c r="C254" s="272"/>
      <c r="D254" s="272"/>
      <c r="E254" s="272"/>
      <c r="F254" s="272"/>
      <c r="G254" s="272"/>
      <c r="H254" s="272"/>
      <c r="I254" s="272"/>
      <c r="J254" s="272"/>
      <c r="K254" s="272"/>
      <c r="L254" s="272"/>
      <c r="M254" s="272"/>
      <c r="N254" s="272"/>
      <c r="O254" s="272"/>
      <c r="P254" s="272"/>
      <c r="Q254" s="272"/>
      <c r="R254" s="272"/>
      <c r="S254" s="272"/>
      <c r="T254" s="272"/>
      <c r="U254" s="272"/>
      <c r="V254" s="272"/>
      <c r="W254" s="272"/>
      <c r="X254" s="272"/>
      <c r="Y254" s="272"/>
      <c r="Z254" s="272"/>
    </row>
    <row r="255" spans="1:26" ht="12.75" customHeight="1" x14ac:dyDescent="0.35">
      <c r="A255" s="272"/>
      <c r="B255" s="272"/>
      <c r="C255" s="272"/>
      <c r="D255" s="272"/>
      <c r="E255" s="272"/>
      <c r="F255" s="272"/>
      <c r="G255" s="272"/>
      <c r="H255" s="272"/>
      <c r="I255" s="272"/>
      <c r="J255" s="272"/>
      <c r="K255" s="272"/>
      <c r="L255" s="272"/>
      <c r="M255" s="272"/>
      <c r="N255" s="272"/>
      <c r="O255" s="272"/>
      <c r="P255" s="272"/>
      <c r="Q255" s="272"/>
      <c r="R255" s="272"/>
      <c r="S255" s="272"/>
      <c r="T255" s="272"/>
      <c r="U255" s="272"/>
      <c r="V255" s="272"/>
      <c r="W255" s="272"/>
      <c r="X255" s="272"/>
      <c r="Y255" s="272"/>
      <c r="Z255" s="272"/>
    </row>
    <row r="256" spans="1:26" ht="12.75" customHeight="1" x14ac:dyDescent="0.35">
      <c r="A256" s="272"/>
      <c r="B256" s="272"/>
      <c r="C256" s="272"/>
      <c r="D256" s="272"/>
      <c r="E256" s="272"/>
      <c r="F256" s="272"/>
      <c r="G256" s="272"/>
      <c r="H256" s="272"/>
      <c r="I256" s="272"/>
      <c r="J256" s="272"/>
      <c r="K256" s="272"/>
      <c r="L256" s="272"/>
      <c r="M256" s="272"/>
      <c r="N256" s="272"/>
      <c r="O256" s="272"/>
      <c r="P256" s="272"/>
      <c r="Q256" s="272"/>
      <c r="R256" s="272"/>
      <c r="S256" s="272"/>
      <c r="T256" s="272"/>
      <c r="U256" s="272"/>
      <c r="V256" s="272"/>
      <c r="W256" s="272"/>
      <c r="X256" s="272"/>
      <c r="Y256" s="272"/>
      <c r="Z256" s="272"/>
    </row>
    <row r="257" spans="1:26" ht="12.75" customHeight="1" x14ac:dyDescent="0.35">
      <c r="A257" s="272"/>
      <c r="B257" s="272"/>
      <c r="C257" s="272"/>
      <c r="D257" s="272"/>
      <c r="E257" s="272"/>
      <c r="F257" s="272"/>
      <c r="G257" s="272"/>
      <c r="H257" s="272"/>
      <c r="I257" s="272"/>
      <c r="J257" s="272"/>
      <c r="K257" s="272"/>
      <c r="L257" s="272"/>
      <c r="M257" s="272"/>
      <c r="N257" s="272"/>
      <c r="O257" s="272"/>
      <c r="P257" s="272"/>
      <c r="Q257" s="272"/>
      <c r="R257" s="272"/>
      <c r="S257" s="272"/>
      <c r="T257" s="272"/>
      <c r="U257" s="272"/>
      <c r="V257" s="272"/>
      <c r="W257" s="272"/>
      <c r="X257" s="272"/>
      <c r="Y257" s="272"/>
      <c r="Z257" s="272"/>
    </row>
    <row r="258" spans="1:26" ht="12.75" customHeight="1" x14ac:dyDescent="0.35">
      <c r="A258" s="272"/>
      <c r="B258" s="272"/>
      <c r="C258" s="272"/>
      <c r="D258" s="272"/>
      <c r="E258" s="272"/>
      <c r="F258" s="272"/>
      <c r="G258" s="272"/>
      <c r="H258" s="272"/>
      <c r="I258" s="272"/>
      <c r="J258" s="272"/>
      <c r="K258" s="272"/>
      <c r="L258" s="272"/>
      <c r="M258" s="272"/>
      <c r="N258" s="272"/>
      <c r="O258" s="272"/>
      <c r="P258" s="272"/>
      <c r="Q258" s="272"/>
      <c r="R258" s="272"/>
      <c r="S258" s="272"/>
      <c r="T258" s="272"/>
      <c r="U258" s="272"/>
      <c r="V258" s="272"/>
      <c r="W258" s="272"/>
      <c r="X258" s="272"/>
      <c r="Y258" s="272"/>
      <c r="Z258" s="272"/>
    </row>
    <row r="259" spans="1:26" ht="12.75" customHeight="1" x14ac:dyDescent="0.35">
      <c r="A259" s="272"/>
      <c r="B259" s="272"/>
      <c r="C259" s="272"/>
      <c r="D259" s="272"/>
      <c r="E259" s="272"/>
      <c r="F259" s="272"/>
      <c r="G259" s="272"/>
      <c r="H259" s="272"/>
      <c r="I259" s="272"/>
      <c r="J259" s="272"/>
      <c r="K259" s="272"/>
      <c r="L259" s="272"/>
      <c r="M259" s="272"/>
      <c r="N259" s="272"/>
      <c r="O259" s="272"/>
      <c r="P259" s="272"/>
      <c r="Q259" s="272"/>
      <c r="R259" s="272"/>
      <c r="S259" s="272"/>
      <c r="T259" s="272"/>
      <c r="U259" s="272"/>
      <c r="V259" s="272"/>
      <c r="W259" s="272"/>
      <c r="X259" s="272"/>
      <c r="Y259" s="272"/>
      <c r="Z259" s="272"/>
    </row>
    <row r="260" spans="1:26" ht="12.75" customHeight="1" x14ac:dyDescent="0.35">
      <c r="A260" s="272"/>
      <c r="B260" s="272"/>
      <c r="C260" s="272"/>
      <c r="D260" s="272"/>
      <c r="E260" s="272"/>
      <c r="F260" s="272"/>
      <c r="G260" s="272"/>
      <c r="H260" s="272"/>
      <c r="I260" s="272"/>
      <c r="J260" s="272"/>
      <c r="K260" s="272"/>
      <c r="L260" s="272"/>
      <c r="M260" s="272"/>
      <c r="N260" s="272"/>
      <c r="O260" s="272"/>
      <c r="P260" s="272"/>
      <c r="Q260" s="272"/>
      <c r="R260" s="272"/>
      <c r="S260" s="272"/>
      <c r="T260" s="272"/>
      <c r="U260" s="272"/>
      <c r="V260" s="272"/>
      <c r="W260" s="272"/>
      <c r="X260" s="272"/>
      <c r="Y260" s="272"/>
      <c r="Z260" s="272"/>
    </row>
    <row r="261" spans="1:26" ht="12.75" customHeight="1" x14ac:dyDescent="0.35">
      <c r="A261" s="272"/>
      <c r="B261" s="272"/>
      <c r="C261" s="272"/>
      <c r="D261" s="272"/>
      <c r="E261" s="272"/>
      <c r="F261" s="272"/>
      <c r="G261" s="272"/>
      <c r="H261" s="272"/>
      <c r="I261" s="272"/>
      <c r="J261" s="272"/>
      <c r="K261" s="272"/>
      <c r="L261" s="272"/>
      <c r="M261" s="272"/>
      <c r="N261" s="272"/>
      <c r="O261" s="272"/>
      <c r="P261" s="272"/>
      <c r="Q261" s="272"/>
      <c r="R261" s="272"/>
      <c r="S261" s="272"/>
      <c r="T261" s="272"/>
      <c r="U261" s="272"/>
      <c r="V261" s="272"/>
      <c r="W261" s="272"/>
      <c r="X261" s="272"/>
      <c r="Y261" s="272"/>
      <c r="Z261" s="272"/>
    </row>
    <row r="262" spans="1:26" ht="12.75" customHeight="1" x14ac:dyDescent="0.35">
      <c r="A262" s="272"/>
      <c r="B262" s="272"/>
      <c r="C262" s="272"/>
      <c r="D262" s="272"/>
      <c r="E262" s="272"/>
      <c r="F262" s="272"/>
      <c r="G262" s="272"/>
      <c r="H262" s="272"/>
      <c r="I262" s="272"/>
      <c r="J262" s="272"/>
      <c r="K262" s="272"/>
      <c r="L262" s="272"/>
      <c r="M262" s="272"/>
      <c r="N262" s="272"/>
      <c r="O262" s="272"/>
      <c r="P262" s="272"/>
      <c r="Q262" s="272"/>
      <c r="R262" s="272"/>
      <c r="S262" s="272"/>
      <c r="T262" s="272"/>
      <c r="U262" s="272"/>
      <c r="V262" s="272"/>
      <c r="W262" s="272"/>
      <c r="X262" s="272"/>
      <c r="Y262" s="272"/>
      <c r="Z262" s="272"/>
    </row>
    <row r="263" spans="1:26" ht="12.75" customHeight="1" x14ac:dyDescent="0.35">
      <c r="A263" s="272"/>
      <c r="B263" s="272"/>
      <c r="C263" s="272"/>
      <c r="D263" s="272"/>
      <c r="E263" s="272"/>
      <c r="F263" s="272"/>
      <c r="G263" s="272"/>
      <c r="H263" s="272"/>
      <c r="I263" s="272"/>
      <c r="J263" s="272"/>
      <c r="K263" s="272"/>
      <c r="L263" s="272"/>
      <c r="M263" s="272"/>
      <c r="N263" s="272"/>
      <c r="O263" s="272"/>
      <c r="P263" s="272"/>
      <c r="Q263" s="272"/>
      <c r="R263" s="272"/>
      <c r="S263" s="272"/>
      <c r="T263" s="272"/>
      <c r="U263" s="272"/>
      <c r="V263" s="272"/>
      <c r="W263" s="272"/>
      <c r="X263" s="272"/>
      <c r="Y263" s="272"/>
      <c r="Z263" s="272"/>
    </row>
    <row r="264" spans="1:26" ht="12.75" customHeight="1" x14ac:dyDescent="0.35">
      <c r="A264" s="272"/>
      <c r="B264" s="272"/>
      <c r="C264" s="272"/>
      <c r="D264" s="272"/>
      <c r="E264" s="272"/>
      <c r="F264" s="272"/>
      <c r="G264" s="272"/>
      <c r="H264" s="272"/>
      <c r="I264" s="272"/>
      <c r="J264" s="272"/>
      <c r="K264" s="272"/>
      <c r="L264" s="272"/>
      <c r="M264" s="272"/>
      <c r="N264" s="272"/>
      <c r="O264" s="272"/>
      <c r="P264" s="272"/>
      <c r="Q264" s="272"/>
      <c r="R264" s="272"/>
      <c r="S264" s="272"/>
      <c r="T264" s="272"/>
      <c r="U264" s="272"/>
      <c r="V264" s="272"/>
      <c r="W264" s="272"/>
      <c r="X264" s="272"/>
      <c r="Y264" s="272"/>
      <c r="Z264" s="272"/>
    </row>
    <row r="265" spans="1:26" ht="12.75" customHeight="1" x14ac:dyDescent="0.35">
      <c r="A265" s="272"/>
      <c r="B265" s="272"/>
      <c r="C265" s="272"/>
      <c r="D265" s="272"/>
      <c r="E265" s="272"/>
      <c r="F265" s="272"/>
      <c r="G265" s="272"/>
      <c r="H265" s="272"/>
      <c r="I265" s="272"/>
      <c r="J265" s="272"/>
      <c r="K265" s="272"/>
      <c r="L265" s="272"/>
      <c r="M265" s="272"/>
      <c r="N265" s="272"/>
      <c r="O265" s="272"/>
      <c r="P265" s="272"/>
      <c r="Q265" s="272"/>
      <c r="R265" s="272"/>
      <c r="S265" s="272"/>
      <c r="T265" s="272"/>
      <c r="U265" s="272"/>
      <c r="V265" s="272"/>
      <c r="W265" s="272"/>
      <c r="X265" s="272"/>
      <c r="Y265" s="272"/>
      <c r="Z265" s="272"/>
    </row>
    <row r="266" spans="1:26" ht="12.75" customHeight="1" x14ac:dyDescent="0.35">
      <c r="A266" s="272"/>
      <c r="B266" s="272"/>
      <c r="C266" s="272"/>
      <c r="D266" s="272"/>
      <c r="E266" s="272"/>
      <c r="F266" s="272"/>
      <c r="G266" s="272"/>
      <c r="H266" s="272"/>
      <c r="I266" s="272"/>
      <c r="J266" s="272"/>
      <c r="K266" s="272"/>
      <c r="L266" s="272"/>
      <c r="M266" s="272"/>
      <c r="N266" s="272"/>
      <c r="O266" s="272"/>
      <c r="P266" s="272"/>
      <c r="Q266" s="272"/>
      <c r="R266" s="272"/>
      <c r="S266" s="272"/>
      <c r="T266" s="272"/>
      <c r="U266" s="272"/>
      <c r="V266" s="272"/>
      <c r="W266" s="272"/>
      <c r="X266" s="272"/>
      <c r="Y266" s="272"/>
      <c r="Z266" s="272"/>
    </row>
    <row r="267" spans="1:26" ht="12.75" customHeight="1" x14ac:dyDescent="0.35">
      <c r="A267" s="272"/>
      <c r="B267" s="272"/>
      <c r="C267" s="272"/>
      <c r="D267" s="272"/>
      <c r="E267" s="272"/>
      <c r="F267" s="272"/>
      <c r="G267" s="272"/>
      <c r="H267" s="272"/>
      <c r="I267" s="272"/>
      <c r="J267" s="272"/>
      <c r="K267" s="272"/>
      <c r="L267" s="272"/>
      <c r="M267" s="272"/>
      <c r="N267" s="272"/>
      <c r="O267" s="272"/>
      <c r="P267" s="272"/>
      <c r="Q267" s="272"/>
      <c r="R267" s="272"/>
      <c r="S267" s="272"/>
      <c r="T267" s="272"/>
      <c r="U267" s="272"/>
      <c r="V267" s="272"/>
      <c r="W267" s="272"/>
      <c r="X267" s="272"/>
      <c r="Y267" s="272"/>
      <c r="Z267" s="272"/>
    </row>
    <row r="268" spans="1:26" ht="12.75" customHeight="1" x14ac:dyDescent="0.35">
      <c r="A268" s="272"/>
      <c r="B268" s="272"/>
      <c r="C268" s="272"/>
      <c r="D268" s="272"/>
      <c r="E268" s="272"/>
      <c r="F268" s="272"/>
      <c r="G268" s="272"/>
      <c r="H268" s="272"/>
      <c r="I268" s="272"/>
      <c r="J268" s="272"/>
      <c r="K268" s="272"/>
      <c r="L268" s="272"/>
      <c r="M268" s="272"/>
      <c r="N268" s="272"/>
      <c r="O268" s="272"/>
      <c r="P268" s="272"/>
      <c r="Q268" s="272"/>
      <c r="R268" s="272"/>
      <c r="S268" s="272"/>
      <c r="T268" s="272"/>
      <c r="U268" s="272"/>
      <c r="V268" s="272"/>
      <c r="W268" s="272"/>
      <c r="X268" s="272"/>
      <c r="Y268" s="272"/>
      <c r="Z268" s="272"/>
    </row>
    <row r="269" spans="1:26" ht="12.75" customHeight="1" x14ac:dyDescent="0.35">
      <c r="A269" s="272"/>
      <c r="B269" s="272"/>
      <c r="C269" s="272"/>
      <c r="D269" s="272"/>
      <c r="E269" s="272"/>
      <c r="F269" s="272"/>
      <c r="G269" s="272"/>
      <c r="H269" s="272"/>
      <c r="I269" s="272"/>
      <c r="J269" s="272"/>
      <c r="K269" s="272"/>
      <c r="L269" s="272"/>
      <c r="M269" s="272"/>
      <c r="N269" s="272"/>
      <c r="O269" s="272"/>
      <c r="P269" s="272"/>
      <c r="Q269" s="272"/>
      <c r="R269" s="272"/>
      <c r="S269" s="272"/>
      <c r="T269" s="272"/>
      <c r="U269" s="272"/>
      <c r="V269" s="272"/>
      <c r="W269" s="272"/>
      <c r="X269" s="272"/>
      <c r="Y269" s="272"/>
      <c r="Z269" s="272"/>
    </row>
    <row r="270" spans="1:26" ht="12.75" customHeight="1" x14ac:dyDescent="0.35">
      <c r="A270" s="272"/>
      <c r="B270" s="272"/>
      <c r="C270" s="272"/>
      <c r="D270" s="272"/>
      <c r="E270" s="272"/>
      <c r="F270" s="272"/>
      <c r="G270" s="272"/>
      <c r="H270" s="272"/>
      <c r="I270" s="272"/>
      <c r="J270" s="272"/>
      <c r="K270" s="272"/>
      <c r="L270" s="272"/>
      <c r="M270" s="272"/>
      <c r="N270" s="272"/>
      <c r="O270" s="272"/>
      <c r="P270" s="272"/>
      <c r="Q270" s="272"/>
      <c r="R270" s="272"/>
      <c r="S270" s="272"/>
      <c r="T270" s="272"/>
      <c r="U270" s="272"/>
      <c r="V270" s="272"/>
      <c r="W270" s="272"/>
      <c r="X270" s="272"/>
      <c r="Y270" s="272"/>
      <c r="Z270" s="272"/>
    </row>
    <row r="271" spans="1:26" ht="12.75" customHeight="1" x14ac:dyDescent="0.35">
      <c r="A271" s="272"/>
      <c r="B271" s="272"/>
      <c r="C271" s="272"/>
      <c r="D271" s="272"/>
      <c r="E271" s="272"/>
      <c r="F271" s="272"/>
      <c r="G271" s="272"/>
      <c r="H271" s="272"/>
      <c r="I271" s="272"/>
      <c r="J271" s="272"/>
      <c r="K271" s="272"/>
      <c r="L271" s="272"/>
      <c r="M271" s="272"/>
      <c r="N271" s="272"/>
      <c r="O271" s="272"/>
      <c r="P271" s="272"/>
      <c r="Q271" s="272"/>
      <c r="R271" s="272"/>
      <c r="S271" s="272"/>
      <c r="T271" s="272"/>
      <c r="U271" s="272"/>
      <c r="V271" s="272"/>
      <c r="W271" s="272"/>
      <c r="X271" s="272"/>
      <c r="Y271" s="272"/>
      <c r="Z271" s="272"/>
    </row>
    <row r="272" spans="1:26" ht="12.75" customHeight="1" x14ac:dyDescent="0.35">
      <c r="A272" s="272"/>
      <c r="B272" s="272"/>
      <c r="C272" s="272"/>
      <c r="D272" s="272"/>
      <c r="E272" s="272"/>
      <c r="F272" s="272"/>
      <c r="G272" s="272"/>
      <c r="H272" s="272"/>
      <c r="I272" s="272"/>
      <c r="J272" s="272"/>
      <c r="K272" s="272"/>
      <c r="L272" s="272"/>
      <c r="M272" s="272"/>
      <c r="N272" s="272"/>
      <c r="O272" s="272"/>
      <c r="P272" s="272"/>
      <c r="Q272" s="272"/>
      <c r="R272" s="272"/>
      <c r="S272" s="272"/>
      <c r="T272" s="272"/>
      <c r="U272" s="272"/>
      <c r="V272" s="272"/>
      <c r="W272" s="272"/>
      <c r="X272" s="272"/>
      <c r="Y272" s="272"/>
      <c r="Z272" s="272"/>
    </row>
    <row r="273" spans="1:26" ht="12.75" customHeight="1" x14ac:dyDescent="0.35">
      <c r="A273" s="272"/>
      <c r="B273" s="272"/>
      <c r="C273" s="272"/>
      <c r="D273" s="272"/>
      <c r="E273" s="272"/>
      <c r="F273" s="272"/>
      <c r="G273" s="272"/>
      <c r="H273" s="272"/>
      <c r="I273" s="272"/>
      <c r="J273" s="272"/>
      <c r="K273" s="272"/>
      <c r="L273" s="272"/>
      <c r="M273" s="272"/>
      <c r="N273" s="272"/>
      <c r="O273" s="272"/>
      <c r="P273" s="272"/>
      <c r="Q273" s="272"/>
      <c r="R273" s="272"/>
      <c r="S273" s="272"/>
      <c r="T273" s="272"/>
      <c r="U273" s="272"/>
      <c r="V273" s="272"/>
      <c r="W273" s="272"/>
      <c r="X273" s="272"/>
      <c r="Y273" s="272"/>
      <c r="Z273" s="272"/>
    </row>
    <row r="274" spans="1:26" ht="12.75" customHeight="1" x14ac:dyDescent="0.35">
      <c r="A274" s="272"/>
      <c r="B274" s="272"/>
      <c r="C274" s="272"/>
      <c r="D274" s="272"/>
      <c r="E274" s="272"/>
      <c r="F274" s="272"/>
      <c r="G274" s="272"/>
      <c r="H274" s="272"/>
      <c r="I274" s="272"/>
      <c r="J274" s="272"/>
      <c r="K274" s="272"/>
      <c r="L274" s="272"/>
      <c r="M274" s="272"/>
      <c r="N274" s="272"/>
      <c r="O274" s="272"/>
      <c r="P274" s="272"/>
      <c r="Q274" s="272"/>
      <c r="R274" s="272"/>
      <c r="S274" s="272"/>
      <c r="T274" s="272"/>
      <c r="U274" s="272"/>
      <c r="V274" s="272"/>
      <c r="W274" s="272"/>
      <c r="X274" s="272"/>
      <c r="Y274" s="272"/>
      <c r="Z274" s="272"/>
    </row>
    <row r="275" spans="1:26" ht="12.75" customHeight="1" x14ac:dyDescent="0.35">
      <c r="A275" s="272"/>
      <c r="B275" s="272"/>
      <c r="C275" s="272"/>
      <c r="D275" s="272"/>
      <c r="E275" s="272"/>
      <c r="F275" s="272"/>
      <c r="G275" s="272"/>
      <c r="H275" s="272"/>
      <c r="I275" s="272"/>
      <c r="J275" s="272"/>
      <c r="K275" s="272"/>
      <c r="L275" s="272"/>
      <c r="M275" s="272"/>
      <c r="N275" s="272"/>
      <c r="O275" s="272"/>
      <c r="P275" s="272"/>
      <c r="Q275" s="272"/>
      <c r="R275" s="272"/>
      <c r="S275" s="272"/>
      <c r="T275" s="272"/>
      <c r="U275" s="272"/>
      <c r="V275" s="272"/>
      <c r="W275" s="272"/>
      <c r="X275" s="272"/>
      <c r="Y275" s="272"/>
      <c r="Z275" s="272"/>
    </row>
    <row r="276" spans="1:26" ht="12.75" customHeight="1" x14ac:dyDescent="0.35">
      <c r="A276" s="272"/>
      <c r="B276" s="272"/>
      <c r="C276" s="272"/>
      <c r="D276" s="272"/>
      <c r="E276" s="272"/>
      <c r="F276" s="272"/>
      <c r="G276" s="272"/>
      <c r="H276" s="272"/>
      <c r="I276" s="272"/>
      <c r="J276" s="272"/>
      <c r="K276" s="272"/>
      <c r="L276" s="272"/>
      <c r="M276" s="272"/>
      <c r="N276" s="272"/>
      <c r="O276" s="272"/>
      <c r="P276" s="272"/>
      <c r="Q276" s="272"/>
      <c r="R276" s="272"/>
      <c r="S276" s="272"/>
      <c r="T276" s="272"/>
      <c r="U276" s="272"/>
      <c r="V276" s="272"/>
      <c r="W276" s="272"/>
      <c r="X276" s="272"/>
      <c r="Y276" s="272"/>
      <c r="Z276" s="272"/>
    </row>
    <row r="277" spans="1:26" ht="12.75" customHeight="1" x14ac:dyDescent="0.35">
      <c r="A277" s="272"/>
      <c r="B277" s="272"/>
      <c r="C277" s="272"/>
      <c r="D277" s="272"/>
      <c r="E277" s="272"/>
      <c r="F277" s="272"/>
      <c r="G277" s="272"/>
      <c r="H277" s="272"/>
      <c r="I277" s="272"/>
      <c r="J277" s="272"/>
      <c r="K277" s="272"/>
      <c r="L277" s="272"/>
      <c r="M277" s="272"/>
      <c r="N277" s="272"/>
      <c r="O277" s="272"/>
      <c r="P277" s="272"/>
      <c r="Q277" s="272"/>
      <c r="R277" s="272"/>
      <c r="S277" s="272"/>
      <c r="T277" s="272"/>
      <c r="U277" s="272"/>
      <c r="V277" s="272"/>
      <c r="W277" s="272"/>
      <c r="X277" s="272"/>
      <c r="Y277" s="272"/>
      <c r="Z277" s="272"/>
    </row>
    <row r="278" spans="1:26" ht="12.75" customHeight="1" x14ac:dyDescent="0.35">
      <c r="A278" s="272"/>
      <c r="B278" s="272"/>
      <c r="C278" s="272"/>
      <c r="D278" s="272"/>
      <c r="E278" s="272"/>
      <c r="F278" s="272"/>
      <c r="G278" s="272"/>
      <c r="H278" s="272"/>
      <c r="I278" s="272"/>
      <c r="J278" s="272"/>
      <c r="K278" s="272"/>
      <c r="L278" s="272"/>
      <c r="M278" s="272"/>
      <c r="N278" s="272"/>
      <c r="O278" s="272"/>
      <c r="P278" s="272"/>
      <c r="Q278" s="272"/>
      <c r="R278" s="272"/>
      <c r="S278" s="272"/>
      <c r="T278" s="272"/>
      <c r="U278" s="272"/>
      <c r="V278" s="272"/>
      <c r="W278" s="272"/>
      <c r="X278" s="272"/>
      <c r="Y278" s="272"/>
      <c r="Z278" s="272"/>
    </row>
    <row r="279" spans="1:26" ht="12.75" customHeight="1" x14ac:dyDescent="0.35">
      <c r="A279" s="272"/>
      <c r="B279" s="272"/>
      <c r="C279" s="272"/>
      <c r="D279" s="272"/>
      <c r="E279" s="272"/>
      <c r="F279" s="272"/>
      <c r="G279" s="272"/>
      <c r="H279" s="272"/>
      <c r="I279" s="272"/>
      <c r="J279" s="272"/>
      <c r="K279" s="272"/>
      <c r="L279" s="272"/>
      <c r="M279" s="272"/>
      <c r="N279" s="272"/>
      <c r="O279" s="272"/>
      <c r="P279" s="272"/>
      <c r="Q279" s="272"/>
      <c r="R279" s="272"/>
      <c r="S279" s="272"/>
      <c r="T279" s="272"/>
      <c r="U279" s="272"/>
      <c r="V279" s="272"/>
      <c r="W279" s="272"/>
      <c r="X279" s="272"/>
      <c r="Y279" s="272"/>
      <c r="Z279" s="272"/>
    </row>
    <row r="280" spans="1:26" ht="12.75" customHeight="1" x14ac:dyDescent="0.35">
      <c r="A280" s="272"/>
      <c r="B280" s="272"/>
      <c r="C280" s="272"/>
      <c r="D280" s="272"/>
      <c r="E280" s="272"/>
      <c r="F280" s="272"/>
      <c r="G280" s="272"/>
      <c r="H280" s="272"/>
      <c r="I280" s="272"/>
      <c r="J280" s="272"/>
      <c r="K280" s="272"/>
      <c r="L280" s="272"/>
      <c r="M280" s="272"/>
      <c r="N280" s="272"/>
      <c r="O280" s="272"/>
      <c r="P280" s="272"/>
      <c r="Q280" s="272"/>
      <c r="R280" s="272"/>
      <c r="S280" s="272"/>
      <c r="T280" s="272"/>
      <c r="U280" s="272"/>
      <c r="V280" s="272"/>
      <c r="W280" s="272"/>
      <c r="X280" s="272"/>
      <c r="Y280" s="272"/>
      <c r="Z280" s="272"/>
    </row>
    <row r="281" spans="1:26" ht="12.75" customHeight="1" x14ac:dyDescent="0.35">
      <c r="A281" s="272"/>
      <c r="B281" s="272"/>
      <c r="C281" s="272"/>
      <c r="D281" s="272"/>
      <c r="E281" s="272"/>
      <c r="F281" s="272"/>
      <c r="G281" s="272"/>
      <c r="H281" s="272"/>
      <c r="I281" s="272"/>
      <c r="J281" s="272"/>
      <c r="K281" s="272"/>
      <c r="L281" s="272"/>
      <c r="M281" s="272"/>
      <c r="N281" s="272"/>
      <c r="O281" s="272"/>
      <c r="P281" s="272"/>
      <c r="Q281" s="272"/>
      <c r="R281" s="272"/>
      <c r="S281" s="272"/>
      <c r="T281" s="272"/>
      <c r="U281" s="272"/>
      <c r="V281" s="272"/>
      <c r="W281" s="272"/>
      <c r="X281" s="272"/>
      <c r="Y281" s="272"/>
      <c r="Z281" s="272"/>
    </row>
    <row r="282" spans="1:26" ht="12.75" customHeight="1" x14ac:dyDescent="0.35">
      <c r="A282" s="272"/>
      <c r="B282" s="272"/>
      <c r="C282" s="272"/>
      <c r="D282" s="272"/>
      <c r="E282" s="272"/>
      <c r="F282" s="272"/>
      <c r="G282" s="272"/>
      <c r="H282" s="272"/>
      <c r="I282" s="272"/>
      <c r="J282" s="272"/>
      <c r="K282" s="272"/>
      <c r="L282" s="272"/>
      <c r="M282" s="272"/>
      <c r="N282" s="272"/>
      <c r="O282" s="272"/>
      <c r="P282" s="272"/>
      <c r="Q282" s="272"/>
      <c r="R282" s="272"/>
      <c r="S282" s="272"/>
      <c r="T282" s="272"/>
      <c r="U282" s="272"/>
      <c r="V282" s="272"/>
      <c r="W282" s="272"/>
      <c r="X282" s="272"/>
      <c r="Y282" s="272"/>
      <c r="Z282" s="272"/>
    </row>
    <row r="283" spans="1:26" ht="12.75" customHeight="1" x14ac:dyDescent="0.35">
      <c r="A283" s="272"/>
      <c r="B283" s="272"/>
      <c r="C283" s="272"/>
      <c r="D283" s="272"/>
      <c r="E283" s="272"/>
      <c r="F283" s="272"/>
      <c r="G283" s="272"/>
      <c r="H283" s="272"/>
      <c r="I283" s="272"/>
      <c r="J283" s="272"/>
      <c r="K283" s="272"/>
      <c r="L283" s="272"/>
      <c r="M283" s="272"/>
      <c r="N283" s="272"/>
      <c r="O283" s="272"/>
      <c r="P283" s="272"/>
      <c r="Q283" s="272"/>
      <c r="R283" s="272"/>
      <c r="S283" s="272"/>
      <c r="T283" s="272"/>
      <c r="U283" s="272"/>
      <c r="V283" s="272"/>
      <c r="W283" s="272"/>
      <c r="X283" s="272"/>
      <c r="Y283" s="272"/>
      <c r="Z283" s="272"/>
    </row>
    <row r="284" spans="1:26" ht="12.75" customHeight="1" x14ac:dyDescent="0.35">
      <c r="A284" s="272"/>
      <c r="B284" s="272"/>
      <c r="C284" s="272"/>
      <c r="D284" s="272"/>
      <c r="E284" s="272"/>
      <c r="F284" s="272"/>
      <c r="G284" s="272"/>
      <c r="H284" s="272"/>
      <c r="I284" s="272"/>
      <c r="J284" s="272"/>
      <c r="K284" s="272"/>
      <c r="L284" s="272"/>
      <c r="M284" s="272"/>
      <c r="N284" s="272"/>
      <c r="O284" s="272"/>
      <c r="P284" s="272"/>
      <c r="Q284" s="272"/>
      <c r="R284" s="272"/>
      <c r="S284" s="272"/>
      <c r="T284" s="272"/>
      <c r="U284" s="272"/>
      <c r="V284" s="272"/>
      <c r="W284" s="272"/>
      <c r="X284" s="272"/>
      <c r="Y284" s="272"/>
      <c r="Z284" s="272"/>
    </row>
    <row r="285" spans="1:26" ht="12.75" customHeight="1" x14ac:dyDescent="0.35">
      <c r="A285" s="272"/>
      <c r="B285" s="272"/>
      <c r="C285" s="272"/>
      <c r="D285" s="272"/>
      <c r="E285" s="272"/>
      <c r="F285" s="272"/>
      <c r="G285" s="272"/>
      <c r="H285" s="272"/>
      <c r="I285" s="272"/>
      <c r="J285" s="272"/>
      <c r="K285" s="272"/>
      <c r="L285" s="272"/>
      <c r="M285" s="272"/>
      <c r="N285" s="272"/>
      <c r="O285" s="272"/>
      <c r="P285" s="272"/>
      <c r="Q285" s="272"/>
      <c r="R285" s="272"/>
      <c r="S285" s="272"/>
      <c r="T285" s="272"/>
      <c r="U285" s="272"/>
      <c r="V285" s="272"/>
      <c r="W285" s="272"/>
      <c r="X285" s="272"/>
      <c r="Y285" s="272"/>
      <c r="Z285" s="272"/>
    </row>
    <row r="286" spans="1:26" ht="12.75" customHeight="1" x14ac:dyDescent="0.35">
      <c r="A286" s="272"/>
      <c r="B286" s="272"/>
      <c r="C286" s="272"/>
      <c r="D286" s="272"/>
      <c r="E286" s="272"/>
      <c r="F286" s="272"/>
      <c r="G286" s="272"/>
      <c r="H286" s="272"/>
      <c r="I286" s="272"/>
      <c r="J286" s="272"/>
      <c r="K286" s="272"/>
      <c r="L286" s="272"/>
      <c r="M286" s="272"/>
      <c r="N286" s="272"/>
      <c r="O286" s="272"/>
      <c r="P286" s="272"/>
      <c r="Q286" s="272"/>
      <c r="R286" s="272"/>
      <c r="S286" s="272"/>
      <c r="T286" s="272"/>
      <c r="U286" s="272"/>
      <c r="V286" s="272"/>
      <c r="W286" s="272"/>
      <c r="X286" s="272"/>
      <c r="Y286" s="272"/>
      <c r="Z286" s="272"/>
    </row>
    <row r="287" spans="1:26" ht="12.75" customHeight="1" x14ac:dyDescent="0.35">
      <c r="A287" s="272"/>
      <c r="B287" s="272"/>
      <c r="C287" s="272"/>
      <c r="D287" s="272"/>
      <c r="E287" s="272"/>
      <c r="F287" s="272"/>
      <c r="G287" s="272"/>
      <c r="H287" s="272"/>
      <c r="I287" s="272"/>
      <c r="J287" s="272"/>
      <c r="K287" s="272"/>
      <c r="L287" s="272"/>
      <c r="M287" s="272"/>
      <c r="N287" s="272"/>
      <c r="O287" s="272"/>
      <c r="P287" s="272"/>
      <c r="Q287" s="272"/>
      <c r="R287" s="272"/>
      <c r="S287" s="272"/>
      <c r="T287" s="272"/>
      <c r="U287" s="272"/>
      <c r="V287" s="272"/>
      <c r="W287" s="272"/>
      <c r="X287" s="272"/>
      <c r="Y287" s="272"/>
      <c r="Z287" s="272"/>
    </row>
    <row r="288" spans="1:26" ht="12.75" customHeight="1" x14ac:dyDescent="0.35">
      <c r="A288" s="272"/>
      <c r="B288" s="272"/>
      <c r="C288" s="272"/>
      <c r="D288" s="272"/>
      <c r="E288" s="272"/>
      <c r="F288" s="272"/>
      <c r="G288" s="272"/>
      <c r="H288" s="272"/>
      <c r="I288" s="272"/>
      <c r="J288" s="272"/>
      <c r="K288" s="272"/>
      <c r="L288" s="272"/>
      <c r="M288" s="272"/>
      <c r="N288" s="272"/>
      <c r="O288" s="272"/>
      <c r="P288" s="272"/>
      <c r="Q288" s="272"/>
      <c r="R288" s="272"/>
      <c r="S288" s="272"/>
      <c r="T288" s="272"/>
      <c r="U288" s="272"/>
      <c r="V288" s="272"/>
      <c r="W288" s="272"/>
      <c r="X288" s="272"/>
      <c r="Y288" s="272"/>
      <c r="Z288" s="272"/>
    </row>
    <row r="289" spans="1:26" ht="12.75" customHeight="1" x14ac:dyDescent="0.35">
      <c r="A289" s="272"/>
      <c r="B289" s="272"/>
      <c r="C289" s="272"/>
      <c r="D289" s="272"/>
      <c r="E289" s="272"/>
      <c r="F289" s="272"/>
      <c r="G289" s="272"/>
      <c r="H289" s="272"/>
      <c r="I289" s="272"/>
      <c r="J289" s="272"/>
      <c r="K289" s="272"/>
      <c r="L289" s="272"/>
      <c r="M289" s="272"/>
      <c r="N289" s="272"/>
      <c r="O289" s="272"/>
      <c r="P289" s="272"/>
      <c r="Q289" s="272"/>
      <c r="R289" s="272"/>
      <c r="S289" s="272"/>
      <c r="T289" s="272"/>
      <c r="U289" s="272"/>
      <c r="V289" s="272"/>
      <c r="W289" s="272"/>
      <c r="X289" s="272"/>
      <c r="Y289" s="272"/>
      <c r="Z289" s="272"/>
    </row>
    <row r="290" spans="1:26" ht="12.75" customHeight="1" x14ac:dyDescent="0.35">
      <c r="A290" s="272"/>
      <c r="B290" s="272"/>
      <c r="C290" s="272"/>
      <c r="D290" s="272"/>
      <c r="E290" s="272"/>
      <c r="F290" s="272"/>
      <c r="G290" s="272"/>
      <c r="H290" s="272"/>
      <c r="I290" s="272"/>
      <c r="J290" s="272"/>
      <c r="K290" s="272"/>
      <c r="L290" s="272"/>
      <c r="M290" s="272"/>
      <c r="N290" s="272"/>
      <c r="O290" s="272"/>
      <c r="P290" s="272"/>
      <c r="Q290" s="272"/>
      <c r="R290" s="272"/>
      <c r="S290" s="272"/>
      <c r="T290" s="272"/>
      <c r="U290" s="272"/>
      <c r="V290" s="272"/>
      <c r="W290" s="272"/>
      <c r="X290" s="272"/>
      <c r="Y290" s="272"/>
      <c r="Z290" s="272"/>
    </row>
    <row r="291" spans="1:26" ht="12.75" customHeight="1" x14ac:dyDescent="0.35">
      <c r="A291" s="272"/>
      <c r="B291" s="272"/>
      <c r="C291" s="272"/>
      <c r="D291" s="272"/>
      <c r="E291" s="272"/>
      <c r="F291" s="272"/>
      <c r="G291" s="272"/>
      <c r="H291" s="272"/>
      <c r="I291" s="272"/>
      <c r="J291" s="272"/>
      <c r="K291" s="272"/>
      <c r="L291" s="272"/>
      <c r="M291" s="272"/>
      <c r="N291" s="272"/>
      <c r="O291" s="272"/>
      <c r="P291" s="272"/>
      <c r="Q291" s="272"/>
      <c r="R291" s="272"/>
      <c r="S291" s="272"/>
      <c r="T291" s="272"/>
      <c r="U291" s="272"/>
      <c r="V291" s="272"/>
      <c r="W291" s="272"/>
      <c r="X291" s="272"/>
      <c r="Y291" s="272"/>
      <c r="Z291" s="272"/>
    </row>
    <row r="292" spans="1:26" ht="12.75" customHeight="1" x14ac:dyDescent="0.35">
      <c r="A292" s="272"/>
      <c r="B292" s="272"/>
      <c r="C292" s="272"/>
      <c r="D292" s="272"/>
      <c r="E292" s="272"/>
      <c r="F292" s="272"/>
      <c r="G292" s="272"/>
      <c r="H292" s="272"/>
      <c r="I292" s="272"/>
      <c r="J292" s="272"/>
      <c r="K292" s="272"/>
      <c r="L292" s="272"/>
      <c r="M292" s="272"/>
      <c r="N292" s="272"/>
      <c r="O292" s="272"/>
      <c r="P292" s="272"/>
      <c r="Q292" s="272"/>
      <c r="R292" s="272"/>
      <c r="S292" s="272"/>
      <c r="T292" s="272"/>
      <c r="U292" s="272"/>
      <c r="V292" s="272"/>
      <c r="W292" s="272"/>
      <c r="X292" s="272"/>
      <c r="Y292" s="272"/>
      <c r="Z292" s="272"/>
    </row>
    <row r="293" spans="1:26" ht="12.75" customHeight="1" x14ac:dyDescent="0.35">
      <c r="A293" s="272"/>
      <c r="B293" s="272"/>
      <c r="C293" s="272"/>
      <c r="D293" s="272"/>
      <c r="E293" s="272"/>
      <c r="F293" s="272"/>
      <c r="G293" s="272"/>
      <c r="H293" s="272"/>
      <c r="I293" s="272"/>
      <c r="J293" s="272"/>
      <c r="K293" s="272"/>
      <c r="L293" s="272"/>
      <c r="M293" s="272"/>
      <c r="N293" s="272"/>
      <c r="O293" s="272"/>
      <c r="P293" s="272"/>
      <c r="Q293" s="272"/>
      <c r="R293" s="272"/>
      <c r="S293" s="272"/>
      <c r="T293" s="272"/>
      <c r="U293" s="272"/>
      <c r="V293" s="272"/>
      <c r="W293" s="272"/>
      <c r="X293" s="272"/>
      <c r="Y293" s="272"/>
      <c r="Z293" s="272"/>
    </row>
    <row r="294" spans="1:26" ht="12.75" customHeight="1" x14ac:dyDescent="0.35">
      <c r="A294" s="272"/>
      <c r="B294" s="272"/>
      <c r="C294" s="272"/>
      <c r="D294" s="272"/>
      <c r="E294" s="272"/>
      <c r="F294" s="272"/>
      <c r="G294" s="272"/>
      <c r="H294" s="272"/>
      <c r="I294" s="272"/>
      <c r="J294" s="272"/>
      <c r="K294" s="272"/>
      <c r="L294" s="272"/>
      <c r="M294" s="272"/>
      <c r="N294" s="272"/>
      <c r="O294" s="272"/>
      <c r="P294" s="272"/>
      <c r="Q294" s="272"/>
      <c r="R294" s="272"/>
      <c r="S294" s="272"/>
      <c r="T294" s="272"/>
      <c r="U294" s="272"/>
      <c r="V294" s="272"/>
      <c r="W294" s="272"/>
      <c r="X294" s="272"/>
      <c r="Y294" s="272"/>
      <c r="Z294" s="272"/>
    </row>
    <row r="295" spans="1:26" ht="12.75" customHeight="1" x14ac:dyDescent="0.35">
      <c r="A295" s="272"/>
      <c r="B295" s="272"/>
      <c r="C295" s="272"/>
      <c r="D295" s="272"/>
      <c r="E295" s="272"/>
      <c r="F295" s="272"/>
      <c r="G295" s="272"/>
      <c r="H295" s="272"/>
      <c r="I295" s="272"/>
      <c r="J295" s="272"/>
      <c r="K295" s="272"/>
      <c r="L295" s="272"/>
      <c r="M295" s="272"/>
      <c r="N295" s="272"/>
      <c r="O295" s="272"/>
      <c r="P295" s="272"/>
      <c r="Q295" s="272"/>
      <c r="R295" s="272"/>
      <c r="S295" s="272"/>
      <c r="T295" s="272"/>
      <c r="U295" s="272"/>
      <c r="V295" s="272"/>
      <c r="W295" s="272"/>
      <c r="X295" s="272"/>
      <c r="Y295" s="272"/>
      <c r="Z295" s="272"/>
    </row>
    <row r="296" spans="1:26" ht="12.75" customHeight="1" x14ac:dyDescent="0.35">
      <c r="A296" s="272"/>
      <c r="B296" s="272"/>
      <c r="C296" s="272"/>
      <c r="D296" s="272"/>
      <c r="E296" s="272"/>
      <c r="F296" s="272"/>
      <c r="G296" s="272"/>
      <c r="H296" s="272"/>
      <c r="I296" s="272"/>
      <c r="J296" s="272"/>
      <c r="K296" s="272"/>
      <c r="L296" s="272"/>
      <c r="M296" s="272"/>
      <c r="N296" s="272"/>
      <c r="O296" s="272"/>
      <c r="P296" s="272"/>
      <c r="Q296" s="272"/>
      <c r="R296" s="272"/>
      <c r="S296" s="272"/>
      <c r="T296" s="272"/>
      <c r="U296" s="272"/>
      <c r="V296" s="272"/>
      <c r="W296" s="272"/>
      <c r="X296" s="272"/>
      <c r="Y296" s="272"/>
      <c r="Z296" s="272"/>
    </row>
    <row r="297" spans="1:26" ht="12.75" customHeight="1" x14ac:dyDescent="0.35">
      <c r="A297" s="272"/>
      <c r="B297" s="272"/>
      <c r="C297" s="272"/>
      <c r="D297" s="272"/>
      <c r="E297" s="272"/>
      <c r="F297" s="272"/>
      <c r="G297" s="272"/>
      <c r="H297" s="272"/>
      <c r="I297" s="272"/>
      <c r="J297" s="272"/>
      <c r="K297" s="272"/>
      <c r="L297" s="272"/>
      <c r="M297" s="272"/>
      <c r="N297" s="272"/>
      <c r="O297" s="272"/>
      <c r="P297" s="272"/>
      <c r="Q297" s="272"/>
      <c r="R297" s="272"/>
      <c r="S297" s="272"/>
      <c r="T297" s="272"/>
      <c r="U297" s="272"/>
      <c r="V297" s="272"/>
      <c r="W297" s="272"/>
      <c r="X297" s="272"/>
      <c r="Y297" s="272"/>
      <c r="Z297" s="272"/>
    </row>
    <row r="298" spans="1:26" ht="12.75" customHeight="1" x14ac:dyDescent="0.35">
      <c r="A298" s="272"/>
      <c r="B298" s="272"/>
      <c r="C298" s="272"/>
      <c r="D298" s="272"/>
      <c r="E298" s="272"/>
      <c r="F298" s="272"/>
      <c r="G298" s="272"/>
      <c r="H298" s="272"/>
      <c r="I298" s="272"/>
      <c r="J298" s="272"/>
      <c r="K298" s="272"/>
      <c r="L298" s="272"/>
      <c r="M298" s="272"/>
      <c r="N298" s="272"/>
      <c r="O298" s="272"/>
      <c r="P298" s="272"/>
      <c r="Q298" s="272"/>
      <c r="R298" s="272"/>
      <c r="S298" s="272"/>
      <c r="T298" s="272"/>
      <c r="U298" s="272"/>
      <c r="V298" s="272"/>
      <c r="W298" s="272"/>
      <c r="X298" s="272"/>
      <c r="Y298" s="272"/>
      <c r="Z298" s="272"/>
    </row>
    <row r="299" spans="1:26" ht="12.75" customHeight="1" x14ac:dyDescent="0.35">
      <c r="A299" s="272"/>
      <c r="B299" s="272"/>
      <c r="C299" s="272"/>
      <c r="D299" s="272"/>
      <c r="E299" s="272"/>
      <c r="F299" s="272"/>
      <c r="G299" s="272"/>
      <c r="H299" s="272"/>
      <c r="I299" s="272"/>
      <c r="J299" s="272"/>
      <c r="K299" s="272"/>
      <c r="L299" s="272"/>
      <c r="M299" s="272"/>
      <c r="N299" s="272"/>
      <c r="O299" s="272"/>
      <c r="P299" s="272"/>
      <c r="Q299" s="272"/>
      <c r="R299" s="272"/>
      <c r="S299" s="272"/>
      <c r="T299" s="272"/>
      <c r="U299" s="272"/>
      <c r="V299" s="272"/>
      <c r="W299" s="272"/>
      <c r="X299" s="272"/>
      <c r="Y299" s="272"/>
      <c r="Z299" s="272"/>
    </row>
    <row r="300" spans="1:26" ht="12.75" customHeight="1" x14ac:dyDescent="0.35">
      <c r="A300" s="272"/>
      <c r="B300" s="272"/>
      <c r="C300" s="272"/>
      <c r="D300" s="272"/>
      <c r="E300" s="272"/>
      <c r="F300" s="272"/>
      <c r="G300" s="272"/>
      <c r="H300" s="272"/>
      <c r="I300" s="272"/>
      <c r="J300" s="272"/>
      <c r="K300" s="272"/>
      <c r="L300" s="272"/>
      <c r="M300" s="272"/>
      <c r="N300" s="272"/>
      <c r="O300" s="272"/>
      <c r="P300" s="272"/>
      <c r="Q300" s="272"/>
      <c r="R300" s="272"/>
      <c r="S300" s="272"/>
      <c r="T300" s="272"/>
      <c r="U300" s="272"/>
      <c r="V300" s="272"/>
      <c r="W300" s="272"/>
      <c r="X300" s="272"/>
      <c r="Y300" s="272"/>
      <c r="Z300" s="272"/>
    </row>
    <row r="301" spans="1:26" ht="12.75" customHeight="1" x14ac:dyDescent="0.35">
      <c r="A301" s="272"/>
      <c r="B301" s="272"/>
      <c r="C301" s="272"/>
      <c r="D301" s="272"/>
      <c r="E301" s="272"/>
      <c r="F301" s="272"/>
      <c r="G301" s="272"/>
      <c r="H301" s="272"/>
      <c r="I301" s="272"/>
      <c r="J301" s="272"/>
      <c r="K301" s="272"/>
      <c r="L301" s="272"/>
      <c r="M301" s="272"/>
      <c r="N301" s="272"/>
      <c r="O301" s="272"/>
      <c r="P301" s="272"/>
      <c r="Q301" s="272"/>
      <c r="R301" s="272"/>
      <c r="S301" s="272"/>
      <c r="T301" s="272"/>
      <c r="U301" s="272"/>
      <c r="V301" s="272"/>
      <c r="W301" s="272"/>
      <c r="X301" s="272"/>
      <c r="Y301" s="272"/>
      <c r="Z301" s="272"/>
    </row>
    <row r="302" spans="1:26" ht="12.75" customHeight="1" x14ac:dyDescent="0.35">
      <c r="A302" s="272"/>
      <c r="B302" s="272"/>
      <c r="C302" s="272"/>
      <c r="D302" s="272"/>
      <c r="E302" s="272"/>
      <c r="F302" s="272"/>
      <c r="G302" s="272"/>
      <c r="H302" s="272"/>
      <c r="I302" s="272"/>
      <c r="J302" s="272"/>
      <c r="K302" s="272"/>
      <c r="L302" s="272"/>
      <c r="M302" s="272"/>
      <c r="N302" s="272"/>
      <c r="O302" s="272"/>
      <c r="P302" s="272"/>
      <c r="Q302" s="272"/>
      <c r="R302" s="272"/>
      <c r="S302" s="272"/>
      <c r="T302" s="272"/>
      <c r="U302" s="272"/>
      <c r="V302" s="272"/>
      <c r="W302" s="272"/>
      <c r="X302" s="272"/>
      <c r="Y302" s="272"/>
      <c r="Z302" s="272"/>
    </row>
    <row r="303" spans="1:26" ht="12.75" customHeight="1" x14ac:dyDescent="0.35">
      <c r="A303" s="272"/>
      <c r="B303" s="272"/>
      <c r="C303" s="272"/>
      <c r="D303" s="272"/>
      <c r="E303" s="272"/>
      <c r="F303" s="272"/>
      <c r="G303" s="272"/>
      <c r="H303" s="272"/>
      <c r="I303" s="272"/>
      <c r="J303" s="272"/>
      <c r="K303" s="272"/>
      <c r="L303" s="272"/>
      <c r="M303" s="272"/>
      <c r="N303" s="272"/>
      <c r="O303" s="272"/>
      <c r="P303" s="272"/>
      <c r="Q303" s="272"/>
      <c r="R303" s="272"/>
      <c r="S303" s="272"/>
      <c r="T303" s="272"/>
      <c r="U303" s="272"/>
      <c r="V303" s="272"/>
      <c r="W303" s="272"/>
      <c r="X303" s="272"/>
      <c r="Y303" s="272"/>
      <c r="Z303" s="272"/>
    </row>
    <row r="304" spans="1:26" ht="12.75" customHeight="1" x14ac:dyDescent="0.35">
      <c r="A304" s="272"/>
      <c r="B304" s="272"/>
      <c r="C304" s="272"/>
      <c r="D304" s="272"/>
      <c r="E304" s="272"/>
      <c r="F304" s="272"/>
      <c r="G304" s="272"/>
      <c r="H304" s="272"/>
      <c r="I304" s="272"/>
      <c r="J304" s="272"/>
      <c r="K304" s="272"/>
      <c r="L304" s="272"/>
      <c r="M304" s="272"/>
      <c r="N304" s="272"/>
      <c r="O304" s="272"/>
      <c r="P304" s="272"/>
      <c r="Q304" s="272"/>
      <c r="R304" s="272"/>
      <c r="S304" s="272"/>
      <c r="T304" s="272"/>
      <c r="U304" s="272"/>
      <c r="V304" s="272"/>
      <c r="W304" s="272"/>
      <c r="X304" s="272"/>
      <c r="Y304" s="272"/>
      <c r="Z304" s="272"/>
    </row>
    <row r="305" spans="1:26" ht="12.75" customHeight="1" x14ac:dyDescent="0.35">
      <c r="A305" s="272"/>
      <c r="B305" s="272"/>
      <c r="C305" s="272"/>
      <c r="D305" s="272"/>
      <c r="E305" s="272"/>
      <c r="F305" s="272"/>
      <c r="G305" s="272"/>
      <c r="H305" s="272"/>
      <c r="I305" s="272"/>
      <c r="J305" s="272"/>
      <c r="K305" s="272"/>
      <c r="L305" s="272"/>
      <c r="M305" s="272"/>
      <c r="N305" s="272"/>
      <c r="O305" s="272"/>
      <c r="P305" s="272"/>
      <c r="Q305" s="272"/>
      <c r="R305" s="272"/>
      <c r="S305" s="272"/>
      <c r="T305" s="272"/>
      <c r="U305" s="272"/>
      <c r="V305" s="272"/>
      <c r="W305" s="272"/>
      <c r="X305" s="272"/>
      <c r="Y305" s="272"/>
      <c r="Z305" s="272"/>
    </row>
    <row r="306" spans="1:26" ht="12.75" customHeight="1" x14ac:dyDescent="0.35">
      <c r="A306" s="272"/>
      <c r="B306" s="272"/>
      <c r="C306" s="272"/>
      <c r="D306" s="272"/>
      <c r="E306" s="272"/>
      <c r="F306" s="272"/>
      <c r="G306" s="272"/>
      <c r="H306" s="272"/>
      <c r="I306" s="272"/>
      <c r="J306" s="272"/>
      <c r="K306" s="272"/>
      <c r="L306" s="272"/>
      <c r="M306" s="272"/>
      <c r="N306" s="272"/>
      <c r="O306" s="272"/>
      <c r="P306" s="272"/>
      <c r="Q306" s="272"/>
      <c r="R306" s="272"/>
      <c r="S306" s="272"/>
      <c r="T306" s="272"/>
      <c r="U306" s="272"/>
      <c r="V306" s="272"/>
      <c r="W306" s="272"/>
      <c r="X306" s="272"/>
      <c r="Y306" s="272"/>
      <c r="Z306" s="272"/>
    </row>
    <row r="307" spans="1:26" ht="12.75" customHeight="1" x14ac:dyDescent="0.35">
      <c r="A307" s="272"/>
      <c r="B307" s="272"/>
      <c r="C307" s="272"/>
      <c r="D307" s="272"/>
      <c r="E307" s="272"/>
      <c r="F307" s="272"/>
      <c r="G307" s="272"/>
      <c r="H307" s="272"/>
      <c r="I307" s="272"/>
      <c r="J307" s="272"/>
      <c r="K307" s="272"/>
      <c r="L307" s="272"/>
      <c r="M307" s="272"/>
      <c r="N307" s="272"/>
      <c r="O307" s="272"/>
      <c r="P307" s="272"/>
      <c r="Q307" s="272"/>
      <c r="R307" s="272"/>
      <c r="S307" s="272"/>
      <c r="T307" s="272"/>
      <c r="U307" s="272"/>
      <c r="V307" s="272"/>
      <c r="W307" s="272"/>
      <c r="X307" s="272"/>
      <c r="Y307" s="272"/>
      <c r="Z307" s="272"/>
    </row>
    <row r="308" spans="1:26" ht="12.75" customHeight="1" x14ac:dyDescent="0.35">
      <c r="A308" s="272"/>
      <c r="B308" s="272"/>
      <c r="C308" s="272"/>
      <c r="D308" s="272"/>
      <c r="E308" s="272"/>
      <c r="F308" s="272"/>
      <c r="G308" s="272"/>
      <c r="H308" s="272"/>
      <c r="I308" s="272"/>
      <c r="J308" s="272"/>
      <c r="K308" s="272"/>
      <c r="L308" s="272"/>
      <c r="M308" s="272"/>
      <c r="N308" s="272"/>
      <c r="O308" s="272"/>
      <c r="P308" s="272"/>
      <c r="Q308" s="272"/>
      <c r="R308" s="272"/>
      <c r="S308" s="272"/>
      <c r="T308" s="272"/>
      <c r="U308" s="272"/>
      <c r="V308" s="272"/>
      <c r="W308" s="272"/>
      <c r="X308" s="272"/>
      <c r="Y308" s="272"/>
      <c r="Z308" s="272"/>
    </row>
    <row r="309" spans="1:26" ht="12.75" customHeight="1" x14ac:dyDescent="0.35">
      <c r="A309" s="272"/>
      <c r="B309" s="272"/>
      <c r="C309" s="272"/>
      <c r="D309" s="272"/>
      <c r="E309" s="272"/>
      <c r="F309" s="272"/>
      <c r="G309" s="272"/>
      <c r="H309" s="272"/>
      <c r="I309" s="272"/>
      <c r="J309" s="272"/>
      <c r="K309" s="272"/>
      <c r="L309" s="272"/>
      <c r="M309" s="272"/>
      <c r="N309" s="272"/>
      <c r="O309" s="272"/>
      <c r="P309" s="272"/>
      <c r="Q309" s="272"/>
      <c r="R309" s="272"/>
      <c r="S309" s="272"/>
      <c r="T309" s="272"/>
      <c r="U309" s="272"/>
      <c r="V309" s="272"/>
      <c r="W309" s="272"/>
      <c r="X309" s="272"/>
      <c r="Y309" s="272"/>
      <c r="Z309" s="272"/>
    </row>
    <row r="310" spans="1:26" ht="12.75" customHeight="1" x14ac:dyDescent="0.35">
      <c r="A310" s="272"/>
      <c r="B310" s="272"/>
      <c r="C310" s="272"/>
      <c r="D310" s="272"/>
      <c r="E310" s="272"/>
      <c r="F310" s="272"/>
      <c r="G310" s="272"/>
      <c r="H310" s="272"/>
      <c r="I310" s="272"/>
      <c r="J310" s="272"/>
      <c r="K310" s="272"/>
      <c r="L310" s="272"/>
      <c r="M310" s="272"/>
      <c r="N310" s="272"/>
      <c r="O310" s="272"/>
      <c r="P310" s="272"/>
      <c r="Q310" s="272"/>
      <c r="R310" s="272"/>
      <c r="S310" s="272"/>
      <c r="T310" s="272"/>
      <c r="U310" s="272"/>
      <c r="V310" s="272"/>
      <c r="W310" s="272"/>
      <c r="X310" s="272"/>
      <c r="Y310" s="272"/>
      <c r="Z310" s="272"/>
    </row>
    <row r="311" spans="1:26" ht="12.75" customHeight="1" x14ac:dyDescent="0.35">
      <c r="A311" s="272"/>
      <c r="B311" s="272"/>
      <c r="C311" s="272"/>
      <c r="D311" s="272"/>
      <c r="E311" s="272"/>
      <c r="F311" s="272"/>
      <c r="G311" s="272"/>
      <c r="H311" s="272"/>
      <c r="I311" s="272"/>
      <c r="J311" s="272"/>
      <c r="K311" s="272"/>
      <c r="L311" s="272"/>
      <c r="M311" s="272"/>
      <c r="N311" s="272"/>
      <c r="O311" s="272"/>
      <c r="P311" s="272"/>
      <c r="Q311" s="272"/>
      <c r="R311" s="272"/>
      <c r="S311" s="272"/>
      <c r="T311" s="272"/>
      <c r="U311" s="272"/>
      <c r="V311" s="272"/>
      <c r="W311" s="272"/>
      <c r="X311" s="272"/>
      <c r="Y311" s="272"/>
      <c r="Z311" s="272"/>
    </row>
    <row r="312" spans="1:26" ht="12.75" customHeight="1" x14ac:dyDescent="0.35">
      <c r="A312" s="272"/>
      <c r="B312" s="272"/>
      <c r="C312" s="272"/>
      <c r="D312" s="272"/>
      <c r="E312" s="272"/>
      <c r="F312" s="272"/>
      <c r="G312" s="272"/>
      <c r="H312" s="272"/>
      <c r="I312" s="272"/>
      <c r="J312" s="272"/>
      <c r="K312" s="272"/>
      <c r="L312" s="272"/>
      <c r="M312" s="272"/>
      <c r="N312" s="272"/>
      <c r="O312" s="272"/>
      <c r="P312" s="272"/>
      <c r="Q312" s="272"/>
      <c r="R312" s="272"/>
      <c r="S312" s="272"/>
      <c r="T312" s="272"/>
      <c r="U312" s="272"/>
      <c r="V312" s="272"/>
      <c r="W312" s="272"/>
      <c r="X312" s="272"/>
      <c r="Y312" s="272"/>
      <c r="Z312" s="272"/>
    </row>
    <row r="313" spans="1:26" ht="12.75" customHeight="1" x14ac:dyDescent="0.35">
      <c r="A313" s="272"/>
      <c r="B313" s="272"/>
      <c r="C313" s="272"/>
      <c r="D313" s="272"/>
      <c r="E313" s="272"/>
      <c r="F313" s="272"/>
      <c r="G313" s="272"/>
      <c r="H313" s="272"/>
      <c r="I313" s="272"/>
      <c r="J313" s="272"/>
      <c r="K313" s="272"/>
      <c r="L313" s="272"/>
      <c r="M313" s="272"/>
      <c r="N313" s="272"/>
      <c r="O313" s="272"/>
      <c r="P313" s="272"/>
      <c r="Q313" s="272"/>
      <c r="R313" s="272"/>
      <c r="S313" s="272"/>
      <c r="T313" s="272"/>
      <c r="U313" s="272"/>
      <c r="V313" s="272"/>
      <c r="W313" s="272"/>
      <c r="X313" s="272"/>
      <c r="Y313" s="272"/>
      <c r="Z313" s="272"/>
    </row>
    <row r="314" spans="1:26" ht="12.75" customHeight="1" x14ac:dyDescent="0.35">
      <c r="A314" s="272"/>
      <c r="B314" s="272"/>
      <c r="C314" s="272"/>
      <c r="D314" s="272"/>
      <c r="E314" s="272"/>
      <c r="F314" s="272"/>
      <c r="G314" s="272"/>
      <c r="H314" s="272"/>
      <c r="I314" s="272"/>
      <c r="J314" s="272"/>
      <c r="K314" s="272"/>
      <c r="L314" s="272"/>
      <c r="M314" s="272"/>
      <c r="N314" s="272"/>
      <c r="O314" s="272"/>
      <c r="P314" s="272"/>
      <c r="Q314" s="272"/>
      <c r="R314" s="272"/>
      <c r="S314" s="272"/>
      <c r="T314" s="272"/>
      <c r="U314" s="272"/>
      <c r="V314" s="272"/>
      <c r="W314" s="272"/>
      <c r="X314" s="272"/>
      <c r="Y314" s="272"/>
      <c r="Z314" s="272"/>
    </row>
    <row r="315" spans="1:26" ht="12.75" customHeight="1" x14ac:dyDescent="0.35">
      <c r="A315" s="272"/>
      <c r="B315" s="272"/>
      <c r="C315" s="272"/>
      <c r="D315" s="272"/>
      <c r="E315" s="272"/>
      <c r="F315" s="272"/>
      <c r="G315" s="272"/>
      <c r="H315" s="272"/>
      <c r="I315" s="272"/>
      <c r="J315" s="272"/>
      <c r="K315" s="272"/>
      <c r="L315" s="272"/>
      <c r="M315" s="272"/>
      <c r="N315" s="272"/>
      <c r="O315" s="272"/>
      <c r="P315" s="272"/>
      <c r="Q315" s="272"/>
      <c r="R315" s="272"/>
      <c r="S315" s="272"/>
      <c r="T315" s="272"/>
      <c r="U315" s="272"/>
      <c r="V315" s="272"/>
      <c r="W315" s="272"/>
      <c r="X315" s="272"/>
      <c r="Y315" s="272"/>
      <c r="Z315" s="272"/>
    </row>
    <row r="316" spans="1:26" ht="12.75" customHeight="1" x14ac:dyDescent="0.35">
      <c r="A316" s="272"/>
      <c r="B316" s="272"/>
      <c r="C316" s="272"/>
      <c r="D316" s="272"/>
      <c r="E316" s="272"/>
      <c r="F316" s="272"/>
      <c r="G316" s="272"/>
      <c r="H316" s="272"/>
      <c r="I316" s="272"/>
      <c r="J316" s="272"/>
      <c r="K316" s="272"/>
      <c r="L316" s="272"/>
      <c r="M316" s="272"/>
      <c r="N316" s="272"/>
      <c r="O316" s="272"/>
      <c r="P316" s="272"/>
      <c r="Q316" s="272"/>
      <c r="R316" s="272"/>
      <c r="S316" s="272"/>
      <c r="T316" s="272"/>
      <c r="U316" s="272"/>
      <c r="V316" s="272"/>
      <c r="W316" s="272"/>
      <c r="X316" s="272"/>
      <c r="Y316" s="272"/>
      <c r="Z316" s="272"/>
    </row>
    <row r="317" spans="1:26" ht="12.75" customHeight="1" x14ac:dyDescent="0.35">
      <c r="A317" s="272"/>
      <c r="B317" s="272"/>
      <c r="C317" s="272"/>
      <c r="D317" s="272"/>
      <c r="E317" s="272"/>
      <c r="F317" s="272"/>
      <c r="G317" s="272"/>
      <c r="H317" s="272"/>
      <c r="I317" s="272"/>
      <c r="J317" s="272"/>
      <c r="K317" s="272"/>
      <c r="L317" s="272"/>
      <c r="M317" s="272"/>
      <c r="N317" s="272"/>
      <c r="O317" s="272"/>
      <c r="P317" s="272"/>
      <c r="Q317" s="272"/>
      <c r="R317" s="272"/>
      <c r="S317" s="272"/>
      <c r="T317" s="272"/>
      <c r="U317" s="272"/>
      <c r="V317" s="272"/>
      <c r="W317" s="272"/>
      <c r="X317" s="272"/>
      <c r="Y317" s="272"/>
      <c r="Z317" s="272"/>
    </row>
    <row r="318" spans="1:26" ht="12.75" customHeight="1" x14ac:dyDescent="0.35">
      <c r="A318" s="272"/>
      <c r="B318" s="272"/>
      <c r="C318" s="272"/>
      <c r="D318" s="272"/>
      <c r="E318" s="272"/>
      <c r="F318" s="272"/>
      <c r="G318" s="272"/>
      <c r="H318" s="272"/>
      <c r="I318" s="272"/>
      <c r="J318" s="272"/>
      <c r="K318" s="272"/>
      <c r="L318" s="272"/>
      <c r="M318" s="272"/>
      <c r="N318" s="272"/>
      <c r="O318" s="272"/>
      <c r="P318" s="272"/>
      <c r="Q318" s="272"/>
      <c r="R318" s="272"/>
      <c r="S318" s="272"/>
      <c r="T318" s="272"/>
      <c r="U318" s="272"/>
      <c r="V318" s="272"/>
      <c r="W318" s="272"/>
      <c r="X318" s="272"/>
      <c r="Y318" s="272"/>
      <c r="Z318" s="272"/>
    </row>
    <row r="319" spans="1:26" ht="12.75" customHeight="1" x14ac:dyDescent="0.35">
      <c r="A319" s="272"/>
      <c r="B319" s="272"/>
      <c r="C319" s="272"/>
      <c r="D319" s="272"/>
      <c r="E319" s="272"/>
      <c r="F319" s="272"/>
      <c r="G319" s="272"/>
      <c r="H319" s="272"/>
      <c r="I319" s="272"/>
      <c r="J319" s="272"/>
      <c r="K319" s="272"/>
      <c r="L319" s="272"/>
      <c r="M319" s="272"/>
      <c r="N319" s="272"/>
      <c r="O319" s="272"/>
      <c r="P319" s="272"/>
      <c r="Q319" s="272"/>
      <c r="R319" s="272"/>
      <c r="S319" s="272"/>
      <c r="T319" s="272"/>
      <c r="U319" s="272"/>
      <c r="V319" s="272"/>
      <c r="W319" s="272"/>
      <c r="X319" s="272"/>
      <c r="Y319" s="272"/>
      <c r="Z319" s="272"/>
    </row>
    <row r="320" spans="1:26" ht="12.75" customHeight="1" x14ac:dyDescent="0.35">
      <c r="A320" s="272"/>
      <c r="B320" s="272"/>
      <c r="C320" s="272"/>
      <c r="D320" s="272"/>
      <c r="E320" s="272"/>
      <c r="F320" s="272"/>
      <c r="G320" s="272"/>
      <c r="H320" s="272"/>
      <c r="I320" s="272"/>
      <c r="J320" s="272"/>
      <c r="K320" s="272"/>
      <c r="L320" s="272"/>
      <c r="M320" s="272"/>
      <c r="N320" s="272"/>
      <c r="O320" s="272"/>
      <c r="P320" s="272"/>
      <c r="Q320" s="272"/>
      <c r="R320" s="272"/>
      <c r="S320" s="272"/>
      <c r="T320" s="272"/>
      <c r="U320" s="272"/>
      <c r="V320" s="272"/>
      <c r="W320" s="272"/>
      <c r="X320" s="272"/>
      <c r="Y320" s="272"/>
      <c r="Z320" s="272"/>
    </row>
    <row r="321" spans="1:26" ht="12.75" customHeight="1" x14ac:dyDescent="0.35">
      <c r="A321" s="272"/>
      <c r="B321" s="272"/>
      <c r="C321" s="272"/>
      <c r="D321" s="272"/>
      <c r="E321" s="272"/>
      <c r="F321" s="272"/>
      <c r="G321" s="272"/>
      <c r="H321" s="272"/>
      <c r="I321" s="272"/>
      <c r="J321" s="272"/>
      <c r="K321" s="272"/>
      <c r="L321" s="272"/>
      <c r="M321" s="272"/>
      <c r="N321" s="272"/>
      <c r="O321" s="272"/>
      <c r="P321" s="272"/>
      <c r="Q321" s="272"/>
      <c r="R321" s="272"/>
      <c r="S321" s="272"/>
      <c r="T321" s="272"/>
      <c r="U321" s="272"/>
      <c r="V321" s="272"/>
      <c r="W321" s="272"/>
      <c r="X321" s="272"/>
      <c r="Y321" s="272"/>
      <c r="Z321" s="272"/>
    </row>
    <row r="322" spans="1:26" ht="12.75" customHeight="1" x14ac:dyDescent="0.35">
      <c r="A322" s="272"/>
      <c r="B322" s="272"/>
      <c r="C322" s="272"/>
      <c r="D322" s="272"/>
      <c r="E322" s="272"/>
      <c r="F322" s="272"/>
      <c r="G322" s="272"/>
      <c r="H322" s="272"/>
      <c r="I322" s="272"/>
      <c r="J322" s="272"/>
      <c r="K322" s="272"/>
      <c r="L322" s="272"/>
      <c r="M322" s="272"/>
      <c r="N322" s="272"/>
      <c r="O322" s="272"/>
      <c r="P322" s="272"/>
      <c r="Q322" s="272"/>
      <c r="R322" s="272"/>
      <c r="S322" s="272"/>
      <c r="T322" s="272"/>
      <c r="U322" s="272"/>
      <c r="V322" s="272"/>
      <c r="W322" s="272"/>
      <c r="X322" s="272"/>
      <c r="Y322" s="272"/>
      <c r="Z322" s="272"/>
    </row>
    <row r="323" spans="1:26" ht="12.75" customHeight="1" x14ac:dyDescent="0.35">
      <c r="A323" s="272"/>
      <c r="B323" s="272"/>
      <c r="C323" s="272"/>
      <c r="D323" s="272"/>
      <c r="E323" s="272"/>
      <c r="F323" s="272"/>
      <c r="G323" s="272"/>
      <c r="H323" s="272"/>
      <c r="I323" s="272"/>
      <c r="J323" s="272"/>
      <c r="K323" s="272"/>
      <c r="L323" s="272"/>
      <c r="M323" s="272"/>
      <c r="N323" s="272"/>
      <c r="O323" s="272"/>
      <c r="P323" s="272"/>
      <c r="Q323" s="272"/>
      <c r="R323" s="272"/>
      <c r="S323" s="272"/>
      <c r="T323" s="272"/>
      <c r="U323" s="272"/>
      <c r="V323" s="272"/>
      <c r="W323" s="272"/>
      <c r="X323" s="272"/>
      <c r="Y323" s="272"/>
      <c r="Z323" s="272"/>
    </row>
    <row r="324" spans="1:26" ht="12.75" customHeight="1" x14ac:dyDescent="0.35">
      <c r="A324" s="272"/>
      <c r="B324" s="272"/>
      <c r="C324" s="272"/>
      <c r="D324" s="272"/>
      <c r="E324" s="272"/>
      <c r="F324" s="272"/>
      <c r="G324" s="272"/>
      <c r="H324" s="272"/>
      <c r="I324" s="272"/>
      <c r="J324" s="272"/>
      <c r="K324" s="272"/>
      <c r="L324" s="272"/>
      <c r="M324" s="272"/>
      <c r="N324" s="272"/>
      <c r="O324" s="272"/>
      <c r="P324" s="272"/>
      <c r="Q324" s="272"/>
      <c r="R324" s="272"/>
      <c r="S324" s="272"/>
      <c r="T324" s="272"/>
      <c r="U324" s="272"/>
      <c r="V324" s="272"/>
      <c r="W324" s="272"/>
      <c r="X324" s="272"/>
      <c r="Y324" s="272"/>
      <c r="Z324" s="272"/>
    </row>
    <row r="325" spans="1:26" ht="12.75" customHeight="1" x14ac:dyDescent="0.35">
      <c r="A325" s="272"/>
      <c r="B325" s="272"/>
      <c r="C325" s="272"/>
      <c r="D325" s="272"/>
      <c r="E325" s="272"/>
      <c r="F325" s="272"/>
      <c r="G325" s="272"/>
      <c r="H325" s="272"/>
      <c r="I325" s="272"/>
      <c r="J325" s="272"/>
      <c r="K325" s="272"/>
      <c r="L325" s="272"/>
      <c r="M325" s="272"/>
      <c r="N325" s="272"/>
      <c r="O325" s="272"/>
      <c r="P325" s="272"/>
      <c r="Q325" s="272"/>
      <c r="R325" s="272"/>
      <c r="S325" s="272"/>
      <c r="T325" s="272"/>
      <c r="U325" s="272"/>
      <c r="V325" s="272"/>
      <c r="W325" s="272"/>
      <c r="X325" s="272"/>
      <c r="Y325" s="272"/>
      <c r="Z325" s="272"/>
    </row>
    <row r="326" spans="1:26" ht="12.75" customHeight="1" x14ac:dyDescent="0.35">
      <c r="A326" s="272"/>
      <c r="B326" s="272"/>
      <c r="C326" s="272"/>
      <c r="D326" s="272"/>
      <c r="E326" s="272"/>
      <c r="F326" s="272"/>
      <c r="G326" s="272"/>
      <c r="H326" s="272"/>
      <c r="I326" s="272"/>
      <c r="J326" s="272"/>
      <c r="K326" s="272"/>
      <c r="L326" s="272"/>
      <c r="M326" s="272"/>
      <c r="N326" s="272"/>
      <c r="O326" s="272"/>
      <c r="P326" s="272"/>
      <c r="Q326" s="272"/>
      <c r="R326" s="272"/>
      <c r="S326" s="272"/>
      <c r="T326" s="272"/>
      <c r="U326" s="272"/>
      <c r="V326" s="272"/>
      <c r="W326" s="272"/>
      <c r="X326" s="272"/>
      <c r="Y326" s="272"/>
      <c r="Z326" s="272"/>
    </row>
    <row r="327" spans="1:26" ht="12.75" customHeight="1" x14ac:dyDescent="0.35">
      <c r="A327" s="272"/>
      <c r="B327" s="272"/>
      <c r="C327" s="272"/>
      <c r="D327" s="272"/>
      <c r="E327" s="272"/>
      <c r="F327" s="272"/>
      <c r="G327" s="272"/>
      <c r="H327" s="272"/>
      <c r="I327" s="272"/>
      <c r="J327" s="272"/>
      <c r="K327" s="272"/>
      <c r="L327" s="272"/>
      <c r="M327" s="272"/>
      <c r="N327" s="272"/>
      <c r="O327" s="272"/>
      <c r="P327" s="272"/>
      <c r="Q327" s="272"/>
      <c r="R327" s="272"/>
      <c r="S327" s="272"/>
      <c r="T327" s="272"/>
      <c r="U327" s="272"/>
      <c r="V327" s="272"/>
      <c r="W327" s="272"/>
      <c r="X327" s="272"/>
      <c r="Y327" s="272"/>
      <c r="Z327" s="272"/>
    </row>
    <row r="328" spans="1:26" ht="12.75" customHeight="1" x14ac:dyDescent="0.35">
      <c r="A328" s="272"/>
      <c r="B328" s="272"/>
      <c r="C328" s="272"/>
      <c r="D328" s="272"/>
      <c r="E328" s="272"/>
      <c r="F328" s="272"/>
      <c r="G328" s="272"/>
      <c r="H328" s="272"/>
      <c r="I328" s="272"/>
      <c r="J328" s="272"/>
      <c r="K328" s="272"/>
      <c r="L328" s="272"/>
      <c r="M328" s="272"/>
      <c r="N328" s="272"/>
      <c r="O328" s="272"/>
      <c r="P328" s="272"/>
      <c r="Q328" s="272"/>
      <c r="R328" s="272"/>
      <c r="S328" s="272"/>
      <c r="T328" s="272"/>
      <c r="U328" s="272"/>
      <c r="V328" s="272"/>
      <c r="W328" s="272"/>
      <c r="X328" s="272"/>
      <c r="Y328" s="272"/>
      <c r="Z328" s="272"/>
    </row>
    <row r="329" spans="1:26" ht="12.75" customHeight="1" x14ac:dyDescent="0.35">
      <c r="A329" s="272"/>
      <c r="B329" s="272"/>
      <c r="C329" s="272"/>
      <c r="D329" s="272"/>
      <c r="E329" s="272"/>
      <c r="F329" s="272"/>
      <c r="G329" s="272"/>
      <c r="H329" s="272"/>
      <c r="I329" s="272"/>
      <c r="J329" s="272"/>
      <c r="K329" s="272"/>
      <c r="L329" s="272"/>
      <c r="M329" s="272"/>
      <c r="N329" s="272"/>
      <c r="O329" s="272"/>
      <c r="P329" s="272"/>
      <c r="Q329" s="272"/>
      <c r="R329" s="272"/>
      <c r="S329" s="272"/>
      <c r="T329" s="272"/>
      <c r="U329" s="272"/>
      <c r="V329" s="272"/>
      <c r="W329" s="272"/>
      <c r="X329" s="272"/>
      <c r="Y329" s="272"/>
      <c r="Z329" s="272"/>
    </row>
    <row r="330" spans="1:26" ht="12.75" customHeight="1" x14ac:dyDescent="0.35">
      <c r="A330" s="272"/>
      <c r="B330" s="272"/>
      <c r="C330" s="272"/>
      <c r="D330" s="272"/>
      <c r="E330" s="272"/>
      <c r="F330" s="272"/>
      <c r="G330" s="272"/>
      <c r="H330" s="272"/>
      <c r="I330" s="272"/>
      <c r="J330" s="272"/>
      <c r="K330" s="272"/>
      <c r="L330" s="272"/>
      <c r="M330" s="272"/>
      <c r="N330" s="272"/>
      <c r="O330" s="272"/>
      <c r="P330" s="272"/>
      <c r="Q330" s="272"/>
      <c r="R330" s="272"/>
      <c r="S330" s="272"/>
      <c r="T330" s="272"/>
      <c r="U330" s="272"/>
      <c r="V330" s="272"/>
      <c r="W330" s="272"/>
      <c r="X330" s="272"/>
      <c r="Y330" s="272"/>
      <c r="Z330" s="272"/>
    </row>
    <row r="331" spans="1:26" ht="12.75" customHeight="1" x14ac:dyDescent="0.35">
      <c r="A331" s="272"/>
      <c r="B331" s="272"/>
      <c r="C331" s="272"/>
      <c r="D331" s="272"/>
      <c r="E331" s="272"/>
      <c r="F331" s="272"/>
      <c r="G331" s="272"/>
      <c r="H331" s="272"/>
      <c r="I331" s="272"/>
      <c r="J331" s="272"/>
      <c r="K331" s="272"/>
      <c r="L331" s="272"/>
      <c r="M331" s="272"/>
      <c r="N331" s="272"/>
      <c r="O331" s="272"/>
      <c r="P331" s="272"/>
      <c r="Q331" s="272"/>
      <c r="R331" s="272"/>
      <c r="S331" s="272"/>
      <c r="T331" s="272"/>
      <c r="U331" s="272"/>
      <c r="V331" s="272"/>
      <c r="W331" s="272"/>
      <c r="X331" s="272"/>
      <c r="Y331" s="272"/>
      <c r="Z331" s="272"/>
    </row>
    <row r="332" spans="1:26" ht="12.75" customHeight="1" x14ac:dyDescent="0.35">
      <c r="A332" s="272"/>
      <c r="B332" s="272"/>
      <c r="C332" s="272"/>
      <c r="D332" s="272"/>
      <c r="E332" s="272"/>
      <c r="F332" s="272"/>
      <c r="G332" s="272"/>
      <c r="H332" s="272"/>
      <c r="I332" s="272"/>
      <c r="J332" s="272"/>
      <c r="K332" s="272"/>
      <c r="L332" s="272"/>
      <c r="M332" s="272"/>
      <c r="N332" s="272"/>
      <c r="O332" s="272"/>
      <c r="P332" s="272"/>
      <c r="Q332" s="272"/>
      <c r="R332" s="272"/>
      <c r="S332" s="272"/>
      <c r="T332" s="272"/>
      <c r="U332" s="272"/>
      <c r="V332" s="272"/>
      <c r="W332" s="272"/>
      <c r="X332" s="272"/>
      <c r="Y332" s="272"/>
      <c r="Z332" s="272"/>
    </row>
    <row r="333" spans="1:26" ht="12.75" customHeight="1" x14ac:dyDescent="0.35">
      <c r="A333" s="272"/>
      <c r="B333" s="272"/>
      <c r="C333" s="272"/>
      <c r="D333" s="272"/>
      <c r="E333" s="272"/>
      <c r="F333" s="272"/>
      <c r="G333" s="272"/>
      <c r="H333" s="272"/>
      <c r="I333" s="272"/>
      <c r="J333" s="272"/>
      <c r="K333" s="272"/>
      <c r="L333" s="272"/>
      <c r="M333" s="272"/>
      <c r="N333" s="272"/>
      <c r="O333" s="272"/>
      <c r="P333" s="272"/>
      <c r="Q333" s="272"/>
      <c r="R333" s="272"/>
      <c r="S333" s="272"/>
      <c r="T333" s="272"/>
      <c r="U333" s="272"/>
      <c r="V333" s="272"/>
      <c r="W333" s="272"/>
      <c r="X333" s="272"/>
      <c r="Y333" s="272"/>
      <c r="Z333" s="272"/>
    </row>
    <row r="334" spans="1:26" ht="12.75" customHeight="1" x14ac:dyDescent="0.35">
      <c r="A334" s="272"/>
      <c r="B334" s="272"/>
      <c r="C334" s="272"/>
      <c r="D334" s="272"/>
      <c r="E334" s="272"/>
      <c r="F334" s="272"/>
      <c r="G334" s="272"/>
      <c r="H334" s="272"/>
      <c r="I334" s="272"/>
      <c r="J334" s="272"/>
      <c r="K334" s="272"/>
      <c r="L334" s="272"/>
      <c r="M334" s="272"/>
      <c r="N334" s="272"/>
      <c r="O334" s="272"/>
      <c r="P334" s="272"/>
      <c r="Q334" s="272"/>
      <c r="R334" s="272"/>
      <c r="S334" s="272"/>
      <c r="T334" s="272"/>
      <c r="U334" s="272"/>
      <c r="V334" s="272"/>
      <c r="W334" s="272"/>
      <c r="X334" s="272"/>
      <c r="Y334" s="272"/>
      <c r="Z334" s="272"/>
    </row>
    <row r="335" spans="1:26" ht="12.75" customHeight="1" x14ac:dyDescent="0.35">
      <c r="A335" s="272"/>
      <c r="B335" s="272"/>
      <c r="C335" s="272"/>
      <c r="D335" s="272"/>
      <c r="E335" s="272"/>
      <c r="F335" s="272"/>
      <c r="G335" s="272"/>
      <c r="H335" s="272"/>
      <c r="I335" s="272"/>
      <c r="J335" s="272"/>
      <c r="K335" s="272"/>
      <c r="L335" s="272"/>
      <c r="M335" s="272"/>
      <c r="N335" s="272"/>
      <c r="O335" s="272"/>
      <c r="P335" s="272"/>
      <c r="Q335" s="272"/>
      <c r="R335" s="272"/>
      <c r="S335" s="272"/>
      <c r="T335" s="272"/>
      <c r="U335" s="272"/>
      <c r="V335" s="272"/>
      <c r="W335" s="272"/>
      <c r="X335" s="272"/>
      <c r="Y335" s="272"/>
      <c r="Z335" s="272"/>
    </row>
    <row r="336" spans="1:26" ht="12.75" customHeight="1" x14ac:dyDescent="0.35">
      <c r="A336" s="272"/>
      <c r="B336" s="272"/>
      <c r="C336" s="272"/>
      <c r="D336" s="272"/>
      <c r="E336" s="272"/>
      <c r="F336" s="272"/>
      <c r="G336" s="272"/>
      <c r="H336" s="272"/>
      <c r="I336" s="272"/>
      <c r="J336" s="272"/>
      <c r="K336" s="272"/>
      <c r="L336" s="272"/>
      <c r="M336" s="272"/>
      <c r="N336" s="272"/>
      <c r="O336" s="272"/>
      <c r="P336" s="272"/>
      <c r="Q336" s="272"/>
      <c r="R336" s="272"/>
      <c r="S336" s="272"/>
      <c r="T336" s="272"/>
      <c r="U336" s="272"/>
      <c r="V336" s="272"/>
      <c r="W336" s="272"/>
      <c r="X336" s="272"/>
      <c r="Y336" s="272"/>
      <c r="Z336" s="272"/>
    </row>
    <row r="337" spans="1:26" ht="12.75" customHeight="1" x14ac:dyDescent="0.35">
      <c r="A337" s="272"/>
      <c r="B337" s="272"/>
      <c r="C337" s="272"/>
      <c r="D337" s="272"/>
      <c r="E337" s="272"/>
      <c r="F337" s="272"/>
      <c r="G337" s="272"/>
      <c r="H337" s="272"/>
      <c r="I337" s="272"/>
      <c r="J337" s="272"/>
      <c r="K337" s="272"/>
      <c r="L337" s="272"/>
      <c r="M337" s="272"/>
      <c r="N337" s="272"/>
      <c r="O337" s="272"/>
      <c r="P337" s="272"/>
      <c r="Q337" s="272"/>
      <c r="R337" s="272"/>
      <c r="S337" s="272"/>
      <c r="T337" s="272"/>
      <c r="U337" s="272"/>
      <c r="V337" s="272"/>
      <c r="W337" s="272"/>
      <c r="X337" s="272"/>
      <c r="Y337" s="272"/>
      <c r="Z337" s="272"/>
    </row>
    <row r="338" spans="1:26" ht="12.75" customHeight="1" x14ac:dyDescent="0.35">
      <c r="A338" s="272"/>
      <c r="B338" s="272"/>
      <c r="C338" s="272"/>
      <c r="D338" s="272"/>
      <c r="E338" s="272"/>
      <c r="F338" s="272"/>
      <c r="G338" s="272"/>
      <c r="H338" s="272"/>
      <c r="I338" s="272"/>
      <c r="J338" s="272"/>
      <c r="K338" s="272"/>
      <c r="L338" s="272"/>
      <c r="M338" s="272"/>
      <c r="N338" s="272"/>
      <c r="O338" s="272"/>
      <c r="P338" s="272"/>
      <c r="Q338" s="272"/>
      <c r="R338" s="272"/>
      <c r="S338" s="272"/>
      <c r="T338" s="272"/>
      <c r="U338" s="272"/>
      <c r="V338" s="272"/>
      <c r="W338" s="272"/>
      <c r="X338" s="272"/>
      <c r="Y338" s="272"/>
      <c r="Z338" s="272"/>
    </row>
    <row r="339" spans="1:26" ht="12.75" customHeight="1" x14ac:dyDescent="0.35">
      <c r="A339" s="272"/>
      <c r="B339" s="272"/>
      <c r="C339" s="272"/>
      <c r="D339" s="272"/>
      <c r="E339" s="272"/>
      <c r="F339" s="272"/>
      <c r="G339" s="272"/>
      <c r="H339" s="272"/>
      <c r="I339" s="272"/>
      <c r="J339" s="272"/>
      <c r="K339" s="272"/>
      <c r="L339" s="272"/>
      <c r="M339" s="272"/>
      <c r="N339" s="272"/>
      <c r="O339" s="272"/>
      <c r="P339" s="272"/>
      <c r="Q339" s="272"/>
      <c r="R339" s="272"/>
      <c r="S339" s="272"/>
      <c r="T339" s="272"/>
      <c r="U339" s="272"/>
      <c r="V339" s="272"/>
      <c r="W339" s="272"/>
      <c r="X339" s="272"/>
      <c r="Y339" s="272"/>
      <c r="Z339" s="272"/>
    </row>
    <row r="340" spans="1:26" ht="12.75" customHeight="1" x14ac:dyDescent="0.35">
      <c r="A340" s="272"/>
      <c r="B340" s="272"/>
      <c r="C340" s="272"/>
      <c r="D340" s="272"/>
      <c r="E340" s="272"/>
      <c r="F340" s="272"/>
      <c r="G340" s="272"/>
      <c r="H340" s="272"/>
      <c r="I340" s="272"/>
      <c r="J340" s="272"/>
      <c r="K340" s="272"/>
      <c r="L340" s="272"/>
      <c r="M340" s="272"/>
      <c r="N340" s="272"/>
      <c r="O340" s="272"/>
      <c r="P340" s="272"/>
      <c r="Q340" s="272"/>
      <c r="R340" s="272"/>
      <c r="S340" s="272"/>
      <c r="T340" s="272"/>
      <c r="U340" s="272"/>
      <c r="V340" s="272"/>
      <c r="W340" s="272"/>
      <c r="X340" s="272"/>
      <c r="Y340" s="272"/>
      <c r="Z340" s="272"/>
    </row>
    <row r="341" spans="1:26" ht="12.75" customHeight="1" x14ac:dyDescent="0.35">
      <c r="A341" s="272"/>
      <c r="B341" s="272"/>
      <c r="C341" s="272"/>
      <c r="D341" s="272"/>
      <c r="E341" s="272"/>
      <c r="F341" s="272"/>
      <c r="G341" s="272"/>
      <c r="H341" s="272"/>
      <c r="I341" s="272"/>
      <c r="J341" s="272"/>
      <c r="K341" s="272"/>
      <c r="L341" s="272"/>
      <c r="M341" s="272"/>
      <c r="N341" s="272"/>
      <c r="O341" s="272"/>
      <c r="P341" s="272"/>
      <c r="Q341" s="272"/>
      <c r="R341" s="272"/>
      <c r="S341" s="272"/>
      <c r="T341" s="272"/>
      <c r="U341" s="272"/>
      <c r="V341" s="272"/>
      <c r="W341" s="272"/>
      <c r="X341" s="272"/>
      <c r="Y341" s="272"/>
      <c r="Z341" s="272"/>
    </row>
    <row r="342" spans="1:26" ht="12.75" customHeight="1" x14ac:dyDescent="0.35">
      <c r="A342" s="272"/>
      <c r="B342" s="272"/>
      <c r="C342" s="272"/>
      <c r="D342" s="272"/>
      <c r="E342" s="272"/>
      <c r="F342" s="272"/>
      <c r="G342" s="272"/>
      <c r="H342" s="272"/>
      <c r="I342" s="272"/>
      <c r="J342" s="272"/>
      <c r="K342" s="272"/>
      <c r="L342" s="272"/>
      <c r="M342" s="272"/>
      <c r="N342" s="272"/>
      <c r="O342" s="272"/>
      <c r="P342" s="272"/>
      <c r="Q342" s="272"/>
      <c r="R342" s="272"/>
      <c r="S342" s="272"/>
      <c r="T342" s="272"/>
      <c r="U342" s="272"/>
      <c r="V342" s="272"/>
      <c r="W342" s="272"/>
      <c r="X342" s="272"/>
      <c r="Y342" s="272"/>
      <c r="Z342" s="272"/>
    </row>
    <row r="343" spans="1:26" ht="12.75" customHeight="1" x14ac:dyDescent="0.35">
      <c r="A343" s="272"/>
      <c r="B343" s="272"/>
      <c r="C343" s="272"/>
      <c r="D343" s="272"/>
      <c r="E343" s="272"/>
      <c r="F343" s="272"/>
      <c r="G343" s="272"/>
      <c r="H343" s="272"/>
      <c r="I343" s="272"/>
      <c r="J343" s="272"/>
      <c r="K343" s="272"/>
      <c r="L343" s="272"/>
      <c r="M343" s="272"/>
      <c r="N343" s="272"/>
      <c r="O343" s="272"/>
      <c r="P343" s="272"/>
      <c r="Q343" s="272"/>
      <c r="R343" s="272"/>
      <c r="S343" s="272"/>
      <c r="T343" s="272"/>
      <c r="U343" s="272"/>
      <c r="V343" s="272"/>
      <c r="W343" s="272"/>
      <c r="X343" s="272"/>
      <c r="Y343" s="272"/>
      <c r="Z343" s="272"/>
    </row>
    <row r="344" spans="1:26" ht="12.75" customHeight="1" x14ac:dyDescent="0.35">
      <c r="A344" s="272"/>
      <c r="B344" s="272"/>
      <c r="C344" s="272"/>
      <c r="D344" s="272"/>
      <c r="E344" s="272"/>
      <c r="F344" s="272"/>
      <c r="G344" s="272"/>
      <c r="H344" s="272"/>
      <c r="I344" s="272"/>
      <c r="J344" s="272"/>
      <c r="K344" s="272"/>
      <c r="L344" s="272"/>
      <c r="M344" s="272"/>
      <c r="N344" s="272"/>
      <c r="O344" s="272"/>
      <c r="P344" s="272"/>
      <c r="Q344" s="272"/>
      <c r="R344" s="272"/>
      <c r="S344" s="272"/>
      <c r="T344" s="272"/>
      <c r="U344" s="272"/>
      <c r="V344" s="272"/>
      <c r="W344" s="272"/>
      <c r="X344" s="272"/>
      <c r="Y344" s="272"/>
      <c r="Z344" s="272"/>
    </row>
    <row r="345" spans="1:26" ht="12.75" customHeight="1" x14ac:dyDescent="0.35">
      <c r="A345" s="272"/>
      <c r="B345" s="272"/>
      <c r="C345" s="272"/>
      <c r="D345" s="272"/>
      <c r="E345" s="272"/>
      <c r="F345" s="272"/>
      <c r="G345" s="272"/>
      <c r="H345" s="272"/>
      <c r="I345" s="272"/>
      <c r="J345" s="272"/>
      <c r="K345" s="272"/>
      <c r="L345" s="272"/>
      <c r="M345" s="272"/>
      <c r="N345" s="272"/>
      <c r="O345" s="272"/>
      <c r="P345" s="272"/>
      <c r="Q345" s="272"/>
      <c r="R345" s="272"/>
      <c r="S345" s="272"/>
      <c r="T345" s="272"/>
      <c r="U345" s="272"/>
      <c r="V345" s="272"/>
      <c r="W345" s="272"/>
      <c r="X345" s="272"/>
      <c r="Y345" s="272"/>
      <c r="Z345" s="272"/>
    </row>
    <row r="346" spans="1:26" ht="12.75" customHeight="1" x14ac:dyDescent="0.35">
      <c r="A346" s="272"/>
      <c r="B346" s="272"/>
      <c r="C346" s="272"/>
      <c r="D346" s="272"/>
      <c r="E346" s="272"/>
      <c r="F346" s="272"/>
      <c r="G346" s="272"/>
      <c r="H346" s="272"/>
      <c r="I346" s="272"/>
      <c r="J346" s="272"/>
      <c r="K346" s="272"/>
      <c r="L346" s="272"/>
      <c r="M346" s="272"/>
      <c r="N346" s="272"/>
      <c r="O346" s="272"/>
      <c r="P346" s="272"/>
      <c r="Q346" s="272"/>
      <c r="R346" s="272"/>
      <c r="S346" s="272"/>
      <c r="T346" s="272"/>
      <c r="U346" s="272"/>
      <c r="V346" s="272"/>
      <c r="W346" s="272"/>
      <c r="X346" s="272"/>
      <c r="Y346" s="272"/>
      <c r="Z346" s="272"/>
    </row>
    <row r="347" spans="1:26" ht="12.75" customHeight="1" x14ac:dyDescent="0.35">
      <c r="A347" s="272"/>
      <c r="B347" s="272"/>
      <c r="C347" s="272"/>
      <c r="D347" s="272"/>
      <c r="E347" s="272"/>
      <c r="F347" s="272"/>
      <c r="G347" s="272"/>
      <c r="H347" s="272"/>
      <c r="I347" s="272"/>
      <c r="J347" s="272"/>
      <c r="K347" s="272"/>
      <c r="L347" s="272"/>
      <c r="M347" s="272"/>
      <c r="N347" s="272"/>
      <c r="O347" s="272"/>
      <c r="P347" s="272"/>
      <c r="Q347" s="272"/>
      <c r="R347" s="272"/>
      <c r="S347" s="272"/>
      <c r="T347" s="272"/>
      <c r="U347" s="272"/>
      <c r="V347" s="272"/>
      <c r="W347" s="272"/>
      <c r="X347" s="272"/>
      <c r="Y347" s="272"/>
      <c r="Z347" s="272"/>
    </row>
    <row r="348" spans="1:26" ht="12.75" customHeight="1" x14ac:dyDescent="0.35">
      <c r="A348" s="272"/>
      <c r="B348" s="272"/>
      <c r="C348" s="272"/>
      <c r="D348" s="272"/>
      <c r="E348" s="272"/>
      <c r="F348" s="272"/>
      <c r="G348" s="272"/>
      <c r="H348" s="272"/>
      <c r="I348" s="272"/>
      <c r="J348" s="272"/>
      <c r="K348" s="272"/>
      <c r="L348" s="272"/>
      <c r="M348" s="272"/>
      <c r="N348" s="272"/>
      <c r="O348" s="272"/>
      <c r="P348" s="272"/>
      <c r="Q348" s="272"/>
      <c r="R348" s="272"/>
      <c r="S348" s="272"/>
      <c r="T348" s="272"/>
      <c r="U348" s="272"/>
      <c r="V348" s="272"/>
      <c r="W348" s="272"/>
      <c r="X348" s="272"/>
      <c r="Y348" s="272"/>
      <c r="Z348" s="272"/>
    </row>
    <row r="349" spans="1:26" ht="12.75" customHeight="1" x14ac:dyDescent="0.35">
      <c r="A349" s="272"/>
      <c r="B349" s="272"/>
      <c r="C349" s="272"/>
      <c r="D349" s="272"/>
      <c r="E349" s="272"/>
      <c r="F349" s="272"/>
      <c r="G349" s="272"/>
      <c r="H349" s="272"/>
      <c r="I349" s="272"/>
      <c r="J349" s="272"/>
      <c r="K349" s="272"/>
      <c r="L349" s="272"/>
      <c r="M349" s="272"/>
      <c r="N349" s="272"/>
      <c r="O349" s="272"/>
      <c r="P349" s="272"/>
      <c r="Q349" s="272"/>
      <c r="R349" s="272"/>
      <c r="S349" s="272"/>
      <c r="T349" s="272"/>
      <c r="U349" s="272"/>
      <c r="V349" s="272"/>
      <c r="W349" s="272"/>
      <c r="X349" s="272"/>
      <c r="Y349" s="272"/>
      <c r="Z349" s="272"/>
    </row>
    <row r="350" spans="1:26" ht="12.75" customHeight="1" x14ac:dyDescent="0.35">
      <c r="A350" s="272"/>
      <c r="B350" s="272"/>
      <c r="C350" s="272"/>
      <c r="D350" s="272"/>
      <c r="E350" s="272"/>
      <c r="F350" s="272"/>
      <c r="G350" s="272"/>
      <c r="H350" s="272"/>
      <c r="I350" s="272"/>
      <c r="J350" s="272"/>
      <c r="K350" s="272"/>
      <c r="L350" s="272"/>
      <c r="M350" s="272"/>
      <c r="N350" s="272"/>
      <c r="O350" s="272"/>
      <c r="P350" s="272"/>
      <c r="Q350" s="272"/>
      <c r="R350" s="272"/>
      <c r="S350" s="272"/>
      <c r="T350" s="272"/>
      <c r="U350" s="272"/>
      <c r="V350" s="272"/>
      <c r="W350" s="272"/>
      <c r="X350" s="272"/>
      <c r="Y350" s="272"/>
      <c r="Z350" s="272"/>
    </row>
    <row r="351" spans="1:26" ht="12.75" customHeight="1" x14ac:dyDescent="0.35">
      <c r="A351" s="272"/>
      <c r="B351" s="272"/>
      <c r="C351" s="272"/>
      <c r="D351" s="272"/>
      <c r="E351" s="272"/>
      <c r="F351" s="272"/>
      <c r="G351" s="272"/>
      <c r="H351" s="272"/>
      <c r="I351" s="272"/>
      <c r="J351" s="272"/>
      <c r="K351" s="272"/>
      <c r="L351" s="272"/>
      <c r="M351" s="272"/>
      <c r="N351" s="272"/>
      <c r="O351" s="272"/>
      <c r="P351" s="272"/>
      <c r="Q351" s="272"/>
      <c r="R351" s="272"/>
      <c r="S351" s="272"/>
      <c r="T351" s="272"/>
      <c r="U351" s="272"/>
      <c r="V351" s="272"/>
      <c r="W351" s="272"/>
      <c r="X351" s="272"/>
      <c r="Y351" s="272"/>
      <c r="Z351" s="272"/>
    </row>
    <row r="352" spans="1:26" ht="12.75" customHeight="1" x14ac:dyDescent="0.35">
      <c r="A352" s="272"/>
      <c r="B352" s="272"/>
      <c r="C352" s="272"/>
      <c r="D352" s="272"/>
      <c r="E352" s="272"/>
      <c r="F352" s="272"/>
      <c r="G352" s="272"/>
      <c r="H352" s="272"/>
      <c r="I352" s="272"/>
      <c r="J352" s="272"/>
      <c r="K352" s="272"/>
      <c r="L352" s="272"/>
      <c r="M352" s="272"/>
      <c r="N352" s="272"/>
      <c r="O352" s="272"/>
      <c r="P352" s="272"/>
      <c r="Q352" s="272"/>
      <c r="R352" s="272"/>
      <c r="S352" s="272"/>
      <c r="T352" s="272"/>
      <c r="U352" s="272"/>
      <c r="V352" s="272"/>
      <c r="W352" s="272"/>
      <c r="X352" s="272"/>
      <c r="Y352" s="272"/>
      <c r="Z352" s="272"/>
    </row>
    <row r="353" spans="1:26" ht="12.75" customHeight="1" x14ac:dyDescent="0.35">
      <c r="A353" s="272"/>
      <c r="B353" s="272"/>
      <c r="C353" s="272"/>
      <c r="D353" s="272"/>
      <c r="E353" s="272"/>
      <c r="F353" s="272"/>
      <c r="G353" s="272"/>
      <c r="H353" s="272"/>
      <c r="I353" s="272"/>
      <c r="J353" s="272"/>
      <c r="K353" s="272"/>
      <c r="L353" s="272"/>
      <c r="M353" s="272"/>
      <c r="N353" s="272"/>
      <c r="O353" s="272"/>
      <c r="P353" s="272"/>
      <c r="Q353" s="272"/>
      <c r="R353" s="272"/>
      <c r="S353" s="272"/>
      <c r="T353" s="272"/>
      <c r="U353" s="272"/>
      <c r="V353" s="272"/>
      <c r="W353" s="272"/>
      <c r="X353" s="272"/>
      <c r="Y353" s="272"/>
      <c r="Z353" s="272"/>
    </row>
    <row r="354" spans="1:26" ht="12.75" customHeight="1" x14ac:dyDescent="0.35">
      <c r="A354" s="272"/>
      <c r="B354" s="272"/>
      <c r="C354" s="272"/>
      <c r="D354" s="272"/>
      <c r="E354" s="272"/>
      <c r="F354" s="272"/>
      <c r="G354" s="272"/>
      <c r="H354" s="272"/>
      <c r="I354" s="272"/>
      <c r="J354" s="272"/>
      <c r="K354" s="272"/>
      <c r="L354" s="272"/>
      <c r="M354" s="272"/>
      <c r="N354" s="272"/>
      <c r="O354" s="272"/>
      <c r="P354" s="272"/>
      <c r="Q354" s="272"/>
      <c r="R354" s="272"/>
      <c r="S354" s="272"/>
      <c r="T354" s="272"/>
      <c r="U354" s="272"/>
      <c r="V354" s="272"/>
      <c r="W354" s="272"/>
      <c r="X354" s="272"/>
      <c r="Y354" s="272"/>
      <c r="Z354" s="272"/>
    </row>
    <row r="355" spans="1:26" ht="12.75" customHeight="1" x14ac:dyDescent="0.35">
      <c r="A355" s="272"/>
      <c r="B355" s="272"/>
      <c r="C355" s="272"/>
      <c r="D355" s="272"/>
      <c r="E355" s="272"/>
      <c r="F355" s="272"/>
      <c r="G355" s="272"/>
      <c r="H355" s="272"/>
      <c r="I355" s="272"/>
      <c r="J355" s="272"/>
      <c r="K355" s="272"/>
      <c r="L355" s="272"/>
      <c r="M355" s="272"/>
      <c r="N355" s="272"/>
      <c r="O355" s="272"/>
      <c r="P355" s="272"/>
      <c r="Q355" s="272"/>
      <c r="R355" s="272"/>
      <c r="S355" s="272"/>
      <c r="T355" s="272"/>
      <c r="U355" s="272"/>
      <c r="V355" s="272"/>
      <c r="W355" s="272"/>
      <c r="X355" s="272"/>
      <c r="Y355" s="272"/>
      <c r="Z355" s="272"/>
    </row>
    <row r="356" spans="1:26" ht="12.75" customHeight="1" x14ac:dyDescent="0.35">
      <c r="A356" s="272"/>
      <c r="B356" s="272"/>
      <c r="C356" s="272"/>
      <c r="D356" s="272"/>
      <c r="E356" s="272"/>
      <c r="F356" s="272"/>
      <c r="G356" s="272"/>
      <c r="H356" s="272"/>
      <c r="I356" s="272"/>
      <c r="J356" s="272"/>
      <c r="K356" s="272"/>
      <c r="L356" s="272"/>
      <c r="M356" s="272"/>
      <c r="N356" s="272"/>
      <c r="O356" s="272"/>
      <c r="P356" s="272"/>
      <c r="Q356" s="272"/>
      <c r="R356" s="272"/>
      <c r="S356" s="272"/>
      <c r="T356" s="272"/>
      <c r="U356" s="272"/>
      <c r="V356" s="272"/>
      <c r="W356" s="272"/>
      <c r="X356" s="272"/>
      <c r="Y356" s="272"/>
      <c r="Z356" s="272"/>
    </row>
    <row r="357" spans="1:26" ht="12.75" customHeight="1" x14ac:dyDescent="0.35">
      <c r="A357" s="272"/>
      <c r="B357" s="272"/>
      <c r="C357" s="272"/>
      <c r="D357" s="272"/>
      <c r="E357" s="272"/>
      <c r="F357" s="272"/>
      <c r="G357" s="272"/>
      <c r="H357" s="272"/>
      <c r="I357" s="272"/>
      <c r="J357" s="272"/>
      <c r="K357" s="272"/>
      <c r="L357" s="272"/>
      <c r="M357" s="272"/>
      <c r="N357" s="272"/>
      <c r="O357" s="272"/>
      <c r="P357" s="272"/>
      <c r="Q357" s="272"/>
      <c r="R357" s="272"/>
      <c r="S357" s="272"/>
      <c r="T357" s="272"/>
      <c r="U357" s="272"/>
      <c r="V357" s="272"/>
      <c r="W357" s="272"/>
      <c r="X357" s="272"/>
      <c r="Y357" s="272"/>
      <c r="Z357" s="272"/>
    </row>
    <row r="358" spans="1:26" ht="12.75" customHeight="1" x14ac:dyDescent="0.35">
      <c r="A358" s="272"/>
      <c r="B358" s="272"/>
      <c r="C358" s="272"/>
      <c r="D358" s="272"/>
      <c r="E358" s="272"/>
      <c r="F358" s="272"/>
      <c r="G358" s="272"/>
      <c r="H358" s="272"/>
      <c r="I358" s="272"/>
      <c r="J358" s="272"/>
      <c r="K358" s="272"/>
      <c r="L358" s="272"/>
      <c r="M358" s="272"/>
      <c r="N358" s="272"/>
      <c r="O358" s="272"/>
      <c r="P358" s="272"/>
      <c r="Q358" s="272"/>
      <c r="R358" s="272"/>
      <c r="S358" s="272"/>
      <c r="T358" s="272"/>
      <c r="U358" s="272"/>
      <c r="V358" s="272"/>
      <c r="W358" s="272"/>
      <c r="X358" s="272"/>
      <c r="Y358" s="272"/>
      <c r="Z358" s="272"/>
    </row>
    <row r="359" spans="1:26" ht="12.75" customHeight="1" x14ac:dyDescent="0.35">
      <c r="A359" s="272"/>
      <c r="B359" s="272"/>
      <c r="C359" s="272"/>
      <c r="D359" s="272"/>
      <c r="E359" s="272"/>
      <c r="F359" s="272"/>
      <c r="G359" s="272"/>
      <c r="H359" s="272"/>
      <c r="I359" s="272"/>
      <c r="J359" s="272"/>
      <c r="K359" s="272"/>
      <c r="L359" s="272"/>
      <c r="M359" s="272"/>
      <c r="N359" s="272"/>
      <c r="O359" s="272"/>
      <c r="P359" s="272"/>
      <c r="Q359" s="272"/>
      <c r="R359" s="272"/>
      <c r="S359" s="272"/>
      <c r="T359" s="272"/>
      <c r="U359" s="272"/>
      <c r="V359" s="272"/>
      <c r="W359" s="272"/>
      <c r="X359" s="272"/>
      <c r="Y359" s="272"/>
      <c r="Z359" s="272"/>
    </row>
    <row r="360" spans="1:26" ht="12.75" customHeight="1" x14ac:dyDescent="0.35">
      <c r="A360" s="272"/>
      <c r="B360" s="272"/>
      <c r="C360" s="272"/>
      <c r="D360" s="272"/>
      <c r="E360" s="272"/>
      <c r="F360" s="272"/>
      <c r="G360" s="272"/>
      <c r="H360" s="272"/>
      <c r="I360" s="272"/>
      <c r="J360" s="272"/>
      <c r="K360" s="272"/>
      <c r="L360" s="272"/>
      <c r="M360" s="272"/>
      <c r="N360" s="272"/>
      <c r="O360" s="272"/>
      <c r="P360" s="272"/>
      <c r="Q360" s="272"/>
      <c r="R360" s="272"/>
      <c r="S360" s="272"/>
      <c r="T360" s="272"/>
      <c r="U360" s="272"/>
      <c r="V360" s="272"/>
      <c r="W360" s="272"/>
      <c r="X360" s="272"/>
      <c r="Y360" s="272"/>
      <c r="Z360" s="272"/>
    </row>
    <row r="361" spans="1:26" ht="12.75" customHeight="1" x14ac:dyDescent="0.35">
      <c r="A361" s="272"/>
      <c r="B361" s="272"/>
      <c r="C361" s="272"/>
      <c r="D361" s="272"/>
      <c r="E361" s="272"/>
      <c r="F361" s="272"/>
      <c r="G361" s="272"/>
      <c r="H361" s="272"/>
      <c r="I361" s="272"/>
      <c r="J361" s="272"/>
      <c r="K361" s="272"/>
      <c r="L361" s="272"/>
      <c r="M361" s="272"/>
      <c r="N361" s="272"/>
      <c r="O361" s="272"/>
      <c r="P361" s="272"/>
      <c r="Q361" s="272"/>
      <c r="R361" s="272"/>
      <c r="S361" s="272"/>
      <c r="T361" s="272"/>
      <c r="U361" s="272"/>
      <c r="V361" s="272"/>
      <c r="W361" s="272"/>
      <c r="X361" s="272"/>
      <c r="Y361" s="272"/>
      <c r="Z361" s="272"/>
    </row>
    <row r="362" spans="1:26" ht="12.75" customHeight="1" x14ac:dyDescent="0.35">
      <c r="A362" s="272"/>
      <c r="B362" s="272"/>
      <c r="C362" s="272"/>
      <c r="D362" s="272"/>
      <c r="E362" s="272"/>
      <c r="F362" s="272"/>
      <c r="G362" s="272"/>
      <c r="H362" s="272"/>
      <c r="I362" s="272"/>
      <c r="J362" s="272"/>
      <c r="K362" s="272"/>
      <c r="L362" s="272"/>
      <c r="M362" s="272"/>
      <c r="N362" s="272"/>
      <c r="O362" s="272"/>
      <c r="P362" s="272"/>
      <c r="Q362" s="272"/>
      <c r="R362" s="272"/>
      <c r="S362" s="272"/>
      <c r="T362" s="272"/>
      <c r="U362" s="272"/>
      <c r="V362" s="272"/>
      <c r="W362" s="272"/>
      <c r="X362" s="272"/>
      <c r="Y362" s="272"/>
      <c r="Z362" s="272"/>
    </row>
    <row r="363" spans="1:26" ht="12.75" customHeight="1" x14ac:dyDescent="0.35">
      <c r="A363" s="272"/>
      <c r="B363" s="272"/>
      <c r="C363" s="272"/>
      <c r="D363" s="272"/>
      <c r="E363" s="272"/>
      <c r="F363" s="272"/>
      <c r="G363" s="272"/>
      <c r="H363" s="272"/>
      <c r="I363" s="272"/>
      <c r="J363" s="272"/>
      <c r="K363" s="272"/>
      <c r="L363" s="272"/>
      <c r="M363" s="272"/>
      <c r="N363" s="272"/>
      <c r="O363" s="272"/>
      <c r="P363" s="272"/>
      <c r="Q363" s="272"/>
      <c r="R363" s="272"/>
      <c r="S363" s="272"/>
      <c r="T363" s="272"/>
      <c r="U363" s="272"/>
      <c r="V363" s="272"/>
      <c r="W363" s="272"/>
      <c r="X363" s="272"/>
      <c r="Y363" s="272"/>
      <c r="Z363" s="272"/>
    </row>
    <row r="364" spans="1:26" ht="12.75" customHeight="1" x14ac:dyDescent="0.35">
      <c r="A364" s="272"/>
      <c r="B364" s="272"/>
      <c r="C364" s="272"/>
      <c r="D364" s="272"/>
      <c r="E364" s="272"/>
      <c r="F364" s="272"/>
      <c r="G364" s="272"/>
      <c r="H364" s="272"/>
      <c r="I364" s="272"/>
      <c r="J364" s="272"/>
      <c r="K364" s="272"/>
      <c r="L364" s="272"/>
      <c r="M364" s="272"/>
      <c r="N364" s="272"/>
      <c r="O364" s="272"/>
      <c r="P364" s="272"/>
      <c r="Q364" s="272"/>
      <c r="R364" s="272"/>
      <c r="S364" s="272"/>
      <c r="T364" s="272"/>
      <c r="U364" s="272"/>
      <c r="V364" s="272"/>
      <c r="W364" s="272"/>
      <c r="X364" s="272"/>
      <c r="Y364" s="272"/>
      <c r="Z364" s="272"/>
    </row>
    <row r="365" spans="1:26" ht="12.75" customHeight="1" x14ac:dyDescent="0.35">
      <c r="A365" s="272"/>
      <c r="B365" s="272"/>
      <c r="C365" s="272"/>
      <c r="D365" s="272"/>
      <c r="E365" s="272"/>
      <c r="F365" s="272"/>
      <c r="G365" s="272"/>
      <c r="H365" s="272"/>
      <c r="I365" s="272"/>
      <c r="J365" s="272"/>
      <c r="K365" s="272"/>
      <c r="L365" s="272"/>
      <c r="M365" s="272"/>
      <c r="N365" s="272"/>
      <c r="O365" s="272"/>
      <c r="P365" s="272"/>
      <c r="Q365" s="272"/>
      <c r="R365" s="272"/>
      <c r="S365" s="272"/>
      <c r="T365" s="272"/>
      <c r="U365" s="272"/>
      <c r="V365" s="272"/>
      <c r="W365" s="272"/>
      <c r="X365" s="272"/>
      <c r="Y365" s="272"/>
      <c r="Z365" s="272"/>
    </row>
    <row r="366" spans="1:26" ht="12.75" customHeight="1" x14ac:dyDescent="0.35">
      <c r="A366" s="272"/>
      <c r="B366" s="272"/>
      <c r="C366" s="272"/>
      <c r="D366" s="272"/>
      <c r="E366" s="272"/>
      <c r="F366" s="272"/>
      <c r="G366" s="272"/>
      <c r="H366" s="272"/>
      <c r="I366" s="272"/>
      <c r="J366" s="272"/>
      <c r="K366" s="272"/>
      <c r="L366" s="272"/>
      <c r="M366" s="272"/>
      <c r="N366" s="272"/>
      <c r="O366" s="272"/>
      <c r="P366" s="272"/>
      <c r="Q366" s="272"/>
      <c r="R366" s="272"/>
      <c r="S366" s="272"/>
      <c r="T366" s="272"/>
      <c r="U366" s="272"/>
      <c r="V366" s="272"/>
      <c r="W366" s="272"/>
      <c r="X366" s="272"/>
      <c r="Y366" s="272"/>
      <c r="Z366" s="272"/>
    </row>
    <row r="367" spans="1:26" ht="12.75" customHeight="1" x14ac:dyDescent="0.35">
      <c r="A367" s="272"/>
      <c r="B367" s="272"/>
      <c r="C367" s="272"/>
      <c r="D367" s="272"/>
      <c r="E367" s="272"/>
      <c r="F367" s="272"/>
      <c r="G367" s="272"/>
      <c r="H367" s="272"/>
      <c r="I367" s="272"/>
      <c r="J367" s="272"/>
      <c r="K367" s="272"/>
      <c r="L367" s="272"/>
      <c r="M367" s="272"/>
      <c r="N367" s="272"/>
      <c r="O367" s="272"/>
      <c r="P367" s="272"/>
      <c r="Q367" s="272"/>
      <c r="R367" s="272"/>
      <c r="S367" s="272"/>
      <c r="T367" s="272"/>
      <c r="U367" s="272"/>
      <c r="V367" s="272"/>
      <c r="W367" s="272"/>
      <c r="X367" s="272"/>
      <c r="Y367" s="272"/>
      <c r="Z367" s="272"/>
    </row>
    <row r="368" spans="1:26" ht="12.75" customHeight="1" x14ac:dyDescent="0.35">
      <c r="A368" s="272"/>
      <c r="B368" s="272"/>
      <c r="C368" s="272"/>
      <c r="D368" s="272"/>
      <c r="E368" s="272"/>
      <c r="F368" s="272"/>
      <c r="G368" s="272"/>
      <c r="H368" s="272"/>
      <c r="I368" s="272"/>
      <c r="J368" s="272"/>
      <c r="K368" s="272"/>
      <c r="L368" s="272"/>
      <c r="M368" s="272"/>
      <c r="N368" s="272"/>
      <c r="O368" s="272"/>
      <c r="P368" s="272"/>
      <c r="Q368" s="272"/>
      <c r="R368" s="272"/>
      <c r="S368" s="272"/>
      <c r="T368" s="272"/>
      <c r="U368" s="272"/>
      <c r="V368" s="272"/>
      <c r="W368" s="272"/>
      <c r="X368" s="272"/>
      <c r="Y368" s="272"/>
      <c r="Z368" s="272"/>
    </row>
    <row r="369" spans="1:26" ht="12.75" customHeight="1" x14ac:dyDescent="0.35">
      <c r="A369" s="272"/>
      <c r="B369" s="272"/>
      <c r="C369" s="272"/>
      <c r="D369" s="272"/>
      <c r="E369" s="272"/>
      <c r="F369" s="272"/>
      <c r="G369" s="272"/>
      <c r="H369" s="272"/>
      <c r="I369" s="272"/>
      <c r="J369" s="272"/>
      <c r="K369" s="272"/>
      <c r="L369" s="272"/>
      <c r="M369" s="272"/>
      <c r="N369" s="272"/>
      <c r="O369" s="272"/>
      <c r="P369" s="272"/>
      <c r="Q369" s="272"/>
      <c r="R369" s="272"/>
      <c r="S369" s="272"/>
      <c r="T369" s="272"/>
      <c r="U369" s="272"/>
      <c r="V369" s="272"/>
      <c r="W369" s="272"/>
      <c r="X369" s="272"/>
      <c r="Y369" s="272"/>
      <c r="Z369" s="272"/>
    </row>
    <row r="370" spans="1:26" ht="12.75" customHeight="1" x14ac:dyDescent="0.35">
      <c r="A370" s="272"/>
      <c r="B370" s="272"/>
      <c r="C370" s="272"/>
      <c r="D370" s="272"/>
      <c r="E370" s="272"/>
      <c r="F370" s="272"/>
      <c r="G370" s="272"/>
      <c r="H370" s="272"/>
      <c r="I370" s="272"/>
      <c r="J370" s="272"/>
      <c r="K370" s="272"/>
      <c r="L370" s="272"/>
      <c r="M370" s="272"/>
      <c r="N370" s="272"/>
      <c r="O370" s="272"/>
      <c r="P370" s="272"/>
      <c r="Q370" s="272"/>
      <c r="R370" s="272"/>
      <c r="S370" s="272"/>
      <c r="T370" s="272"/>
      <c r="U370" s="272"/>
      <c r="V370" s="272"/>
      <c r="W370" s="272"/>
      <c r="X370" s="272"/>
      <c r="Y370" s="272"/>
      <c r="Z370" s="272"/>
    </row>
    <row r="371" spans="1:26" ht="12.75" customHeight="1" x14ac:dyDescent="0.35">
      <c r="A371" s="272"/>
      <c r="B371" s="272"/>
      <c r="C371" s="272"/>
      <c r="D371" s="272"/>
      <c r="E371" s="272"/>
      <c r="F371" s="272"/>
      <c r="G371" s="272"/>
      <c r="H371" s="272"/>
      <c r="I371" s="272"/>
      <c r="J371" s="272"/>
      <c r="K371" s="272"/>
      <c r="L371" s="272"/>
      <c r="M371" s="272"/>
      <c r="N371" s="272"/>
      <c r="O371" s="272"/>
      <c r="P371" s="272"/>
      <c r="Q371" s="272"/>
      <c r="R371" s="272"/>
      <c r="S371" s="272"/>
      <c r="T371" s="272"/>
      <c r="U371" s="272"/>
      <c r="V371" s="272"/>
      <c r="W371" s="272"/>
      <c r="X371" s="272"/>
      <c r="Y371" s="272"/>
      <c r="Z371" s="272"/>
    </row>
    <row r="372" spans="1:26" ht="12.75" customHeight="1" x14ac:dyDescent="0.35">
      <c r="A372" s="272"/>
      <c r="B372" s="272"/>
      <c r="C372" s="272"/>
      <c r="D372" s="272"/>
      <c r="E372" s="272"/>
      <c r="F372" s="272"/>
      <c r="G372" s="272"/>
      <c r="H372" s="272"/>
      <c r="I372" s="272"/>
      <c r="J372" s="272"/>
      <c r="K372" s="272"/>
      <c r="L372" s="272"/>
      <c r="M372" s="272"/>
      <c r="N372" s="272"/>
      <c r="O372" s="272"/>
      <c r="P372" s="272"/>
      <c r="Q372" s="272"/>
      <c r="R372" s="272"/>
      <c r="S372" s="272"/>
      <c r="T372" s="272"/>
      <c r="U372" s="272"/>
      <c r="V372" s="272"/>
      <c r="W372" s="272"/>
      <c r="X372" s="272"/>
      <c r="Y372" s="272"/>
      <c r="Z372" s="272"/>
    </row>
    <row r="373" spans="1:26" ht="12.75" customHeight="1" x14ac:dyDescent="0.35">
      <c r="A373" s="272"/>
      <c r="B373" s="272"/>
      <c r="C373" s="272"/>
      <c r="D373" s="272"/>
      <c r="E373" s="272"/>
      <c r="F373" s="272"/>
      <c r="G373" s="272"/>
      <c r="H373" s="272"/>
      <c r="I373" s="272"/>
      <c r="J373" s="272"/>
      <c r="K373" s="272"/>
      <c r="L373" s="272"/>
      <c r="M373" s="272"/>
      <c r="N373" s="272"/>
      <c r="O373" s="272"/>
      <c r="P373" s="272"/>
      <c r="Q373" s="272"/>
      <c r="R373" s="272"/>
      <c r="S373" s="272"/>
      <c r="T373" s="272"/>
      <c r="U373" s="272"/>
      <c r="V373" s="272"/>
      <c r="W373" s="272"/>
      <c r="X373" s="272"/>
      <c r="Y373" s="272"/>
      <c r="Z373" s="272"/>
    </row>
    <row r="374" spans="1:26" ht="12.75" customHeight="1" x14ac:dyDescent="0.35">
      <c r="A374" s="272"/>
      <c r="B374" s="272"/>
      <c r="C374" s="272"/>
      <c r="D374" s="272"/>
      <c r="E374" s="272"/>
      <c r="F374" s="272"/>
      <c r="G374" s="272"/>
      <c r="H374" s="272"/>
      <c r="I374" s="272"/>
      <c r="J374" s="272"/>
      <c r="K374" s="272"/>
      <c r="L374" s="272"/>
      <c r="M374" s="272"/>
      <c r="N374" s="272"/>
      <c r="O374" s="272"/>
      <c r="P374" s="272"/>
      <c r="Q374" s="272"/>
      <c r="R374" s="272"/>
      <c r="S374" s="272"/>
      <c r="T374" s="272"/>
      <c r="U374" s="272"/>
      <c r="V374" s="272"/>
      <c r="W374" s="272"/>
      <c r="X374" s="272"/>
      <c r="Y374" s="272"/>
      <c r="Z374" s="272"/>
    </row>
    <row r="375" spans="1:26" ht="12.75" customHeight="1" x14ac:dyDescent="0.35">
      <c r="A375" s="272"/>
      <c r="B375" s="272"/>
      <c r="C375" s="272"/>
      <c r="D375" s="272"/>
      <c r="E375" s="272"/>
      <c r="F375" s="272"/>
      <c r="G375" s="272"/>
      <c r="H375" s="272"/>
      <c r="I375" s="272"/>
      <c r="J375" s="272"/>
      <c r="K375" s="272"/>
      <c r="L375" s="272"/>
      <c r="M375" s="272"/>
      <c r="N375" s="272"/>
      <c r="O375" s="272"/>
      <c r="P375" s="272"/>
      <c r="Q375" s="272"/>
      <c r="R375" s="272"/>
      <c r="S375" s="272"/>
      <c r="T375" s="272"/>
      <c r="U375" s="272"/>
      <c r="V375" s="272"/>
      <c r="W375" s="272"/>
      <c r="X375" s="272"/>
      <c r="Y375" s="272"/>
      <c r="Z375" s="272"/>
    </row>
    <row r="376" spans="1:26" ht="12.75" customHeight="1" x14ac:dyDescent="0.35">
      <c r="A376" s="272"/>
      <c r="B376" s="272"/>
      <c r="C376" s="272"/>
      <c r="D376" s="272"/>
      <c r="E376" s="272"/>
      <c r="F376" s="272"/>
      <c r="G376" s="272"/>
      <c r="H376" s="272"/>
      <c r="I376" s="272"/>
      <c r="J376" s="272"/>
      <c r="K376" s="272"/>
      <c r="L376" s="272"/>
      <c r="M376" s="272"/>
      <c r="N376" s="272"/>
      <c r="O376" s="272"/>
      <c r="P376" s="272"/>
      <c r="Q376" s="272"/>
      <c r="R376" s="272"/>
      <c r="S376" s="272"/>
      <c r="T376" s="272"/>
      <c r="U376" s="272"/>
      <c r="V376" s="272"/>
      <c r="W376" s="272"/>
      <c r="X376" s="272"/>
      <c r="Y376" s="272"/>
      <c r="Z376" s="272"/>
    </row>
    <row r="377" spans="1:26" ht="12.75" customHeight="1" x14ac:dyDescent="0.35">
      <c r="A377" s="272"/>
      <c r="B377" s="272"/>
      <c r="C377" s="272"/>
      <c r="D377" s="272"/>
      <c r="E377" s="272"/>
      <c r="F377" s="272"/>
      <c r="G377" s="272"/>
      <c r="H377" s="272"/>
      <c r="I377" s="272"/>
      <c r="J377" s="272"/>
      <c r="K377" s="272"/>
      <c r="L377" s="272"/>
      <c r="M377" s="272"/>
      <c r="N377" s="272"/>
      <c r="O377" s="272"/>
      <c r="P377" s="272"/>
      <c r="Q377" s="272"/>
      <c r="R377" s="272"/>
      <c r="S377" s="272"/>
      <c r="T377" s="272"/>
      <c r="U377" s="272"/>
      <c r="V377" s="272"/>
      <c r="W377" s="272"/>
      <c r="X377" s="272"/>
      <c r="Y377" s="272"/>
      <c r="Z377" s="272"/>
    </row>
    <row r="378" spans="1:26" ht="12.75" customHeight="1" x14ac:dyDescent="0.35">
      <c r="A378" s="272"/>
      <c r="B378" s="272"/>
      <c r="C378" s="272"/>
      <c r="D378" s="272"/>
      <c r="E378" s="272"/>
      <c r="F378" s="272"/>
      <c r="G378" s="272"/>
      <c r="H378" s="272"/>
      <c r="I378" s="272"/>
      <c r="J378" s="272"/>
      <c r="K378" s="272"/>
      <c r="L378" s="272"/>
      <c r="M378" s="272"/>
      <c r="N378" s="272"/>
      <c r="O378" s="272"/>
      <c r="P378" s="272"/>
      <c r="Q378" s="272"/>
      <c r="R378" s="272"/>
      <c r="S378" s="272"/>
      <c r="T378" s="272"/>
      <c r="U378" s="272"/>
      <c r="V378" s="272"/>
      <c r="W378" s="272"/>
      <c r="X378" s="272"/>
      <c r="Y378" s="272"/>
      <c r="Z378" s="272"/>
    </row>
    <row r="379" spans="1:26" ht="12.75" customHeight="1" x14ac:dyDescent="0.35">
      <c r="A379" s="272"/>
      <c r="B379" s="272"/>
      <c r="C379" s="272"/>
      <c r="D379" s="272"/>
      <c r="E379" s="272"/>
      <c r="F379" s="272"/>
      <c r="G379" s="272"/>
      <c r="H379" s="272"/>
      <c r="I379" s="272"/>
      <c r="J379" s="272"/>
      <c r="K379" s="272"/>
      <c r="L379" s="272"/>
      <c r="M379" s="272"/>
      <c r="N379" s="272"/>
      <c r="O379" s="272"/>
      <c r="P379" s="272"/>
      <c r="Q379" s="272"/>
      <c r="R379" s="272"/>
      <c r="S379" s="272"/>
      <c r="T379" s="272"/>
      <c r="U379" s="272"/>
      <c r="V379" s="272"/>
      <c r="W379" s="272"/>
      <c r="X379" s="272"/>
      <c r="Y379" s="272"/>
      <c r="Z379" s="272"/>
    </row>
    <row r="380" spans="1:26" ht="12.75" customHeight="1" x14ac:dyDescent="0.35">
      <c r="A380" s="272"/>
      <c r="B380" s="272"/>
      <c r="C380" s="272"/>
      <c r="D380" s="272"/>
      <c r="E380" s="272"/>
      <c r="F380" s="272"/>
      <c r="G380" s="272"/>
      <c r="H380" s="272"/>
      <c r="I380" s="272"/>
      <c r="J380" s="272"/>
      <c r="K380" s="272"/>
      <c r="L380" s="272"/>
      <c r="M380" s="272"/>
      <c r="N380" s="272"/>
      <c r="O380" s="272"/>
      <c r="P380" s="272"/>
      <c r="Q380" s="272"/>
      <c r="R380" s="272"/>
      <c r="S380" s="272"/>
      <c r="T380" s="272"/>
      <c r="U380" s="272"/>
      <c r="V380" s="272"/>
      <c r="W380" s="272"/>
      <c r="X380" s="272"/>
      <c r="Y380" s="272"/>
      <c r="Z380" s="272"/>
    </row>
    <row r="381" spans="1:26" ht="12.75" customHeight="1" x14ac:dyDescent="0.35">
      <c r="A381" s="272"/>
      <c r="B381" s="272"/>
      <c r="C381" s="272"/>
      <c r="D381" s="272"/>
      <c r="E381" s="272"/>
      <c r="F381" s="272"/>
      <c r="G381" s="272"/>
      <c r="H381" s="272"/>
      <c r="I381" s="272"/>
      <c r="J381" s="272"/>
      <c r="K381" s="272"/>
      <c r="L381" s="272"/>
      <c r="M381" s="272"/>
      <c r="N381" s="272"/>
      <c r="O381" s="272"/>
      <c r="P381" s="272"/>
      <c r="Q381" s="272"/>
      <c r="R381" s="272"/>
      <c r="S381" s="272"/>
      <c r="T381" s="272"/>
      <c r="U381" s="272"/>
      <c r="V381" s="272"/>
      <c r="W381" s="272"/>
      <c r="X381" s="272"/>
      <c r="Y381" s="272"/>
      <c r="Z381" s="272"/>
    </row>
    <row r="382" spans="1:26" ht="12.75" customHeight="1" x14ac:dyDescent="0.35">
      <c r="A382" s="272"/>
      <c r="B382" s="272"/>
      <c r="C382" s="272"/>
      <c r="D382" s="272"/>
      <c r="E382" s="272"/>
      <c r="F382" s="272"/>
      <c r="G382" s="272"/>
      <c r="H382" s="272"/>
      <c r="I382" s="272"/>
      <c r="J382" s="272"/>
      <c r="K382" s="272"/>
      <c r="L382" s="272"/>
      <c r="M382" s="272"/>
      <c r="N382" s="272"/>
      <c r="O382" s="272"/>
      <c r="P382" s="272"/>
      <c r="Q382" s="272"/>
      <c r="R382" s="272"/>
      <c r="S382" s="272"/>
      <c r="T382" s="272"/>
      <c r="U382" s="272"/>
      <c r="V382" s="272"/>
      <c r="W382" s="272"/>
      <c r="X382" s="272"/>
      <c r="Y382" s="272"/>
      <c r="Z382" s="272"/>
    </row>
    <row r="383" spans="1:26" ht="12.75" customHeight="1" x14ac:dyDescent="0.35">
      <c r="A383" s="272"/>
      <c r="B383" s="272"/>
      <c r="C383" s="272"/>
      <c r="D383" s="272"/>
      <c r="E383" s="272"/>
      <c r="F383" s="272"/>
      <c r="G383" s="272"/>
      <c r="H383" s="272"/>
      <c r="I383" s="272"/>
      <c r="J383" s="272"/>
      <c r="K383" s="272"/>
      <c r="L383" s="272"/>
      <c r="M383" s="272"/>
      <c r="N383" s="272"/>
      <c r="O383" s="272"/>
      <c r="P383" s="272"/>
      <c r="Q383" s="272"/>
      <c r="R383" s="272"/>
      <c r="S383" s="272"/>
      <c r="T383" s="272"/>
      <c r="U383" s="272"/>
      <c r="V383" s="272"/>
      <c r="W383" s="272"/>
      <c r="X383" s="272"/>
      <c r="Y383" s="272"/>
      <c r="Z383" s="272"/>
    </row>
    <row r="384" spans="1:26" ht="12.75" customHeight="1" x14ac:dyDescent="0.35">
      <c r="A384" s="272"/>
      <c r="B384" s="272"/>
      <c r="C384" s="272"/>
      <c r="D384" s="272"/>
      <c r="E384" s="272"/>
      <c r="F384" s="272"/>
      <c r="G384" s="272"/>
      <c r="H384" s="272"/>
      <c r="I384" s="272"/>
      <c r="J384" s="272"/>
      <c r="K384" s="272"/>
      <c r="L384" s="272"/>
      <c r="M384" s="272"/>
      <c r="N384" s="272"/>
      <c r="O384" s="272"/>
      <c r="P384" s="272"/>
      <c r="Q384" s="272"/>
      <c r="R384" s="272"/>
      <c r="S384" s="272"/>
      <c r="T384" s="272"/>
      <c r="U384" s="272"/>
      <c r="V384" s="272"/>
      <c r="W384" s="272"/>
      <c r="X384" s="272"/>
      <c r="Y384" s="272"/>
      <c r="Z384" s="272"/>
    </row>
    <row r="385" spans="1:26" ht="12.75" customHeight="1" x14ac:dyDescent="0.35">
      <c r="A385" s="272"/>
      <c r="B385" s="272"/>
      <c r="C385" s="272"/>
      <c r="D385" s="272"/>
      <c r="E385" s="272"/>
      <c r="F385" s="272"/>
      <c r="G385" s="272"/>
      <c r="H385" s="272"/>
      <c r="I385" s="272"/>
      <c r="J385" s="272"/>
      <c r="K385" s="272"/>
      <c r="L385" s="272"/>
      <c r="M385" s="272"/>
      <c r="N385" s="272"/>
      <c r="O385" s="272"/>
      <c r="P385" s="272"/>
      <c r="Q385" s="272"/>
      <c r="R385" s="272"/>
      <c r="S385" s="272"/>
      <c r="T385" s="272"/>
      <c r="U385" s="272"/>
      <c r="V385" s="272"/>
      <c r="W385" s="272"/>
      <c r="X385" s="272"/>
      <c r="Y385" s="272"/>
      <c r="Z385" s="272"/>
    </row>
    <row r="386" spans="1:26" ht="12.75" customHeight="1" x14ac:dyDescent="0.35">
      <c r="A386" s="272"/>
      <c r="B386" s="272"/>
      <c r="C386" s="272"/>
      <c r="D386" s="272"/>
      <c r="E386" s="272"/>
      <c r="F386" s="272"/>
      <c r="G386" s="272"/>
      <c r="H386" s="272"/>
      <c r="I386" s="272"/>
      <c r="J386" s="272"/>
      <c r="K386" s="272"/>
      <c r="L386" s="272"/>
      <c r="M386" s="272"/>
      <c r="N386" s="272"/>
      <c r="O386" s="272"/>
      <c r="P386" s="272"/>
      <c r="Q386" s="272"/>
      <c r="R386" s="272"/>
      <c r="S386" s="272"/>
      <c r="T386" s="272"/>
      <c r="U386" s="272"/>
      <c r="V386" s="272"/>
      <c r="W386" s="272"/>
      <c r="X386" s="272"/>
      <c r="Y386" s="272"/>
      <c r="Z386" s="272"/>
    </row>
    <row r="387" spans="1:26" ht="12.75" customHeight="1" x14ac:dyDescent="0.35">
      <c r="A387" s="272"/>
      <c r="B387" s="272"/>
      <c r="C387" s="272"/>
      <c r="D387" s="272"/>
      <c r="E387" s="272"/>
      <c r="F387" s="272"/>
      <c r="G387" s="272"/>
      <c r="H387" s="272"/>
      <c r="I387" s="272"/>
      <c r="J387" s="272"/>
      <c r="K387" s="272"/>
      <c r="L387" s="272"/>
      <c r="M387" s="272"/>
      <c r="N387" s="272"/>
      <c r="O387" s="272"/>
      <c r="P387" s="272"/>
      <c r="Q387" s="272"/>
      <c r="R387" s="272"/>
      <c r="S387" s="272"/>
      <c r="T387" s="272"/>
      <c r="U387" s="272"/>
      <c r="V387" s="272"/>
      <c r="W387" s="272"/>
      <c r="X387" s="272"/>
      <c r="Y387" s="272"/>
      <c r="Z387" s="272"/>
    </row>
    <row r="388" spans="1:26" ht="12.75" customHeight="1" x14ac:dyDescent="0.35">
      <c r="A388" s="272"/>
      <c r="B388" s="272"/>
      <c r="C388" s="272"/>
      <c r="D388" s="272"/>
      <c r="E388" s="272"/>
      <c r="F388" s="272"/>
      <c r="G388" s="272"/>
      <c r="H388" s="272"/>
      <c r="I388" s="272"/>
      <c r="J388" s="272"/>
      <c r="K388" s="272"/>
      <c r="L388" s="272"/>
      <c r="M388" s="272"/>
      <c r="N388" s="272"/>
      <c r="O388" s="272"/>
      <c r="P388" s="272"/>
      <c r="Q388" s="272"/>
      <c r="R388" s="272"/>
      <c r="S388" s="272"/>
      <c r="T388" s="272"/>
      <c r="U388" s="272"/>
      <c r="V388" s="272"/>
      <c r="W388" s="272"/>
      <c r="X388" s="272"/>
      <c r="Y388" s="272"/>
      <c r="Z388" s="272"/>
    </row>
    <row r="389" spans="1:26" ht="12.75" customHeight="1" x14ac:dyDescent="0.35">
      <c r="A389" s="272"/>
      <c r="B389" s="272"/>
      <c r="C389" s="272"/>
      <c r="D389" s="272"/>
      <c r="E389" s="272"/>
      <c r="F389" s="272"/>
      <c r="G389" s="272"/>
      <c r="H389" s="272"/>
      <c r="I389" s="272"/>
      <c r="J389" s="272"/>
      <c r="K389" s="272"/>
      <c r="L389" s="272"/>
      <c r="M389" s="272"/>
      <c r="N389" s="272"/>
      <c r="O389" s="272"/>
      <c r="P389" s="272"/>
      <c r="Q389" s="272"/>
      <c r="R389" s="272"/>
      <c r="S389" s="272"/>
      <c r="T389" s="272"/>
      <c r="U389" s="272"/>
      <c r="V389" s="272"/>
      <c r="W389" s="272"/>
      <c r="X389" s="272"/>
      <c r="Y389" s="272"/>
      <c r="Z389" s="272"/>
    </row>
    <row r="390" spans="1:26" ht="12.75" customHeight="1" x14ac:dyDescent="0.35">
      <c r="A390" s="272"/>
      <c r="B390" s="272"/>
      <c r="C390" s="272"/>
      <c r="D390" s="272"/>
      <c r="E390" s="272"/>
      <c r="F390" s="272"/>
      <c r="G390" s="272"/>
      <c r="H390" s="272"/>
      <c r="I390" s="272"/>
      <c r="J390" s="272"/>
      <c r="K390" s="272"/>
      <c r="L390" s="272"/>
      <c r="M390" s="272"/>
      <c r="N390" s="272"/>
      <c r="O390" s="272"/>
      <c r="P390" s="272"/>
      <c r="Q390" s="272"/>
      <c r="R390" s="272"/>
      <c r="S390" s="272"/>
      <c r="T390" s="272"/>
      <c r="U390" s="272"/>
      <c r="V390" s="272"/>
      <c r="W390" s="272"/>
      <c r="X390" s="272"/>
      <c r="Y390" s="272"/>
      <c r="Z390" s="272"/>
    </row>
    <row r="391" spans="1:26" ht="12.75" customHeight="1" x14ac:dyDescent="0.35">
      <c r="A391" s="272"/>
      <c r="B391" s="272"/>
      <c r="C391" s="272"/>
      <c r="D391" s="272"/>
      <c r="E391" s="272"/>
      <c r="F391" s="272"/>
      <c r="G391" s="272"/>
      <c r="H391" s="272"/>
      <c r="I391" s="272"/>
      <c r="J391" s="272"/>
      <c r="K391" s="272"/>
      <c r="L391" s="272"/>
      <c r="M391" s="272"/>
      <c r="N391" s="272"/>
      <c r="O391" s="272"/>
      <c r="P391" s="272"/>
      <c r="Q391" s="272"/>
      <c r="R391" s="272"/>
      <c r="S391" s="272"/>
      <c r="T391" s="272"/>
      <c r="U391" s="272"/>
      <c r="V391" s="272"/>
      <c r="W391" s="272"/>
      <c r="X391" s="272"/>
      <c r="Y391" s="272"/>
      <c r="Z391" s="272"/>
    </row>
    <row r="392" spans="1:26" ht="12.75" customHeight="1" x14ac:dyDescent="0.35">
      <c r="A392" s="272"/>
      <c r="B392" s="272"/>
      <c r="C392" s="272"/>
      <c r="D392" s="272"/>
      <c r="E392" s="272"/>
      <c r="F392" s="272"/>
      <c r="G392" s="272"/>
      <c r="H392" s="272"/>
      <c r="I392" s="272"/>
      <c r="J392" s="272"/>
      <c r="K392" s="272"/>
      <c r="L392" s="272"/>
      <c r="M392" s="272"/>
      <c r="N392" s="272"/>
      <c r="O392" s="272"/>
      <c r="P392" s="272"/>
      <c r="Q392" s="272"/>
      <c r="R392" s="272"/>
      <c r="S392" s="272"/>
      <c r="T392" s="272"/>
      <c r="U392" s="272"/>
      <c r="V392" s="272"/>
      <c r="W392" s="272"/>
      <c r="X392" s="272"/>
      <c r="Y392" s="272"/>
      <c r="Z392" s="272"/>
    </row>
    <row r="393" spans="1:26" ht="12.75" customHeight="1" x14ac:dyDescent="0.35">
      <c r="A393" s="272"/>
      <c r="B393" s="272"/>
      <c r="C393" s="272"/>
      <c r="D393" s="272"/>
      <c r="E393" s="272"/>
      <c r="F393" s="272"/>
      <c r="G393" s="272"/>
      <c r="H393" s="272"/>
      <c r="I393" s="272"/>
      <c r="J393" s="272"/>
      <c r="K393" s="272"/>
      <c r="L393" s="272"/>
      <c r="M393" s="272"/>
      <c r="N393" s="272"/>
      <c r="O393" s="272"/>
      <c r="P393" s="272"/>
      <c r="Q393" s="272"/>
      <c r="R393" s="272"/>
      <c r="S393" s="272"/>
      <c r="T393" s="272"/>
      <c r="U393" s="272"/>
      <c r="V393" s="272"/>
      <c r="W393" s="272"/>
      <c r="X393" s="272"/>
      <c r="Y393" s="272"/>
      <c r="Z393" s="272"/>
    </row>
    <row r="394" spans="1:26" ht="12.75" customHeight="1" x14ac:dyDescent="0.35">
      <c r="A394" s="272"/>
      <c r="B394" s="272"/>
      <c r="C394" s="272"/>
      <c r="D394" s="272"/>
      <c r="E394" s="272"/>
      <c r="F394" s="272"/>
      <c r="G394" s="272"/>
      <c r="H394" s="272"/>
      <c r="I394" s="272"/>
      <c r="J394" s="272"/>
      <c r="K394" s="272"/>
      <c r="L394" s="272"/>
      <c r="M394" s="272"/>
      <c r="N394" s="272"/>
      <c r="O394" s="272"/>
      <c r="P394" s="272"/>
      <c r="Q394" s="272"/>
      <c r="R394" s="272"/>
      <c r="S394" s="272"/>
      <c r="T394" s="272"/>
      <c r="U394" s="272"/>
      <c r="V394" s="272"/>
      <c r="W394" s="272"/>
      <c r="X394" s="272"/>
      <c r="Y394" s="272"/>
      <c r="Z394" s="272"/>
    </row>
    <row r="395" spans="1:26" ht="12.75" customHeight="1" x14ac:dyDescent="0.35">
      <c r="A395" s="272"/>
      <c r="B395" s="272"/>
      <c r="C395" s="272"/>
      <c r="D395" s="272"/>
      <c r="E395" s="272"/>
      <c r="F395" s="272"/>
      <c r="G395" s="272"/>
      <c r="H395" s="272"/>
      <c r="I395" s="272"/>
      <c r="J395" s="272"/>
      <c r="K395" s="272"/>
      <c r="L395" s="272"/>
      <c r="M395" s="272"/>
      <c r="N395" s="272"/>
      <c r="O395" s="272"/>
      <c r="P395" s="272"/>
      <c r="Q395" s="272"/>
      <c r="R395" s="272"/>
      <c r="S395" s="272"/>
      <c r="T395" s="272"/>
      <c r="U395" s="272"/>
      <c r="V395" s="272"/>
      <c r="W395" s="272"/>
      <c r="X395" s="272"/>
      <c r="Y395" s="272"/>
      <c r="Z395" s="272"/>
    </row>
    <row r="396" spans="1:26" ht="12.75" customHeight="1" x14ac:dyDescent="0.35">
      <c r="A396" s="272"/>
      <c r="B396" s="272"/>
      <c r="C396" s="272"/>
      <c r="D396" s="272"/>
      <c r="E396" s="272"/>
      <c r="F396" s="272"/>
      <c r="G396" s="272"/>
      <c r="H396" s="272"/>
      <c r="I396" s="272"/>
      <c r="J396" s="272"/>
      <c r="K396" s="272"/>
      <c r="L396" s="272"/>
      <c r="M396" s="272"/>
      <c r="N396" s="272"/>
      <c r="O396" s="272"/>
      <c r="P396" s="272"/>
      <c r="Q396" s="272"/>
      <c r="R396" s="272"/>
      <c r="S396" s="272"/>
      <c r="T396" s="272"/>
      <c r="U396" s="272"/>
      <c r="V396" s="272"/>
      <c r="W396" s="272"/>
      <c r="X396" s="272"/>
      <c r="Y396" s="272"/>
      <c r="Z396" s="272"/>
    </row>
    <row r="397" spans="1:26" ht="12.75" customHeight="1" x14ac:dyDescent="0.35">
      <c r="A397" s="272"/>
      <c r="B397" s="272"/>
      <c r="C397" s="272"/>
      <c r="D397" s="272"/>
      <c r="E397" s="272"/>
      <c r="F397" s="272"/>
      <c r="G397" s="272"/>
      <c r="H397" s="272"/>
      <c r="I397" s="272"/>
      <c r="J397" s="272"/>
      <c r="K397" s="272"/>
      <c r="L397" s="272"/>
      <c r="M397" s="272"/>
      <c r="N397" s="272"/>
      <c r="O397" s="272"/>
      <c r="P397" s="272"/>
      <c r="Q397" s="272"/>
      <c r="R397" s="272"/>
      <c r="S397" s="272"/>
      <c r="T397" s="272"/>
      <c r="U397" s="272"/>
      <c r="V397" s="272"/>
      <c r="W397" s="272"/>
      <c r="X397" s="272"/>
      <c r="Y397" s="272"/>
      <c r="Z397" s="272"/>
    </row>
    <row r="398" spans="1:26" ht="12.75" customHeight="1" x14ac:dyDescent="0.35">
      <c r="A398" s="272"/>
      <c r="B398" s="272"/>
      <c r="C398" s="272"/>
      <c r="D398" s="272"/>
      <c r="E398" s="272"/>
      <c r="F398" s="272"/>
      <c r="G398" s="272"/>
      <c r="H398" s="272"/>
      <c r="I398" s="272"/>
      <c r="J398" s="272"/>
      <c r="K398" s="272"/>
      <c r="L398" s="272"/>
      <c r="M398" s="272"/>
      <c r="N398" s="272"/>
      <c r="O398" s="272"/>
      <c r="P398" s="272"/>
      <c r="Q398" s="272"/>
      <c r="R398" s="272"/>
      <c r="S398" s="272"/>
      <c r="T398" s="272"/>
      <c r="U398" s="272"/>
      <c r="V398" s="272"/>
      <c r="W398" s="272"/>
      <c r="X398" s="272"/>
      <c r="Y398" s="272"/>
      <c r="Z398" s="272"/>
    </row>
    <row r="399" spans="1:26" ht="12.75" customHeight="1" x14ac:dyDescent="0.35">
      <c r="A399" s="272"/>
      <c r="B399" s="272"/>
      <c r="C399" s="272"/>
      <c r="D399" s="272"/>
      <c r="E399" s="272"/>
      <c r="F399" s="272"/>
      <c r="G399" s="272"/>
      <c r="H399" s="272"/>
      <c r="I399" s="272"/>
      <c r="J399" s="272"/>
      <c r="K399" s="272"/>
      <c r="L399" s="272"/>
      <c r="M399" s="272"/>
      <c r="N399" s="272"/>
      <c r="O399" s="272"/>
      <c r="P399" s="272"/>
      <c r="Q399" s="272"/>
      <c r="R399" s="272"/>
      <c r="S399" s="272"/>
      <c r="T399" s="272"/>
      <c r="U399" s="272"/>
      <c r="V399" s="272"/>
      <c r="W399" s="272"/>
      <c r="X399" s="272"/>
      <c r="Y399" s="272"/>
      <c r="Z399" s="272"/>
    </row>
    <row r="400" spans="1:26" ht="12.75" customHeight="1" x14ac:dyDescent="0.35">
      <c r="A400" s="272"/>
      <c r="B400" s="272"/>
      <c r="C400" s="272"/>
      <c r="D400" s="272"/>
      <c r="E400" s="272"/>
      <c r="F400" s="272"/>
      <c r="G400" s="272"/>
      <c r="H400" s="272"/>
      <c r="I400" s="272"/>
      <c r="J400" s="272"/>
      <c r="K400" s="272"/>
      <c r="L400" s="272"/>
      <c r="M400" s="272"/>
      <c r="N400" s="272"/>
      <c r="O400" s="272"/>
      <c r="P400" s="272"/>
      <c r="Q400" s="272"/>
      <c r="R400" s="272"/>
      <c r="S400" s="272"/>
      <c r="T400" s="272"/>
      <c r="U400" s="272"/>
      <c r="V400" s="272"/>
      <c r="W400" s="272"/>
      <c r="X400" s="272"/>
      <c r="Y400" s="272"/>
      <c r="Z400" s="272"/>
    </row>
    <row r="401" spans="1:26" ht="12.75" customHeight="1" x14ac:dyDescent="0.35">
      <c r="A401" s="272"/>
      <c r="B401" s="272"/>
      <c r="C401" s="272"/>
      <c r="D401" s="272"/>
      <c r="E401" s="272"/>
      <c r="F401" s="272"/>
      <c r="G401" s="272"/>
      <c r="H401" s="272"/>
      <c r="I401" s="272"/>
      <c r="J401" s="272"/>
      <c r="K401" s="272"/>
      <c r="L401" s="272"/>
      <c r="M401" s="272"/>
      <c r="N401" s="272"/>
      <c r="O401" s="272"/>
      <c r="P401" s="272"/>
      <c r="Q401" s="272"/>
      <c r="R401" s="272"/>
      <c r="S401" s="272"/>
      <c r="T401" s="272"/>
      <c r="U401" s="272"/>
      <c r="V401" s="272"/>
      <c r="W401" s="272"/>
      <c r="X401" s="272"/>
      <c r="Y401" s="272"/>
      <c r="Z401" s="272"/>
    </row>
    <row r="402" spans="1:26" ht="12.75" customHeight="1" x14ac:dyDescent="0.35">
      <c r="A402" s="272"/>
      <c r="B402" s="272"/>
      <c r="C402" s="272"/>
      <c r="D402" s="272"/>
      <c r="E402" s="272"/>
      <c r="F402" s="272"/>
      <c r="G402" s="272"/>
      <c r="H402" s="272"/>
      <c r="I402" s="272"/>
      <c r="J402" s="272"/>
      <c r="K402" s="272"/>
      <c r="L402" s="272"/>
      <c r="M402" s="272"/>
      <c r="N402" s="272"/>
      <c r="O402" s="272"/>
      <c r="P402" s="272"/>
      <c r="Q402" s="272"/>
      <c r="R402" s="272"/>
      <c r="S402" s="272"/>
      <c r="T402" s="272"/>
      <c r="U402" s="272"/>
      <c r="V402" s="272"/>
      <c r="W402" s="272"/>
      <c r="X402" s="272"/>
      <c r="Y402" s="272"/>
      <c r="Z402" s="272"/>
    </row>
    <row r="403" spans="1:26" ht="12.75" customHeight="1" x14ac:dyDescent="0.35">
      <c r="A403" s="272"/>
      <c r="B403" s="272"/>
      <c r="C403" s="272"/>
      <c r="D403" s="272"/>
      <c r="E403" s="272"/>
      <c r="F403" s="272"/>
      <c r="G403" s="272"/>
      <c r="H403" s="272"/>
      <c r="I403" s="272"/>
      <c r="J403" s="272"/>
      <c r="K403" s="272"/>
      <c r="L403" s="272"/>
      <c r="M403" s="272"/>
      <c r="N403" s="272"/>
      <c r="O403" s="272"/>
      <c r="P403" s="272"/>
      <c r="Q403" s="272"/>
      <c r="R403" s="272"/>
      <c r="S403" s="272"/>
      <c r="T403" s="272"/>
      <c r="U403" s="272"/>
      <c r="V403" s="272"/>
      <c r="W403" s="272"/>
      <c r="X403" s="272"/>
      <c r="Y403" s="272"/>
      <c r="Z403" s="272"/>
    </row>
    <row r="404" spans="1:26" ht="12.75" customHeight="1" x14ac:dyDescent="0.35">
      <c r="A404" s="272"/>
      <c r="B404" s="272"/>
      <c r="C404" s="272"/>
      <c r="D404" s="272"/>
      <c r="E404" s="272"/>
      <c r="F404" s="272"/>
      <c r="G404" s="272"/>
      <c r="H404" s="272"/>
      <c r="I404" s="272"/>
      <c r="J404" s="272"/>
      <c r="K404" s="272"/>
      <c r="L404" s="272"/>
      <c r="M404" s="272"/>
      <c r="N404" s="272"/>
      <c r="O404" s="272"/>
      <c r="P404" s="272"/>
      <c r="Q404" s="272"/>
      <c r="R404" s="272"/>
      <c r="S404" s="272"/>
      <c r="T404" s="272"/>
      <c r="U404" s="272"/>
      <c r="V404" s="272"/>
      <c r="W404" s="272"/>
      <c r="X404" s="272"/>
      <c r="Y404" s="272"/>
      <c r="Z404" s="272"/>
    </row>
    <row r="405" spans="1:26" ht="12.75" customHeight="1" x14ac:dyDescent="0.35">
      <c r="A405" s="272"/>
      <c r="B405" s="272"/>
      <c r="C405" s="272"/>
      <c r="D405" s="272"/>
      <c r="E405" s="272"/>
      <c r="F405" s="272"/>
      <c r="G405" s="272"/>
      <c r="H405" s="272"/>
      <c r="I405" s="272"/>
      <c r="J405" s="272"/>
      <c r="K405" s="272"/>
      <c r="L405" s="272"/>
      <c r="M405" s="272"/>
      <c r="N405" s="272"/>
      <c r="O405" s="272"/>
      <c r="P405" s="272"/>
      <c r="Q405" s="272"/>
      <c r="R405" s="272"/>
      <c r="S405" s="272"/>
      <c r="T405" s="272"/>
      <c r="U405" s="272"/>
      <c r="V405" s="272"/>
      <c r="W405" s="272"/>
      <c r="X405" s="272"/>
      <c r="Y405" s="272"/>
      <c r="Z405" s="272"/>
    </row>
    <row r="406" spans="1:26" ht="12.75" customHeight="1" x14ac:dyDescent="0.35">
      <c r="A406" s="272"/>
      <c r="B406" s="272"/>
      <c r="C406" s="272"/>
      <c r="D406" s="272"/>
      <c r="E406" s="272"/>
      <c r="F406" s="272"/>
      <c r="G406" s="272"/>
      <c r="H406" s="272"/>
      <c r="I406" s="272"/>
      <c r="J406" s="272"/>
      <c r="K406" s="272"/>
      <c r="L406" s="272"/>
      <c r="M406" s="272"/>
      <c r="N406" s="272"/>
      <c r="O406" s="272"/>
      <c r="P406" s="272"/>
      <c r="Q406" s="272"/>
      <c r="R406" s="272"/>
      <c r="S406" s="272"/>
      <c r="T406" s="272"/>
      <c r="U406" s="272"/>
      <c r="V406" s="272"/>
      <c r="W406" s="272"/>
      <c r="X406" s="272"/>
      <c r="Y406" s="272"/>
      <c r="Z406" s="272"/>
    </row>
    <row r="407" spans="1:26" ht="12.75" customHeight="1" x14ac:dyDescent="0.35">
      <c r="A407" s="272"/>
      <c r="B407" s="272"/>
      <c r="C407" s="272"/>
      <c r="D407" s="272"/>
      <c r="E407" s="272"/>
      <c r="F407" s="272"/>
      <c r="G407" s="272"/>
      <c r="H407" s="272"/>
      <c r="I407" s="272"/>
      <c r="J407" s="272"/>
      <c r="K407" s="272"/>
      <c r="L407" s="272"/>
      <c r="M407" s="272"/>
      <c r="N407" s="272"/>
      <c r="O407" s="272"/>
      <c r="P407" s="272"/>
      <c r="Q407" s="272"/>
      <c r="R407" s="272"/>
      <c r="S407" s="272"/>
      <c r="T407" s="272"/>
      <c r="U407" s="272"/>
      <c r="V407" s="272"/>
      <c r="W407" s="272"/>
      <c r="X407" s="272"/>
      <c r="Y407" s="272"/>
      <c r="Z407" s="272"/>
    </row>
    <row r="408" spans="1:26" ht="12.75" customHeight="1" x14ac:dyDescent="0.35">
      <c r="A408" s="272"/>
      <c r="B408" s="272"/>
      <c r="C408" s="272"/>
      <c r="D408" s="272"/>
      <c r="E408" s="272"/>
      <c r="F408" s="272"/>
      <c r="G408" s="272"/>
      <c r="H408" s="272"/>
      <c r="I408" s="272"/>
      <c r="J408" s="272"/>
      <c r="K408" s="272"/>
      <c r="L408" s="272"/>
      <c r="M408" s="272"/>
      <c r="N408" s="272"/>
      <c r="O408" s="272"/>
      <c r="P408" s="272"/>
      <c r="Q408" s="272"/>
      <c r="R408" s="272"/>
      <c r="S408" s="272"/>
      <c r="T408" s="272"/>
      <c r="U408" s="272"/>
      <c r="V408" s="272"/>
      <c r="W408" s="272"/>
      <c r="X408" s="272"/>
      <c r="Y408" s="272"/>
      <c r="Z408" s="272"/>
    </row>
    <row r="409" spans="1:26" ht="12.75" customHeight="1" x14ac:dyDescent="0.35">
      <c r="A409" s="272"/>
      <c r="B409" s="272"/>
      <c r="C409" s="272"/>
      <c r="D409" s="272"/>
      <c r="E409" s="272"/>
      <c r="F409" s="272"/>
      <c r="G409" s="272"/>
      <c r="H409" s="272"/>
      <c r="I409" s="272"/>
      <c r="J409" s="272"/>
      <c r="K409" s="272"/>
      <c r="L409" s="272"/>
      <c r="M409" s="272"/>
      <c r="N409" s="272"/>
      <c r="O409" s="272"/>
      <c r="P409" s="272"/>
      <c r="Q409" s="272"/>
      <c r="R409" s="272"/>
      <c r="S409" s="272"/>
      <c r="T409" s="272"/>
      <c r="U409" s="272"/>
      <c r="V409" s="272"/>
      <c r="W409" s="272"/>
      <c r="X409" s="272"/>
      <c r="Y409" s="272"/>
      <c r="Z409" s="272"/>
    </row>
    <row r="410" spans="1:26" ht="12.75" customHeight="1" x14ac:dyDescent="0.35">
      <c r="A410" s="272"/>
      <c r="B410" s="272"/>
      <c r="C410" s="272"/>
      <c r="D410" s="272"/>
      <c r="E410" s="272"/>
      <c r="F410" s="272"/>
      <c r="G410" s="272"/>
      <c r="H410" s="272"/>
      <c r="I410" s="272"/>
      <c r="J410" s="272"/>
      <c r="K410" s="272"/>
      <c r="L410" s="272"/>
      <c r="M410" s="272"/>
      <c r="N410" s="272"/>
      <c r="O410" s="272"/>
      <c r="P410" s="272"/>
      <c r="Q410" s="272"/>
      <c r="R410" s="272"/>
      <c r="S410" s="272"/>
      <c r="T410" s="272"/>
      <c r="U410" s="272"/>
      <c r="V410" s="272"/>
      <c r="W410" s="272"/>
      <c r="X410" s="272"/>
      <c r="Y410" s="272"/>
      <c r="Z410" s="272"/>
    </row>
    <row r="411" spans="1:26" ht="12.75" customHeight="1" x14ac:dyDescent="0.35">
      <c r="A411" s="272"/>
      <c r="B411" s="272"/>
      <c r="C411" s="272"/>
      <c r="D411" s="272"/>
      <c r="E411" s="272"/>
      <c r="F411" s="272"/>
      <c r="G411" s="272"/>
      <c r="H411" s="272"/>
      <c r="I411" s="272"/>
      <c r="J411" s="272"/>
      <c r="K411" s="272"/>
      <c r="L411" s="272"/>
      <c r="M411" s="272"/>
      <c r="N411" s="272"/>
      <c r="O411" s="272"/>
      <c r="P411" s="272"/>
      <c r="Q411" s="272"/>
      <c r="R411" s="272"/>
      <c r="S411" s="272"/>
      <c r="T411" s="272"/>
      <c r="U411" s="272"/>
      <c r="V411" s="272"/>
      <c r="W411" s="272"/>
      <c r="X411" s="272"/>
      <c r="Y411" s="272"/>
      <c r="Z411" s="272"/>
    </row>
    <row r="412" spans="1:26" ht="12.75" customHeight="1" x14ac:dyDescent="0.35">
      <c r="A412" s="272"/>
      <c r="B412" s="272"/>
      <c r="C412" s="272"/>
      <c r="D412" s="272"/>
      <c r="E412" s="272"/>
      <c r="F412" s="272"/>
      <c r="G412" s="272"/>
      <c r="H412" s="272"/>
      <c r="I412" s="272"/>
      <c r="J412" s="272"/>
      <c r="K412" s="272"/>
      <c r="L412" s="272"/>
      <c r="M412" s="272"/>
      <c r="N412" s="272"/>
      <c r="O412" s="272"/>
      <c r="P412" s="272"/>
      <c r="Q412" s="272"/>
      <c r="R412" s="272"/>
      <c r="S412" s="272"/>
      <c r="T412" s="272"/>
      <c r="U412" s="272"/>
      <c r="V412" s="272"/>
      <c r="W412" s="272"/>
      <c r="X412" s="272"/>
      <c r="Y412" s="272"/>
      <c r="Z412" s="272"/>
    </row>
    <row r="413" spans="1:26" ht="12.75" customHeight="1" x14ac:dyDescent="0.35">
      <c r="A413" s="272"/>
      <c r="B413" s="272"/>
      <c r="C413" s="272"/>
      <c r="D413" s="272"/>
      <c r="E413" s="272"/>
      <c r="F413" s="272"/>
      <c r="G413" s="272"/>
      <c r="H413" s="272"/>
      <c r="I413" s="272"/>
      <c r="J413" s="272"/>
      <c r="K413" s="272"/>
      <c r="L413" s="272"/>
      <c r="M413" s="272"/>
      <c r="N413" s="272"/>
      <c r="O413" s="272"/>
      <c r="P413" s="272"/>
      <c r="Q413" s="272"/>
      <c r="R413" s="272"/>
      <c r="S413" s="272"/>
      <c r="T413" s="272"/>
      <c r="U413" s="272"/>
      <c r="V413" s="272"/>
      <c r="W413" s="272"/>
      <c r="X413" s="272"/>
      <c r="Y413" s="272"/>
      <c r="Z413" s="272"/>
    </row>
    <row r="414" spans="1:26" ht="12.75" customHeight="1" x14ac:dyDescent="0.35">
      <c r="A414" s="272"/>
      <c r="B414" s="272"/>
      <c r="C414" s="272"/>
      <c r="D414" s="272"/>
      <c r="E414" s="272"/>
      <c r="F414" s="272"/>
      <c r="G414" s="272"/>
      <c r="H414" s="272"/>
      <c r="I414" s="272"/>
      <c r="J414" s="272"/>
      <c r="K414" s="272"/>
      <c r="L414" s="272"/>
      <c r="M414" s="272"/>
      <c r="N414" s="272"/>
      <c r="O414" s="272"/>
      <c r="P414" s="272"/>
      <c r="Q414" s="272"/>
      <c r="R414" s="272"/>
      <c r="S414" s="272"/>
      <c r="T414" s="272"/>
      <c r="U414" s="272"/>
      <c r="V414" s="272"/>
      <c r="W414" s="272"/>
      <c r="X414" s="272"/>
      <c r="Y414" s="272"/>
      <c r="Z414" s="272"/>
    </row>
    <row r="415" spans="1:26" ht="12.75" customHeight="1" x14ac:dyDescent="0.35">
      <c r="A415" s="272"/>
      <c r="B415" s="272"/>
      <c r="C415" s="272"/>
      <c r="D415" s="272"/>
      <c r="E415" s="272"/>
      <c r="F415" s="272"/>
      <c r="G415" s="272"/>
      <c r="H415" s="272"/>
      <c r="I415" s="272"/>
      <c r="J415" s="272"/>
      <c r="K415" s="272"/>
      <c r="L415" s="272"/>
      <c r="M415" s="272"/>
      <c r="N415" s="272"/>
      <c r="O415" s="272"/>
      <c r="P415" s="272"/>
      <c r="Q415" s="272"/>
      <c r="R415" s="272"/>
      <c r="S415" s="272"/>
      <c r="T415" s="272"/>
      <c r="U415" s="272"/>
      <c r="V415" s="272"/>
      <c r="W415" s="272"/>
      <c r="X415" s="272"/>
      <c r="Y415" s="272"/>
      <c r="Z415" s="272"/>
    </row>
    <row r="416" spans="1:26" ht="12.75" customHeight="1" x14ac:dyDescent="0.35">
      <c r="A416" s="272"/>
      <c r="B416" s="272"/>
      <c r="C416" s="272"/>
      <c r="D416" s="272"/>
      <c r="E416" s="272"/>
      <c r="F416" s="272"/>
      <c r="G416" s="272"/>
      <c r="H416" s="272"/>
      <c r="I416" s="272"/>
      <c r="J416" s="272"/>
      <c r="K416" s="272"/>
      <c r="L416" s="272"/>
      <c r="M416" s="272"/>
      <c r="N416" s="272"/>
      <c r="O416" s="272"/>
      <c r="P416" s="272"/>
      <c r="Q416" s="272"/>
      <c r="R416" s="272"/>
      <c r="S416" s="272"/>
      <c r="T416" s="272"/>
      <c r="U416" s="272"/>
      <c r="V416" s="272"/>
      <c r="W416" s="272"/>
      <c r="X416" s="272"/>
      <c r="Y416" s="272"/>
      <c r="Z416" s="272"/>
    </row>
    <row r="417" spans="1:26" ht="12.75" customHeight="1" x14ac:dyDescent="0.35">
      <c r="A417" s="272"/>
      <c r="B417" s="272"/>
      <c r="C417" s="272"/>
      <c r="D417" s="272"/>
      <c r="E417" s="272"/>
      <c r="F417" s="272"/>
      <c r="G417" s="272"/>
      <c r="H417" s="272"/>
      <c r="I417" s="272"/>
      <c r="J417" s="272"/>
      <c r="K417" s="272"/>
      <c r="L417" s="272"/>
      <c r="M417" s="272"/>
      <c r="N417" s="272"/>
      <c r="O417" s="272"/>
      <c r="P417" s="272"/>
      <c r="Q417" s="272"/>
      <c r="R417" s="272"/>
      <c r="S417" s="272"/>
      <c r="T417" s="272"/>
      <c r="U417" s="272"/>
      <c r="V417" s="272"/>
      <c r="W417" s="272"/>
      <c r="X417" s="272"/>
      <c r="Y417" s="272"/>
      <c r="Z417" s="272"/>
    </row>
    <row r="418" spans="1:26" ht="12.75" customHeight="1" x14ac:dyDescent="0.35">
      <c r="A418" s="272"/>
      <c r="B418" s="272"/>
      <c r="C418" s="272"/>
      <c r="D418" s="272"/>
      <c r="E418" s="272"/>
      <c r="F418" s="272"/>
      <c r="G418" s="272"/>
      <c r="H418" s="272"/>
      <c r="I418" s="272"/>
      <c r="J418" s="272"/>
      <c r="K418" s="272"/>
      <c r="L418" s="272"/>
      <c r="M418" s="272"/>
      <c r="N418" s="272"/>
      <c r="O418" s="272"/>
      <c r="P418" s="272"/>
      <c r="Q418" s="272"/>
      <c r="R418" s="272"/>
      <c r="S418" s="272"/>
      <c r="T418" s="272"/>
      <c r="U418" s="272"/>
      <c r="V418" s="272"/>
      <c r="W418" s="272"/>
      <c r="X418" s="272"/>
      <c r="Y418" s="272"/>
      <c r="Z418" s="272"/>
    </row>
    <row r="419" spans="1:26" ht="12.75" customHeight="1" x14ac:dyDescent="0.35">
      <c r="A419" s="272"/>
      <c r="B419" s="272"/>
      <c r="C419" s="272"/>
      <c r="D419" s="272"/>
      <c r="E419" s="272"/>
      <c r="F419" s="272"/>
      <c r="G419" s="272"/>
      <c r="H419" s="272"/>
      <c r="I419" s="272"/>
      <c r="J419" s="272"/>
      <c r="K419" s="272"/>
      <c r="L419" s="272"/>
      <c r="M419" s="272"/>
      <c r="N419" s="272"/>
      <c r="O419" s="272"/>
      <c r="P419" s="272"/>
      <c r="Q419" s="272"/>
      <c r="R419" s="272"/>
      <c r="S419" s="272"/>
      <c r="T419" s="272"/>
      <c r="U419" s="272"/>
      <c r="V419" s="272"/>
      <c r="W419" s="272"/>
      <c r="X419" s="272"/>
      <c r="Y419" s="272"/>
      <c r="Z419" s="272"/>
    </row>
    <row r="420" spans="1:26" ht="12.75" customHeight="1" x14ac:dyDescent="0.35">
      <c r="A420" s="272"/>
      <c r="B420" s="272"/>
      <c r="C420" s="272"/>
      <c r="D420" s="272"/>
      <c r="E420" s="272"/>
      <c r="F420" s="272"/>
      <c r="G420" s="272"/>
      <c r="H420" s="272"/>
      <c r="I420" s="272"/>
      <c r="J420" s="272"/>
      <c r="K420" s="272"/>
      <c r="L420" s="272"/>
      <c r="M420" s="272"/>
      <c r="N420" s="272"/>
      <c r="O420" s="272"/>
      <c r="P420" s="272"/>
      <c r="Q420" s="272"/>
      <c r="R420" s="272"/>
      <c r="S420" s="272"/>
      <c r="T420" s="272"/>
      <c r="U420" s="272"/>
      <c r="V420" s="272"/>
      <c r="W420" s="272"/>
      <c r="X420" s="272"/>
      <c r="Y420" s="272"/>
      <c r="Z420" s="272"/>
    </row>
    <row r="421" spans="1:26" ht="12.75" customHeight="1" x14ac:dyDescent="0.35">
      <c r="A421" s="272"/>
      <c r="B421" s="272"/>
      <c r="C421" s="272"/>
      <c r="D421" s="272"/>
      <c r="E421" s="272"/>
      <c r="F421" s="272"/>
      <c r="G421" s="272"/>
      <c r="H421" s="272"/>
      <c r="I421" s="272"/>
      <c r="J421" s="272"/>
      <c r="K421" s="272"/>
      <c r="L421" s="272"/>
      <c r="M421" s="272"/>
      <c r="N421" s="272"/>
      <c r="O421" s="272"/>
      <c r="P421" s="272"/>
      <c r="Q421" s="272"/>
      <c r="R421" s="272"/>
      <c r="S421" s="272"/>
      <c r="T421" s="272"/>
      <c r="U421" s="272"/>
      <c r="V421" s="272"/>
      <c r="W421" s="272"/>
      <c r="X421" s="272"/>
      <c r="Y421" s="272"/>
      <c r="Z421" s="272"/>
    </row>
    <row r="422" spans="1:26" ht="12.75" customHeight="1" x14ac:dyDescent="0.35">
      <c r="A422" s="272"/>
      <c r="B422" s="272"/>
      <c r="C422" s="272"/>
      <c r="D422" s="272"/>
      <c r="E422" s="272"/>
      <c r="F422" s="272"/>
      <c r="G422" s="272"/>
      <c r="H422" s="272"/>
      <c r="I422" s="272"/>
      <c r="J422" s="272"/>
      <c r="K422" s="272"/>
      <c r="L422" s="272"/>
      <c r="M422" s="272"/>
      <c r="N422" s="272"/>
      <c r="O422" s="272"/>
      <c r="P422" s="272"/>
      <c r="Q422" s="272"/>
      <c r="R422" s="272"/>
      <c r="S422" s="272"/>
      <c r="T422" s="272"/>
      <c r="U422" s="272"/>
      <c r="V422" s="272"/>
      <c r="W422" s="272"/>
      <c r="X422" s="272"/>
      <c r="Y422" s="272"/>
      <c r="Z422" s="272"/>
    </row>
    <row r="423" spans="1:26" ht="12.75" customHeight="1" x14ac:dyDescent="0.35">
      <c r="A423" s="272"/>
      <c r="B423" s="272"/>
      <c r="C423" s="272"/>
      <c r="D423" s="272"/>
      <c r="E423" s="272"/>
      <c r="F423" s="272"/>
      <c r="G423" s="272"/>
      <c r="H423" s="272"/>
      <c r="I423" s="272"/>
      <c r="J423" s="272"/>
      <c r="K423" s="272"/>
      <c r="L423" s="272"/>
      <c r="M423" s="272"/>
      <c r="N423" s="272"/>
      <c r="O423" s="272"/>
      <c r="P423" s="272"/>
      <c r="Q423" s="272"/>
      <c r="R423" s="272"/>
      <c r="S423" s="272"/>
      <c r="T423" s="272"/>
      <c r="U423" s="272"/>
      <c r="V423" s="272"/>
      <c r="W423" s="272"/>
      <c r="X423" s="272"/>
      <c r="Y423" s="272"/>
      <c r="Z423" s="272"/>
    </row>
    <row r="424" spans="1:26" ht="12.75" customHeight="1" x14ac:dyDescent="0.35">
      <c r="A424" s="272"/>
      <c r="B424" s="272"/>
      <c r="C424" s="272"/>
      <c r="D424" s="272"/>
      <c r="E424" s="272"/>
      <c r="F424" s="272"/>
      <c r="G424" s="272"/>
      <c r="H424" s="272"/>
      <c r="I424" s="272"/>
      <c r="J424" s="272"/>
      <c r="K424" s="272"/>
      <c r="L424" s="272"/>
      <c r="M424" s="272"/>
      <c r="N424" s="272"/>
      <c r="O424" s="272"/>
      <c r="P424" s="272"/>
      <c r="Q424" s="272"/>
      <c r="R424" s="272"/>
      <c r="S424" s="272"/>
      <c r="T424" s="272"/>
      <c r="U424" s="272"/>
      <c r="V424" s="272"/>
      <c r="W424" s="272"/>
      <c r="X424" s="272"/>
      <c r="Y424" s="272"/>
      <c r="Z424" s="272"/>
    </row>
    <row r="425" spans="1:26" ht="12.75" customHeight="1" x14ac:dyDescent="0.35">
      <c r="A425" s="272"/>
      <c r="B425" s="272"/>
      <c r="C425" s="272"/>
      <c r="D425" s="272"/>
      <c r="E425" s="272"/>
      <c r="F425" s="272"/>
      <c r="G425" s="272"/>
      <c r="H425" s="272"/>
      <c r="I425" s="272"/>
      <c r="J425" s="272"/>
      <c r="K425" s="272"/>
      <c r="L425" s="272"/>
      <c r="M425" s="272"/>
      <c r="N425" s="272"/>
      <c r="O425" s="272"/>
      <c r="P425" s="272"/>
      <c r="Q425" s="272"/>
      <c r="R425" s="272"/>
      <c r="S425" s="272"/>
      <c r="T425" s="272"/>
      <c r="U425" s="272"/>
      <c r="V425" s="272"/>
      <c r="W425" s="272"/>
      <c r="X425" s="272"/>
      <c r="Y425" s="272"/>
      <c r="Z425" s="272"/>
    </row>
    <row r="426" spans="1:26" ht="12.75" customHeight="1" x14ac:dyDescent="0.35">
      <c r="A426" s="272"/>
      <c r="B426" s="272"/>
      <c r="C426" s="272"/>
      <c r="D426" s="272"/>
      <c r="E426" s="272"/>
      <c r="F426" s="272"/>
      <c r="G426" s="272"/>
      <c r="H426" s="272"/>
      <c r="I426" s="272"/>
      <c r="J426" s="272"/>
      <c r="K426" s="272"/>
      <c r="L426" s="272"/>
      <c r="M426" s="272"/>
      <c r="N426" s="272"/>
      <c r="O426" s="272"/>
      <c r="P426" s="272"/>
      <c r="Q426" s="272"/>
      <c r="R426" s="272"/>
      <c r="S426" s="272"/>
      <c r="T426" s="272"/>
      <c r="U426" s="272"/>
      <c r="V426" s="272"/>
      <c r="W426" s="272"/>
      <c r="X426" s="272"/>
      <c r="Y426" s="272"/>
      <c r="Z426" s="272"/>
    </row>
    <row r="427" spans="1:26" ht="12.75" customHeight="1" x14ac:dyDescent="0.35">
      <c r="A427" s="272"/>
      <c r="B427" s="272"/>
      <c r="C427" s="272"/>
      <c r="D427" s="272"/>
      <c r="E427" s="272"/>
      <c r="F427" s="272"/>
      <c r="G427" s="272"/>
      <c r="H427" s="272"/>
      <c r="I427" s="272"/>
      <c r="J427" s="272"/>
      <c r="K427" s="272"/>
      <c r="L427" s="272"/>
      <c r="M427" s="272"/>
      <c r="N427" s="272"/>
      <c r="O427" s="272"/>
      <c r="P427" s="272"/>
      <c r="Q427" s="272"/>
      <c r="R427" s="272"/>
      <c r="S427" s="272"/>
      <c r="T427" s="272"/>
      <c r="U427" s="272"/>
      <c r="V427" s="272"/>
      <c r="W427" s="272"/>
      <c r="X427" s="272"/>
      <c r="Y427" s="272"/>
      <c r="Z427" s="272"/>
    </row>
    <row r="428" spans="1:26" ht="12.75" customHeight="1" x14ac:dyDescent="0.35">
      <c r="A428" s="272"/>
      <c r="B428" s="272"/>
      <c r="C428" s="272"/>
      <c r="D428" s="272"/>
      <c r="E428" s="272"/>
      <c r="F428" s="272"/>
      <c r="G428" s="272"/>
      <c r="H428" s="272"/>
      <c r="I428" s="272"/>
      <c r="J428" s="272"/>
      <c r="K428" s="272"/>
      <c r="L428" s="272"/>
      <c r="M428" s="272"/>
      <c r="N428" s="272"/>
      <c r="O428" s="272"/>
      <c r="P428" s="272"/>
      <c r="Q428" s="272"/>
      <c r="R428" s="272"/>
      <c r="S428" s="272"/>
      <c r="T428" s="272"/>
      <c r="U428" s="272"/>
      <c r="V428" s="272"/>
      <c r="W428" s="272"/>
      <c r="X428" s="272"/>
      <c r="Y428" s="272"/>
      <c r="Z428" s="272"/>
    </row>
    <row r="429" spans="1:26" ht="12.75" customHeight="1" x14ac:dyDescent="0.35">
      <c r="A429" s="272"/>
      <c r="B429" s="272"/>
      <c r="C429" s="272"/>
      <c r="D429" s="272"/>
      <c r="E429" s="272"/>
      <c r="F429" s="272"/>
      <c r="G429" s="272"/>
      <c r="H429" s="272"/>
      <c r="I429" s="272"/>
      <c r="J429" s="272"/>
      <c r="K429" s="272"/>
      <c r="L429" s="272"/>
      <c r="M429" s="272"/>
      <c r="N429" s="272"/>
      <c r="O429" s="272"/>
      <c r="P429" s="272"/>
      <c r="Q429" s="272"/>
      <c r="R429" s="272"/>
      <c r="S429" s="272"/>
      <c r="T429" s="272"/>
      <c r="U429" s="272"/>
      <c r="V429" s="272"/>
      <c r="W429" s="272"/>
      <c r="X429" s="272"/>
      <c r="Y429" s="272"/>
      <c r="Z429" s="272"/>
    </row>
    <row r="430" spans="1:26" ht="12.75" customHeight="1" x14ac:dyDescent="0.35">
      <c r="A430" s="272"/>
      <c r="B430" s="272"/>
      <c r="C430" s="272"/>
      <c r="D430" s="272"/>
      <c r="E430" s="272"/>
      <c r="F430" s="272"/>
      <c r="G430" s="272"/>
      <c r="H430" s="272"/>
      <c r="I430" s="272"/>
      <c r="J430" s="272"/>
      <c r="K430" s="272"/>
      <c r="L430" s="272"/>
      <c r="M430" s="272"/>
      <c r="N430" s="272"/>
      <c r="O430" s="272"/>
      <c r="P430" s="272"/>
      <c r="Q430" s="272"/>
      <c r="R430" s="272"/>
      <c r="S430" s="272"/>
      <c r="T430" s="272"/>
      <c r="U430" s="272"/>
      <c r="V430" s="272"/>
      <c r="W430" s="272"/>
      <c r="X430" s="272"/>
      <c r="Y430" s="272"/>
      <c r="Z430" s="272"/>
    </row>
    <row r="431" spans="1:26" ht="12.75" customHeight="1" x14ac:dyDescent="0.35">
      <c r="A431" s="272"/>
      <c r="B431" s="272"/>
      <c r="C431" s="272"/>
      <c r="D431" s="272"/>
      <c r="E431" s="272"/>
      <c r="F431" s="272"/>
      <c r="G431" s="272"/>
      <c r="H431" s="272"/>
      <c r="I431" s="272"/>
      <c r="J431" s="272"/>
      <c r="K431" s="272"/>
      <c r="L431" s="272"/>
      <c r="M431" s="272"/>
      <c r="N431" s="272"/>
      <c r="O431" s="272"/>
      <c r="P431" s="272"/>
      <c r="Q431" s="272"/>
      <c r="R431" s="272"/>
      <c r="S431" s="272"/>
      <c r="T431" s="272"/>
      <c r="U431" s="272"/>
      <c r="V431" s="272"/>
      <c r="W431" s="272"/>
      <c r="X431" s="272"/>
      <c r="Y431" s="272"/>
      <c r="Z431" s="272"/>
    </row>
    <row r="432" spans="1:26" ht="12.75" customHeight="1" x14ac:dyDescent="0.35">
      <c r="A432" s="272"/>
      <c r="B432" s="272"/>
      <c r="C432" s="272"/>
      <c r="D432" s="272"/>
      <c r="E432" s="272"/>
      <c r="F432" s="272"/>
      <c r="G432" s="272"/>
      <c r="H432" s="272"/>
      <c r="I432" s="272"/>
      <c r="J432" s="272"/>
      <c r="K432" s="272"/>
      <c r="L432" s="272"/>
      <c r="M432" s="272"/>
      <c r="N432" s="272"/>
      <c r="O432" s="272"/>
      <c r="P432" s="272"/>
      <c r="Q432" s="272"/>
      <c r="R432" s="272"/>
      <c r="S432" s="272"/>
      <c r="T432" s="272"/>
      <c r="U432" s="272"/>
      <c r="V432" s="272"/>
      <c r="W432" s="272"/>
      <c r="X432" s="272"/>
      <c r="Y432" s="272"/>
      <c r="Z432" s="272"/>
    </row>
    <row r="433" spans="1:26" ht="12.75" customHeight="1" x14ac:dyDescent="0.35">
      <c r="A433" s="272"/>
      <c r="B433" s="272"/>
      <c r="C433" s="272"/>
      <c r="D433" s="272"/>
      <c r="E433" s="272"/>
      <c r="F433" s="272"/>
      <c r="G433" s="272"/>
      <c r="H433" s="272"/>
      <c r="I433" s="272"/>
      <c r="J433" s="272"/>
      <c r="K433" s="272"/>
      <c r="L433" s="272"/>
      <c r="M433" s="272"/>
      <c r="N433" s="272"/>
      <c r="O433" s="272"/>
      <c r="P433" s="272"/>
      <c r="Q433" s="272"/>
      <c r="R433" s="272"/>
      <c r="S433" s="272"/>
      <c r="T433" s="272"/>
      <c r="U433" s="272"/>
      <c r="V433" s="272"/>
      <c r="W433" s="272"/>
      <c r="X433" s="272"/>
      <c r="Y433" s="272"/>
      <c r="Z433" s="272"/>
    </row>
    <row r="434" spans="1:26" ht="12.75" customHeight="1" x14ac:dyDescent="0.35">
      <c r="A434" s="272"/>
      <c r="B434" s="272"/>
      <c r="C434" s="272"/>
      <c r="D434" s="272"/>
      <c r="E434" s="272"/>
      <c r="F434" s="272"/>
      <c r="G434" s="272"/>
      <c r="H434" s="272"/>
      <c r="I434" s="272"/>
      <c r="J434" s="272"/>
      <c r="K434" s="272"/>
      <c r="L434" s="272"/>
      <c r="M434" s="272"/>
      <c r="N434" s="272"/>
      <c r="O434" s="272"/>
      <c r="P434" s="272"/>
      <c r="Q434" s="272"/>
      <c r="R434" s="272"/>
      <c r="S434" s="272"/>
      <c r="T434" s="272"/>
      <c r="U434" s="272"/>
      <c r="V434" s="272"/>
      <c r="W434" s="272"/>
      <c r="X434" s="272"/>
      <c r="Y434" s="272"/>
      <c r="Z434" s="272"/>
    </row>
    <row r="435" spans="1:26" ht="12.75" customHeight="1" x14ac:dyDescent="0.35">
      <c r="A435" s="272"/>
      <c r="B435" s="272"/>
      <c r="C435" s="272"/>
      <c r="D435" s="272"/>
      <c r="E435" s="272"/>
      <c r="F435" s="272"/>
      <c r="G435" s="272"/>
      <c r="H435" s="272"/>
      <c r="I435" s="272"/>
      <c r="J435" s="272"/>
      <c r="K435" s="272"/>
      <c r="L435" s="272"/>
      <c r="M435" s="272"/>
      <c r="N435" s="272"/>
      <c r="O435" s="272"/>
      <c r="P435" s="272"/>
      <c r="Q435" s="272"/>
      <c r="R435" s="272"/>
      <c r="S435" s="272"/>
      <c r="T435" s="272"/>
      <c r="U435" s="272"/>
      <c r="V435" s="272"/>
      <c r="W435" s="272"/>
      <c r="X435" s="272"/>
      <c r="Y435" s="272"/>
      <c r="Z435" s="272"/>
    </row>
    <row r="436" spans="1:26" ht="12.75" customHeight="1" x14ac:dyDescent="0.35">
      <c r="A436" s="272"/>
      <c r="B436" s="272"/>
      <c r="C436" s="272"/>
      <c r="D436" s="272"/>
      <c r="E436" s="272"/>
      <c r="F436" s="272"/>
      <c r="G436" s="272"/>
      <c r="H436" s="272"/>
      <c r="I436" s="272"/>
      <c r="J436" s="272"/>
      <c r="K436" s="272"/>
      <c r="L436" s="272"/>
      <c r="M436" s="272"/>
      <c r="N436" s="272"/>
      <c r="O436" s="272"/>
      <c r="P436" s="272"/>
      <c r="Q436" s="272"/>
      <c r="R436" s="272"/>
      <c r="S436" s="272"/>
      <c r="T436" s="272"/>
      <c r="U436" s="272"/>
      <c r="V436" s="272"/>
      <c r="W436" s="272"/>
      <c r="X436" s="272"/>
      <c r="Y436" s="272"/>
      <c r="Z436" s="272"/>
    </row>
    <row r="437" spans="1:26" ht="12.75" customHeight="1" x14ac:dyDescent="0.35">
      <c r="A437" s="272"/>
      <c r="B437" s="272"/>
      <c r="C437" s="272"/>
      <c r="D437" s="272"/>
      <c r="E437" s="272"/>
      <c r="F437" s="272"/>
      <c r="G437" s="272"/>
      <c r="H437" s="272"/>
      <c r="I437" s="272"/>
      <c r="J437" s="272"/>
      <c r="K437" s="272"/>
      <c r="L437" s="272"/>
      <c r="M437" s="272"/>
      <c r="N437" s="272"/>
      <c r="O437" s="272"/>
      <c r="P437" s="272"/>
      <c r="Q437" s="272"/>
      <c r="R437" s="272"/>
      <c r="S437" s="272"/>
      <c r="T437" s="272"/>
      <c r="U437" s="272"/>
      <c r="V437" s="272"/>
      <c r="W437" s="272"/>
      <c r="X437" s="272"/>
      <c r="Y437" s="272"/>
      <c r="Z437" s="272"/>
    </row>
    <row r="438" spans="1:26" ht="12.75" customHeight="1" x14ac:dyDescent="0.35">
      <c r="A438" s="272"/>
      <c r="B438" s="272"/>
      <c r="C438" s="272"/>
      <c r="D438" s="272"/>
      <c r="E438" s="272"/>
      <c r="F438" s="272"/>
      <c r="G438" s="272"/>
      <c r="H438" s="272"/>
      <c r="I438" s="272"/>
      <c r="J438" s="272"/>
      <c r="K438" s="272"/>
      <c r="L438" s="272"/>
      <c r="M438" s="272"/>
      <c r="N438" s="272"/>
      <c r="O438" s="272"/>
      <c r="P438" s="272"/>
      <c r="Q438" s="272"/>
      <c r="R438" s="272"/>
      <c r="S438" s="272"/>
      <c r="T438" s="272"/>
      <c r="U438" s="272"/>
      <c r="V438" s="272"/>
      <c r="W438" s="272"/>
      <c r="X438" s="272"/>
      <c r="Y438" s="272"/>
      <c r="Z438" s="272"/>
    </row>
    <row r="439" spans="1:26" ht="12.75" customHeight="1" x14ac:dyDescent="0.35">
      <c r="A439" s="272"/>
      <c r="B439" s="272"/>
      <c r="C439" s="272"/>
      <c r="D439" s="272"/>
      <c r="E439" s="272"/>
      <c r="F439" s="272"/>
      <c r="G439" s="272"/>
      <c r="H439" s="272"/>
      <c r="I439" s="272"/>
      <c r="J439" s="272"/>
      <c r="K439" s="272"/>
      <c r="L439" s="272"/>
      <c r="M439" s="272"/>
      <c r="N439" s="272"/>
      <c r="O439" s="272"/>
      <c r="P439" s="272"/>
      <c r="Q439" s="272"/>
      <c r="R439" s="272"/>
      <c r="S439" s="272"/>
      <c r="T439" s="272"/>
      <c r="U439" s="272"/>
      <c r="V439" s="272"/>
      <c r="W439" s="272"/>
      <c r="X439" s="272"/>
      <c r="Y439" s="272"/>
      <c r="Z439" s="272"/>
    </row>
    <row r="440" spans="1:26" ht="12.75" customHeight="1" x14ac:dyDescent="0.35">
      <c r="A440" s="272"/>
      <c r="B440" s="272"/>
      <c r="C440" s="272"/>
      <c r="D440" s="272"/>
      <c r="E440" s="272"/>
      <c r="F440" s="272"/>
      <c r="G440" s="272"/>
      <c r="H440" s="272"/>
      <c r="I440" s="272"/>
      <c r="J440" s="272"/>
      <c r="K440" s="272"/>
      <c r="L440" s="272"/>
      <c r="M440" s="272"/>
      <c r="N440" s="272"/>
      <c r="O440" s="272"/>
      <c r="P440" s="272"/>
      <c r="Q440" s="272"/>
      <c r="R440" s="272"/>
      <c r="S440" s="272"/>
      <c r="T440" s="272"/>
      <c r="U440" s="272"/>
      <c r="V440" s="272"/>
      <c r="W440" s="272"/>
      <c r="X440" s="272"/>
      <c r="Y440" s="272"/>
      <c r="Z440" s="272"/>
    </row>
    <row r="441" spans="1:26" ht="12.75" customHeight="1" x14ac:dyDescent="0.35">
      <c r="A441" s="272"/>
      <c r="B441" s="272"/>
      <c r="C441" s="272"/>
      <c r="D441" s="272"/>
      <c r="E441" s="272"/>
      <c r="F441" s="272"/>
      <c r="G441" s="272"/>
      <c r="H441" s="272"/>
      <c r="I441" s="272"/>
      <c r="J441" s="272"/>
      <c r="K441" s="272"/>
      <c r="L441" s="272"/>
      <c r="M441" s="272"/>
      <c r="N441" s="272"/>
      <c r="O441" s="272"/>
      <c r="P441" s="272"/>
      <c r="Q441" s="272"/>
      <c r="R441" s="272"/>
      <c r="S441" s="272"/>
      <c r="T441" s="272"/>
      <c r="U441" s="272"/>
      <c r="V441" s="272"/>
      <c r="W441" s="272"/>
      <c r="X441" s="272"/>
      <c r="Y441" s="272"/>
      <c r="Z441" s="272"/>
    </row>
    <row r="442" spans="1:26" ht="12.75" customHeight="1" x14ac:dyDescent="0.35">
      <c r="A442" s="272"/>
      <c r="B442" s="272"/>
      <c r="C442" s="272"/>
      <c r="D442" s="272"/>
      <c r="E442" s="272"/>
      <c r="F442" s="272"/>
      <c r="G442" s="272"/>
      <c r="H442" s="272"/>
      <c r="I442" s="272"/>
      <c r="J442" s="272"/>
      <c r="K442" s="272"/>
      <c r="L442" s="272"/>
      <c r="M442" s="272"/>
      <c r="N442" s="272"/>
      <c r="O442" s="272"/>
      <c r="P442" s="272"/>
      <c r="Q442" s="272"/>
      <c r="R442" s="272"/>
      <c r="S442" s="272"/>
      <c r="T442" s="272"/>
      <c r="U442" s="272"/>
      <c r="V442" s="272"/>
      <c r="W442" s="272"/>
      <c r="X442" s="272"/>
      <c r="Y442" s="272"/>
      <c r="Z442" s="272"/>
    </row>
    <row r="443" spans="1:26" ht="12.75" customHeight="1" x14ac:dyDescent="0.35">
      <c r="A443" s="272"/>
      <c r="B443" s="272"/>
      <c r="C443" s="272"/>
      <c r="D443" s="272"/>
      <c r="E443" s="272"/>
      <c r="F443" s="272"/>
      <c r="G443" s="272"/>
      <c r="H443" s="272"/>
      <c r="I443" s="272"/>
      <c r="J443" s="272"/>
      <c r="K443" s="272"/>
      <c r="L443" s="272"/>
      <c r="M443" s="272"/>
      <c r="N443" s="272"/>
      <c r="O443" s="272"/>
      <c r="P443" s="272"/>
      <c r="Q443" s="272"/>
      <c r="R443" s="272"/>
      <c r="S443" s="272"/>
      <c r="T443" s="272"/>
      <c r="U443" s="272"/>
      <c r="V443" s="272"/>
      <c r="W443" s="272"/>
      <c r="X443" s="272"/>
      <c r="Y443" s="272"/>
      <c r="Z443" s="272"/>
    </row>
    <row r="444" spans="1:26" ht="12.75" customHeight="1" x14ac:dyDescent="0.35">
      <c r="A444" s="272"/>
      <c r="B444" s="272"/>
      <c r="C444" s="272"/>
      <c r="D444" s="272"/>
      <c r="E444" s="272"/>
      <c r="F444" s="272"/>
      <c r="G444" s="272"/>
      <c r="H444" s="272"/>
      <c r="I444" s="272"/>
      <c r="J444" s="272"/>
      <c r="K444" s="272"/>
      <c r="L444" s="272"/>
      <c r="M444" s="272"/>
      <c r="N444" s="272"/>
      <c r="O444" s="272"/>
      <c r="P444" s="272"/>
      <c r="Q444" s="272"/>
      <c r="R444" s="272"/>
      <c r="S444" s="272"/>
      <c r="T444" s="272"/>
      <c r="U444" s="272"/>
      <c r="V444" s="272"/>
      <c r="W444" s="272"/>
      <c r="X444" s="272"/>
      <c r="Y444" s="272"/>
      <c r="Z444" s="272"/>
    </row>
    <row r="445" spans="1:26" ht="12.75" customHeight="1" x14ac:dyDescent="0.35">
      <c r="A445" s="272"/>
      <c r="B445" s="272"/>
      <c r="C445" s="272"/>
      <c r="D445" s="272"/>
      <c r="E445" s="272"/>
      <c r="F445" s="272"/>
      <c r="G445" s="272"/>
      <c r="H445" s="272"/>
      <c r="I445" s="272"/>
      <c r="J445" s="272"/>
      <c r="K445" s="272"/>
      <c r="L445" s="272"/>
      <c r="M445" s="272"/>
      <c r="N445" s="272"/>
      <c r="O445" s="272"/>
      <c r="P445" s="272"/>
      <c r="Q445" s="272"/>
      <c r="R445" s="272"/>
      <c r="S445" s="272"/>
      <c r="T445" s="272"/>
      <c r="U445" s="272"/>
      <c r="V445" s="272"/>
      <c r="W445" s="272"/>
      <c r="X445" s="272"/>
      <c r="Y445" s="272"/>
      <c r="Z445" s="272"/>
    </row>
    <row r="446" spans="1:26" ht="12.75" customHeight="1" x14ac:dyDescent="0.35">
      <c r="A446" s="272"/>
      <c r="B446" s="272"/>
      <c r="C446" s="272"/>
      <c r="D446" s="272"/>
      <c r="E446" s="272"/>
      <c r="F446" s="272"/>
      <c r="G446" s="272"/>
      <c r="H446" s="272"/>
      <c r="I446" s="272"/>
      <c r="J446" s="272"/>
      <c r="K446" s="272"/>
      <c r="L446" s="272"/>
      <c r="M446" s="272"/>
      <c r="N446" s="272"/>
      <c r="O446" s="272"/>
      <c r="P446" s="272"/>
      <c r="Q446" s="272"/>
      <c r="R446" s="272"/>
      <c r="S446" s="272"/>
      <c r="T446" s="272"/>
      <c r="U446" s="272"/>
      <c r="V446" s="272"/>
      <c r="W446" s="272"/>
      <c r="X446" s="272"/>
      <c r="Y446" s="272"/>
      <c r="Z446" s="272"/>
    </row>
    <row r="447" spans="1:26" ht="12.75" customHeight="1" x14ac:dyDescent="0.35">
      <c r="A447" s="272"/>
      <c r="B447" s="272"/>
      <c r="C447" s="272"/>
      <c r="D447" s="272"/>
      <c r="E447" s="272"/>
      <c r="F447" s="272"/>
      <c r="G447" s="272"/>
      <c r="H447" s="272"/>
      <c r="I447" s="272"/>
      <c r="J447" s="272"/>
      <c r="K447" s="272"/>
      <c r="L447" s="272"/>
      <c r="M447" s="272"/>
      <c r="N447" s="272"/>
      <c r="O447" s="272"/>
      <c r="P447" s="272"/>
      <c r="Q447" s="272"/>
      <c r="R447" s="272"/>
      <c r="S447" s="272"/>
      <c r="T447" s="272"/>
      <c r="U447" s="272"/>
      <c r="V447" s="272"/>
      <c r="W447" s="272"/>
      <c r="X447" s="272"/>
      <c r="Y447" s="272"/>
      <c r="Z447" s="272"/>
    </row>
    <row r="448" spans="1:26" ht="12.75" customHeight="1" x14ac:dyDescent="0.35">
      <c r="A448" s="272"/>
      <c r="B448" s="272"/>
      <c r="C448" s="272"/>
      <c r="D448" s="272"/>
      <c r="E448" s="272"/>
      <c r="F448" s="272"/>
      <c r="G448" s="272"/>
      <c r="H448" s="272"/>
      <c r="I448" s="272"/>
      <c r="J448" s="272"/>
      <c r="K448" s="272"/>
      <c r="L448" s="272"/>
      <c r="M448" s="272"/>
      <c r="N448" s="272"/>
      <c r="O448" s="272"/>
      <c r="P448" s="272"/>
      <c r="Q448" s="272"/>
      <c r="R448" s="272"/>
      <c r="S448" s="272"/>
      <c r="T448" s="272"/>
      <c r="U448" s="272"/>
      <c r="V448" s="272"/>
      <c r="W448" s="272"/>
      <c r="X448" s="272"/>
      <c r="Y448" s="272"/>
      <c r="Z448" s="272"/>
    </row>
    <row r="449" spans="1:26" ht="12.75" customHeight="1" x14ac:dyDescent="0.35">
      <c r="A449" s="272"/>
      <c r="B449" s="272"/>
      <c r="C449" s="272"/>
      <c r="D449" s="272"/>
      <c r="E449" s="272"/>
      <c r="F449" s="272"/>
      <c r="G449" s="272"/>
      <c r="H449" s="272"/>
      <c r="I449" s="272"/>
      <c r="J449" s="272"/>
      <c r="K449" s="272"/>
      <c r="L449" s="272"/>
      <c r="M449" s="272"/>
      <c r="N449" s="272"/>
      <c r="O449" s="272"/>
      <c r="P449" s="272"/>
      <c r="Q449" s="272"/>
      <c r="R449" s="272"/>
      <c r="S449" s="272"/>
      <c r="T449" s="272"/>
      <c r="U449" s="272"/>
      <c r="V449" s="272"/>
      <c r="W449" s="272"/>
      <c r="X449" s="272"/>
      <c r="Y449" s="272"/>
      <c r="Z449" s="272"/>
    </row>
    <row r="450" spans="1:26" ht="12.75" customHeight="1" x14ac:dyDescent="0.35">
      <c r="A450" s="272"/>
      <c r="B450" s="272"/>
      <c r="C450" s="272"/>
      <c r="D450" s="272"/>
      <c r="E450" s="272"/>
      <c r="F450" s="272"/>
      <c r="G450" s="272"/>
      <c r="H450" s="272"/>
      <c r="I450" s="272"/>
      <c r="J450" s="272"/>
      <c r="K450" s="272"/>
      <c r="L450" s="272"/>
      <c r="M450" s="272"/>
      <c r="N450" s="272"/>
      <c r="O450" s="272"/>
      <c r="P450" s="272"/>
      <c r="Q450" s="272"/>
      <c r="R450" s="272"/>
      <c r="S450" s="272"/>
      <c r="T450" s="272"/>
      <c r="U450" s="272"/>
      <c r="V450" s="272"/>
      <c r="W450" s="272"/>
      <c r="X450" s="272"/>
      <c r="Y450" s="272"/>
      <c r="Z450" s="272"/>
    </row>
    <row r="451" spans="1:26" ht="12.75" customHeight="1" x14ac:dyDescent="0.35">
      <c r="A451" s="272"/>
      <c r="B451" s="272"/>
      <c r="C451" s="272"/>
      <c r="D451" s="272"/>
      <c r="E451" s="272"/>
      <c r="F451" s="272"/>
      <c r="G451" s="272"/>
      <c r="H451" s="272"/>
      <c r="I451" s="272"/>
      <c r="J451" s="272"/>
      <c r="K451" s="272"/>
      <c r="L451" s="272"/>
      <c r="M451" s="272"/>
      <c r="N451" s="272"/>
      <c r="O451" s="272"/>
      <c r="P451" s="272"/>
      <c r="Q451" s="272"/>
      <c r="R451" s="272"/>
      <c r="S451" s="272"/>
      <c r="T451" s="272"/>
      <c r="U451" s="272"/>
      <c r="V451" s="272"/>
      <c r="W451" s="272"/>
      <c r="X451" s="272"/>
      <c r="Y451" s="272"/>
      <c r="Z451" s="272"/>
    </row>
    <row r="452" spans="1:26" ht="12.75" customHeight="1" x14ac:dyDescent="0.35">
      <c r="A452" s="272"/>
      <c r="B452" s="272"/>
      <c r="C452" s="272"/>
      <c r="D452" s="272"/>
      <c r="E452" s="272"/>
      <c r="F452" s="272"/>
      <c r="G452" s="272"/>
      <c r="H452" s="272"/>
      <c r="I452" s="272"/>
      <c r="J452" s="272"/>
      <c r="K452" s="272"/>
      <c r="L452" s="272"/>
      <c r="M452" s="272"/>
      <c r="N452" s="272"/>
      <c r="O452" s="272"/>
      <c r="P452" s="272"/>
      <c r="Q452" s="272"/>
      <c r="R452" s="272"/>
      <c r="S452" s="272"/>
      <c r="T452" s="272"/>
      <c r="U452" s="272"/>
      <c r="V452" s="272"/>
      <c r="W452" s="272"/>
      <c r="X452" s="272"/>
      <c r="Y452" s="272"/>
      <c r="Z452" s="272"/>
    </row>
    <row r="453" spans="1:26" ht="12.75" customHeight="1" x14ac:dyDescent="0.35">
      <c r="A453" s="272"/>
      <c r="B453" s="272"/>
      <c r="C453" s="272"/>
      <c r="D453" s="272"/>
      <c r="E453" s="272"/>
      <c r="F453" s="272"/>
      <c r="G453" s="272"/>
      <c r="H453" s="272"/>
      <c r="I453" s="272"/>
      <c r="J453" s="272"/>
      <c r="K453" s="272"/>
      <c r="L453" s="272"/>
      <c r="M453" s="272"/>
      <c r="N453" s="272"/>
      <c r="O453" s="272"/>
      <c r="P453" s="272"/>
      <c r="Q453" s="272"/>
      <c r="R453" s="272"/>
      <c r="S453" s="272"/>
      <c r="T453" s="272"/>
      <c r="U453" s="272"/>
      <c r="V453" s="272"/>
      <c r="W453" s="272"/>
      <c r="X453" s="272"/>
      <c r="Y453" s="272"/>
      <c r="Z453" s="272"/>
    </row>
    <row r="454" spans="1:26" ht="12.75" customHeight="1" x14ac:dyDescent="0.35">
      <c r="A454" s="272"/>
      <c r="B454" s="272"/>
      <c r="C454" s="272"/>
      <c r="D454" s="272"/>
      <c r="E454" s="272"/>
      <c r="F454" s="272"/>
      <c r="G454" s="272"/>
      <c r="H454" s="272"/>
      <c r="I454" s="272"/>
      <c r="J454" s="272"/>
      <c r="K454" s="272"/>
      <c r="L454" s="272"/>
      <c r="M454" s="272"/>
      <c r="N454" s="272"/>
      <c r="O454" s="272"/>
      <c r="P454" s="272"/>
      <c r="Q454" s="272"/>
      <c r="R454" s="272"/>
      <c r="S454" s="272"/>
      <c r="T454" s="272"/>
      <c r="U454" s="272"/>
      <c r="V454" s="272"/>
      <c r="W454" s="272"/>
      <c r="X454" s="272"/>
      <c r="Y454" s="272"/>
      <c r="Z454" s="272"/>
    </row>
    <row r="455" spans="1:26" ht="12.75" customHeight="1" x14ac:dyDescent="0.35">
      <c r="A455" s="272"/>
      <c r="B455" s="272"/>
      <c r="C455" s="272"/>
      <c r="D455" s="272"/>
      <c r="E455" s="272"/>
      <c r="F455" s="272"/>
      <c r="G455" s="272"/>
      <c r="H455" s="272"/>
      <c r="I455" s="272"/>
      <c r="J455" s="272"/>
      <c r="K455" s="272"/>
      <c r="L455" s="272"/>
      <c r="M455" s="272"/>
      <c r="N455" s="272"/>
      <c r="O455" s="272"/>
      <c r="P455" s="272"/>
      <c r="Q455" s="272"/>
      <c r="R455" s="272"/>
      <c r="S455" s="272"/>
      <c r="T455" s="272"/>
      <c r="U455" s="272"/>
      <c r="V455" s="272"/>
      <c r="W455" s="272"/>
      <c r="X455" s="272"/>
      <c r="Y455" s="272"/>
      <c r="Z455" s="272"/>
    </row>
    <row r="456" spans="1:26" ht="12.75" customHeight="1" x14ac:dyDescent="0.35">
      <c r="A456" s="272"/>
      <c r="B456" s="272"/>
      <c r="C456" s="272"/>
      <c r="D456" s="272"/>
      <c r="E456" s="272"/>
      <c r="F456" s="272"/>
      <c r="G456" s="272"/>
      <c r="H456" s="272"/>
      <c r="I456" s="272"/>
      <c r="J456" s="272"/>
      <c r="K456" s="272"/>
      <c r="L456" s="272"/>
      <c r="M456" s="272"/>
      <c r="N456" s="272"/>
      <c r="O456" s="272"/>
      <c r="P456" s="272"/>
      <c r="Q456" s="272"/>
      <c r="R456" s="272"/>
      <c r="S456" s="272"/>
      <c r="T456" s="272"/>
      <c r="U456" s="272"/>
      <c r="V456" s="272"/>
      <c r="W456" s="272"/>
      <c r="X456" s="272"/>
      <c r="Y456" s="272"/>
      <c r="Z456" s="272"/>
    </row>
    <row r="457" spans="1:26" ht="12.75" customHeight="1" x14ac:dyDescent="0.35">
      <c r="A457" s="272"/>
      <c r="B457" s="272"/>
      <c r="C457" s="272"/>
      <c r="D457" s="272"/>
      <c r="E457" s="272"/>
      <c r="F457" s="272"/>
      <c r="G457" s="272"/>
      <c r="H457" s="272"/>
      <c r="I457" s="272"/>
      <c r="J457" s="272"/>
      <c r="K457" s="272"/>
      <c r="L457" s="272"/>
      <c r="M457" s="272"/>
      <c r="N457" s="272"/>
      <c r="O457" s="272"/>
      <c r="P457" s="272"/>
      <c r="Q457" s="272"/>
      <c r="R457" s="272"/>
      <c r="S457" s="272"/>
      <c r="T457" s="272"/>
      <c r="U457" s="272"/>
      <c r="V457" s="272"/>
      <c r="W457" s="272"/>
      <c r="X457" s="272"/>
      <c r="Y457" s="272"/>
      <c r="Z457" s="272"/>
    </row>
    <row r="458" spans="1:26" ht="12.75" customHeight="1" x14ac:dyDescent="0.35">
      <c r="A458" s="272"/>
      <c r="B458" s="272"/>
      <c r="C458" s="272"/>
      <c r="D458" s="272"/>
      <c r="E458" s="272"/>
      <c r="F458" s="272"/>
      <c r="G458" s="272"/>
      <c r="H458" s="272"/>
      <c r="I458" s="272"/>
      <c r="J458" s="272"/>
      <c r="K458" s="272"/>
      <c r="L458" s="272"/>
      <c r="M458" s="272"/>
      <c r="N458" s="272"/>
      <c r="O458" s="272"/>
      <c r="P458" s="272"/>
      <c r="Q458" s="272"/>
      <c r="R458" s="272"/>
      <c r="S458" s="272"/>
      <c r="T458" s="272"/>
      <c r="U458" s="272"/>
      <c r="V458" s="272"/>
      <c r="W458" s="272"/>
      <c r="X458" s="272"/>
      <c r="Y458" s="272"/>
      <c r="Z458" s="272"/>
    </row>
    <row r="459" spans="1:26" ht="12.75" customHeight="1" x14ac:dyDescent="0.35">
      <c r="A459" s="272"/>
      <c r="B459" s="272"/>
      <c r="C459" s="272"/>
      <c r="D459" s="272"/>
      <c r="E459" s="272"/>
      <c r="F459" s="272"/>
      <c r="G459" s="272"/>
      <c r="H459" s="272"/>
      <c r="I459" s="272"/>
      <c r="J459" s="272"/>
      <c r="K459" s="272"/>
      <c r="L459" s="272"/>
      <c r="M459" s="272"/>
      <c r="N459" s="272"/>
      <c r="O459" s="272"/>
      <c r="P459" s="272"/>
      <c r="Q459" s="272"/>
      <c r="R459" s="272"/>
      <c r="S459" s="272"/>
      <c r="T459" s="272"/>
      <c r="U459" s="272"/>
      <c r="V459" s="272"/>
      <c r="W459" s="272"/>
      <c r="X459" s="272"/>
      <c r="Y459" s="272"/>
      <c r="Z459" s="272"/>
    </row>
    <row r="460" spans="1:26" ht="12.75" customHeight="1" x14ac:dyDescent="0.35">
      <c r="A460" s="272"/>
      <c r="B460" s="272"/>
      <c r="C460" s="272"/>
      <c r="D460" s="272"/>
      <c r="E460" s="272"/>
      <c r="F460" s="272"/>
      <c r="G460" s="272"/>
      <c r="H460" s="272"/>
      <c r="I460" s="272"/>
      <c r="J460" s="272"/>
      <c r="K460" s="272"/>
      <c r="L460" s="272"/>
      <c r="M460" s="272"/>
      <c r="N460" s="272"/>
      <c r="O460" s="272"/>
      <c r="P460" s="272"/>
      <c r="Q460" s="272"/>
      <c r="R460" s="272"/>
      <c r="S460" s="272"/>
      <c r="T460" s="272"/>
      <c r="U460" s="272"/>
      <c r="V460" s="272"/>
      <c r="W460" s="272"/>
      <c r="X460" s="272"/>
      <c r="Y460" s="272"/>
      <c r="Z460" s="272"/>
    </row>
    <row r="461" spans="1:26" ht="12.75" customHeight="1" x14ac:dyDescent="0.35">
      <c r="A461" s="272"/>
      <c r="B461" s="272"/>
      <c r="C461" s="272"/>
      <c r="D461" s="272"/>
      <c r="E461" s="272"/>
      <c r="F461" s="272"/>
      <c r="G461" s="272"/>
      <c r="H461" s="272"/>
      <c r="I461" s="272"/>
      <c r="J461" s="272"/>
      <c r="K461" s="272"/>
      <c r="L461" s="272"/>
      <c r="M461" s="272"/>
      <c r="N461" s="272"/>
      <c r="O461" s="272"/>
      <c r="P461" s="272"/>
      <c r="Q461" s="272"/>
      <c r="R461" s="272"/>
      <c r="S461" s="272"/>
      <c r="T461" s="272"/>
      <c r="U461" s="272"/>
      <c r="V461" s="272"/>
      <c r="W461" s="272"/>
      <c r="X461" s="272"/>
      <c r="Y461" s="272"/>
      <c r="Z461" s="272"/>
    </row>
    <row r="462" spans="1:26" ht="12.75" customHeight="1" x14ac:dyDescent="0.35">
      <c r="A462" s="272"/>
      <c r="B462" s="272"/>
      <c r="C462" s="272"/>
      <c r="D462" s="272"/>
      <c r="E462" s="272"/>
      <c r="F462" s="272"/>
      <c r="G462" s="272"/>
      <c r="H462" s="272"/>
      <c r="I462" s="272"/>
      <c r="J462" s="272"/>
      <c r="K462" s="272"/>
      <c r="L462" s="272"/>
      <c r="M462" s="272"/>
      <c r="N462" s="272"/>
      <c r="O462" s="272"/>
      <c r="P462" s="272"/>
      <c r="Q462" s="272"/>
      <c r="R462" s="272"/>
      <c r="S462" s="272"/>
      <c r="T462" s="272"/>
      <c r="U462" s="272"/>
      <c r="V462" s="272"/>
      <c r="W462" s="272"/>
      <c r="X462" s="272"/>
      <c r="Y462" s="272"/>
      <c r="Z462" s="272"/>
    </row>
    <row r="463" spans="1:26" ht="12.75" customHeight="1" x14ac:dyDescent="0.35">
      <c r="A463" s="272"/>
      <c r="B463" s="272"/>
      <c r="C463" s="272"/>
      <c r="D463" s="272"/>
      <c r="E463" s="272"/>
      <c r="F463" s="272"/>
      <c r="G463" s="272"/>
      <c r="H463" s="272"/>
      <c r="I463" s="272"/>
      <c r="J463" s="272"/>
      <c r="K463" s="272"/>
      <c r="L463" s="272"/>
      <c r="M463" s="272"/>
      <c r="N463" s="272"/>
      <c r="O463" s="272"/>
      <c r="P463" s="272"/>
      <c r="Q463" s="272"/>
      <c r="R463" s="272"/>
      <c r="S463" s="272"/>
      <c r="T463" s="272"/>
      <c r="U463" s="272"/>
      <c r="V463" s="272"/>
      <c r="W463" s="272"/>
      <c r="X463" s="272"/>
      <c r="Y463" s="272"/>
      <c r="Z463" s="272"/>
    </row>
    <row r="464" spans="1:26" ht="12.75" customHeight="1" x14ac:dyDescent="0.35">
      <c r="A464" s="272"/>
      <c r="B464" s="272"/>
      <c r="C464" s="272"/>
      <c r="D464" s="272"/>
      <c r="E464" s="272"/>
      <c r="F464" s="272"/>
      <c r="G464" s="272"/>
      <c r="H464" s="272"/>
      <c r="I464" s="272"/>
      <c r="J464" s="272"/>
      <c r="K464" s="272"/>
      <c r="L464" s="272"/>
      <c r="M464" s="272"/>
      <c r="N464" s="272"/>
      <c r="O464" s="272"/>
      <c r="P464" s="272"/>
      <c r="Q464" s="272"/>
      <c r="R464" s="272"/>
      <c r="S464" s="272"/>
      <c r="T464" s="272"/>
      <c r="U464" s="272"/>
      <c r="V464" s="272"/>
      <c r="W464" s="272"/>
      <c r="X464" s="272"/>
      <c r="Y464" s="272"/>
      <c r="Z464" s="272"/>
    </row>
    <row r="465" spans="1:26" ht="12.75" customHeight="1" x14ac:dyDescent="0.35">
      <c r="A465" s="272"/>
      <c r="B465" s="272"/>
      <c r="C465" s="272"/>
      <c r="D465" s="272"/>
      <c r="E465" s="272"/>
      <c r="F465" s="272"/>
      <c r="G465" s="272"/>
      <c r="H465" s="272"/>
      <c r="I465" s="272"/>
      <c r="J465" s="272"/>
      <c r="K465" s="272"/>
      <c r="L465" s="272"/>
      <c r="M465" s="272"/>
      <c r="N465" s="272"/>
      <c r="O465" s="272"/>
      <c r="P465" s="272"/>
      <c r="Q465" s="272"/>
      <c r="R465" s="272"/>
      <c r="S465" s="272"/>
      <c r="T465" s="272"/>
      <c r="U465" s="272"/>
      <c r="V465" s="272"/>
      <c r="W465" s="272"/>
      <c r="X465" s="272"/>
      <c r="Y465" s="272"/>
      <c r="Z465" s="272"/>
    </row>
    <row r="466" spans="1:26" ht="12.75" customHeight="1" x14ac:dyDescent="0.35">
      <c r="A466" s="272"/>
      <c r="B466" s="272"/>
      <c r="C466" s="272"/>
      <c r="D466" s="272"/>
      <c r="E466" s="272"/>
      <c r="F466" s="272"/>
      <c r="G466" s="272"/>
      <c r="H466" s="272"/>
      <c r="I466" s="272"/>
      <c r="J466" s="272"/>
      <c r="K466" s="272"/>
      <c r="L466" s="272"/>
      <c r="M466" s="272"/>
      <c r="N466" s="272"/>
      <c r="O466" s="272"/>
      <c r="P466" s="272"/>
      <c r="Q466" s="272"/>
      <c r="R466" s="272"/>
      <c r="S466" s="272"/>
      <c r="T466" s="272"/>
      <c r="U466" s="272"/>
      <c r="V466" s="272"/>
      <c r="W466" s="272"/>
      <c r="X466" s="272"/>
      <c r="Y466" s="272"/>
      <c r="Z466" s="272"/>
    </row>
    <row r="467" spans="1:26" ht="12.75" customHeight="1" x14ac:dyDescent="0.35">
      <c r="A467" s="272"/>
      <c r="B467" s="272"/>
      <c r="C467" s="272"/>
      <c r="D467" s="272"/>
      <c r="E467" s="272"/>
      <c r="F467" s="272"/>
      <c r="G467" s="272"/>
      <c r="H467" s="272"/>
      <c r="I467" s="272"/>
      <c r="J467" s="272"/>
      <c r="K467" s="272"/>
      <c r="L467" s="272"/>
      <c r="M467" s="272"/>
      <c r="N467" s="272"/>
      <c r="O467" s="272"/>
      <c r="P467" s="272"/>
      <c r="Q467" s="272"/>
      <c r="R467" s="272"/>
      <c r="S467" s="272"/>
      <c r="T467" s="272"/>
      <c r="U467" s="272"/>
      <c r="V467" s="272"/>
      <c r="W467" s="272"/>
      <c r="X467" s="272"/>
      <c r="Y467" s="272"/>
      <c r="Z467" s="272"/>
    </row>
    <row r="468" spans="1:26" ht="12.75" customHeight="1" x14ac:dyDescent="0.35">
      <c r="A468" s="272"/>
      <c r="B468" s="272"/>
      <c r="C468" s="272"/>
      <c r="D468" s="272"/>
      <c r="E468" s="272"/>
      <c r="F468" s="272"/>
      <c r="G468" s="272"/>
      <c r="H468" s="272"/>
      <c r="I468" s="272"/>
      <c r="J468" s="272"/>
      <c r="K468" s="272"/>
      <c r="L468" s="272"/>
      <c r="M468" s="272"/>
      <c r="N468" s="272"/>
      <c r="O468" s="272"/>
      <c r="P468" s="272"/>
      <c r="Q468" s="272"/>
      <c r="R468" s="272"/>
      <c r="S468" s="272"/>
      <c r="T468" s="272"/>
      <c r="U468" s="272"/>
      <c r="V468" s="272"/>
      <c r="W468" s="272"/>
      <c r="X468" s="272"/>
      <c r="Y468" s="272"/>
      <c r="Z468" s="272"/>
    </row>
    <row r="469" spans="1:26" ht="12.75" customHeight="1" x14ac:dyDescent="0.35">
      <c r="A469" s="272"/>
      <c r="B469" s="272"/>
      <c r="C469" s="272"/>
      <c r="D469" s="272"/>
      <c r="E469" s="272"/>
      <c r="F469" s="272"/>
      <c r="G469" s="272"/>
      <c r="H469" s="272"/>
      <c r="I469" s="272"/>
      <c r="J469" s="272"/>
      <c r="K469" s="272"/>
      <c r="L469" s="272"/>
      <c r="M469" s="272"/>
      <c r="N469" s="272"/>
      <c r="O469" s="272"/>
      <c r="P469" s="272"/>
      <c r="Q469" s="272"/>
      <c r="R469" s="272"/>
      <c r="S469" s="272"/>
      <c r="T469" s="272"/>
      <c r="U469" s="272"/>
      <c r="V469" s="272"/>
      <c r="W469" s="272"/>
      <c r="X469" s="272"/>
      <c r="Y469" s="272"/>
      <c r="Z469" s="272"/>
    </row>
    <row r="470" spans="1:26" ht="12.75" customHeight="1" x14ac:dyDescent="0.35">
      <c r="A470" s="272"/>
      <c r="B470" s="272"/>
      <c r="C470" s="272"/>
      <c r="D470" s="272"/>
      <c r="E470" s="272"/>
      <c r="F470" s="272"/>
      <c r="G470" s="272"/>
      <c r="H470" s="272"/>
      <c r="I470" s="272"/>
      <c r="J470" s="272"/>
      <c r="K470" s="272"/>
      <c r="L470" s="272"/>
      <c r="M470" s="272"/>
      <c r="N470" s="272"/>
      <c r="O470" s="272"/>
      <c r="P470" s="272"/>
      <c r="Q470" s="272"/>
      <c r="R470" s="272"/>
      <c r="S470" s="272"/>
      <c r="T470" s="272"/>
      <c r="U470" s="272"/>
      <c r="V470" s="272"/>
      <c r="W470" s="272"/>
      <c r="X470" s="272"/>
      <c r="Y470" s="272"/>
      <c r="Z470" s="272"/>
    </row>
    <row r="471" spans="1:26" ht="12.75" customHeight="1" x14ac:dyDescent="0.35">
      <c r="A471" s="272"/>
      <c r="B471" s="272"/>
      <c r="C471" s="272"/>
      <c r="D471" s="272"/>
      <c r="E471" s="272"/>
      <c r="F471" s="272"/>
      <c r="G471" s="272"/>
      <c r="H471" s="272"/>
      <c r="I471" s="272"/>
      <c r="J471" s="272"/>
      <c r="K471" s="272"/>
      <c r="L471" s="272"/>
      <c r="M471" s="272"/>
      <c r="N471" s="272"/>
      <c r="O471" s="272"/>
      <c r="P471" s="272"/>
      <c r="Q471" s="272"/>
      <c r="R471" s="272"/>
      <c r="S471" s="272"/>
      <c r="T471" s="272"/>
      <c r="U471" s="272"/>
      <c r="V471" s="272"/>
      <c r="W471" s="272"/>
      <c r="X471" s="272"/>
      <c r="Y471" s="272"/>
      <c r="Z471" s="272"/>
    </row>
    <row r="472" spans="1:26" ht="12.75" customHeight="1" x14ac:dyDescent="0.35">
      <c r="A472" s="272"/>
      <c r="B472" s="272"/>
      <c r="C472" s="272"/>
      <c r="D472" s="272"/>
      <c r="E472" s="272"/>
      <c r="F472" s="272"/>
      <c r="G472" s="272"/>
      <c r="H472" s="272"/>
      <c r="I472" s="272"/>
      <c r="J472" s="272"/>
      <c r="K472" s="272"/>
      <c r="L472" s="272"/>
      <c r="M472" s="272"/>
      <c r="N472" s="272"/>
      <c r="O472" s="272"/>
      <c r="P472" s="272"/>
      <c r="Q472" s="272"/>
      <c r="R472" s="272"/>
      <c r="S472" s="272"/>
      <c r="T472" s="272"/>
      <c r="U472" s="272"/>
      <c r="V472" s="272"/>
      <c r="W472" s="272"/>
      <c r="X472" s="272"/>
      <c r="Y472" s="272"/>
      <c r="Z472" s="272"/>
    </row>
    <row r="473" spans="1:26" ht="12.75" customHeight="1" x14ac:dyDescent="0.35">
      <c r="A473" s="272"/>
      <c r="B473" s="272"/>
      <c r="C473" s="272"/>
      <c r="D473" s="272"/>
      <c r="E473" s="272"/>
      <c r="F473" s="272"/>
      <c r="G473" s="272"/>
      <c r="H473" s="272"/>
      <c r="I473" s="272"/>
      <c r="J473" s="272"/>
      <c r="K473" s="272"/>
      <c r="L473" s="272"/>
      <c r="M473" s="272"/>
      <c r="N473" s="272"/>
      <c r="O473" s="272"/>
      <c r="P473" s="272"/>
      <c r="Q473" s="272"/>
      <c r="R473" s="272"/>
      <c r="S473" s="272"/>
      <c r="T473" s="272"/>
      <c r="U473" s="272"/>
      <c r="V473" s="272"/>
      <c r="W473" s="272"/>
      <c r="X473" s="272"/>
      <c r="Y473" s="272"/>
      <c r="Z473" s="272"/>
    </row>
    <row r="474" spans="1:26" ht="12.75" customHeight="1" x14ac:dyDescent="0.35">
      <c r="A474" s="272"/>
      <c r="B474" s="272"/>
      <c r="C474" s="272"/>
      <c r="D474" s="272"/>
      <c r="E474" s="272"/>
      <c r="F474" s="272"/>
      <c r="G474" s="272"/>
      <c r="H474" s="272"/>
      <c r="I474" s="272"/>
      <c r="J474" s="272"/>
      <c r="K474" s="272"/>
      <c r="L474" s="272"/>
      <c r="M474" s="272"/>
      <c r="N474" s="272"/>
      <c r="O474" s="272"/>
      <c r="P474" s="272"/>
      <c r="Q474" s="272"/>
      <c r="R474" s="272"/>
      <c r="S474" s="272"/>
      <c r="T474" s="272"/>
      <c r="U474" s="272"/>
      <c r="V474" s="272"/>
      <c r="W474" s="272"/>
      <c r="X474" s="272"/>
      <c r="Y474" s="272"/>
      <c r="Z474" s="272"/>
    </row>
    <row r="475" spans="1:26" ht="12.75" customHeight="1" x14ac:dyDescent="0.35">
      <c r="A475" s="272"/>
      <c r="B475" s="272"/>
      <c r="C475" s="272"/>
      <c r="D475" s="272"/>
      <c r="E475" s="272"/>
      <c r="F475" s="272"/>
      <c r="G475" s="272"/>
      <c r="H475" s="272"/>
      <c r="I475" s="272"/>
      <c r="J475" s="272"/>
      <c r="K475" s="272"/>
      <c r="L475" s="272"/>
      <c r="M475" s="272"/>
      <c r="N475" s="272"/>
      <c r="O475" s="272"/>
      <c r="P475" s="272"/>
      <c r="Q475" s="272"/>
      <c r="R475" s="272"/>
      <c r="S475" s="272"/>
      <c r="T475" s="272"/>
      <c r="U475" s="272"/>
      <c r="V475" s="272"/>
      <c r="W475" s="272"/>
      <c r="X475" s="272"/>
      <c r="Y475" s="272"/>
      <c r="Z475" s="272"/>
    </row>
    <row r="476" spans="1:26" ht="12.75" customHeight="1" x14ac:dyDescent="0.35">
      <c r="A476" s="272"/>
      <c r="B476" s="272"/>
      <c r="C476" s="272"/>
      <c r="D476" s="272"/>
      <c r="E476" s="272"/>
      <c r="F476" s="272"/>
      <c r="G476" s="272"/>
      <c r="H476" s="272"/>
      <c r="I476" s="272"/>
      <c r="J476" s="272"/>
      <c r="K476" s="272"/>
      <c r="L476" s="272"/>
      <c r="M476" s="272"/>
      <c r="N476" s="272"/>
      <c r="O476" s="272"/>
      <c r="P476" s="272"/>
      <c r="Q476" s="272"/>
      <c r="R476" s="272"/>
      <c r="S476" s="272"/>
      <c r="T476" s="272"/>
      <c r="U476" s="272"/>
      <c r="V476" s="272"/>
      <c r="W476" s="272"/>
      <c r="X476" s="272"/>
      <c r="Y476" s="272"/>
      <c r="Z476" s="272"/>
    </row>
    <row r="477" spans="1:26" ht="12.75" customHeight="1" x14ac:dyDescent="0.35">
      <c r="A477" s="272"/>
      <c r="B477" s="272"/>
      <c r="C477" s="272"/>
      <c r="D477" s="272"/>
      <c r="E477" s="272"/>
      <c r="F477" s="272"/>
      <c r="G477" s="272"/>
      <c r="H477" s="272"/>
      <c r="I477" s="272"/>
      <c r="J477" s="272"/>
      <c r="K477" s="272"/>
      <c r="L477" s="272"/>
      <c r="M477" s="272"/>
      <c r="N477" s="272"/>
      <c r="O477" s="272"/>
      <c r="P477" s="272"/>
      <c r="Q477" s="272"/>
      <c r="R477" s="272"/>
      <c r="S477" s="272"/>
      <c r="T477" s="272"/>
      <c r="U477" s="272"/>
      <c r="V477" s="272"/>
      <c r="W477" s="272"/>
      <c r="X477" s="272"/>
      <c r="Y477" s="272"/>
      <c r="Z477" s="272"/>
    </row>
    <row r="478" spans="1:26" ht="12.75" customHeight="1" x14ac:dyDescent="0.35">
      <c r="A478" s="272"/>
      <c r="B478" s="272"/>
      <c r="C478" s="272"/>
      <c r="D478" s="272"/>
      <c r="E478" s="272"/>
      <c r="F478" s="272"/>
      <c r="G478" s="272"/>
      <c r="H478" s="272"/>
      <c r="I478" s="272"/>
      <c r="J478" s="272"/>
      <c r="K478" s="272"/>
      <c r="L478" s="272"/>
      <c r="M478" s="272"/>
      <c r="N478" s="272"/>
      <c r="O478" s="272"/>
      <c r="P478" s="272"/>
      <c r="Q478" s="272"/>
      <c r="R478" s="272"/>
      <c r="S478" s="272"/>
      <c r="T478" s="272"/>
      <c r="U478" s="272"/>
      <c r="V478" s="272"/>
      <c r="W478" s="272"/>
      <c r="X478" s="272"/>
      <c r="Y478" s="272"/>
      <c r="Z478" s="272"/>
    </row>
    <row r="479" spans="1:26" ht="12.75" customHeight="1" x14ac:dyDescent="0.35">
      <c r="A479" s="272"/>
      <c r="B479" s="272"/>
      <c r="C479" s="272"/>
      <c r="D479" s="272"/>
      <c r="E479" s="272"/>
      <c r="F479" s="272"/>
      <c r="G479" s="272"/>
      <c r="H479" s="272"/>
      <c r="I479" s="272"/>
      <c r="J479" s="272"/>
      <c r="K479" s="272"/>
      <c r="L479" s="272"/>
      <c r="M479" s="272"/>
      <c r="N479" s="272"/>
      <c r="O479" s="272"/>
      <c r="P479" s="272"/>
      <c r="Q479" s="272"/>
      <c r="R479" s="272"/>
      <c r="S479" s="272"/>
      <c r="T479" s="272"/>
      <c r="U479" s="272"/>
      <c r="V479" s="272"/>
      <c r="W479" s="272"/>
      <c r="X479" s="272"/>
      <c r="Y479" s="272"/>
      <c r="Z479" s="272"/>
    </row>
    <row r="480" spans="1:26" ht="12.75" customHeight="1" x14ac:dyDescent="0.35">
      <c r="A480" s="272"/>
      <c r="B480" s="272"/>
      <c r="C480" s="272"/>
      <c r="D480" s="272"/>
      <c r="E480" s="272"/>
      <c r="F480" s="272"/>
      <c r="G480" s="272"/>
      <c r="H480" s="272"/>
      <c r="I480" s="272"/>
      <c r="J480" s="272"/>
      <c r="K480" s="272"/>
      <c r="L480" s="272"/>
      <c r="M480" s="272"/>
      <c r="N480" s="272"/>
      <c r="O480" s="272"/>
      <c r="P480" s="272"/>
      <c r="Q480" s="272"/>
      <c r="R480" s="272"/>
      <c r="S480" s="272"/>
      <c r="T480" s="272"/>
      <c r="U480" s="272"/>
      <c r="V480" s="272"/>
      <c r="W480" s="272"/>
      <c r="X480" s="272"/>
      <c r="Y480" s="272"/>
      <c r="Z480" s="272"/>
    </row>
    <row r="481" spans="1:26" ht="12.75" customHeight="1" x14ac:dyDescent="0.35">
      <c r="A481" s="272"/>
      <c r="B481" s="272"/>
      <c r="C481" s="272"/>
      <c r="D481" s="272"/>
      <c r="E481" s="272"/>
      <c r="F481" s="272"/>
      <c r="G481" s="272"/>
      <c r="H481" s="272"/>
      <c r="I481" s="272"/>
      <c r="J481" s="272"/>
      <c r="K481" s="272"/>
      <c r="L481" s="272"/>
      <c r="M481" s="272"/>
      <c r="N481" s="272"/>
      <c r="O481" s="272"/>
      <c r="P481" s="272"/>
      <c r="Q481" s="272"/>
      <c r="R481" s="272"/>
      <c r="S481" s="272"/>
      <c r="T481" s="272"/>
      <c r="U481" s="272"/>
      <c r="V481" s="272"/>
      <c r="W481" s="272"/>
      <c r="X481" s="272"/>
      <c r="Y481" s="272"/>
      <c r="Z481" s="272"/>
    </row>
    <row r="482" spans="1:26" ht="12.75" customHeight="1" x14ac:dyDescent="0.35">
      <c r="A482" s="272"/>
      <c r="B482" s="272"/>
      <c r="C482" s="272"/>
      <c r="D482" s="272"/>
      <c r="E482" s="272"/>
      <c r="F482" s="272"/>
      <c r="G482" s="272"/>
      <c r="H482" s="272"/>
      <c r="I482" s="272"/>
      <c r="J482" s="272"/>
      <c r="K482" s="272"/>
      <c r="L482" s="272"/>
      <c r="M482" s="272"/>
      <c r="N482" s="272"/>
      <c r="O482" s="272"/>
      <c r="P482" s="272"/>
      <c r="Q482" s="272"/>
      <c r="R482" s="272"/>
      <c r="S482" s="272"/>
      <c r="T482" s="272"/>
      <c r="U482" s="272"/>
      <c r="V482" s="272"/>
      <c r="W482" s="272"/>
      <c r="X482" s="272"/>
      <c r="Y482" s="272"/>
      <c r="Z482" s="272"/>
    </row>
    <row r="483" spans="1:26" ht="12.75" customHeight="1" x14ac:dyDescent="0.35">
      <c r="A483" s="272"/>
      <c r="B483" s="272"/>
      <c r="C483" s="272"/>
      <c r="D483" s="272"/>
      <c r="E483" s="272"/>
      <c r="F483" s="272"/>
      <c r="G483" s="272"/>
      <c r="H483" s="272"/>
      <c r="I483" s="272"/>
      <c r="J483" s="272"/>
      <c r="K483" s="272"/>
      <c r="L483" s="272"/>
      <c r="M483" s="272"/>
      <c r="N483" s="272"/>
      <c r="O483" s="272"/>
      <c r="P483" s="272"/>
      <c r="Q483" s="272"/>
      <c r="R483" s="272"/>
      <c r="S483" s="272"/>
      <c r="T483" s="272"/>
      <c r="U483" s="272"/>
      <c r="V483" s="272"/>
      <c r="W483" s="272"/>
      <c r="X483" s="272"/>
      <c r="Y483" s="272"/>
      <c r="Z483" s="272"/>
    </row>
    <row r="484" spans="1:26" ht="12.75" customHeight="1" x14ac:dyDescent="0.35">
      <c r="A484" s="272"/>
      <c r="B484" s="272"/>
      <c r="C484" s="272"/>
      <c r="D484" s="272"/>
      <c r="E484" s="272"/>
      <c r="F484" s="272"/>
      <c r="G484" s="272"/>
      <c r="H484" s="272"/>
      <c r="I484" s="272"/>
      <c r="J484" s="272"/>
      <c r="K484" s="272"/>
      <c r="L484" s="272"/>
      <c r="M484" s="272"/>
      <c r="N484" s="272"/>
      <c r="O484" s="272"/>
      <c r="P484" s="272"/>
      <c r="Q484" s="272"/>
      <c r="R484" s="272"/>
      <c r="S484" s="272"/>
      <c r="T484" s="272"/>
      <c r="U484" s="272"/>
      <c r="V484" s="272"/>
      <c r="W484" s="272"/>
      <c r="X484" s="272"/>
      <c r="Y484" s="272"/>
      <c r="Z484" s="272"/>
    </row>
    <row r="485" spans="1:26" ht="12.75" customHeight="1" x14ac:dyDescent="0.35">
      <c r="A485" s="272"/>
      <c r="B485" s="272"/>
      <c r="C485" s="272"/>
      <c r="D485" s="272"/>
      <c r="E485" s="272"/>
      <c r="F485" s="272"/>
      <c r="G485" s="272"/>
      <c r="H485" s="272"/>
      <c r="I485" s="272"/>
      <c r="J485" s="272"/>
      <c r="K485" s="272"/>
      <c r="L485" s="272"/>
      <c r="M485" s="272"/>
      <c r="N485" s="272"/>
      <c r="O485" s="272"/>
      <c r="P485" s="272"/>
      <c r="Q485" s="272"/>
      <c r="R485" s="272"/>
      <c r="S485" s="272"/>
      <c r="T485" s="272"/>
      <c r="U485" s="272"/>
      <c r="V485" s="272"/>
      <c r="W485" s="272"/>
      <c r="X485" s="272"/>
      <c r="Y485" s="272"/>
      <c r="Z485" s="272"/>
    </row>
    <row r="486" spans="1:26" ht="12.75" customHeight="1" x14ac:dyDescent="0.35">
      <c r="A486" s="272"/>
      <c r="B486" s="272"/>
      <c r="C486" s="272"/>
      <c r="D486" s="272"/>
      <c r="E486" s="272"/>
      <c r="F486" s="272"/>
      <c r="G486" s="272"/>
      <c r="H486" s="272"/>
      <c r="I486" s="272"/>
      <c r="J486" s="272"/>
      <c r="K486" s="272"/>
      <c r="L486" s="272"/>
      <c r="M486" s="272"/>
      <c r="N486" s="272"/>
      <c r="O486" s="272"/>
      <c r="P486" s="272"/>
      <c r="Q486" s="272"/>
      <c r="R486" s="272"/>
      <c r="S486" s="272"/>
      <c r="T486" s="272"/>
      <c r="U486" s="272"/>
      <c r="V486" s="272"/>
      <c r="W486" s="272"/>
      <c r="X486" s="272"/>
      <c r="Y486" s="272"/>
      <c r="Z486" s="272"/>
    </row>
    <row r="487" spans="1:26" ht="12.75" customHeight="1" x14ac:dyDescent="0.35">
      <c r="A487" s="272"/>
      <c r="B487" s="272"/>
      <c r="C487" s="272"/>
      <c r="D487" s="272"/>
      <c r="E487" s="272"/>
      <c r="F487" s="272"/>
      <c r="G487" s="272"/>
      <c r="H487" s="272"/>
      <c r="I487" s="272"/>
      <c r="J487" s="272"/>
      <c r="K487" s="272"/>
      <c r="L487" s="272"/>
      <c r="M487" s="272"/>
      <c r="N487" s="272"/>
      <c r="O487" s="272"/>
      <c r="P487" s="272"/>
      <c r="Q487" s="272"/>
      <c r="R487" s="272"/>
      <c r="S487" s="272"/>
      <c r="T487" s="272"/>
      <c r="U487" s="272"/>
      <c r="V487" s="272"/>
      <c r="W487" s="272"/>
      <c r="X487" s="272"/>
      <c r="Y487" s="272"/>
      <c r="Z487" s="272"/>
    </row>
    <row r="488" spans="1:26" ht="12.75" customHeight="1" x14ac:dyDescent="0.35">
      <c r="A488" s="272"/>
      <c r="B488" s="272"/>
      <c r="C488" s="272"/>
      <c r="D488" s="272"/>
      <c r="E488" s="272"/>
      <c r="F488" s="272"/>
      <c r="G488" s="272"/>
      <c r="H488" s="272"/>
      <c r="I488" s="272"/>
      <c r="J488" s="272"/>
      <c r="K488" s="272"/>
      <c r="L488" s="272"/>
      <c r="M488" s="272"/>
      <c r="N488" s="272"/>
      <c r="O488" s="272"/>
      <c r="P488" s="272"/>
      <c r="Q488" s="272"/>
      <c r="R488" s="272"/>
      <c r="S488" s="272"/>
      <c r="T488" s="272"/>
      <c r="U488" s="272"/>
      <c r="V488" s="272"/>
      <c r="W488" s="272"/>
      <c r="X488" s="272"/>
      <c r="Y488" s="272"/>
      <c r="Z488" s="272"/>
    </row>
    <row r="489" spans="1:26" ht="12.75" customHeight="1" x14ac:dyDescent="0.35">
      <c r="A489" s="272"/>
      <c r="B489" s="272"/>
      <c r="C489" s="272"/>
      <c r="D489" s="272"/>
      <c r="E489" s="272"/>
      <c r="F489" s="272"/>
      <c r="G489" s="272"/>
      <c r="H489" s="272"/>
      <c r="I489" s="272"/>
      <c r="J489" s="272"/>
      <c r="K489" s="272"/>
      <c r="L489" s="272"/>
      <c r="M489" s="272"/>
      <c r="N489" s="272"/>
      <c r="O489" s="272"/>
      <c r="P489" s="272"/>
      <c r="Q489" s="272"/>
      <c r="R489" s="272"/>
      <c r="S489" s="272"/>
      <c r="T489" s="272"/>
      <c r="U489" s="272"/>
      <c r="V489" s="272"/>
      <c r="W489" s="272"/>
      <c r="X489" s="272"/>
      <c r="Y489" s="272"/>
      <c r="Z489" s="272"/>
    </row>
    <row r="490" spans="1:26" ht="12.75" customHeight="1" x14ac:dyDescent="0.35">
      <c r="A490" s="272"/>
      <c r="B490" s="272"/>
      <c r="C490" s="272"/>
      <c r="D490" s="272"/>
      <c r="E490" s="272"/>
      <c r="F490" s="272"/>
      <c r="G490" s="272"/>
      <c r="H490" s="272"/>
      <c r="I490" s="272"/>
      <c r="J490" s="272"/>
      <c r="K490" s="272"/>
      <c r="L490" s="272"/>
      <c r="M490" s="272"/>
      <c r="N490" s="272"/>
      <c r="O490" s="272"/>
      <c r="P490" s="272"/>
      <c r="Q490" s="272"/>
      <c r="R490" s="272"/>
      <c r="S490" s="272"/>
      <c r="T490" s="272"/>
      <c r="U490" s="272"/>
      <c r="V490" s="272"/>
      <c r="W490" s="272"/>
      <c r="X490" s="272"/>
      <c r="Y490" s="272"/>
      <c r="Z490" s="272"/>
    </row>
    <row r="491" spans="1:26" ht="12.75" customHeight="1" x14ac:dyDescent="0.35">
      <c r="A491" s="272"/>
      <c r="B491" s="272"/>
      <c r="C491" s="272"/>
      <c r="D491" s="272"/>
      <c r="E491" s="272"/>
      <c r="F491" s="272"/>
      <c r="G491" s="272"/>
      <c r="H491" s="272"/>
      <c r="I491" s="272"/>
      <c r="J491" s="272"/>
      <c r="K491" s="272"/>
      <c r="L491" s="272"/>
      <c r="M491" s="272"/>
      <c r="N491" s="272"/>
      <c r="O491" s="272"/>
      <c r="P491" s="272"/>
      <c r="Q491" s="272"/>
      <c r="R491" s="272"/>
      <c r="S491" s="272"/>
      <c r="T491" s="272"/>
      <c r="U491" s="272"/>
      <c r="V491" s="272"/>
      <c r="W491" s="272"/>
      <c r="X491" s="272"/>
      <c r="Y491" s="272"/>
      <c r="Z491" s="272"/>
    </row>
    <row r="492" spans="1:26" ht="12.75" customHeight="1" x14ac:dyDescent="0.35">
      <c r="A492" s="272"/>
      <c r="B492" s="272"/>
      <c r="C492" s="272"/>
      <c r="D492" s="272"/>
      <c r="E492" s="272"/>
      <c r="F492" s="272"/>
      <c r="G492" s="272"/>
      <c r="H492" s="272"/>
      <c r="I492" s="272"/>
      <c r="J492" s="272"/>
      <c r="K492" s="272"/>
      <c r="L492" s="272"/>
      <c r="M492" s="272"/>
      <c r="N492" s="272"/>
      <c r="O492" s="272"/>
      <c r="P492" s="272"/>
      <c r="Q492" s="272"/>
      <c r="R492" s="272"/>
      <c r="S492" s="272"/>
      <c r="T492" s="272"/>
      <c r="U492" s="272"/>
      <c r="V492" s="272"/>
      <c r="W492" s="272"/>
      <c r="X492" s="272"/>
      <c r="Y492" s="272"/>
      <c r="Z492" s="272"/>
    </row>
    <row r="493" spans="1:26" ht="12.75" customHeight="1" x14ac:dyDescent="0.35">
      <c r="A493" s="272"/>
      <c r="B493" s="272"/>
      <c r="C493" s="272"/>
      <c r="D493" s="272"/>
      <c r="E493" s="272"/>
      <c r="F493" s="272"/>
      <c r="G493" s="272"/>
      <c r="H493" s="272"/>
      <c r="I493" s="272"/>
      <c r="J493" s="272"/>
      <c r="K493" s="272"/>
      <c r="L493" s="272"/>
      <c r="M493" s="272"/>
      <c r="N493" s="272"/>
      <c r="O493" s="272"/>
      <c r="P493" s="272"/>
      <c r="Q493" s="272"/>
      <c r="R493" s="272"/>
      <c r="S493" s="272"/>
      <c r="T493" s="272"/>
      <c r="U493" s="272"/>
      <c r="V493" s="272"/>
      <c r="W493" s="272"/>
      <c r="X493" s="272"/>
      <c r="Y493" s="272"/>
      <c r="Z493" s="272"/>
    </row>
    <row r="494" spans="1:26" ht="12.75" customHeight="1" x14ac:dyDescent="0.35">
      <c r="A494" s="272"/>
      <c r="B494" s="272"/>
      <c r="C494" s="272"/>
      <c r="D494" s="272"/>
      <c r="E494" s="272"/>
      <c r="F494" s="272"/>
      <c r="G494" s="272"/>
      <c r="H494" s="272"/>
      <c r="I494" s="272"/>
      <c r="J494" s="272"/>
      <c r="K494" s="272"/>
      <c r="L494" s="272"/>
      <c r="M494" s="272"/>
      <c r="N494" s="272"/>
      <c r="O494" s="272"/>
      <c r="P494" s="272"/>
      <c r="Q494" s="272"/>
      <c r="R494" s="272"/>
      <c r="S494" s="272"/>
      <c r="T494" s="272"/>
      <c r="U494" s="272"/>
      <c r="V494" s="272"/>
      <c r="W494" s="272"/>
      <c r="X494" s="272"/>
      <c r="Y494" s="272"/>
      <c r="Z494" s="272"/>
    </row>
    <row r="495" spans="1:26" ht="12.75" customHeight="1" x14ac:dyDescent="0.35">
      <c r="A495" s="272"/>
      <c r="B495" s="272"/>
      <c r="C495" s="272"/>
      <c r="D495" s="272"/>
      <c r="E495" s="272"/>
      <c r="F495" s="272"/>
      <c r="G495" s="272"/>
      <c r="H495" s="272"/>
      <c r="I495" s="272"/>
      <c r="J495" s="272"/>
      <c r="K495" s="272"/>
      <c r="L495" s="272"/>
      <c r="M495" s="272"/>
      <c r="N495" s="272"/>
      <c r="O495" s="272"/>
      <c r="P495" s="272"/>
      <c r="Q495" s="272"/>
      <c r="R495" s="272"/>
      <c r="S495" s="272"/>
      <c r="T495" s="272"/>
      <c r="U495" s="272"/>
      <c r="V495" s="272"/>
      <c r="W495" s="272"/>
      <c r="X495" s="272"/>
      <c r="Y495" s="272"/>
      <c r="Z495" s="272"/>
    </row>
    <row r="496" spans="1:26" ht="12.75" customHeight="1" x14ac:dyDescent="0.35">
      <c r="A496" s="272"/>
      <c r="B496" s="272"/>
      <c r="C496" s="272"/>
      <c r="D496" s="272"/>
      <c r="E496" s="272"/>
      <c r="F496" s="272"/>
      <c r="G496" s="272"/>
      <c r="H496" s="272"/>
      <c r="I496" s="272"/>
      <c r="J496" s="272"/>
      <c r="K496" s="272"/>
      <c r="L496" s="272"/>
      <c r="M496" s="272"/>
      <c r="N496" s="272"/>
      <c r="O496" s="272"/>
      <c r="P496" s="272"/>
      <c r="Q496" s="272"/>
      <c r="R496" s="272"/>
      <c r="S496" s="272"/>
      <c r="T496" s="272"/>
      <c r="U496" s="272"/>
      <c r="V496" s="272"/>
      <c r="W496" s="272"/>
      <c r="X496" s="272"/>
      <c r="Y496" s="272"/>
      <c r="Z496" s="272"/>
    </row>
    <row r="497" spans="1:26" ht="12.75" customHeight="1" x14ac:dyDescent="0.35">
      <c r="A497" s="272"/>
      <c r="B497" s="272"/>
      <c r="C497" s="272"/>
      <c r="D497" s="272"/>
      <c r="E497" s="272"/>
      <c r="F497" s="272"/>
      <c r="G497" s="272"/>
      <c r="H497" s="272"/>
      <c r="I497" s="272"/>
      <c r="J497" s="272"/>
      <c r="K497" s="272"/>
      <c r="L497" s="272"/>
      <c r="M497" s="272"/>
      <c r="N497" s="272"/>
      <c r="O497" s="272"/>
      <c r="P497" s="272"/>
      <c r="Q497" s="272"/>
      <c r="R497" s="272"/>
      <c r="S497" s="272"/>
      <c r="T497" s="272"/>
      <c r="U497" s="272"/>
      <c r="V497" s="272"/>
      <c r="W497" s="272"/>
      <c r="X497" s="272"/>
      <c r="Y497" s="272"/>
      <c r="Z497" s="272"/>
    </row>
    <row r="498" spans="1:26" ht="12.75" customHeight="1" x14ac:dyDescent="0.35">
      <c r="A498" s="272"/>
      <c r="B498" s="272"/>
      <c r="C498" s="272"/>
      <c r="D498" s="272"/>
      <c r="E498" s="272"/>
      <c r="F498" s="272"/>
      <c r="G498" s="272"/>
      <c r="H498" s="272"/>
      <c r="I498" s="272"/>
      <c r="J498" s="272"/>
      <c r="K498" s="272"/>
      <c r="L498" s="272"/>
      <c r="M498" s="272"/>
      <c r="N498" s="272"/>
      <c r="O498" s="272"/>
      <c r="P498" s="272"/>
      <c r="Q498" s="272"/>
      <c r="R498" s="272"/>
      <c r="S498" s="272"/>
      <c r="T498" s="272"/>
      <c r="U498" s="272"/>
      <c r="V498" s="272"/>
      <c r="W498" s="272"/>
      <c r="X498" s="272"/>
      <c r="Y498" s="272"/>
      <c r="Z498" s="272"/>
    </row>
    <row r="499" spans="1:26" ht="12.75" customHeight="1" x14ac:dyDescent="0.35">
      <c r="A499" s="272"/>
      <c r="B499" s="272"/>
      <c r="C499" s="272"/>
      <c r="D499" s="272"/>
      <c r="E499" s="272"/>
      <c r="F499" s="272"/>
      <c r="G499" s="272"/>
      <c r="H499" s="272"/>
      <c r="I499" s="272"/>
      <c r="J499" s="272"/>
      <c r="K499" s="272"/>
      <c r="L499" s="272"/>
      <c r="M499" s="272"/>
      <c r="N499" s="272"/>
      <c r="O499" s="272"/>
      <c r="P499" s="272"/>
      <c r="Q499" s="272"/>
      <c r="R499" s="272"/>
      <c r="S499" s="272"/>
      <c r="T499" s="272"/>
      <c r="U499" s="272"/>
      <c r="V499" s="272"/>
      <c r="W499" s="272"/>
      <c r="X499" s="272"/>
      <c r="Y499" s="272"/>
      <c r="Z499" s="272"/>
    </row>
    <row r="500" spans="1:26" ht="12.75" customHeight="1" x14ac:dyDescent="0.35">
      <c r="A500" s="272"/>
      <c r="B500" s="272"/>
      <c r="C500" s="272"/>
      <c r="D500" s="272"/>
      <c r="E500" s="272"/>
      <c r="F500" s="272"/>
      <c r="G500" s="272"/>
      <c r="H500" s="272"/>
      <c r="I500" s="272"/>
      <c r="J500" s="272"/>
      <c r="K500" s="272"/>
      <c r="L500" s="272"/>
      <c r="M500" s="272"/>
      <c r="N500" s="272"/>
      <c r="O500" s="272"/>
      <c r="P500" s="272"/>
      <c r="Q500" s="272"/>
      <c r="R500" s="272"/>
      <c r="S500" s="272"/>
      <c r="T500" s="272"/>
      <c r="U500" s="272"/>
      <c r="V500" s="272"/>
      <c r="W500" s="272"/>
      <c r="X500" s="272"/>
      <c r="Y500" s="272"/>
      <c r="Z500" s="272"/>
    </row>
    <row r="501" spans="1:26" ht="12.75" customHeight="1" x14ac:dyDescent="0.35">
      <c r="A501" s="272"/>
      <c r="B501" s="272"/>
      <c r="C501" s="272"/>
      <c r="D501" s="272"/>
      <c r="E501" s="272"/>
      <c r="F501" s="272"/>
      <c r="G501" s="272"/>
      <c r="H501" s="272"/>
      <c r="I501" s="272"/>
      <c r="J501" s="272"/>
      <c r="K501" s="272"/>
      <c r="L501" s="272"/>
      <c r="M501" s="272"/>
      <c r="N501" s="272"/>
      <c r="O501" s="272"/>
      <c r="P501" s="272"/>
      <c r="Q501" s="272"/>
      <c r="R501" s="272"/>
      <c r="S501" s="272"/>
      <c r="T501" s="272"/>
      <c r="U501" s="272"/>
      <c r="V501" s="272"/>
      <c r="W501" s="272"/>
      <c r="X501" s="272"/>
      <c r="Y501" s="272"/>
      <c r="Z501" s="272"/>
    </row>
    <row r="502" spans="1:26" ht="12.75" customHeight="1" x14ac:dyDescent="0.35">
      <c r="A502" s="272"/>
      <c r="B502" s="272"/>
      <c r="C502" s="272"/>
      <c r="D502" s="272"/>
      <c r="E502" s="272"/>
      <c r="F502" s="272"/>
      <c r="G502" s="272"/>
      <c r="H502" s="272"/>
      <c r="I502" s="272"/>
      <c r="J502" s="272"/>
      <c r="K502" s="272"/>
      <c r="L502" s="272"/>
      <c r="M502" s="272"/>
      <c r="N502" s="272"/>
      <c r="O502" s="272"/>
      <c r="P502" s="272"/>
      <c r="Q502" s="272"/>
      <c r="R502" s="272"/>
      <c r="S502" s="272"/>
      <c r="T502" s="272"/>
      <c r="U502" s="272"/>
      <c r="V502" s="272"/>
      <c r="W502" s="272"/>
      <c r="X502" s="272"/>
      <c r="Y502" s="272"/>
      <c r="Z502" s="272"/>
    </row>
    <row r="503" spans="1:26" ht="12.75" customHeight="1" x14ac:dyDescent="0.35">
      <c r="A503" s="272"/>
      <c r="B503" s="272"/>
      <c r="C503" s="272"/>
      <c r="D503" s="272"/>
      <c r="E503" s="272"/>
      <c r="F503" s="272"/>
      <c r="G503" s="272"/>
      <c r="H503" s="272"/>
      <c r="I503" s="272"/>
      <c r="J503" s="272"/>
      <c r="K503" s="272"/>
      <c r="L503" s="272"/>
      <c r="M503" s="272"/>
      <c r="N503" s="272"/>
      <c r="O503" s="272"/>
      <c r="P503" s="272"/>
      <c r="Q503" s="272"/>
      <c r="R503" s="272"/>
      <c r="S503" s="272"/>
      <c r="T503" s="272"/>
      <c r="U503" s="272"/>
      <c r="V503" s="272"/>
      <c r="W503" s="272"/>
      <c r="X503" s="272"/>
      <c r="Y503" s="272"/>
      <c r="Z503" s="272"/>
    </row>
    <row r="504" spans="1:26" ht="12.75" customHeight="1" x14ac:dyDescent="0.35">
      <c r="A504" s="272"/>
      <c r="B504" s="272"/>
      <c r="C504" s="272"/>
      <c r="D504" s="272"/>
      <c r="E504" s="272"/>
      <c r="F504" s="272"/>
      <c r="G504" s="272"/>
      <c r="H504" s="272"/>
      <c r="I504" s="272"/>
      <c r="J504" s="272"/>
      <c r="K504" s="272"/>
      <c r="L504" s="272"/>
      <c r="M504" s="272"/>
      <c r="N504" s="272"/>
      <c r="O504" s="272"/>
      <c r="P504" s="272"/>
      <c r="Q504" s="272"/>
      <c r="R504" s="272"/>
      <c r="S504" s="272"/>
      <c r="T504" s="272"/>
      <c r="U504" s="272"/>
      <c r="V504" s="272"/>
      <c r="W504" s="272"/>
      <c r="X504" s="272"/>
      <c r="Y504" s="272"/>
      <c r="Z504" s="272"/>
    </row>
    <row r="505" spans="1:26" ht="12.75" customHeight="1" x14ac:dyDescent="0.35">
      <c r="A505" s="272"/>
      <c r="B505" s="272"/>
      <c r="C505" s="272"/>
      <c r="D505" s="272"/>
      <c r="E505" s="272"/>
      <c r="F505" s="272"/>
      <c r="G505" s="272"/>
      <c r="H505" s="272"/>
      <c r="I505" s="272"/>
      <c r="J505" s="272"/>
      <c r="K505" s="272"/>
      <c r="L505" s="272"/>
      <c r="M505" s="272"/>
      <c r="N505" s="272"/>
      <c r="O505" s="272"/>
      <c r="P505" s="272"/>
      <c r="Q505" s="272"/>
      <c r="R505" s="272"/>
      <c r="S505" s="272"/>
      <c r="T505" s="272"/>
      <c r="U505" s="272"/>
      <c r="V505" s="272"/>
      <c r="W505" s="272"/>
      <c r="X505" s="272"/>
      <c r="Y505" s="272"/>
      <c r="Z505" s="272"/>
    </row>
    <row r="506" spans="1:26" ht="12.75" customHeight="1" x14ac:dyDescent="0.35">
      <c r="A506" s="272"/>
      <c r="B506" s="272"/>
      <c r="C506" s="272"/>
      <c r="D506" s="272"/>
      <c r="E506" s="272"/>
      <c r="F506" s="272"/>
      <c r="G506" s="272"/>
      <c r="H506" s="272"/>
      <c r="I506" s="272"/>
      <c r="J506" s="272"/>
      <c r="K506" s="272"/>
      <c r="L506" s="272"/>
      <c r="M506" s="272"/>
      <c r="N506" s="272"/>
      <c r="O506" s="272"/>
      <c r="P506" s="272"/>
      <c r="Q506" s="272"/>
      <c r="R506" s="272"/>
      <c r="S506" s="272"/>
      <c r="T506" s="272"/>
      <c r="U506" s="272"/>
      <c r="V506" s="272"/>
      <c r="W506" s="272"/>
      <c r="X506" s="272"/>
      <c r="Y506" s="272"/>
      <c r="Z506" s="272"/>
    </row>
    <row r="507" spans="1:26" ht="12.75" customHeight="1" x14ac:dyDescent="0.35">
      <c r="A507" s="272"/>
      <c r="B507" s="272"/>
      <c r="C507" s="272"/>
      <c r="D507" s="272"/>
      <c r="E507" s="272"/>
      <c r="F507" s="272"/>
      <c r="G507" s="272"/>
      <c r="H507" s="272"/>
      <c r="I507" s="272"/>
      <c r="J507" s="272"/>
      <c r="K507" s="272"/>
      <c r="L507" s="272"/>
      <c r="M507" s="272"/>
      <c r="N507" s="272"/>
      <c r="O507" s="272"/>
      <c r="P507" s="272"/>
      <c r="Q507" s="272"/>
      <c r="R507" s="272"/>
      <c r="S507" s="272"/>
      <c r="T507" s="272"/>
      <c r="U507" s="272"/>
      <c r="V507" s="272"/>
      <c r="W507" s="272"/>
      <c r="X507" s="272"/>
      <c r="Y507" s="272"/>
      <c r="Z507" s="272"/>
    </row>
    <row r="508" spans="1:26" ht="12.75" customHeight="1" x14ac:dyDescent="0.35">
      <c r="A508" s="272"/>
      <c r="B508" s="272"/>
      <c r="C508" s="272"/>
      <c r="D508" s="272"/>
      <c r="E508" s="272"/>
      <c r="F508" s="272"/>
      <c r="G508" s="272"/>
      <c r="H508" s="272"/>
      <c r="I508" s="272"/>
      <c r="J508" s="272"/>
      <c r="K508" s="272"/>
      <c r="L508" s="272"/>
      <c r="M508" s="272"/>
      <c r="N508" s="272"/>
      <c r="O508" s="272"/>
      <c r="P508" s="272"/>
      <c r="Q508" s="272"/>
      <c r="R508" s="272"/>
      <c r="S508" s="272"/>
      <c r="T508" s="272"/>
      <c r="U508" s="272"/>
      <c r="V508" s="272"/>
      <c r="W508" s="272"/>
      <c r="X508" s="272"/>
      <c r="Y508" s="272"/>
      <c r="Z508" s="272"/>
    </row>
    <row r="509" spans="1:26" ht="12.75" customHeight="1" x14ac:dyDescent="0.35">
      <c r="A509" s="272"/>
      <c r="B509" s="272"/>
      <c r="C509" s="272"/>
      <c r="D509" s="272"/>
      <c r="E509" s="272"/>
      <c r="F509" s="272"/>
      <c r="G509" s="272"/>
      <c r="H509" s="272"/>
      <c r="I509" s="272"/>
      <c r="J509" s="272"/>
      <c r="K509" s="272"/>
      <c r="L509" s="272"/>
      <c r="M509" s="272"/>
      <c r="N509" s="272"/>
      <c r="O509" s="272"/>
      <c r="P509" s="272"/>
      <c r="Q509" s="272"/>
      <c r="R509" s="272"/>
      <c r="S509" s="272"/>
      <c r="T509" s="272"/>
      <c r="U509" s="272"/>
      <c r="V509" s="272"/>
      <c r="W509" s="272"/>
      <c r="X509" s="272"/>
      <c r="Y509" s="272"/>
      <c r="Z509" s="272"/>
    </row>
    <row r="510" spans="1:26" ht="12.75" customHeight="1" x14ac:dyDescent="0.35">
      <c r="A510" s="272"/>
      <c r="B510" s="272"/>
      <c r="C510" s="272"/>
      <c r="D510" s="272"/>
      <c r="E510" s="272"/>
      <c r="F510" s="272"/>
      <c r="G510" s="272"/>
      <c r="H510" s="272"/>
      <c r="I510" s="272"/>
      <c r="J510" s="272"/>
      <c r="K510" s="272"/>
      <c r="L510" s="272"/>
      <c r="M510" s="272"/>
      <c r="N510" s="272"/>
      <c r="O510" s="272"/>
      <c r="P510" s="272"/>
      <c r="Q510" s="272"/>
      <c r="R510" s="272"/>
      <c r="S510" s="272"/>
      <c r="T510" s="272"/>
      <c r="U510" s="272"/>
      <c r="V510" s="272"/>
      <c r="W510" s="272"/>
      <c r="X510" s="272"/>
      <c r="Y510" s="272"/>
      <c r="Z510" s="272"/>
    </row>
    <row r="511" spans="1:26" ht="12.75" customHeight="1" x14ac:dyDescent="0.35">
      <c r="A511" s="272"/>
      <c r="B511" s="272"/>
      <c r="C511" s="272"/>
      <c r="D511" s="272"/>
      <c r="E511" s="272"/>
      <c r="F511" s="272"/>
      <c r="G511" s="272"/>
      <c r="H511" s="272"/>
      <c r="I511" s="272"/>
      <c r="J511" s="272"/>
      <c r="K511" s="272"/>
      <c r="L511" s="272"/>
      <c r="M511" s="272"/>
      <c r="N511" s="272"/>
      <c r="O511" s="272"/>
      <c r="P511" s="272"/>
      <c r="Q511" s="272"/>
      <c r="R511" s="272"/>
      <c r="S511" s="272"/>
      <c r="T511" s="272"/>
      <c r="U511" s="272"/>
      <c r="V511" s="272"/>
      <c r="W511" s="272"/>
      <c r="X511" s="272"/>
      <c r="Y511" s="272"/>
      <c r="Z511" s="272"/>
    </row>
    <row r="512" spans="1:26" ht="12.75" customHeight="1" x14ac:dyDescent="0.35">
      <c r="A512" s="272"/>
      <c r="B512" s="272"/>
      <c r="C512" s="272"/>
      <c r="D512" s="272"/>
      <c r="E512" s="272"/>
      <c r="F512" s="272"/>
      <c r="G512" s="272"/>
      <c r="H512" s="272"/>
      <c r="I512" s="272"/>
      <c r="J512" s="272"/>
      <c r="K512" s="272"/>
      <c r="L512" s="272"/>
      <c r="M512" s="272"/>
      <c r="N512" s="272"/>
      <c r="O512" s="272"/>
      <c r="P512" s="272"/>
      <c r="Q512" s="272"/>
      <c r="R512" s="272"/>
      <c r="S512" s="272"/>
      <c r="T512" s="272"/>
      <c r="U512" s="272"/>
      <c r="V512" s="272"/>
      <c r="W512" s="272"/>
      <c r="X512" s="272"/>
      <c r="Y512" s="272"/>
      <c r="Z512" s="272"/>
    </row>
    <row r="513" spans="1:26" ht="12.75" customHeight="1" x14ac:dyDescent="0.35">
      <c r="A513" s="272"/>
      <c r="B513" s="272"/>
      <c r="C513" s="272"/>
      <c r="D513" s="272"/>
      <c r="E513" s="272"/>
      <c r="F513" s="272"/>
      <c r="G513" s="272"/>
      <c r="H513" s="272"/>
      <c r="I513" s="272"/>
      <c r="J513" s="272"/>
      <c r="K513" s="272"/>
      <c r="L513" s="272"/>
      <c r="M513" s="272"/>
      <c r="N513" s="272"/>
      <c r="O513" s="272"/>
      <c r="P513" s="272"/>
      <c r="Q513" s="272"/>
      <c r="R513" s="272"/>
      <c r="S513" s="272"/>
      <c r="T513" s="272"/>
      <c r="U513" s="272"/>
      <c r="V513" s="272"/>
      <c r="W513" s="272"/>
      <c r="X513" s="272"/>
      <c r="Y513" s="272"/>
      <c r="Z513" s="272"/>
    </row>
    <row r="514" spans="1:26" ht="12.75" customHeight="1" x14ac:dyDescent="0.35">
      <c r="A514" s="272"/>
      <c r="B514" s="272"/>
      <c r="C514" s="272"/>
      <c r="D514" s="272"/>
      <c r="E514" s="272"/>
      <c r="F514" s="272"/>
      <c r="G514" s="272"/>
      <c r="H514" s="272"/>
      <c r="I514" s="272"/>
      <c r="J514" s="272"/>
      <c r="K514" s="272"/>
      <c r="L514" s="272"/>
      <c r="M514" s="272"/>
      <c r="N514" s="272"/>
      <c r="O514" s="272"/>
      <c r="P514" s="272"/>
      <c r="Q514" s="272"/>
      <c r="R514" s="272"/>
      <c r="S514" s="272"/>
      <c r="T514" s="272"/>
      <c r="U514" s="272"/>
      <c r="V514" s="272"/>
      <c r="W514" s="272"/>
      <c r="X514" s="272"/>
      <c r="Y514" s="272"/>
      <c r="Z514" s="272"/>
    </row>
    <row r="515" spans="1:26" ht="12.75" customHeight="1" x14ac:dyDescent="0.35">
      <c r="A515" s="272"/>
      <c r="B515" s="272"/>
      <c r="C515" s="272"/>
      <c r="D515" s="272"/>
      <c r="E515" s="272"/>
      <c r="F515" s="272"/>
      <c r="G515" s="272"/>
      <c r="H515" s="272"/>
      <c r="I515" s="272"/>
      <c r="J515" s="272"/>
      <c r="K515" s="272"/>
      <c r="L515" s="272"/>
      <c r="M515" s="272"/>
      <c r="N515" s="272"/>
      <c r="O515" s="272"/>
      <c r="P515" s="272"/>
      <c r="Q515" s="272"/>
      <c r="R515" s="272"/>
      <c r="S515" s="272"/>
      <c r="T515" s="272"/>
      <c r="U515" s="272"/>
      <c r="V515" s="272"/>
      <c r="W515" s="272"/>
      <c r="X515" s="272"/>
      <c r="Y515" s="272"/>
      <c r="Z515" s="272"/>
    </row>
    <row r="516" spans="1:26" ht="12.75" customHeight="1" x14ac:dyDescent="0.35">
      <c r="A516" s="272"/>
      <c r="B516" s="272"/>
      <c r="C516" s="272"/>
      <c r="D516" s="272"/>
      <c r="E516" s="272"/>
      <c r="F516" s="272"/>
      <c r="G516" s="272"/>
      <c r="H516" s="272"/>
      <c r="I516" s="272"/>
      <c r="J516" s="272"/>
      <c r="K516" s="272"/>
      <c r="L516" s="272"/>
      <c r="M516" s="272"/>
      <c r="N516" s="272"/>
      <c r="O516" s="272"/>
      <c r="P516" s="272"/>
      <c r="Q516" s="272"/>
      <c r="R516" s="272"/>
      <c r="S516" s="272"/>
      <c r="T516" s="272"/>
      <c r="U516" s="272"/>
      <c r="V516" s="272"/>
      <c r="W516" s="272"/>
      <c r="X516" s="272"/>
      <c r="Y516" s="272"/>
      <c r="Z516" s="272"/>
    </row>
    <row r="517" spans="1:26" ht="12.75" customHeight="1" x14ac:dyDescent="0.35">
      <c r="A517" s="272"/>
      <c r="B517" s="272"/>
      <c r="C517" s="272"/>
      <c r="D517" s="272"/>
      <c r="E517" s="272"/>
      <c r="F517" s="272"/>
      <c r="G517" s="272"/>
      <c r="H517" s="272"/>
      <c r="I517" s="272"/>
      <c r="J517" s="272"/>
      <c r="K517" s="272"/>
      <c r="L517" s="272"/>
      <c r="M517" s="272"/>
      <c r="N517" s="272"/>
      <c r="O517" s="272"/>
      <c r="P517" s="272"/>
      <c r="Q517" s="272"/>
      <c r="R517" s="272"/>
      <c r="S517" s="272"/>
      <c r="T517" s="272"/>
      <c r="U517" s="272"/>
      <c r="V517" s="272"/>
      <c r="W517" s="272"/>
      <c r="X517" s="272"/>
      <c r="Y517" s="272"/>
      <c r="Z517" s="272"/>
    </row>
    <row r="518" spans="1:26" ht="12.75" customHeight="1" x14ac:dyDescent="0.35">
      <c r="A518" s="272"/>
      <c r="B518" s="272"/>
      <c r="C518" s="272"/>
      <c r="D518" s="272"/>
      <c r="E518" s="272"/>
      <c r="F518" s="272"/>
      <c r="G518" s="272"/>
      <c r="H518" s="272"/>
      <c r="I518" s="272"/>
      <c r="J518" s="272"/>
      <c r="K518" s="272"/>
      <c r="L518" s="272"/>
      <c r="M518" s="272"/>
      <c r="N518" s="272"/>
      <c r="O518" s="272"/>
      <c r="P518" s="272"/>
      <c r="Q518" s="272"/>
      <c r="R518" s="272"/>
      <c r="S518" s="272"/>
      <c r="T518" s="272"/>
      <c r="U518" s="272"/>
      <c r="V518" s="272"/>
      <c r="W518" s="272"/>
      <c r="X518" s="272"/>
      <c r="Y518" s="272"/>
      <c r="Z518" s="272"/>
    </row>
    <row r="519" spans="1:26" ht="12.75" customHeight="1" x14ac:dyDescent="0.35">
      <c r="A519" s="272"/>
      <c r="B519" s="272"/>
      <c r="C519" s="272"/>
      <c r="D519" s="272"/>
      <c r="E519" s="272"/>
      <c r="F519" s="272"/>
      <c r="G519" s="272"/>
      <c r="H519" s="272"/>
      <c r="I519" s="272"/>
      <c r="J519" s="272"/>
      <c r="K519" s="272"/>
      <c r="L519" s="272"/>
      <c r="M519" s="272"/>
      <c r="N519" s="272"/>
      <c r="O519" s="272"/>
      <c r="P519" s="272"/>
      <c r="Q519" s="272"/>
      <c r="R519" s="272"/>
      <c r="S519" s="272"/>
      <c r="T519" s="272"/>
      <c r="U519" s="272"/>
      <c r="V519" s="272"/>
      <c r="W519" s="272"/>
      <c r="X519" s="272"/>
      <c r="Y519" s="272"/>
      <c r="Z519" s="272"/>
    </row>
    <row r="520" spans="1:26" ht="12.75" customHeight="1" x14ac:dyDescent="0.35">
      <c r="A520" s="272"/>
      <c r="B520" s="272"/>
      <c r="C520" s="272"/>
      <c r="D520" s="272"/>
      <c r="E520" s="272"/>
      <c r="F520" s="272"/>
      <c r="G520" s="272"/>
      <c r="H520" s="272"/>
      <c r="I520" s="272"/>
      <c r="J520" s="272"/>
      <c r="K520" s="272"/>
      <c r="L520" s="272"/>
      <c r="M520" s="272"/>
      <c r="N520" s="272"/>
      <c r="O520" s="272"/>
      <c r="P520" s="272"/>
      <c r="Q520" s="272"/>
      <c r="R520" s="272"/>
      <c r="S520" s="272"/>
      <c r="T520" s="272"/>
      <c r="U520" s="272"/>
      <c r="V520" s="272"/>
      <c r="W520" s="272"/>
      <c r="X520" s="272"/>
      <c r="Y520" s="272"/>
      <c r="Z520" s="272"/>
    </row>
    <row r="521" spans="1:26" ht="12.75" customHeight="1" x14ac:dyDescent="0.35">
      <c r="A521" s="272"/>
      <c r="B521" s="272"/>
      <c r="C521" s="272"/>
      <c r="D521" s="272"/>
      <c r="E521" s="272"/>
      <c r="F521" s="272"/>
      <c r="G521" s="272"/>
      <c r="H521" s="272"/>
      <c r="I521" s="272"/>
      <c r="J521" s="272"/>
      <c r="K521" s="272"/>
      <c r="L521" s="272"/>
      <c r="M521" s="272"/>
      <c r="N521" s="272"/>
      <c r="O521" s="272"/>
      <c r="P521" s="272"/>
      <c r="Q521" s="272"/>
      <c r="R521" s="272"/>
      <c r="S521" s="272"/>
      <c r="T521" s="272"/>
      <c r="U521" s="272"/>
      <c r="V521" s="272"/>
      <c r="W521" s="272"/>
      <c r="X521" s="272"/>
      <c r="Y521" s="272"/>
      <c r="Z521" s="272"/>
    </row>
    <row r="522" spans="1:26" ht="12.75" customHeight="1" x14ac:dyDescent="0.35">
      <c r="A522" s="272"/>
      <c r="B522" s="272"/>
      <c r="C522" s="272"/>
      <c r="D522" s="272"/>
      <c r="E522" s="272"/>
      <c r="F522" s="272"/>
      <c r="G522" s="272"/>
      <c r="H522" s="272"/>
      <c r="I522" s="272"/>
      <c r="J522" s="272"/>
      <c r="K522" s="272"/>
      <c r="L522" s="272"/>
      <c r="M522" s="272"/>
      <c r="N522" s="272"/>
      <c r="O522" s="272"/>
      <c r="P522" s="272"/>
      <c r="Q522" s="272"/>
      <c r="R522" s="272"/>
      <c r="S522" s="272"/>
      <c r="T522" s="272"/>
      <c r="U522" s="272"/>
      <c r="V522" s="272"/>
      <c r="W522" s="272"/>
      <c r="X522" s="272"/>
      <c r="Y522" s="272"/>
      <c r="Z522" s="272"/>
    </row>
    <row r="523" spans="1:26" ht="12.75" customHeight="1" x14ac:dyDescent="0.35">
      <c r="A523" s="272"/>
      <c r="B523" s="272"/>
      <c r="C523" s="272"/>
      <c r="D523" s="272"/>
      <c r="E523" s="272"/>
      <c r="F523" s="272"/>
      <c r="G523" s="272"/>
      <c r="H523" s="272"/>
      <c r="I523" s="272"/>
      <c r="J523" s="272"/>
      <c r="K523" s="272"/>
      <c r="L523" s="272"/>
      <c r="M523" s="272"/>
      <c r="N523" s="272"/>
      <c r="O523" s="272"/>
      <c r="P523" s="272"/>
      <c r="Q523" s="272"/>
      <c r="R523" s="272"/>
      <c r="S523" s="272"/>
      <c r="T523" s="272"/>
      <c r="U523" s="272"/>
      <c r="V523" s="272"/>
      <c r="W523" s="272"/>
      <c r="X523" s="272"/>
      <c r="Y523" s="272"/>
      <c r="Z523" s="272"/>
    </row>
    <row r="524" spans="1:26" ht="12.75" customHeight="1" x14ac:dyDescent="0.35">
      <c r="A524" s="272"/>
      <c r="B524" s="272"/>
      <c r="C524" s="272"/>
      <c r="D524" s="272"/>
      <c r="E524" s="272"/>
      <c r="F524" s="272"/>
      <c r="G524" s="272"/>
      <c r="H524" s="272"/>
      <c r="I524" s="272"/>
      <c r="J524" s="272"/>
      <c r="K524" s="272"/>
      <c r="L524" s="272"/>
      <c r="M524" s="272"/>
      <c r="N524" s="272"/>
      <c r="O524" s="272"/>
      <c r="P524" s="272"/>
      <c r="Q524" s="272"/>
      <c r="R524" s="272"/>
      <c r="S524" s="272"/>
      <c r="T524" s="272"/>
      <c r="U524" s="272"/>
      <c r="V524" s="272"/>
      <c r="W524" s="272"/>
      <c r="X524" s="272"/>
      <c r="Y524" s="272"/>
      <c r="Z524" s="272"/>
    </row>
    <row r="525" spans="1:26" ht="12.75" customHeight="1" x14ac:dyDescent="0.35">
      <c r="A525" s="272"/>
      <c r="B525" s="272"/>
      <c r="C525" s="272"/>
      <c r="D525" s="272"/>
      <c r="E525" s="272"/>
      <c r="F525" s="272"/>
      <c r="G525" s="272"/>
      <c r="H525" s="272"/>
      <c r="I525" s="272"/>
      <c r="J525" s="272"/>
      <c r="K525" s="272"/>
      <c r="L525" s="272"/>
      <c r="M525" s="272"/>
      <c r="N525" s="272"/>
      <c r="O525" s="272"/>
      <c r="P525" s="272"/>
      <c r="Q525" s="272"/>
      <c r="R525" s="272"/>
      <c r="S525" s="272"/>
      <c r="T525" s="272"/>
      <c r="U525" s="272"/>
      <c r="V525" s="272"/>
      <c r="W525" s="272"/>
      <c r="X525" s="272"/>
      <c r="Y525" s="272"/>
      <c r="Z525" s="272"/>
    </row>
    <row r="526" spans="1:26" ht="12.75" customHeight="1" x14ac:dyDescent="0.35">
      <c r="A526" s="272"/>
      <c r="B526" s="272"/>
      <c r="C526" s="272"/>
      <c r="D526" s="272"/>
      <c r="E526" s="272"/>
      <c r="F526" s="272"/>
      <c r="G526" s="272"/>
      <c r="H526" s="272"/>
      <c r="I526" s="272"/>
      <c r="J526" s="272"/>
      <c r="K526" s="272"/>
      <c r="L526" s="272"/>
      <c r="M526" s="272"/>
      <c r="N526" s="272"/>
      <c r="O526" s="272"/>
      <c r="P526" s="272"/>
      <c r="Q526" s="272"/>
      <c r="R526" s="272"/>
      <c r="S526" s="272"/>
      <c r="T526" s="272"/>
      <c r="U526" s="272"/>
      <c r="V526" s="272"/>
      <c r="W526" s="272"/>
      <c r="X526" s="272"/>
      <c r="Y526" s="272"/>
      <c r="Z526" s="272"/>
    </row>
    <row r="527" spans="1:26" ht="12.75" customHeight="1" x14ac:dyDescent="0.35">
      <c r="A527" s="272"/>
      <c r="B527" s="272"/>
      <c r="C527" s="272"/>
      <c r="D527" s="272"/>
      <c r="E527" s="272"/>
      <c r="F527" s="272"/>
      <c r="G527" s="272"/>
      <c r="H527" s="272"/>
      <c r="I527" s="272"/>
      <c r="J527" s="272"/>
      <c r="K527" s="272"/>
      <c r="L527" s="272"/>
      <c r="M527" s="272"/>
      <c r="N527" s="272"/>
      <c r="O527" s="272"/>
      <c r="P527" s="272"/>
      <c r="Q527" s="272"/>
      <c r="R527" s="272"/>
      <c r="S527" s="272"/>
      <c r="T527" s="272"/>
      <c r="U527" s="272"/>
      <c r="V527" s="272"/>
      <c r="W527" s="272"/>
      <c r="X527" s="272"/>
      <c r="Y527" s="272"/>
      <c r="Z527" s="272"/>
    </row>
    <row r="528" spans="1:26" ht="12.75" customHeight="1" x14ac:dyDescent="0.35">
      <c r="A528" s="272"/>
      <c r="B528" s="272"/>
      <c r="C528" s="272"/>
      <c r="D528" s="272"/>
      <c r="E528" s="272"/>
      <c r="F528" s="272"/>
      <c r="G528" s="272"/>
      <c r="H528" s="272"/>
      <c r="I528" s="272"/>
      <c r="J528" s="272"/>
      <c r="K528" s="272"/>
      <c r="L528" s="272"/>
      <c r="M528" s="272"/>
      <c r="N528" s="272"/>
      <c r="O528" s="272"/>
      <c r="P528" s="272"/>
      <c r="Q528" s="272"/>
      <c r="R528" s="272"/>
      <c r="S528" s="272"/>
      <c r="T528" s="272"/>
      <c r="U528" s="272"/>
      <c r="V528" s="272"/>
      <c r="W528" s="272"/>
      <c r="X528" s="272"/>
      <c r="Y528" s="272"/>
      <c r="Z528" s="272"/>
    </row>
    <row r="529" spans="1:26" ht="12.75" customHeight="1" x14ac:dyDescent="0.35">
      <c r="A529" s="272"/>
      <c r="B529" s="272"/>
      <c r="C529" s="272"/>
      <c r="D529" s="272"/>
      <c r="E529" s="272"/>
      <c r="F529" s="272"/>
      <c r="G529" s="272"/>
      <c r="H529" s="272"/>
      <c r="I529" s="272"/>
      <c r="J529" s="272"/>
      <c r="K529" s="272"/>
      <c r="L529" s="272"/>
      <c r="M529" s="272"/>
      <c r="N529" s="272"/>
      <c r="O529" s="272"/>
      <c r="P529" s="272"/>
      <c r="Q529" s="272"/>
      <c r="R529" s="272"/>
      <c r="S529" s="272"/>
      <c r="T529" s="272"/>
      <c r="U529" s="272"/>
      <c r="V529" s="272"/>
      <c r="W529" s="272"/>
      <c r="X529" s="272"/>
      <c r="Y529" s="272"/>
      <c r="Z529" s="272"/>
    </row>
    <row r="530" spans="1:26" ht="12.75" customHeight="1" x14ac:dyDescent="0.35">
      <c r="A530" s="272"/>
      <c r="B530" s="272"/>
      <c r="C530" s="272"/>
      <c r="D530" s="272"/>
      <c r="E530" s="272"/>
      <c r="F530" s="272"/>
      <c r="G530" s="272"/>
      <c r="H530" s="272"/>
      <c r="I530" s="272"/>
      <c r="J530" s="272"/>
      <c r="K530" s="272"/>
      <c r="L530" s="272"/>
      <c r="M530" s="272"/>
      <c r="N530" s="272"/>
      <c r="O530" s="272"/>
      <c r="P530" s="272"/>
      <c r="Q530" s="272"/>
      <c r="R530" s="272"/>
      <c r="S530" s="272"/>
      <c r="T530" s="272"/>
      <c r="U530" s="272"/>
      <c r="V530" s="272"/>
      <c r="W530" s="272"/>
      <c r="X530" s="272"/>
      <c r="Y530" s="272"/>
      <c r="Z530" s="272"/>
    </row>
    <row r="531" spans="1:26" ht="12.75" customHeight="1" x14ac:dyDescent="0.35">
      <c r="A531" s="272"/>
      <c r="B531" s="272"/>
      <c r="C531" s="272"/>
      <c r="D531" s="272"/>
      <c r="E531" s="272"/>
      <c r="F531" s="272"/>
      <c r="G531" s="272"/>
      <c r="H531" s="272"/>
      <c r="I531" s="272"/>
      <c r="J531" s="272"/>
      <c r="K531" s="272"/>
      <c r="L531" s="272"/>
      <c r="M531" s="272"/>
      <c r="N531" s="272"/>
      <c r="O531" s="272"/>
      <c r="P531" s="272"/>
      <c r="Q531" s="272"/>
      <c r="R531" s="272"/>
      <c r="S531" s="272"/>
      <c r="T531" s="272"/>
      <c r="U531" s="272"/>
      <c r="V531" s="272"/>
      <c r="W531" s="272"/>
      <c r="X531" s="272"/>
      <c r="Y531" s="272"/>
      <c r="Z531" s="272"/>
    </row>
    <row r="532" spans="1:26" ht="12.75" customHeight="1" x14ac:dyDescent="0.35">
      <c r="A532" s="272"/>
      <c r="B532" s="272"/>
      <c r="C532" s="272"/>
      <c r="D532" s="272"/>
      <c r="E532" s="272"/>
      <c r="F532" s="272"/>
      <c r="G532" s="272"/>
      <c r="H532" s="272"/>
      <c r="I532" s="272"/>
      <c r="J532" s="272"/>
      <c r="K532" s="272"/>
      <c r="L532" s="272"/>
      <c r="M532" s="272"/>
      <c r="N532" s="272"/>
      <c r="O532" s="272"/>
      <c r="P532" s="272"/>
      <c r="Q532" s="272"/>
      <c r="R532" s="272"/>
      <c r="S532" s="272"/>
      <c r="T532" s="272"/>
      <c r="U532" s="272"/>
      <c r="V532" s="272"/>
      <c r="W532" s="272"/>
      <c r="X532" s="272"/>
      <c r="Y532" s="272"/>
      <c r="Z532" s="272"/>
    </row>
    <row r="533" spans="1:26" ht="12.75" customHeight="1" x14ac:dyDescent="0.35">
      <c r="A533" s="272"/>
      <c r="B533" s="272"/>
      <c r="C533" s="272"/>
      <c r="D533" s="272"/>
      <c r="E533" s="272"/>
      <c r="F533" s="272"/>
      <c r="G533" s="272"/>
      <c r="H533" s="272"/>
      <c r="I533" s="272"/>
      <c r="J533" s="272"/>
      <c r="K533" s="272"/>
      <c r="L533" s="272"/>
      <c r="M533" s="272"/>
      <c r="N533" s="272"/>
      <c r="O533" s="272"/>
      <c r="P533" s="272"/>
      <c r="Q533" s="272"/>
      <c r="R533" s="272"/>
      <c r="S533" s="272"/>
      <c r="T533" s="272"/>
      <c r="U533" s="272"/>
      <c r="V533" s="272"/>
      <c r="W533" s="272"/>
      <c r="X533" s="272"/>
      <c r="Y533" s="272"/>
      <c r="Z533" s="272"/>
    </row>
    <row r="534" spans="1:26" ht="12.75" customHeight="1" x14ac:dyDescent="0.35">
      <c r="A534" s="272"/>
      <c r="B534" s="272"/>
      <c r="C534" s="272"/>
      <c r="D534" s="272"/>
      <c r="E534" s="272"/>
      <c r="F534" s="272"/>
      <c r="G534" s="272"/>
      <c r="H534" s="272"/>
      <c r="I534" s="272"/>
      <c r="J534" s="272"/>
      <c r="K534" s="272"/>
      <c r="L534" s="272"/>
      <c r="M534" s="272"/>
      <c r="N534" s="272"/>
      <c r="O534" s="272"/>
      <c r="P534" s="272"/>
      <c r="Q534" s="272"/>
      <c r="R534" s="272"/>
      <c r="S534" s="272"/>
      <c r="T534" s="272"/>
      <c r="U534" s="272"/>
      <c r="V534" s="272"/>
      <c r="W534" s="272"/>
      <c r="X534" s="272"/>
      <c r="Y534" s="272"/>
      <c r="Z534" s="272"/>
    </row>
    <row r="535" spans="1:26" ht="12.75" customHeight="1" x14ac:dyDescent="0.35">
      <c r="A535" s="272"/>
      <c r="B535" s="272"/>
      <c r="C535" s="272"/>
      <c r="D535" s="272"/>
      <c r="E535" s="272"/>
      <c r="F535" s="272"/>
      <c r="G535" s="272"/>
      <c r="H535" s="272"/>
      <c r="I535" s="272"/>
      <c r="J535" s="272"/>
      <c r="K535" s="272"/>
      <c r="L535" s="272"/>
      <c r="M535" s="272"/>
      <c r="N535" s="272"/>
      <c r="O535" s="272"/>
      <c r="P535" s="272"/>
      <c r="Q535" s="272"/>
      <c r="R535" s="272"/>
      <c r="S535" s="272"/>
      <c r="T535" s="272"/>
      <c r="U535" s="272"/>
      <c r="V535" s="272"/>
      <c r="W535" s="272"/>
      <c r="X535" s="272"/>
      <c r="Y535" s="272"/>
      <c r="Z535" s="272"/>
    </row>
    <row r="536" spans="1:26" ht="12.75" customHeight="1" x14ac:dyDescent="0.35">
      <c r="A536" s="272"/>
      <c r="B536" s="272"/>
      <c r="C536" s="272"/>
      <c r="D536" s="272"/>
      <c r="E536" s="272"/>
      <c r="F536" s="272"/>
      <c r="G536" s="272"/>
      <c r="H536" s="272"/>
      <c r="I536" s="272"/>
      <c r="J536" s="272"/>
      <c r="K536" s="272"/>
      <c r="L536" s="272"/>
      <c r="M536" s="272"/>
      <c r="N536" s="272"/>
      <c r="O536" s="272"/>
      <c r="P536" s="272"/>
      <c r="Q536" s="272"/>
      <c r="R536" s="272"/>
      <c r="S536" s="272"/>
      <c r="T536" s="272"/>
      <c r="U536" s="272"/>
      <c r="V536" s="272"/>
      <c r="W536" s="272"/>
      <c r="X536" s="272"/>
      <c r="Y536" s="272"/>
      <c r="Z536" s="272"/>
    </row>
    <row r="537" spans="1:26" ht="12.75" customHeight="1" x14ac:dyDescent="0.35">
      <c r="A537" s="272"/>
      <c r="B537" s="272"/>
      <c r="C537" s="272"/>
      <c r="D537" s="272"/>
      <c r="E537" s="272"/>
      <c r="F537" s="272"/>
      <c r="G537" s="272"/>
      <c r="H537" s="272"/>
      <c r="I537" s="272"/>
      <c r="J537" s="272"/>
      <c r="K537" s="272"/>
      <c r="L537" s="272"/>
      <c r="M537" s="272"/>
      <c r="N537" s="272"/>
      <c r="O537" s="272"/>
      <c r="P537" s="272"/>
      <c r="Q537" s="272"/>
      <c r="R537" s="272"/>
      <c r="S537" s="272"/>
      <c r="T537" s="272"/>
      <c r="U537" s="272"/>
      <c r="V537" s="272"/>
      <c r="W537" s="272"/>
      <c r="X537" s="272"/>
      <c r="Y537" s="272"/>
      <c r="Z537" s="272"/>
    </row>
    <row r="538" spans="1:26" ht="12.75" customHeight="1" x14ac:dyDescent="0.35">
      <c r="A538" s="272"/>
      <c r="B538" s="272"/>
      <c r="C538" s="272"/>
      <c r="D538" s="272"/>
      <c r="E538" s="272"/>
      <c r="F538" s="272"/>
      <c r="G538" s="272"/>
      <c r="H538" s="272"/>
      <c r="I538" s="272"/>
      <c r="J538" s="272"/>
      <c r="K538" s="272"/>
      <c r="L538" s="272"/>
      <c r="M538" s="272"/>
      <c r="N538" s="272"/>
      <c r="O538" s="272"/>
      <c r="P538" s="272"/>
      <c r="Q538" s="272"/>
      <c r="R538" s="272"/>
      <c r="S538" s="272"/>
      <c r="T538" s="272"/>
      <c r="U538" s="272"/>
      <c r="V538" s="272"/>
      <c r="W538" s="272"/>
      <c r="X538" s="272"/>
      <c r="Y538" s="272"/>
      <c r="Z538" s="272"/>
    </row>
    <row r="539" spans="1:26" ht="12.75" customHeight="1" x14ac:dyDescent="0.35">
      <c r="A539" s="272"/>
      <c r="B539" s="272"/>
      <c r="C539" s="272"/>
      <c r="D539" s="272"/>
      <c r="E539" s="272"/>
      <c r="F539" s="272"/>
      <c r="G539" s="272"/>
      <c r="H539" s="272"/>
      <c r="I539" s="272"/>
      <c r="J539" s="272"/>
      <c r="K539" s="272"/>
      <c r="L539" s="272"/>
      <c r="M539" s="272"/>
      <c r="N539" s="272"/>
      <c r="O539" s="272"/>
      <c r="P539" s="272"/>
      <c r="Q539" s="272"/>
      <c r="R539" s="272"/>
      <c r="S539" s="272"/>
      <c r="T539" s="272"/>
      <c r="U539" s="272"/>
      <c r="V539" s="272"/>
      <c r="W539" s="272"/>
      <c r="X539" s="272"/>
      <c r="Y539" s="272"/>
      <c r="Z539" s="272"/>
    </row>
    <row r="540" spans="1:26" ht="12.75" customHeight="1" x14ac:dyDescent="0.35">
      <c r="A540" s="272"/>
      <c r="B540" s="272"/>
      <c r="C540" s="272"/>
      <c r="D540" s="272"/>
      <c r="E540" s="272"/>
      <c r="F540" s="272"/>
      <c r="G540" s="272"/>
      <c r="H540" s="272"/>
      <c r="I540" s="272"/>
      <c r="J540" s="272"/>
      <c r="K540" s="272"/>
      <c r="L540" s="272"/>
      <c r="M540" s="272"/>
      <c r="N540" s="272"/>
      <c r="O540" s="272"/>
      <c r="P540" s="272"/>
      <c r="Q540" s="272"/>
      <c r="R540" s="272"/>
      <c r="S540" s="272"/>
      <c r="T540" s="272"/>
      <c r="U540" s="272"/>
      <c r="V540" s="272"/>
      <c r="W540" s="272"/>
      <c r="X540" s="272"/>
      <c r="Y540" s="272"/>
      <c r="Z540" s="272"/>
    </row>
    <row r="541" spans="1:26" ht="12.75" customHeight="1" x14ac:dyDescent="0.35">
      <c r="A541" s="272"/>
      <c r="B541" s="272"/>
      <c r="C541" s="272"/>
      <c r="D541" s="272"/>
      <c r="E541" s="272"/>
      <c r="F541" s="272"/>
      <c r="G541" s="272"/>
      <c r="H541" s="272"/>
      <c r="I541" s="272"/>
      <c r="J541" s="272"/>
      <c r="K541" s="272"/>
      <c r="L541" s="272"/>
      <c r="M541" s="272"/>
      <c r="N541" s="272"/>
      <c r="O541" s="272"/>
      <c r="P541" s="272"/>
      <c r="Q541" s="272"/>
      <c r="R541" s="272"/>
      <c r="S541" s="272"/>
      <c r="T541" s="272"/>
      <c r="U541" s="272"/>
      <c r="V541" s="272"/>
      <c r="W541" s="272"/>
      <c r="X541" s="272"/>
      <c r="Y541" s="272"/>
      <c r="Z541" s="272"/>
    </row>
    <row r="542" spans="1:26" ht="12.75" customHeight="1" x14ac:dyDescent="0.35">
      <c r="A542" s="272"/>
      <c r="B542" s="272"/>
      <c r="C542" s="272"/>
      <c r="D542" s="272"/>
      <c r="E542" s="272"/>
      <c r="F542" s="272"/>
      <c r="G542" s="272"/>
      <c r="H542" s="272"/>
      <c r="I542" s="272"/>
      <c r="J542" s="272"/>
      <c r="K542" s="272"/>
      <c r="L542" s="272"/>
      <c r="M542" s="272"/>
      <c r="N542" s="272"/>
      <c r="O542" s="272"/>
      <c r="P542" s="272"/>
      <c r="Q542" s="272"/>
      <c r="R542" s="272"/>
      <c r="S542" s="272"/>
      <c r="T542" s="272"/>
      <c r="U542" s="272"/>
      <c r="V542" s="272"/>
      <c r="W542" s="272"/>
      <c r="X542" s="272"/>
      <c r="Y542" s="272"/>
      <c r="Z542" s="272"/>
    </row>
    <row r="543" spans="1:26" ht="12.75" customHeight="1" x14ac:dyDescent="0.35">
      <c r="A543" s="272"/>
      <c r="B543" s="272"/>
      <c r="C543" s="272"/>
      <c r="D543" s="272"/>
      <c r="E543" s="272"/>
      <c r="F543" s="272"/>
      <c r="G543" s="272"/>
      <c r="H543" s="272"/>
      <c r="I543" s="272"/>
      <c r="J543" s="272"/>
      <c r="K543" s="272"/>
      <c r="L543" s="272"/>
      <c r="M543" s="272"/>
      <c r="N543" s="272"/>
      <c r="O543" s="272"/>
      <c r="P543" s="272"/>
      <c r="Q543" s="272"/>
      <c r="R543" s="272"/>
      <c r="S543" s="272"/>
      <c r="T543" s="272"/>
      <c r="U543" s="272"/>
      <c r="V543" s="272"/>
      <c r="W543" s="272"/>
      <c r="X543" s="272"/>
      <c r="Y543" s="272"/>
      <c r="Z543" s="272"/>
    </row>
    <row r="544" spans="1:26" ht="12.75" customHeight="1" x14ac:dyDescent="0.35">
      <c r="A544" s="272"/>
      <c r="B544" s="272"/>
      <c r="C544" s="272"/>
      <c r="D544" s="272"/>
      <c r="E544" s="272"/>
      <c r="F544" s="272"/>
      <c r="G544" s="272"/>
      <c r="H544" s="272"/>
      <c r="I544" s="272"/>
      <c r="J544" s="272"/>
      <c r="K544" s="272"/>
      <c r="L544" s="272"/>
      <c r="M544" s="272"/>
      <c r="N544" s="272"/>
      <c r="O544" s="272"/>
      <c r="P544" s="272"/>
      <c r="Q544" s="272"/>
      <c r="R544" s="272"/>
      <c r="S544" s="272"/>
      <c r="T544" s="272"/>
      <c r="U544" s="272"/>
      <c r="V544" s="272"/>
      <c r="W544" s="272"/>
      <c r="X544" s="272"/>
      <c r="Y544" s="272"/>
      <c r="Z544" s="272"/>
    </row>
    <row r="545" spans="1:26" ht="12.75" customHeight="1" x14ac:dyDescent="0.35">
      <c r="A545" s="272"/>
      <c r="B545" s="272"/>
      <c r="C545" s="272"/>
      <c r="D545" s="272"/>
      <c r="E545" s="272"/>
      <c r="F545" s="272"/>
      <c r="G545" s="272"/>
      <c r="H545" s="272"/>
      <c r="I545" s="272"/>
      <c r="J545" s="272"/>
      <c r="K545" s="272"/>
      <c r="L545" s="272"/>
      <c r="M545" s="272"/>
      <c r="N545" s="272"/>
      <c r="O545" s="272"/>
      <c r="P545" s="272"/>
      <c r="Q545" s="272"/>
      <c r="R545" s="272"/>
      <c r="S545" s="272"/>
      <c r="T545" s="272"/>
      <c r="U545" s="272"/>
      <c r="V545" s="272"/>
      <c r="W545" s="272"/>
      <c r="X545" s="272"/>
      <c r="Y545" s="272"/>
      <c r="Z545" s="272"/>
    </row>
    <row r="546" spans="1:26" ht="12.75" customHeight="1" x14ac:dyDescent="0.35">
      <c r="A546" s="272"/>
      <c r="B546" s="272"/>
      <c r="C546" s="272"/>
      <c r="D546" s="272"/>
      <c r="E546" s="272"/>
      <c r="F546" s="272"/>
      <c r="G546" s="272"/>
      <c r="H546" s="272"/>
      <c r="I546" s="272"/>
      <c r="J546" s="272"/>
      <c r="K546" s="272"/>
      <c r="L546" s="272"/>
      <c r="M546" s="272"/>
      <c r="N546" s="272"/>
      <c r="O546" s="272"/>
      <c r="P546" s="272"/>
      <c r="Q546" s="272"/>
      <c r="R546" s="272"/>
      <c r="S546" s="272"/>
      <c r="T546" s="272"/>
      <c r="U546" s="272"/>
      <c r="V546" s="272"/>
      <c r="W546" s="272"/>
      <c r="X546" s="272"/>
      <c r="Y546" s="272"/>
      <c r="Z546" s="272"/>
    </row>
    <row r="547" spans="1:26" ht="12.75" customHeight="1" x14ac:dyDescent="0.35">
      <c r="A547" s="272"/>
      <c r="B547" s="272"/>
      <c r="C547" s="272"/>
      <c r="D547" s="272"/>
      <c r="E547" s="272"/>
      <c r="F547" s="272"/>
      <c r="G547" s="272"/>
      <c r="H547" s="272"/>
      <c r="I547" s="272"/>
      <c r="J547" s="272"/>
      <c r="K547" s="272"/>
      <c r="L547" s="272"/>
      <c r="M547" s="272"/>
      <c r="N547" s="272"/>
      <c r="O547" s="272"/>
      <c r="P547" s="272"/>
      <c r="Q547" s="272"/>
      <c r="R547" s="272"/>
      <c r="S547" s="272"/>
      <c r="T547" s="272"/>
      <c r="U547" s="272"/>
      <c r="V547" s="272"/>
      <c r="W547" s="272"/>
      <c r="X547" s="272"/>
      <c r="Y547" s="272"/>
      <c r="Z547" s="272"/>
    </row>
    <row r="548" spans="1:26" ht="12.75" customHeight="1" x14ac:dyDescent="0.35">
      <c r="A548" s="272"/>
      <c r="B548" s="272"/>
      <c r="C548" s="272"/>
      <c r="D548" s="272"/>
      <c r="E548" s="272"/>
      <c r="F548" s="272"/>
      <c r="G548" s="272"/>
      <c r="H548" s="272"/>
      <c r="I548" s="272"/>
      <c r="J548" s="272"/>
      <c r="K548" s="272"/>
      <c r="L548" s="272"/>
      <c r="M548" s="272"/>
      <c r="N548" s="272"/>
      <c r="O548" s="272"/>
      <c r="P548" s="272"/>
      <c r="Q548" s="272"/>
      <c r="R548" s="272"/>
      <c r="S548" s="272"/>
      <c r="T548" s="272"/>
      <c r="U548" s="272"/>
      <c r="V548" s="272"/>
      <c r="W548" s="272"/>
      <c r="X548" s="272"/>
      <c r="Y548" s="272"/>
      <c r="Z548" s="272"/>
    </row>
    <row r="549" spans="1:26" ht="12.75" customHeight="1" x14ac:dyDescent="0.35">
      <c r="A549" s="272"/>
      <c r="B549" s="272"/>
      <c r="C549" s="272"/>
      <c r="D549" s="272"/>
      <c r="E549" s="272"/>
      <c r="F549" s="272"/>
      <c r="G549" s="272"/>
      <c r="H549" s="272"/>
      <c r="I549" s="272"/>
      <c r="J549" s="272"/>
      <c r="K549" s="272"/>
      <c r="L549" s="272"/>
      <c r="M549" s="272"/>
      <c r="N549" s="272"/>
      <c r="O549" s="272"/>
      <c r="P549" s="272"/>
      <c r="Q549" s="272"/>
      <c r="R549" s="272"/>
      <c r="S549" s="272"/>
      <c r="T549" s="272"/>
      <c r="U549" s="272"/>
      <c r="V549" s="272"/>
      <c r="W549" s="272"/>
      <c r="X549" s="272"/>
      <c r="Y549" s="272"/>
      <c r="Z549" s="272"/>
    </row>
    <row r="550" spans="1:26" ht="12.75" customHeight="1" x14ac:dyDescent="0.35">
      <c r="A550" s="272"/>
      <c r="B550" s="272"/>
      <c r="C550" s="272"/>
      <c r="D550" s="272"/>
      <c r="E550" s="272"/>
      <c r="F550" s="272"/>
      <c r="G550" s="272"/>
      <c r="H550" s="272"/>
      <c r="I550" s="272"/>
      <c r="J550" s="272"/>
      <c r="K550" s="272"/>
      <c r="L550" s="272"/>
      <c r="M550" s="272"/>
      <c r="N550" s="272"/>
      <c r="O550" s="272"/>
      <c r="P550" s="272"/>
      <c r="Q550" s="272"/>
      <c r="R550" s="272"/>
      <c r="S550" s="272"/>
      <c r="T550" s="272"/>
      <c r="U550" s="272"/>
      <c r="V550" s="272"/>
      <c r="W550" s="272"/>
      <c r="X550" s="272"/>
      <c r="Y550" s="272"/>
      <c r="Z550" s="272"/>
    </row>
    <row r="551" spans="1:26" ht="12.75" customHeight="1" x14ac:dyDescent="0.35">
      <c r="A551" s="272"/>
      <c r="B551" s="272"/>
      <c r="C551" s="272"/>
      <c r="D551" s="272"/>
      <c r="E551" s="272"/>
      <c r="F551" s="272"/>
      <c r="G551" s="272"/>
      <c r="H551" s="272"/>
      <c r="I551" s="272"/>
      <c r="J551" s="272"/>
      <c r="K551" s="272"/>
      <c r="L551" s="272"/>
      <c r="M551" s="272"/>
      <c r="N551" s="272"/>
      <c r="O551" s="272"/>
      <c r="P551" s="272"/>
      <c r="Q551" s="272"/>
      <c r="R551" s="272"/>
      <c r="S551" s="272"/>
      <c r="T551" s="272"/>
      <c r="U551" s="272"/>
      <c r="V551" s="272"/>
      <c r="W551" s="272"/>
      <c r="X551" s="272"/>
      <c r="Y551" s="272"/>
      <c r="Z551" s="272"/>
    </row>
    <row r="552" spans="1:26" ht="12.75" customHeight="1" x14ac:dyDescent="0.35">
      <c r="A552" s="272"/>
      <c r="B552" s="272"/>
      <c r="C552" s="272"/>
      <c r="D552" s="272"/>
      <c r="E552" s="272"/>
      <c r="F552" s="272"/>
      <c r="G552" s="272"/>
      <c r="H552" s="272"/>
      <c r="I552" s="272"/>
      <c r="J552" s="272"/>
      <c r="K552" s="272"/>
      <c r="L552" s="272"/>
      <c r="M552" s="272"/>
      <c r="N552" s="272"/>
      <c r="O552" s="272"/>
      <c r="P552" s="272"/>
      <c r="Q552" s="272"/>
      <c r="R552" s="272"/>
      <c r="S552" s="272"/>
      <c r="T552" s="272"/>
      <c r="U552" s="272"/>
      <c r="V552" s="272"/>
      <c r="W552" s="272"/>
      <c r="X552" s="272"/>
      <c r="Y552" s="272"/>
      <c r="Z552" s="272"/>
    </row>
    <row r="553" spans="1:26" ht="12.75" customHeight="1" x14ac:dyDescent="0.35">
      <c r="A553" s="272"/>
      <c r="B553" s="272"/>
      <c r="C553" s="272"/>
      <c r="D553" s="272"/>
      <c r="E553" s="272"/>
      <c r="F553" s="272"/>
      <c r="G553" s="272"/>
      <c r="H553" s="272"/>
      <c r="I553" s="272"/>
      <c r="J553" s="272"/>
      <c r="K553" s="272"/>
      <c r="L553" s="272"/>
      <c r="M553" s="272"/>
      <c r="N553" s="272"/>
      <c r="O553" s="272"/>
      <c r="P553" s="272"/>
      <c r="Q553" s="272"/>
      <c r="R553" s="272"/>
      <c r="S553" s="272"/>
      <c r="T553" s="272"/>
      <c r="U553" s="272"/>
      <c r="V553" s="272"/>
      <c r="W553" s="272"/>
      <c r="X553" s="272"/>
      <c r="Y553" s="272"/>
      <c r="Z553" s="272"/>
    </row>
    <row r="554" spans="1:26" ht="12.75" customHeight="1" x14ac:dyDescent="0.35">
      <c r="A554" s="272"/>
      <c r="B554" s="272"/>
      <c r="C554" s="272"/>
      <c r="D554" s="272"/>
      <c r="E554" s="272"/>
      <c r="F554" s="272"/>
      <c r="G554" s="272"/>
      <c r="H554" s="272"/>
      <c r="I554" s="272"/>
      <c r="J554" s="272"/>
      <c r="K554" s="272"/>
      <c r="L554" s="272"/>
      <c r="M554" s="272"/>
      <c r="N554" s="272"/>
      <c r="O554" s="272"/>
      <c r="P554" s="272"/>
      <c r="Q554" s="272"/>
      <c r="R554" s="272"/>
      <c r="S554" s="272"/>
      <c r="T554" s="272"/>
      <c r="U554" s="272"/>
      <c r="V554" s="272"/>
      <c r="W554" s="272"/>
      <c r="X554" s="272"/>
      <c r="Y554" s="272"/>
      <c r="Z554" s="272"/>
    </row>
    <row r="555" spans="1:26" ht="12.75" customHeight="1" x14ac:dyDescent="0.35">
      <c r="A555" s="272"/>
      <c r="B555" s="272"/>
      <c r="C555" s="272"/>
      <c r="D555" s="272"/>
      <c r="E555" s="272"/>
      <c r="F555" s="272"/>
      <c r="G555" s="272"/>
      <c r="H555" s="272"/>
      <c r="I555" s="272"/>
      <c r="J555" s="272"/>
      <c r="K555" s="272"/>
      <c r="L555" s="272"/>
      <c r="M555" s="272"/>
      <c r="N555" s="272"/>
      <c r="O555" s="272"/>
      <c r="P555" s="272"/>
      <c r="Q555" s="272"/>
      <c r="R555" s="272"/>
      <c r="S555" s="272"/>
      <c r="T555" s="272"/>
      <c r="U555" s="272"/>
      <c r="V555" s="272"/>
      <c r="W555" s="272"/>
      <c r="X555" s="272"/>
      <c r="Y555" s="272"/>
      <c r="Z555" s="272"/>
    </row>
    <row r="556" spans="1:26" ht="12.75" customHeight="1" x14ac:dyDescent="0.35">
      <c r="A556" s="272"/>
      <c r="B556" s="272"/>
      <c r="C556" s="272"/>
      <c r="D556" s="272"/>
      <c r="E556" s="272"/>
      <c r="F556" s="272"/>
      <c r="G556" s="272"/>
      <c r="H556" s="272"/>
      <c r="I556" s="272"/>
      <c r="J556" s="272"/>
      <c r="K556" s="272"/>
      <c r="L556" s="272"/>
      <c r="M556" s="272"/>
      <c r="N556" s="272"/>
      <c r="O556" s="272"/>
      <c r="P556" s="272"/>
      <c r="Q556" s="272"/>
      <c r="R556" s="272"/>
      <c r="S556" s="272"/>
      <c r="T556" s="272"/>
      <c r="U556" s="272"/>
      <c r="V556" s="272"/>
      <c r="W556" s="272"/>
      <c r="X556" s="272"/>
      <c r="Y556" s="272"/>
      <c r="Z556" s="272"/>
    </row>
    <row r="557" spans="1:26" ht="12.75" customHeight="1" x14ac:dyDescent="0.35">
      <c r="A557" s="272"/>
      <c r="B557" s="272"/>
      <c r="C557" s="272"/>
      <c r="D557" s="272"/>
      <c r="E557" s="272"/>
      <c r="F557" s="272"/>
      <c r="G557" s="272"/>
      <c r="H557" s="272"/>
      <c r="I557" s="272"/>
      <c r="J557" s="272"/>
      <c r="K557" s="272"/>
      <c r="L557" s="272"/>
      <c r="M557" s="272"/>
      <c r="N557" s="272"/>
      <c r="O557" s="272"/>
      <c r="P557" s="272"/>
      <c r="Q557" s="272"/>
      <c r="R557" s="272"/>
      <c r="S557" s="272"/>
      <c r="T557" s="272"/>
      <c r="U557" s="272"/>
      <c r="V557" s="272"/>
      <c r="W557" s="272"/>
      <c r="X557" s="272"/>
      <c r="Y557" s="272"/>
      <c r="Z557" s="272"/>
    </row>
    <row r="558" spans="1:26" ht="12.75" customHeight="1" x14ac:dyDescent="0.35">
      <c r="A558" s="272"/>
      <c r="B558" s="272"/>
      <c r="C558" s="272"/>
      <c r="D558" s="272"/>
      <c r="E558" s="272"/>
      <c r="F558" s="272"/>
      <c r="G558" s="272"/>
      <c r="H558" s="272"/>
      <c r="I558" s="272"/>
      <c r="J558" s="272"/>
      <c r="K558" s="272"/>
      <c r="L558" s="272"/>
      <c r="M558" s="272"/>
      <c r="N558" s="272"/>
      <c r="O558" s="272"/>
      <c r="P558" s="272"/>
      <c r="Q558" s="272"/>
      <c r="R558" s="272"/>
      <c r="S558" s="272"/>
      <c r="T558" s="272"/>
      <c r="U558" s="272"/>
      <c r="V558" s="272"/>
      <c r="W558" s="272"/>
      <c r="X558" s="272"/>
      <c r="Y558" s="272"/>
      <c r="Z558" s="272"/>
    </row>
    <row r="559" spans="1:26" ht="12.75" customHeight="1" x14ac:dyDescent="0.35">
      <c r="A559" s="272"/>
      <c r="B559" s="272"/>
      <c r="C559" s="272"/>
      <c r="D559" s="272"/>
      <c r="E559" s="272"/>
      <c r="F559" s="272"/>
      <c r="G559" s="272"/>
      <c r="H559" s="272"/>
      <c r="I559" s="272"/>
      <c r="J559" s="272"/>
      <c r="K559" s="272"/>
      <c r="L559" s="272"/>
      <c r="M559" s="272"/>
      <c r="N559" s="272"/>
      <c r="O559" s="272"/>
      <c r="P559" s="272"/>
      <c r="Q559" s="272"/>
      <c r="R559" s="272"/>
      <c r="S559" s="272"/>
      <c r="T559" s="272"/>
      <c r="U559" s="272"/>
      <c r="V559" s="272"/>
      <c r="W559" s="272"/>
      <c r="X559" s="272"/>
      <c r="Y559" s="272"/>
      <c r="Z559" s="272"/>
    </row>
    <row r="560" spans="1:26" ht="12.75" customHeight="1" x14ac:dyDescent="0.35">
      <c r="A560" s="272"/>
      <c r="B560" s="272"/>
      <c r="C560" s="272"/>
      <c r="D560" s="272"/>
      <c r="E560" s="272"/>
      <c r="F560" s="272"/>
      <c r="G560" s="272"/>
      <c r="H560" s="272"/>
      <c r="I560" s="272"/>
      <c r="J560" s="272"/>
      <c r="K560" s="272"/>
      <c r="L560" s="272"/>
      <c r="M560" s="272"/>
      <c r="N560" s="272"/>
      <c r="O560" s="272"/>
      <c r="P560" s="272"/>
      <c r="Q560" s="272"/>
      <c r="R560" s="272"/>
      <c r="S560" s="272"/>
      <c r="T560" s="272"/>
      <c r="U560" s="272"/>
      <c r="V560" s="272"/>
      <c r="W560" s="272"/>
      <c r="X560" s="272"/>
      <c r="Y560" s="272"/>
      <c r="Z560" s="272"/>
    </row>
    <row r="561" spans="1:26" ht="12.75" customHeight="1" x14ac:dyDescent="0.35">
      <c r="A561" s="272"/>
      <c r="B561" s="272"/>
      <c r="C561" s="272"/>
      <c r="D561" s="272"/>
      <c r="E561" s="272"/>
      <c r="F561" s="272"/>
      <c r="G561" s="272"/>
      <c r="H561" s="272"/>
      <c r="I561" s="272"/>
      <c r="J561" s="272"/>
      <c r="K561" s="272"/>
      <c r="L561" s="272"/>
      <c r="M561" s="272"/>
      <c r="N561" s="272"/>
      <c r="O561" s="272"/>
      <c r="P561" s="272"/>
      <c r="Q561" s="272"/>
      <c r="R561" s="272"/>
      <c r="S561" s="272"/>
      <c r="T561" s="272"/>
      <c r="U561" s="272"/>
      <c r="V561" s="272"/>
      <c r="W561" s="272"/>
      <c r="X561" s="272"/>
      <c r="Y561" s="272"/>
      <c r="Z561" s="272"/>
    </row>
    <row r="562" spans="1:26" ht="12.75" customHeight="1" x14ac:dyDescent="0.35">
      <c r="A562" s="272"/>
      <c r="B562" s="272"/>
      <c r="C562" s="272"/>
      <c r="D562" s="272"/>
      <c r="E562" s="272"/>
      <c r="F562" s="272"/>
      <c r="G562" s="272"/>
      <c r="H562" s="272"/>
      <c r="I562" s="272"/>
      <c r="J562" s="272"/>
      <c r="K562" s="272"/>
      <c r="L562" s="272"/>
      <c r="M562" s="272"/>
      <c r="N562" s="272"/>
      <c r="O562" s="272"/>
      <c r="P562" s="272"/>
      <c r="Q562" s="272"/>
      <c r="R562" s="272"/>
      <c r="S562" s="272"/>
      <c r="T562" s="272"/>
      <c r="U562" s="272"/>
      <c r="V562" s="272"/>
      <c r="W562" s="272"/>
      <c r="X562" s="272"/>
      <c r="Y562" s="272"/>
      <c r="Z562" s="272"/>
    </row>
    <row r="563" spans="1:26" ht="12.75" customHeight="1" x14ac:dyDescent="0.35">
      <c r="A563" s="272"/>
      <c r="B563" s="272"/>
      <c r="C563" s="272"/>
      <c r="D563" s="272"/>
      <c r="E563" s="272"/>
      <c r="F563" s="272"/>
      <c r="G563" s="272"/>
      <c r="H563" s="272"/>
      <c r="I563" s="272"/>
      <c r="J563" s="272"/>
      <c r="K563" s="272"/>
      <c r="L563" s="272"/>
      <c r="M563" s="272"/>
      <c r="N563" s="272"/>
      <c r="O563" s="272"/>
      <c r="P563" s="272"/>
      <c r="Q563" s="272"/>
      <c r="R563" s="272"/>
      <c r="S563" s="272"/>
      <c r="T563" s="272"/>
      <c r="U563" s="272"/>
      <c r="V563" s="272"/>
      <c r="W563" s="272"/>
      <c r="X563" s="272"/>
      <c r="Y563" s="272"/>
      <c r="Z563" s="272"/>
    </row>
    <row r="564" spans="1:26" ht="12.75" customHeight="1" x14ac:dyDescent="0.35">
      <c r="A564" s="272"/>
      <c r="B564" s="272"/>
      <c r="C564" s="272"/>
      <c r="D564" s="272"/>
      <c r="E564" s="272"/>
      <c r="F564" s="272"/>
      <c r="G564" s="272"/>
      <c r="H564" s="272"/>
      <c r="I564" s="272"/>
      <c r="J564" s="272"/>
      <c r="K564" s="272"/>
      <c r="L564" s="272"/>
      <c r="M564" s="272"/>
      <c r="N564" s="272"/>
      <c r="O564" s="272"/>
      <c r="P564" s="272"/>
      <c r="Q564" s="272"/>
      <c r="R564" s="272"/>
      <c r="S564" s="272"/>
      <c r="T564" s="272"/>
      <c r="U564" s="272"/>
      <c r="V564" s="272"/>
      <c r="W564" s="272"/>
      <c r="X564" s="272"/>
      <c r="Y564" s="272"/>
      <c r="Z564" s="272"/>
    </row>
    <row r="565" spans="1:26" ht="12.75" customHeight="1" x14ac:dyDescent="0.35">
      <c r="A565" s="272"/>
      <c r="B565" s="272"/>
      <c r="C565" s="272"/>
      <c r="D565" s="272"/>
      <c r="E565" s="272"/>
      <c r="F565" s="272"/>
      <c r="G565" s="272"/>
      <c r="H565" s="272"/>
      <c r="I565" s="272"/>
      <c r="J565" s="272"/>
      <c r="K565" s="272"/>
      <c r="L565" s="272"/>
      <c r="M565" s="272"/>
      <c r="N565" s="272"/>
      <c r="O565" s="272"/>
      <c r="P565" s="272"/>
      <c r="Q565" s="272"/>
      <c r="R565" s="272"/>
      <c r="S565" s="272"/>
      <c r="T565" s="272"/>
      <c r="U565" s="272"/>
      <c r="V565" s="272"/>
      <c r="W565" s="272"/>
      <c r="X565" s="272"/>
      <c r="Y565" s="272"/>
      <c r="Z565" s="272"/>
    </row>
    <row r="566" spans="1:26" ht="12.75" customHeight="1" x14ac:dyDescent="0.35">
      <c r="A566" s="272"/>
      <c r="B566" s="272"/>
      <c r="C566" s="272"/>
      <c r="D566" s="272"/>
      <c r="E566" s="272"/>
      <c r="F566" s="272"/>
      <c r="G566" s="272"/>
      <c r="H566" s="272"/>
      <c r="I566" s="272"/>
      <c r="J566" s="272"/>
      <c r="K566" s="272"/>
      <c r="L566" s="272"/>
      <c r="M566" s="272"/>
      <c r="N566" s="272"/>
      <c r="O566" s="272"/>
      <c r="P566" s="272"/>
      <c r="Q566" s="272"/>
      <c r="R566" s="272"/>
      <c r="S566" s="272"/>
      <c r="T566" s="272"/>
      <c r="U566" s="272"/>
      <c r="V566" s="272"/>
      <c r="W566" s="272"/>
      <c r="X566" s="272"/>
      <c r="Y566" s="272"/>
      <c r="Z566" s="272"/>
    </row>
    <row r="567" spans="1:26" ht="12.75" customHeight="1" x14ac:dyDescent="0.35">
      <c r="A567" s="272"/>
      <c r="B567" s="272"/>
      <c r="C567" s="272"/>
      <c r="D567" s="272"/>
      <c r="E567" s="272"/>
      <c r="F567" s="272"/>
      <c r="G567" s="272"/>
      <c r="H567" s="272"/>
      <c r="I567" s="272"/>
      <c r="J567" s="272"/>
      <c r="K567" s="272"/>
      <c r="L567" s="272"/>
      <c r="M567" s="272"/>
      <c r="N567" s="272"/>
      <c r="O567" s="272"/>
      <c r="P567" s="272"/>
      <c r="Q567" s="272"/>
      <c r="R567" s="272"/>
      <c r="S567" s="272"/>
      <c r="T567" s="272"/>
      <c r="U567" s="272"/>
      <c r="V567" s="272"/>
      <c r="W567" s="272"/>
      <c r="X567" s="272"/>
      <c r="Y567" s="272"/>
      <c r="Z567" s="272"/>
    </row>
    <row r="568" spans="1:26" ht="12.75" customHeight="1" x14ac:dyDescent="0.35">
      <c r="A568" s="272"/>
      <c r="B568" s="272"/>
      <c r="C568" s="272"/>
      <c r="D568" s="272"/>
      <c r="E568" s="272"/>
      <c r="F568" s="272"/>
      <c r="G568" s="272"/>
      <c r="H568" s="272"/>
      <c r="I568" s="272"/>
      <c r="J568" s="272"/>
      <c r="K568" s="272"/>
      <c r="L568" s="272"/>
      <c r="M568" s="272"/>
      <c r="N568" s="272"/>
      <c r="O568" s="272"/>
      <c r="P568" s="272"/>
      <c r="Q568" s="272"/>
      <c r="R568" s="272"/>
      <c r="S568" s="272"/>
      <c r="T568" s="272"/>
      <c r="U568" s="272"/>
      <c r="V568" s="272"/>
      <c r="W568" s="272"/>
      <c r="X568" s="272"/>
      <c r="Y568" s="272"/>
      <c r="Z568" s="272"/>
    </row>
    <row r="569" spans="1:26" ht="12.75" customHeight="1" x14ac:dyDescent="0.35">
      <c r="A569" s="272"/>
      <c r="B569" s="272"/>
      <c r="C569" s="272"/>
      <c r="D569" s="272"/>
      <c r="E569" s="272"/>
      <c r="F569" s="272"/>
      <c r="G569" s="272"/>
      <c r="H569" s="272"/>
      <c r="I569" s="272"/>
      <c r="J569" s="272"/>
      <c r="K569" s="272"/>
      <c r="L569" s="272"/>
      <c r="M569" s="272"/>
      <c r="N569" s="272"/>
      <c r="O569" s="272"/>
      <c r="P569" s="272"/>
      <c r="Q569" s="272"/>
      <c r="R569" s="272"/>
      <c r="S569" s="272"/>
      <c r="T569" s="272"/>
      <c r="U569" s="272"/>
      <c r="V569" s="272"/>
      <c r="W569" s="272"/>
      <c r="X569" s="272"/>
      <c r="Y569" s="272"/>
      <c r="Z569" s="272"/>
    </row>
    <row r="570" spans="1:26" ht="12.75" customHeight="1" x14ac:dyDescent="0.35">
      <c r="A570" s="272"/>
      <c r="B570" s="272"/>
      <c r="C570" s="272"/>
      <c r="D570" s="272"/>
      <c r="E570" s="272"/>
      <c r="F570" s="272"/>
      <c r="G570" s="272"/>
      <c r="H570" s="272"/>
      <c r="I570" s="272"/>
      <c r="J570" s="272"/>
      <c r="K570" s="272"/>
      <c r="L570" s="272"/>
      <c r="M570" s="272"/>
      <c r="N570" s="272"/>
      <c r="O570" s="272"/>
      <c r="P570" s="272"/>
      <c r="Q570" s="272"/>
      <c r="R570" s="272"/>
      <c r="S570" s="272"/>
      <c r="T570" s="272"/>
      <c r="U570" s="272"/>
      <c r="V570" s="272"/>
      <c r="W570" s="272"/>
      <c r="X570" s="272"/>
      <c r="Y570" s="272"/>
      <c r="Z570" s="272"/>
    </row>
    <row r="571" spans="1:26" ht="12.75" customHeight="1" x14ac:dyDescent="0.35">
      <c r="A571" s="272"/>
      <c r="B571" s="272"/>
      <c r="C571" s="272"/>
      <c r="D571" s="272"/>
      <c r="E571" s="272"/>
      <c r="F571" s="272"/>
      <c r="G571" s="272"/>
      <c r="H571" s="272"/>
      <c r="I571" s="272"/>
      <c r="J571" s="272"/>
      <c r="K571" s="272"/>
      <c r="L571" s="272"/>
      <c r="M571" s="272"/>
      <c r="N571" s="272"/>
      <c r="O571" s="272"/>
      <c r="P571" s="272"/>
      <c r="Q571" s="272"/>
      <c r="R571" s="272"/>
      <c r="S571" s="272"/>
      <c r="T571" s="272"/>
      <c r="U571" s="272"/>
      <c r="V571" s="272"/>
      <c r="W571" s="272"/>
      <c r="X571" s="272"/>
      <c r="Y571" s="272"/>
      <c r="Z571" s="272"/>
    </row>
    <row r="572" spans="1:26" ht="12.75" customHeight="1" x14ac:dyDescent="0.35">
      <c r="A572" s="272"/>
      <c r="B572" s="272"/>
      <c r="C572" s="272"/>
      <c r="D572" s="272"/>
      <c r="E572" s="272"/>
      <c r="F572" s="272"/>
      <c r="G572" s="272"/>
      <c r="H572" s="272"/>
      <c r="I572" s="272"/>
      <c r="J572" s="272"/>
      <c r="K572" s="272"/>
      <c r="L572" s="272"/>
      <c r="M572" s="272"/>
      <c r="N572" s="272"/>
      <c r="O572" s="272"/>
      <c r="P572" s="272"/>
      <c r="Q572" s="272"/>
      <c r="R572" s="272"/>
      <c r="S572" s="272"/>
      <c r="T572" s="272"/>
      <c r="U572" s="272"/>
      <c r="V572" s="272"/>
      <c r="W572" s="272"/>
      <c r="X572" s="272"/>
      <c r="Y572" s="272"/>
      <c r="Z572" s="272"/>
    </row>
    <row r="573" spans="1:26" ht="12.75" customHeight="1" x14ac:dyDescent="0.35">
      <c r="A573" s="272"/>
      <c r="B573" s="272"/>
      <c r="C573" s="272"/>
      <c r="D573" s="272"/>
      <c r="E573" s="272"/>
      <c r="F573" s="272"/>
      <c r="G573" s="272"/>
      <c r="H573" s="272"/>
      <c r="I573" s="272"/>
      <c r="J573" s="272"/>
      <c r="K573" s="272"/>
      <c r="L573" s="272"/>
      <c r="M573" s="272"/>
      <c r="N573" s="272"/>
      <c r="O573" s="272"/>
      <c r="P573" s="272"/>
      <c r="Q573" s="272"/>
      <c r="R573" s="272"/>
      <c r="S573" s="272"/>
      <c r="T573" s="272"/>
      <c r="U573" s="272"/>
      <c r="V573" s="272"/>
      <c r="W573" s="272"/>
      <c r="X573" s="272"/>
      <c r="Y573" s="272"/>
      <c r="Z573" s="272"/>
    </row>
    <row r="574" spans="1:26" ht="12.75" customHeight="1" x14ac:dyDescent="0.35">
      <c r="A574" s="272"/>
      <c r="B574" s="272"/>
      <c r="C574" s="272"/>
      <c r="D574" s="272"/>
      <c r="E574" s="272"/>
      <c r="F574" s="272"/>
      <c r="G574" s="272"/>
      <c r="H574" s="272"/>
      <c r="I574" s="272"/>
      <c r="J574" s="272"/>
      <c r="K574" s="272"/>
      <c r="L574" s="272"/>
      <c r="M574" s="272"/>
      <c r="N574" s="272"/>
      <c r="O574" s="272"/>
      <c r="P574" s="272"/>
      <c r="Q574" s="272"/>
      <c r="R574" s="272"/>
      <c r="S574" s="272"/>
      <c r="T574" s="272"/>
      <c r="U574" s="272"/>
      <c r="V574" s="272"/>
      <c r="W574" s="272"/>
      <c r="X574" s="272"/>
      <c r="Y574" s="272"/>
      <c r="Z574" s="272"/>
    </row>
    <row r="575" spans="1:26" ht="12.75" customHeight="1" x14ac:dyDescent="0.35">
      <c r="A575" s="272"/>
      <c r="B575" s="272"/>
      <c r="C575" s="272"/>
      <c r="D575" s="272"/>
      <c r="E575" s="272"/>
      <c r="F575" s="272"/>
      <c r="G575" s="272"/>
      <c r="H575" s="272"/>
      <c r="I575" s="272"/>
      <c r="J575" s="272"/>
      <c r="K575" s="272"/>
      <c r="L575" s="272"/>
      <c r="M575" s="272"/>
      <c r="N575" s="272"/>
      <c r="O575" s="272"/>
      <c r="P575" s="272"/>
      <c r="Q575" s="272"/>
      <c r="R575" s="272"/>
      <c r="S575" s="272"/>
      <c r="T575" s="272"/>
      <c r="U575" s="272"/>
      <c r="V575" s="272"/>
      <c r="W575" s="272"/>
      <c r="X575" s="272"/>
      <c r="Y575" s="272"/>
      <c r="Z575" s="272"/>
    </row>
    <row r="576" spans="1:26" ht="12.75" customHeight="1" x14ac:dyDescent="0.35">
      <c r="A576" s="272"/>
      <c r="B576" s="272"/>
      <c r="C576" s="272"/>
      <c r="D576" s="272"/>
      <c r="E576" s="272"/>
      <c r="F576" s="272"/>
      <c r="G576" s="272"/>
      <c r="H576" s="272"/>
      <c r="I576" s="272"/>
      <c r="J576" s="272"/>
      <c r="K576" s="272"/>
      <c r="L576" s="272"/>
      <c r="M576" s="272"/>
      <c r="N576" s="272"/>
      <c r="O576" s="272"/>
      <c r="P576" s="272"/>
      <c r="Q576" s="272"/>
      <c r="R576" s="272"/>
      <c r="S576" s="272"/>
      <c r="T576" s="272"/>
      <c r="U576" s="272"/>
      <c r="V576" s="272"/>
      <c r="W576" s="272"/>
      <c r="X576" s="272"/>
      <c r="Y576" s="272"/>
      <c r="Z576" s="272"/>
    </row>
    <row r="577" spans="1:26" ht="12.75" customHeight="1" x14ac:dyDescent="0.35">
      <c r="A577" s="272"/>
      <c r="B577" s="272"/>
      <c r="C577" s="272"/>
      <c r="D577" s="272"/>
      <c r="E577" s="272"/>
      <c r="F577" s="272"/>
      <c r="G577" s="272"/>
      <c r="H577" s="272"/>
      <c r="I577" s="272"/>
      <c r="J577" s="272"/>
      <c r="K577" s="272"/>
      <c r="L577" s="272"/>
      <c r="M577" s="272"/>
      <c r="N577" s="272"/>
      <c r="O577" s="272"/>
      <c r="P577" s="272"/>
      <c r="Q577" s="272"/>
      <c r="R577" s="272"/>
      <c r="S577" s="272"/>
      <c r="T577" s="272"/>
      <c r="U577" s="272"/>
      <c r="V577" s="272"/>
      <c r="W577" s="272"/>
      <c r="X577" s="272"/>
      <c r="Y577" s="272"/>
      <c r="Z577" s="272"/>
    </row>
    <row r="578" spans="1:26" ht="12.75" customHeight="1" x14ac:dyDescent="0.35">
      <c r="A578" s="272"/>
      <c r="B578" s="272"/>
      <c r="C578" s="272"/>
      <c r="D578" s="272"/>
      <c r="E578" s="272"/>
      <c r="F578" s="272"/>
      <c r="G578" s="272"/>
      <c r="H578" s="272"/>
      <c r="I578" s="272"/>
      <c r="J578" s="272"/>
      <c r="K578" s="272"/>
      <c r="L578" s="272"/>
      <c r="M578" s="272"/>
      <c r="N578" s="272"/>
      <c r="O578" s="272"/>
      <c r="P578" s="272"/>
      <c r="Q578" s="272"/>
      <c r="R578" s="272"/>
      <c r="S578" s="272"/>
      <c r="T578" s="272"/>
      <c r="U578" s="272"/>
      <c r="V578" s="272"/>
      <c r="W578" s="272"/>
      <c r="X578" s="272"/>
      <c r="Y578" s="272"/>
      <c r="Z578" s="272"/>
    </row>
    <row r="579" spans="1:26" ht="12.75" customHeight="1" x14ac:dyDescent="0.35">
      <c r="A579" s="272"/>
      <c r="B579" s="272"/>
      <c r="C579" s="272"/>
      <c r="D579" s="272"/>
      <c r="E579" s="272"/>
      <c r="F579" s="272"/>
      <c r="G579" s="272"/>
      <c r="H579" s="272"/>
      <c r="I579" s="272"/>
      <c r="J579" s="272"/>
      <c r="K579" s="272"/>
      <c r="L579" s="272"/>
      <c r="M579" s="272"/>
      <c r="N579" s="272"/>
      <c r="O579" s="272"/>
      <c r="P579" s="272"/>
      <c r="Q579" s="272"/>
      <c r="R579" s="272"/>
      <c r="S579" s="272"/>
      <c r="T579" s="272"/>
      <c r="U579" s="272"/>
      <c r="V579" s="272"/>
      <c r="W579" s="272"/>
      <c r="X579" s="272"/>
      <c r="Y579" s="272"/>
      <c r="Z579" s="272"/>
    </row>
    <row r="580" spans="1:26" ht="12.75" customHeight="1" x14ac:dyDescent="0.35">
      <c r="A580" s="272"/>
      <c r="B580" s="272"/>
      <c r="C580" s="272"/>
      <c r="D580" s="272"/>
      <c r="E580" s="272"/>
      <c r="F580" s="272"/>
      <c r="G580" s="272"/>
      <c r="H580" s="272"/>
      <c r="I580" s="272"/>
      <c r="J580" s="272"/>
      <c r="K580" s="272"/>
      <c r="L580" s="272"/>
      <c r="M580" s="272"/>
      <c r="N580" s="272"/>
      <c r="O580" s="272"/>
      <c r="P580" s="272"/>
      <c r="Q580" s="272"/>
      <c r="R580" s="272"/>
      <c r="S580" s="272"/>
      <c r="T580" s="272"/>
      <c r="U580" s="272"/>
      <c r="V580" s="272"/>
      <c r="W580" s="272"/>
      <c r="X580" s="272"/>
      <c r="Y580" s="272"/>
      <c r="Z580" s="272"/>
    </row>
    <row r="581" spans="1:26" ht="12.75" customHeight="1" x14ac:dyDescent="0.35">
      <c r="A581" s="272"/>
      <c r="B581" s="272"/>
      <c r="C581" s="272"/>
      <c r="D581" s="272"/>
      <c r="E581" s="272"/>
      <c r="F581" s="272"/>
      <c r="G581" s="272"/>
      <c r="H581" s="272"/>
      <c r="I581" s="272"/>
      <c r="J581" s="272"/>
      <c r="K581" s="272"/>
      <c r="L581" s="272"/>
      <c r="M581" s="272"/>
      <c r="N581" s="272"/>
      <c r="O581" s="272"/>
      <c r="P581" s="272"/>
      <c r="Q581" s="272"/>
      <c r="R581" s="272"/>
      <c r="S581" s="272"/>
      <c r="T581" s="272"/>
      <c r="U581" s="272"/>
      <c r="V581" s="272"/>
      <c r="W581" s="272"/>
      <c r="X581" s="272"/>
      <c r="Y581" s="272"/>
      <c r="Z581" s="272"/>
    </row>
    <row r="582" spans="1:26" ht="12.75" customHeight="1" x14ac:dyDescent="0.35">
      <c r="A582" s="272"/>
      <c r="B582" s="272"/>
      <c r="C582" s="272"/>
      <c r="D582" s="272"/>
      <c r="E582" s="272"/>
      <c r="F582" s="272"/>
      <c r="G582" s="272"/>
      <c r="H582" s="272"/>
      <c r="I582" s="272"/>
      <c r="J582" s="272"/>
      <c r="K582" s="272"/>
      <c r="L582" s="272"/>
      <c r="M582" s="272"/>
      <c r="N582" s="272"/>
      <c r="O582" s="272"/>
      <c r="P582" s="272"/>
      <c r="Q582" s="272"/>
      <c r="R582" s="272"/>
      <c r="S582" s="272"/>
      <c r="T582" s="272"/>
      <c r="U582" s="272"/>
      <c r="V582" s="272"/>
      <c r="W582" s="272"/>
      <c r="X582" s="272"/>
      <c r="Y582" s="272"/>
      <c r="Z582" s="272"/>
    </row>
    <row r="583" spans="1:26" ht="12.75" customHeight="1" x14ac:dyDescent="0.35">
      <c r="A583" s="272"/>
      <c r="B583" s="272"/>
      <c r="C583" s="272"/>
      <c r="D583" s="272"/>
      <c r="E583" s="272"/>
      <c r="F583" s="272"/>
      <c r="G583" s="272"/>
      <c r="H583" s="272"/>
      <c r="I583" s="272"/>
      <c r="J583" s="272"/>
      <c r="K583" s="272"/>
      <c r="L583" s="272"/>
      <c r="M583" s="272"/>
      <c r="N583" s="272"/>
      <c r="O583" s="272"/>
      <c r="P583" s="272"/>
      <c r="Q583" s="272"/>
      <c r="R583" s="272"/>
      <c r="S583" s="272"/>
      <c r="T583" s="272"/>
      <c r="U583" s="272"/>
      <c r="V583" s="272"/>
      <c r="W583" s="272"/>
      <c r="X583" s="272"/>
      <c r="Y583" s="272"/>
      <c r="Z583" s="272"/>
    </row>
    <row r="584" spans="1:26" ht="12.75" customHeight="1" x14ac:dyDescent="0.35">
      <c r="A584" s="272"/>
      <c r="B584" s="272"/>
      <c r="C584" s="272"/>
      <c r="D584" s="272"/>
      <c r="E584" s="272"/>
      <c r="F584" s="272"/>
      <c r="G584" s="272"/>
      <c r="H584" s="272"/>
      <c r="I584" s="272"/>
      <c r="J584" s="272"/>
      <c r="K584" s="272"/>
      <c r="L584" s="272"/>
      <c r="M584" s="272"/>
      <c r="N584" s="272"/>
      <c r="O584" s="272"/>
      <c r="P584" s="272"/>
      <c r="Q584" s="272"/>
      <c r="R584" s="272"/>
      <c r="S584" s="272"/>
      <c r="T584" s="272"/>
      <c r="U584" s="272"/>
      <c r="V584" s="272"/>
      <c r="W584" s="272"/>
      <c r="X584" s="272"/>
      <c r="Y584" s="272"/>
      <c r="Z584" s="272"/>
    </row>
    <row r="585" spans="1:26" ht="12.75" customHeight="1" x14ac:dyDescent="0.35">
      <c r="A585" s="272"/>
      <c r="B585" s="272"/>
      <c r="C585" s="272"/>
      <c r="D585" s="272"/>
      <c r="E585" s="272"/>
      <c r="F585" s="272"/>
      <c r="G585" s="272"/>
      <c r="H585" s="272"/>
      <c r="I585" s="272"/>
      <c r="J585" s="272"/>
      <c r="K585" s="272"/>
      <c r="L585" s="272"/>
      <c r="M585" s="272"/>
      <c r="N585" s="272"/>
      <c r="O585" s="272"/>
      <c r="P585" s="272"/>
      <c r="Q585" s="272"/>
      <c r="R585" s="272"/>
      <c r="S585" s="272"/>
      <c r="T585" s="272"/>
      <c r="U585" s="272"/>
      <c r="V585" s="272"/>
      <c r="W585" s="272"/>
      <c r="X585" s="272"/>
      <c r="Y585" s="272"/>
      <c r="Z585" s="272"/>
    </row>
    <row r="586" spans="1:26" ht="12.75" customHeight="1" x14ac:dyDescent="0.35">
      <c r="A586" s="272"/>
      <c r="B586" s="272"/>
      <c r="C586" s="272"/>
      <c r="D586" s="272"/>
      <c r="E586" s="272"/>
      <c r="F586" s="272"/>
      <c r="G586" s="272"/>
      <c r="H586" s="272"/>
      <c r="I586" s="272"/>
      <c r="J586" s="272"/>
      <c r="K586" s="272"/>
      <c r="L586" s="272"/>
      <c r="M586" s="272"/>
      <c r="N586" s="272"/>
      <c r="O586" s="272"/>
      <c r="P586" s="272"/>
      <c r="Q586" s="272"/>
      <c r="R586" s="272"/>
      <c r="S586" s="272"/>
      <c r="T586" s="272"/>
      <c r="U586" s="272"/>
      <c r="V586" s="272"/>
      <c r="W586" s="272"/>
      <c r="X586" s="272"/>
      <c r="Y586" s="272"/>
      <c r="Z586" s="272"/>
    </row>
    <row r="587" spans="1:26" ht="12.75" customHeight="1" x14ac:dyDescent="0.35">
      <c r="A587" s="272"/>
      <c r="B587" s="272"/>
      <c r="C587" s="272"/>
      <c r="D587" s="272"/>
      <c r="E587" s="272"/>
      <c r="F587" s="272"/>
      <c r="G587" s="272"/>
      <c r="H587" s="272"/>
      <c r="I587" s="272"/>
      <c r="J587" s="272"/>
      <c r="K587" s="272"/>
      <c r="L587" s="272"/>
      <c r="M587" s="272"/>
      <c r="N587" s="272"/>
      <c r="O587" s="272"/>
      <c r="P587" s="272"/>
      <c r="Q587" s="272"/>
      <c r="R587" s="272"/>
      <c r="S587" s="272"/>
      <c r="T587" s="272"/>
      <c r="U587" s="272"/>
      <c r="V587" s="272"/>
      <c r="W587" s="272"/>
      <c r="X587" s="272"/>
      <c r="Y587" s="272"/>
      <c r="Z587" s="272"/>
    </row>
    <row r="588" spans="1:26" ht="12.75" customHeight="1" x14ac:dyDescent="0.35">
      <c r="A588" s="272"/>
      <c r="B588" s="272"/>
      <c r="C588" s="272"/>
      <c r="D588" s="272"/>
      <c r="E588" s="272"/>
      <c r="F588" s="272"/>
      <c r="G588" s="272"/>
      <c r="H588" s="272"/>
      <c r="I588" s="272"/>
      <c r="J588" s="272"/>
      <c r="K588" s="272"/>
      <c r="L588" s="272"/>
      <c r="M588" s="272"/>
      <c r="N588" s="272"/>
      <c r="O588" s="272"/>
      <c r="P588" s="272"/>
      <c r="Q588" s="272"/>
      <c r="R588" s="272"/>
      <c r="S588" s="272"/>
      <c r="T588" s="272"/>
      <c r="U588" s="272"/>
      <c r="V588" s="272"/>
      <c r="W588" s="272"/>
      <c r="X588" s="272"/>
      <c r="Y588" s="272"/>
      <c r="Z588" s="272"/>
    </row>
    <row r="589" spans="1:26" ht="12.75" customHeight="1" x14ac:dyDescent="0.35">
      <c r="A589" s="272"/>
      <c r="B589" s="272"/>
      <c r="C589" s="272"/>
      <c r="D589" s="272"/>
      <c r="E589" s="272"/>
      <c r="F589" s="272"/>
      <c r="G589" s="272"/>
      <c r="H589" s="272"/>
      <c r="I589" s="272"/>
      <c r="J589" s="272"/>
      <c r="K589" s="272"/>
      <c r="L589" s="272"/>
      <c r="M589" s="272"/>
      <c r="N589" s="272"/>
      <c r="O589" s="272"/>
      <c r="P589" s="272"/>
      <c r="Q589" s="272"/>
      <c r="R589" s="272"/>
      <c r="S589" s="272"/>
      <c r="T589" s="272"/>
      <c r="U589" s="272"/>
      <c r="V589" s="272"/>
      <c r="W589" s="272"/>
      <c r="X589" s="272"/>
      <c r="Y589" s="272"/>
      <c r="Z589" s="272"/>
    </row>
    <row r="590" spans="1:26" ht="12.75" customHeight="1" x14ac:dyDescent="0.35">
      <c r="A590" s="272"/>
      <c r="B590" s="272"/>
      <c r="C590" s="272"/>
      <c r="D590" s="272"/>
      <c r="E590" s="272"/>
      <c r="F590" s="272"/>
      <c r="G590" s="272"/>
      <c r="H590" s="272"/>
      <c r="I590" s="272"/>
      <c r="J590" s="272"/>
      <c r="K590" s="272"/>
      <c r="L590" s="272"/>
      <c r="M590" s="272"/>
      <c r="N590" s="272"/>
      <c r="O590" s="272"/>
      <c r="P590" s="272"/>
      <c r="Q590" s="272"/>
      <c r="R590" s="272"/>
      <c r="S590" s="272"/>
      <c r="T590" s="272"/>
      <c r="U590" s="272"/>
      <c r="V590" s="272"/>
      <c r="W590" s="272"/>
      <c r="X590" s="272"/>
      <c r="Y590" s="272"/>
      <c r="Z590" s="272"/>
    </row>
    <row r="591" spans="1:26" ht="12.75" customHeight="1" x14ac:dyDescent="0.35">
      <c r="A591" s="272"/>
      <c r="B591" s="272"/>
      <c r="C591" s="272"/>
      <c r="D591" s="272"/>
      <c r="E591" s="272"/>
      <c r="F591" s="272"/>
      <c r="G591" s="272"/>
      <c r="H591" s="272"/>
      <c r="I591" s="272"/>
      <c r="J591" s="272"/>
      <c r="K591" s="272"/>
      <c r="L591" s="272"/>
      <c r="M591" s="272"/>
      <c r="N591" s="272"/>
      <c r="O591" s="272"/>
      <c r="P591" s="272"/>
      <c r="Q591" s="272"/>
      <c r="R591" s="272"/>
      <c r="S591" s="272"/>
      <c r="T591" s="272"/>
      <c r="U591" s="272"/>
      <c r="V591" s="272"/>
      <c r="W591" s="272"/>
      <c r="X591" s="272"/>
      <c r="Y591" s="272"/>
      <c r="Z591" s="272"/>
    </row>
    <row r="592" spans="1:26" ht="12.75" customHeight="1" x14ac:dyDescent="0.35">
      <c r="A592" s="272"/>
      <c r="B592" s="272"/>
      <c r="C592" s="272"/>
      <c r="D592" s="272"/>
      <c r="E592" s="272"/>
      <c r="F592" s="272"/>
      <c r="G592" s="272"/>
      <c r="H592" s="272"/>
      <c r="I592" s="272"/>
      <c r="J592" s="272"/>
      <c r="K592" s="272"/>
      <c r="L592" s="272"/>
      <c r="M592" s="272"/>
      <c r="N592" s="272"/>
      <c r="O592" s="272"/>
      <c r="P592" s="272"/>
      <c r="Q592" s="272"/>
      <c r="R592" s="272"/>
      <c r="S592" s="272"/>
      <c r="T592" s="272"/>
      <c r="U592" s="272"/>
      <c r="V592" s="272"/>
      <c r="W592" s="272"/>
      <c r="X592" s="272"/>
      <c r="Y592" s="272"/>
      <c r="Z592" s="272"/>
    </row>
    <row r="593" spans="1:26" ht="12.75" customHeight="1" x14ac:dyDescent="0.35">
      <c r="A593" s="272"/>
      <c r="B593" s="272"/>
      <c r="C593" s="272"/>
      <c r="D593" s="272"/>
      <c r="E593" s="272"/>
      <c r="F593" s="272"/>
      <c r="G593" s="272"/>
      <c r="H593" s="272"/>
      <c r="I593" s="272"/>
      <c r="J593" s="272"/>
      <c r="K593" s="272"/>
      <c r="L593" s="272"/>
      <c r="M593" s="272"/>
      <c r="N593" s="272"/>
      <c r="O593" s="272"/>
      <c r="P593" s="272"/>
      <c r="Q593" s="272"/>
      <c r="R593" s="272"/>
      <c r="S593" s="272"/>
      <c r="T593" s="272"/>
      <c r="U593" s="272"/>
      <c r="V593" s="272"/>
      <c r="W593" s="272"/>
      <c r="X593" s="272"/>
      <c r="Y593" s="272"/>
      <c r="Z593" s="272"/>
    </row>
    <row r="594" spans="1:26" ht="12.75" customHeight="1" x14ac:dyDescent="0.35">
      <c r="A594" s="272"/>
      <c r="B594" s="272"/>
      <c r="C594" s="272"/>
      <c r="D594" s="272"/>
      <c r="E594" s="272"/>
      <c r="F594" s="272"/>
      <c r="G594" s="272"/>
      <c r="H594" s="272"/>
      <c r="I594" s="272"/>
      <c r="J594" s="272"/>
      <c r="K594" s="272"/>
      <c r="L594" s="272"/>
      <c r="M594" s="272"/>
      <c r="N594" s="272"/>
      <c r="O594" s="272"/>
      <c r="P594" s="272"/>
      <c r="Q594" s="272"/>
      <c r="R594" s="272"/>
      <c r="S594" s="272"/>
      <c r="T594" s="272"/>
      <c r="U594" s="272"/>
      <c r="V594" s="272"/>
      <c r="W594" s="272"/>
      <c r="X594" s="272"/>
      <c r="Y594" s="272"/>
      <c r="Z594" s="272"/>
    </row>
    <row r="595" spans="1:26" ht="12.75" customHeight="1" x14ac:dyDescent="0.35">
      <c r="A595" s="272"/>
      <c r="B595" s="272"/>
      <c r="C595" s="272"/>
      <c r="D595" s="272"/>
      <c r="E595" s="272"/>
      <c r="F595" s="272"/>
      <c r="G595" s="272"/>
      <c r="H595" s="272"/>
      <c r="I595" s="272"/>
      <c r="J595" s="272"/>
      <c r="K595" s="272"/>
      <c r="L595" s="272"/>
      <c r="M595" s="272"/>
      <c r="N595" s="272"/>
      <c r="O595" s="272"/>
      <c r="P595" s="272"/>
      <c r="Q595" s="272"/>
      <c r="R595" s="272"/>
      <c r="S595" s="272"/>
      <c r="T595" s="272"/>
      <c r="U595" s="272"/>
      <c r="V595" s="272"/>
      <c r="W595" s="272"/>
      <c r="X595" s="272"/>
      <c r="Y595" s="272"/>
      <c r="Z595" s="272"/>
    </row>
    <row r="596" spans="1:26" ht="12.75" customHeight="1" x14ac:dyDescent="0.35">
      <c r="A596" s="272"/>
      <c r="B596" s="272"/>
      <c r="C596" s="272"/>
      <c r="D596" s="272"/>
      <c r="E596" s="272"/>
      <c r="F596" s="272"/>
      <c r="G596" s="272"/>
      <c r="H596" s="272"/>
      <c r="I596" s="272"/>
      <c r="J596" s="272"/>
      <c r="K596" s="272"/>
      <c r="L596" s="272"/>
      <c r="M596" s="272"/>
      <c r="N596" s="272"/>
      <c r="O596" s="272"/>
      <c r="P596" s="272"/>
      <c r="Q596" s="272"/>
      <c r="R596" s="272"/>
      <c r="S596" s="272"/>
      <c r="T596" s="272"/>
      <c r="U596" s="272"/>
      <c r="V596" s="272"/>
      <c r="W596" s="272"/>
      <c r="X596" s="272"/>
      <c r="Y596" s="272"/>
      <c r="Z596" s="272"/>
    </row>
    <row r="597" spans="1:26" ht="12.75" customHeight="1" x14ac:dyDescent="0.35">
      <c r="A597" s="272"/>
      <c r="B597" s="272"/>
      <c r="C597" s="272"/>
      <c r="D597" s="272"/>
      <c r="E597" s="272"/>
      <c r="F597" s="272"/>
      <c r="G597" s="272"/>
      <c r="H597" s="272"/>
      <c r="I597" s="272"/>
      <c r="J597" s="272"/>
      <c r="K597" s="272"/>
      <c r="L597" s="272"/>
      <c r="M597" s="272"/>
      <c r="N597" s="272"/>
      <c r="O597" s="272"/>
      <c r="P597" s="272"/>
      <c r="Q597" s="272"/>
      <c r="R597" s="272"/>
      <c r="S597" s="272"/>
      <c r="T597" s="272"/>
      <c r="U597" s="272"/>
      <c r="V597" s="272"/>
      <c r="W597" s="272"/>
      <c r="X597" s="272"/>
      <c r="Y597" s="272"/>
      <c r="Z597" s="272"/>
    </row>
    <row r="598" spans="1:26" ht="12.75" customHeight="1" x14ac:dyDescent="0.35">
      <c r="A598" s="272"/>
      <c r="B598" s="272"/>
      <c r="C598" s="272"/>
      <c r="D598" s="272"/>
      <c r="E598" s="272"/>
      <c r="F598" s="272"/>
      <c r="G598" s="272"/>
      <c r="H598" s="272"/>
      <c r="I598" s="272"/>
      <c r="J598" s="272"/>
      <c r="K598" s="272"/>
      <c r="L598" s="272"/>
      <c r="M598" s="272"/>
      <c r="N598" s="272"/>
      <c r="O598" s="272"/>
      <c r="P598" s="272"/>
      <c r="Q598" s="272"/>
      <c r="R598" s="272"/>
      <c r="S598" s="272"/>
      <c r="T598" s="272"/>
      <c r="U598" s="272"/>
      <c r="V598" s="272"/>
      <c r="W598" s="272"/>
      <c r="X598" s="272"/>
      <c r="Y598" s="272"/>
      <c r="Z598" s="272"/>
    </row>
    <row r="599" spans="1:26" ht="12.75" customHeight="1" x14ac:dyDescent="0.35">
      <c r="A599" s="272"/>
      <c r="B599" s="272"/>
      <c r="C599" s="272"/>
      <c r="D599" s="272"/>
      <c r="E599" s="272"/>
      <c r="F599" s="272"/>
      <c r="G599" s="272"/>
      <c r="H599" s="272"/>
      <c r="I599" s="272"/>
      <c r="J599" s="272"/>
      <c r="K599" s="272"/>
      <c r="L599" s="272"/>
      <c r="M599" s="272"/>
      <c r="N599" s="272"/>
      <c r="O599" s="272"/>
      <c r="P599" s="272"/>
      <c r="Q599" s="272"/>
      <c r="R599" s="272"/>
      <c r="S599" s="272"/>
      <c r="T599" s="272"/>
      <c r="U599" s="272"/>
      <c r="V599" s="272"/>
      <c r="W599" s="272"/>
      <c r="X599" s="272"/>
      <c r="Y599" s="272"/>
      <c r="Z599" s="272"/>
    </row>
    <row r="600" spans="1:26" ht="12.75" customHeight="1" x14ac:dyDescent="0.35">
      <c r="A600" s="272"/>
      <c r="B600" s="272"/>
      <c r="C600" s="272"/>
      <c r="D600" s="272"/>
      <c r="E600" s="272"/>
      <c r="F600" s="272"/>
      <c r="G600" s="272"/>
      <c r="H600" s="272"/>
      <c r="I600" s="272"/>
      <c r="J600" s="272"/>
      <c r="K600" s="272"/>
      <c r="L600" s="272"/>
      <c r="M600" s="272"/>
      <c r="N600" s="272"/>
      <c r="O600" s="272"/>
      <c r="P600" s="272"/>
      <c r="Q600" s="272"/>
      <c r="R600" s="272"/>
      <c r="S600" s="272"/>
      <c r="T600" s="272"/>
      <c r="U600" s="272"/>
      <c r="V600" s="272"/>
      <c r="W600" s="272"/>
      <c r="X600" s="272"/>
      <c r="Y600" s="272"/>
      <c r="Z600" s="272"/>
    </row>
    <row r="601" spans="1:26" ht="12.75" customHeight="1" x14ac:dyDescent="0.35">
      <c r="A601" s="272"/>
      <c r="B601" s="272"/>
      <c r="C601" s="272"/>
      <c r="D601" s="272"/>
      <c r="E601" s="272"/>
      <c r="F601" s="272"/>
      <c r="G601" s="272"/>
      <c r="H601" s="272"/>
      <c r="I601" s="272"/>
      <c r="J601" s="272"/>
      <c r="K601" s="272"/>
      <c r="L601" s="272"/>
      <c r="M601" s="272"/>
      <c r="N601" s="272"/>
      <c r="O601" s="272"/>
      <c r="P601" s="272"/>
      <c r="Q601" s="272"/>
      <c r="R601" s="272"/>
      <c r="S601" s="272"/>
      <c r="T601" s="272"/>
      <c r="U601" s="272"/>
      <c r="V601" s="272"/>
      <c r="W601" s="272"/>
      <c r="X601" s="272"/>
      <c r="Y601" s="272"/>
      <c r="Z601" s="272"/>
    </row>
    <row r="602" spans="1:26" ht="12.75" customHeight="1" x14ac:dyDescent="0.35">
      <c r="A602" s="272"/>
      <c r="B602" s="272"/>
      <c r="C602" s="272"/>
      <c r="D602" s="272"/>
      <c r="E602" s="272"/>
      <c r="F602" s="272"/>
      <c r="G602" s="272"/>
      <c r="H602" s="272"/>
      <c r="I602" s="272"/>
      <c r="J602" s="272"/>
      <c r="K602" s="272"/>
      <c r="L602" s="272"/>
      <c r="M602" s="272"/>
      <c r="N602" s="272"/>
      <c r="O602" s="272"/>
      <c r="P602" s="272"/>
      <c r="Q602" s="272"/>
      <c r="R602" s="272"/>
      <c r="S602" s="272"/>
      <c r="T602" s="272"/>
      <c r="U602" s="272"/>
      <c r="V602" s="272"/>
      <c r="W602" s="272"/>
      <c r="X602" s="272"/>
      <c r="Y602" s="272"/>
      <c r="Z602" s="272"/>
    </row>
    <row r="603" spans="1:26" ht="12.75" customHeight="1" x14ac:dyDescent="0.35">
      <c r="A603" s="272"/>
      <c r="B603" s="272"/>
      <c r="C603" s="272"/>
      <c r="D603" s="272"/>
      <c r="E603" s="272"/>
      <c r="F603" s="272"/>
      <c r="G603" s="272"/>
      <c r="H603" s="272"/>
      <c r="I603" s="272"/>
      <c r="J603" s="272"/>
      <c r="K603" s="272"/>
      <c r="L603" s="272"/>
      <c r="M603" s="272"/>
      <c r="N603" s="272"/>
      <c r="O603" s="272"/>
      <c r="P603" s="272"/>
      <c r="Q603" s="272"/>
      <c r="R603" s="272"/>
      <c r="S603" s="272"/>
      <c r="T603" s="272"/>
      <c r="U603" s="272"/>
      <c r="V603" s="272"/>
      <c r="W603" s="272"/>
      <c r="X603" s="272"/>
      <c r="Y603" s="272"/>
      <c r="Z603" s="272"/>
    </row>
    <row r="604" spans="1:26" ht="12.75" customHeight="1" x14ac:dyDescent="0.35">
      <c r="A604" s="272"/>
      <c r="B604" s="272"/>
      <c r="C604" s="272"/>
      <c r="D604" s="272"/>
      <c r="E604" s="272"/>
      <c r="F604" s="272"/>
      <c r="G604" s="272"/>
      <c r="H604" s="272"/>
      <c r="I604" s="272"/>
      <c r="J604" s="272"/>
      <c r="K604" s="272"/>
      <c r="L604" s="272"/>
      <c r="M604" s="272"/>
      <c r="N604" s="272"/>
      <c r="O604" s="272"/>
      <c r="P604" s="272"/>
      <c r="Q604" s="272"/>
      <c r="R604" s="272"/>
      <c r="S604" s="272"/>
      <c r="T604" s="272"/>
      <c r="U604" s="272"/>
      <c r="V604" s="272"/>
      <c r="W604" s="272"/>
      <c r="X604" s="272"/>
      <c r="Y604" s="272"/>
      <c r="Z604" s="272"/>
    </row>
    <row r="605" spans="1:26" ht="12.75" customHeight="1" x14ac:dyDescent="0.35">
      <c r="A605" s="272"/>
      <c r="B605" s="272"/>
      <c r="C605" s="272"/>
      <c r="D605" s="272"/>
      <c r="E605" s="272"/>
      <c r="F605" s="272"/>
      <c r="G605" s="272"/>
      <c r="H605" s="272"/>
      <c r="I605" s="272"/>
      <c r="J605" s="272"/>
      <c r="K605" s="272"/>
      <c r="L605" s="272"/>
      <c r="M605" s="272"/>
      <c r="N605" s="272"/>
      <c r="O605" s="272"/>
      <c r="P605" s="272"/>
      <c r="Q605" s="272"/>
      <c r="R605" s="272"/>
      <c r="S605" s="272"/>
      <c r="T605" s="272"/>
      <c r="U605" s="272"/>
      <c r="V605" s="272"/>
      <c r="W605" s="272"/>
      <c r="X605" s="272"/>
      <c r="Y605" s="272"/>
      <c r="Z605" s="272"/>
    </row>
    <row r="606" spans="1:26" ht="12.75" customHeight="1" x14ac:dyDescent="0.35">
      <c r="A606" s="272"/>
      <c r="B606" s="272"/>
      <c r="C606" s="272"/>
      <c r="D606" s="272"/>
      <c r="E606" s="272"/>
      <c r="F606" s="272"/>
      <c r="G606" s="272"/>
      <c r="H606" s="272"/>
      <c r="I606" s="272"/>
      <c r="J606" s="272"/>
      <c r="K606" s="272"/>
      <c r="L606" s="272"/>
      <c r="M606" s="272"/>
      <c r="N606" s="272"/>
      <c r="O606" s="272"/>
      <c r="P606" s="272"/>
      <c r="Q606" s="272"/>
      <c r="R606" s="272"/>
      <c r="S606" s="272"/>
      <c r="T606" s="272"/>
      <c r="U606" s="272"/>
      <c r="V606" s="272"/>
      <c r="W606" s="272"/>
      <c r="X606" s="272"/>
      <c r="Y606" s="272"/>
      <c r="Z606" s="272"/>
    </row>
    <row r="607" spans="1:26" ht="12.75" customHeight="1" x14ac:dyDescent="0.35">
      <c r="A607" s="272"/>
      <c r="B607" s="272"/>
      <c r="C607" s="272"/>
      <c r="D607" s="272"/>
      <c r="E607" s="272"/>
      <c r="F607" s="272"/>
      <c r="G607" s="272"/>
      <c r="H607" s="272"/>
      <c r="I607" s="272"/>
      <c r="J607" s="272"/>
      <c r="K607" s="272"/>
      <c r="L607" s="272"/>
      <c r="M607" s="272"/>
      <c r="N607" s="272"/>
      <c r="O607" s="272"/>
      <c r="P607" s="272"/>
      <c r="Q607" s="272"/>
      <c r="R607" s="272"/>
      <c r="S607" s="272"/>
      <c r="T607" s="272"/>
      <c r="U607" s="272"/>
      <c r="V607" s="272"/>
      <c r="W607" s="272"/>
      <c r="X607" s="272"/>
      <c r="Y607" s="272"/>
      <c r="Z607" s="272"/>
    </row>
    <row r="608" spans="1:26" ht="12.75" customHeight="1" x14ac:dyDescent="0.35">
      <c r="A608" s="272"/>
      <c r="B608" s="272"/>
      <c r="C608" s="272"/>
      <c r="D608" s="272"/>
      <c r="E608" s="272"/>
      <c r="F608" s="272"/>
      <c r="G608" s="272"/>
      <c r="H608" s="272"/>
      <c r="I608" s="272"/>
      <c r="J608" s="272"/>
      <c r="K608" s="272"/>
      <c r="L608" s="272"/>
      <c r="M608" s="272"/>
      <c r="N608" s="272"/>
      <c r="O608" s="272"/>
      <c r="P608" s="272"/>
      <c r="Q608" s="272"/>
      <c r="R608" s="272"/>
      <c r="S608" s="272"/>
      <c r="T608" s="272"/>
      <c r="U608" s="272"/>
      <c r="V608" s="272"/>
      <c r="W608" s="272"/>
      <c r="X608" s="272"/>
      <c r="Y608" s="272"/>
      <c r="Z608" s="272"/>
    </row>
    <row r="609" spans="1:26" ht="12.75" customHeight="1" x14ac:dyDescent="0.35">
      <c r="A609" s="272"/>
      <c r="B609" s="272"/>
      <c r="C609" s="272"/>
      <c r="D609" s="272"/>
      <c r="E609" s="272"/>
      <c r="F609" s="272"/>
      <c r="G609" s="272"/>
      <c r="H609" s="272"/>
      <c r="I609" s="272"/>
      <c r="J609" s="272"/>
      <c r="K609" s="272"/>
      <c r="L609" s="272"/>
      <c r="M609" s="272"/>
      <c r="N609" s="272"/>
      <c r="O609" s="272"/>
      <c r="P609" s="272"/>
      <c r="Q609" s="272"/>
      <c r="R609" s="272"/>
      <c r="S609" s="272"/>
      <c r="T609" s="272"/>
      <c r="U609" s="272"/>
      <c r="V609" s="272"/>
      <c r="W609" s="272"/>
      <c r="X609" s="272"/>
      <c r="Y609" s="272"/>
      <c r="Z609" s="272"/>
    </row>
    <row r="610" spans="1:26" ht="12.75" customHeight="1" x14ac:dyDescent="0.35">
      <c r="A610" s="272"/>
      <c r="B610" s="272"/>
      <c r="C610" s="272"/>
      <c r="D610" s="272"/>
      <c r="E610" s="272"/>
      <c r="F610" s="272"/>
      <c r="G610" s="272"/>
      <c r="H610" s="272"/>
      <c r="I610" s="272"/>
      <c r="J610" s="272"/>
      <c r="K610" s="272"/>
      <c r="L610" s="272"/>
      <c r="M610" s="272"/>
      <c r="N610" s="272"/>
      <c r="O610" s="272"/>
      <c r="P610" s="272"/>
      <c r="Q610" s="272"/>
      <c r="R610" s="272"/>
      <c r="S610" s="272"/>
      <c r="T610" s="272"/>
      <c r="U610" s="272"/>
      <c r="V610" s="272"/>
      <c r="W610" s="272"/>
      <c r="X610" s="272"/>
      <c r="Y610" s="272"/>
      <c r="Z610" s="272"/>
    </row>
    <row r="611" spans="1:26" ht="12.75" customHeight="1" x14ac:dyDescent="0.35">
      <c r="A611" s="272"/>
      <c r="B611" s="272"/>
      <c r="C611" s="272"/>
      <c r="D611" s="272"/>
      <c r="E611" s="272"/>
      <c r="F611" s="272"/>
      <c r="G611" s="272"/>
      <c r="H611" s="272"/>
      <c r="I611" s="272"/>
      <c r="J611" s="272"/>
      <c r="K611" s="272"/>
      <c r="L611" s="272"/>
      <c r="M611" s="272"/>
      <c r="N611" s="272"/>
      <c r="O611" s="272"/>
      <c r="P611" s="272"/>
      <c r="Q611" s="272"/>
      <c r="R611" s="272"/>
      <c r="S611" s="272"/>
      <c r="T611" s="272"/>
      <c r="U611" s="272"/>
      <c r="V611" s="272"/>
      <c r="W611" s="272"/>
      <c r="X611" s="272"/>
      <c r="Y611" s="272"/>
      <c r="Z611" s="272"/>
    </row>
    <row r="612" spans="1:26" ht="12.75" customHeight="1" x14ac:dyDescent="0.35">
      <c r="A612" s="272"/>
      <c r="B612" s="272"/>
      <c r="C612" s="272"/>
      <c r="D612" s="272"/>
      <c r="E612" s="272"/>
      <c r="F612" s="272"/>
      <c r="G612" s="272"/>
      <c r="H612" s="272"/>
      <c r="I612" s="272"/>
      <c r="J612" s="272"/>
      <c r="K612" s="272"/>
      <c r="L612" s="272"/>
      <c r="M612" s="272"/>
      <c r="N612" s="272"/>
      <c r="O612" s="272"/>
      <c r="P612" s="272"/>
      <c r="Q612" s="272"/>
      <c r="R612" s="272"/>
      <c r="S612" s="272"/>
      <c r="T612" s="272"/>
      <c r="U612" s="272"/>
      <c r="V612" s="272"/>
      <c r="W612" s="272"/>
      <c r="X612" s="272"/>
      <c r="Y612" s="272"/>
      <c r="Z612" s="272"/>
    </row>
    <row r="613" spans="1:26" ht="12.75" customHeight="1" x14ac:dyDescent="0.35">
      <c r="A613" s="272"/>
      <c r="B613" s="272"/>
      <c r="C613" s="272"/>
      <c r="D613" s="272"/>
      <c r="E613" s="272"/>
      <c r="F613" s="272"/>
      <c r="G613" s="272"/>
      <c r="H613" s="272"/>
      <c r="I613" s="272"/>
      <c r="J613" s="272"/>
      <c r="K613" s="272"/>
      <c r="L613" s="272"/>
      <c r="M613" s="272"/>
      <c r="N613" s="272"/>
      <c r="O613" s="272"/>
      <c r="P613" s="272"/>
      <c r="Q613" s="272"/>
      <c r="R613" s="272"/>
      <c r="S613" s="272"/>
      <c r="T613" s="272"/>
      <c r="U613" s="272"/>
      <c r="V613" s="272"/>
      <c r="W613" s="272"/>
      <c r="X613" s="272"/>
      <c r="Y613" s="272"/>
      <c r="Z613" s="272"/>
    </row>
    <row r="614" spans="1:26" ht="12.75" customHeight="1" x14ac:dyDescent="0.35">
      <c r="A614" s="272"/>
      <c r="B614" s="272"/>
      <c r="C614" s="272"/>
      <c r="D614" s="272"/>
      <c r="E614" s="272"/>
      <c r="F614" s="272"/>
      <c r="G614" s="272"/>
      <c r="H614" s="272"/>
      <c r="I614" s="272"/>
      <c r="J614" s="272"/>
      <c r="K614" s="272"/>
      <c r="L614" s="272"/>
      <c r="M614" s="272"/>
      <c r="N614" s="272"/>
      <c r="O614" s="272"/>
      <c r="P614" s="272"/>
      <c r="Q614" s="272"/>
      <c r="R614" s="272"/>
      <c r="S614" s="272"/>
      <c r="T614" s="272"/>
      <c r="U614" s="272"/>
      <c r="V614" s="272"/>
      <c r="W614" s="272"/>
      <c r="X614" s="272"/>
      <c r="Y614" s="272"/>
      <c r="Z614" s="272"/>
    </row>
    <row r="615" spans="1:26" ht="12.75" customHeight="1" x14ac:dyDescent="0.35">
      <c r="A615" s="272"/>
      <c r="B615" s="272"/>
      <c r="C615" s="272"/>
      <c r="D615" s="272"/>
      <c r="E615" s="272"/>
      <c r="F615" s="272"/>
      <c r="G615" s="272"/>
      <c r="H615" s="272"/>
      <c r="I615" s="272"/>
      <c r="J615" s="272"/>
      <c r="K615" s="272"/>
      <c r="L615" s="272"/>
      <c r="M615" s="272"/>
      <c r="N615" s="272"/>
      <c r="O615" s="272"/>
      <c r="P615" s="272"/>
      <c r="Q615" s="272"/>
      <c r="R615" s="272"/>
      <c r="S615" s="272"/>
      <c r="T615" s="272"/>
      <c r="U615" s="272"/>
      <c r="V615" s="272"/>
      <c r="W615" s="272"/>
      <c r="X615" s="272"/>
      <c r="Y615" s="272"/>
      <c r="Z615" s="272"/>
    </row>
    <row r="616" spans="1:26" ht="12.75" customHeight="1" x14ac:dyDescent="0.35">
      <c r="A616" s="272"/>
      <c r="B616" s="272"/>
      <c r="C616" s="272"/>
      <c r="D616" s="272"/>
      <c r="E616" s="272"/>
      <c r="F616" s="272"/>
      <c r="G616" s="272"/>
      <c r="H616" s="272"/>
      <c r="I616" s="272"/>
      <c r="J616" s="272"/>
      <c r="K616" s="272"/>
      <c r="L616" s="272"/>
      <c r="M616" s="272"/>
      <c r="N616" s="272"/>
      <c r="O616" s="272"/>
      <c r="P616" s="272"/>
      <c r="Q616" s="272"/>
      <c r="R616" s="272"/>
      <c r="S616" s="272"/>
      <c r="T616" s="272"/>
      <c r="U616" s="272"/>
      <c r="V616" s="272"/>
      <c r="W616" s="272"/>
      <c r="X616" s="272"/>
      <c r="Y616" s="272"/>
      <c r="Z616" s="272"/>
    </row>
    <row r="617" spans="1:26" ht="12.75" customHeight="1" x14ac:dyDescent="0.35">
      <c r="A617" s="272"/>
      <c r="B617" s="272"/>
      <c r="C617" s="272"/>
      <c r="D617" s="272"/>
      <c r="E617" s="272"/>
      <c r="F617" s="272"/>
      <c r="G617" s="272"/>
      <c r="H617" s="272"/>
      <c r="I617" s="272"/>
      <c r="J617" s="272"/>
      <c r="K617" s="272"/>
      <c r="L617" s="272"/>
      <c r="M617" s="272"/>
      <c r="N617" s="272"/>
      <c r="O617" s="272"/>
      <c r="P617" s="272"/>
      <c r="Q617" s="272"/>
      <c r="R617" s="272"/>
      <c r="S617" s="272"/>
      <c r="T617" s="272"/>
      <c r="U617" s="272"/>
      <c r="V617" s="272"/>
      <c r="W617" s="272"/>
      <c r="X617" s="272"/>
      <c r="Y617" s="272"/>
      <c r="Z617" s="272"/>
    </row>
    <row r="618" spans="1:26" ht="12.75" customHeight="1" x14ac:dyDescent="0.35">
      <c r="A618" s="272"/>
      <c r="B618" s="272"/>
      <c r="C618" s="272"/>
      <c r="D618" s="272"/>
      <c r="E618" s="272"/>
      <c r="F618" s="272"/>
      <c r="G618" s="272"/>
      <c r="H618" s="272"/>
      <c r="I618" s="272"/>
      <c r="J618" s="272"/>
      <c r="K618" s="272"/>
      <c r="L618" s="272"/>
      <c r="M618" s="272"/>
      <c r="N618" s="272"/>
      <c r="O618" s="272"/>
      <c r="P618" s="272"/>
      <c r="Q618" s="272"/>
      <c r="R618" s="272"/>
      <c r="S618" s="272"/>
      <c r="T618" s="272"/>
      <c r="U618" s="272"/>
      <c r="V618" s="272"/>
      <c r="W618" s="272"/>
      <c r="X618" s="272"/>
      <c r="Y618" s="272"/>
      <c r="Z618" s="272"/>
    </row>
    <row r="619" spans="1:26" ht="12.75" customHeight="1" x14ac:dyDescent="0.35">
      <c r="A619" s="272"/>
      <c r="B619" s="272"/>
      <c r="C619" s="272"/>
      <c r="D619" s="272"/>
      <c r="E619" s="272"/>
      <c r="F619" s="272"/>
      <c r="G619" s="272"/>
      <c r="H619" s="272"/>
      <c r="I619" s="272"/>
      <c r="J619" s="272"/>
      <c r="K619" s="272"/>
      <c r="L619" s="272"/>
      <c r="M619" s="272"/>
      <c r="N619" s="272"/>
      <c r="O619" s="272"/>
      <c r="P619" s="272"/>
      <c r="Q619" s="272"/>
      <c r="R619" s="272"/>
      <c r="S619" s="272"/>
      <c r="T619" s="272"/>
      <c r="U619" s="272"/>
      <c r="V619" s="272"/>
      <c r="W619" s="272"/>
      <c r="X619" s="272"/>
      <c r="Y619" s="272"/>
      <c r="Z619" s="272"/>
    </row>
    <row r="620" spans="1:26" ht="12.75" customHeight="1" x14ac:dyDescent="0.35">
      <c r="A620" s="272"/>
      <c r="B620" s="272"/>
      <c r="C620" s="272"/>
      <c r="D620" s="272"/>
      <c r="E620" s="272"/>
      <c r="F620" s="272"/>
      <c r="G620" s="272"/>
      <c r="H620" s="272"/>
      <c r="I620" s="272"/>
      <c r="J620" s="272"/>
      <c r="K620" s="272"/>
      <c r="L620" s="272"/>
      <c r="M620" s="272"/>
      <c r="N620" s="272"/>
      <c r="O620" s="272"/>
      <c r="P620" s="272"/>
      <c r="Q620" s="272"/>
      <c r="R620" s="272"/>
      <c r="S620" s="272"/>
      <c r="T620" s="272"/>
      <c r="U620" s="272"/>
      <c r="V620" s="272"/>
      <c r="W620" s="272"/>
      <c r="X620" s="272"/>
      <c r="Y620" s="272"/>
      <c r="Z620" s="272"/>
    </row>
    <row r="621" spans="1:26" ht="12.75" customHeight="1" x14ac:dyDescent="0.35">
      <c r="A621" s="272"/>
      <c r="B621" s="272"/>
      <c r="C621" s="272"/>
      <c r="D621" s="272"/>
      <c r="E621" s="272"/>
      <c r="F621" s="272"/>
      <c r="G621" s="272"/>
      <c r="H621" s="272"/>
      <c r="I621" s="272"/>
      <c r="J621" s="272"/>
      <c r="K621" s="272"/>
      <c r="L621" s="272"/>
      <c r="M621" s="272"/>
      <c r="N621" s="272"/>
      <c r="O621" s="272"/>
      <c r="P621" s="272"/>
      <c r="Q621" s="272"/>
      <c r="R621" s="272"/>
      <c r="S621" s="272"/>
      <c r="T621" s="272"/>
      <c r="U621" s="272"/>
      <c r="V621" s="272"/>
      <c r="W621" s="272"/>
      <c r="X621" s="272"/>
      <c r="Y621" s="272"/>
      <c r="Z621" s="272"/>
    </row>
    <row r="622" spans="1:26" ht="12.75" customHeight="1" x14ac:dyDescent="0.35">
      <c r="A622" s="272"/>
      <c r="B622" s="272"/>
      <c r="C622" s="272"/>
      <c r="D622" s="272"/>
      <c r="E622" s="272"/>
      <c r="F622" s="272"/>
      <c r="G622" s="272"/>
      <c r="H622" s="272"/>
      <c r="I622" s="272"/>
      <c r="J622" s="272"/>
      <c r="K622" s="272"/>
      <c r="L622" s="272"/>
      <c r="M622" s="272"/>
      <c r="N622" s="272"/>
      <c r="O622" s="272"/>
      <c r="P622" s="272"/>
      <c r="Q622" s="272"/>
      <c r="R622" s="272"/>
      <c r="S622" s="272"/>
      <c r="T622" s="272"/>
      <c r="U622" s="272"/>
      <c r="V622" s="272"/>
      <c r="W622" s="272"/>
      <c r="X622" s="272"/>
      <c r="Y622" s="272"/>
      <c r="Z622" s="272"/>
    </row>
    <row r="623" spans="1:26" ht="12.75" customHeight="1" x14ac:dyDescent="0.35">
      <c r="A623" s="272"/>
      <c r="B623" s="272"/>
      <c r="C623" s="272"/>
      <c r="D623" s="272"/>
      <c r="E623" s="272"/>
      <c r="F623" s="272"/>
      <c r="G623" s="272"/>
      <c r="H623" s="272"/>
      <c r="I623" s="272"/>
      <c r="J623" s="272"/>
      <c r="K623" s="272"/>
      <c r="L623" s="272"/>
      <c r="M623" s="272"/>
      <c r="N623" s="272"/>
      <c r="O623" s="272"/>
      <c r="P623" s="272"/>
      <c r="Q623" s="272"/>
      <c r="R623" s="272"/>
      <c r="S623" s="272"/>
      <c r="T623" s="272"/>
      <c r="U623" s="272"/>
      <c r="V623" s="272"/>
      <c r="W623" s="272"/>
      <c r="X623" s="272"/>
      <c r="Y623" s="272"/>
      <c r="Z623" s="272"/>
    </row>
    <row r="624" spans="1:26" ht="12.75" customHeight="1" x14ac:dyDescent="0.35">
      <c r="A624" s="272"/>
      <c r="B624" s="272"/>
      <c r="C624" s="272"/>
      <c r="D624" s="272"/>
      <c r="E624" s="272"/>
      <c r="F624" s="272"/>
      <c r="G624" s="272"/>
      <c r="H624" s="272"/>
      <c r="I624" s="272"/>
      <c r="J624" s="272"/>
      <c r="K624" s="272"/>
      <c r="L624" s="272"/>
      <c r="M624" s="272"/>
      <c r="N624" s="272"/>
      <c r="O624" s="272"/>
      <c r="P624" s="272"/>
      <c r="Q624" s="272"/>
      <c r="R624" s="272"/>
      <c r="S624" s="272"/>
      <c r="T624" s="272"/>
      <c r="U624" s="272"/>
      <c r="V624" s="272"/>
      <c r="W624" s="272"/>
      <c r="X624" s="272"/>
      <c r="Y624" s="272"/>
      <c r="Z624" s="272"/>
    </row>
    <row r="625" spans="1:26" ht="12.75" customHeight="1" x14ac:dyDescent="0.35">
      <c r="A625" s="272"/>
      <c r="B625" s="272"/>
      <c r="C625" s="272"/>
      <c r="D625" s="272"/>
      <c r="E625" s="272"/>
      <c r="F625" s="272"/>
      <c r="G625" s="272"/>
      <c r="H625" s="272"/>
      <c r="I625" s="272"/>
      <c r="J625" s="272"/>
      <c r="K625" s="272"/>
      <c r="L625" s="272"/>
      <c r="M625" s="272"/>
      <c r="N625" s="272"/>
      <c r="O625" s="272"/>
      <c r="P625" s="272"/>
      <c r="Q625" s="272"/>
      <c r="R625" s="272"/>
      <c r="S625" s="272"/>
      <c r="T625" s="272"/>
      <c r="U625" s="272"/>
      <c r="V625" s="272"/>
      <c r="W625" s="272"/>
      <c r="X625" s="272"/>
      <c r="Y625" s="272"/>
      <c r="Z625" s="272"/>
    </row>
    <row r="626" spans="1:26" ht="12.75" customHeight="1" x14ac:dyDescent="0.35">
      <c r="A626" s="272"/>
      <c r="B626" s="272"/>
      <c r="C626" s="272"/>
      <c r="D626" s="272"/>
      <c r="E626" s="272"/>
      <c r="F626" s="272"/>
      <c r="G626" s="272"/>
      <c r="H626" s="272"/>
      <c r="I626" s="272"/>
      <c r="J626" s="272"/>
      <c r="K626" s="272"/>
      <c r="L626" s="272"/>
      <c r="M626" s="272"/>
      <c r="N626" s="272"/>
      <c r="O626" s="272"/>
      <c r="P626" s="272"/>
      <c r="Q626" s="272"/>
      <c r="R626" s="272"/>
      <c r="S626" s="272"/>
      <c r="T626" s="272"/>
      <c r="U626" s="272"/>
      <c r="V626" s="272"/>
      <c r="W626" s="272"/>
      <c r="X626" s="272"/>
      <c r="Y626" s="272"/>
      <c r="Z626" s="272"/>
    </row>
    <row r="627" spans="1:26" ht="12.75" customHeight="1" x14ac:dyDescent="0.35">
      <c r="A627" s="272"/>
      <c r="B627" s="272"/>
      <c r="C627" s="272"/>
      <c r="D627" s="272"/>
      <c r="E627" s="272"/>
      <c r="F627" s="272"/>
      <c r="G627" s="272"/>
      <c r="H627" s="272"/>
      <c r="I627" s="272"/>
      <c r="J627" s="272"/>
      <c r="K627" s="272"/>
      <c r="L627" s="272"/>
      <c r="M627" s="272"/>
      <c r="N627" s="272"/>
      <c r="O627" s="272"/>
      <c r="P627" s="272"/>
      <c r="Q627" s="272"/>
      <c r="R627" s="272"/>
      <c r="S627" s="272"/>
      <c r="T627" s="272"/>
      <c r="U627" s="272"/>
      <c r="V627" s="272"/>
      <c r="W627" s="272"/>
      <c r="X627" s="272"/>
      <c r="Y627" s="272"/>
      <c r="Z627" s="272"/>
    </row>
    <row r="628" spans="1:26" ht="12.75" customHeight="1" x14ac:dyDescent="0.35">
      <c r="A628" s="272"/>
      <c r="B628" s="272"/>
      <c r="C628" s="272"/>
      <c r="D628" s="272"/>
      <c r="E628" s="272"/>
      <c r="F628" s="272"/>
      <c r="G628" s="272"/>
      <c r="H628" s="272"/>
      <c r="I628" s="272"/>
      <c r="J628" s="272"/>
      <c r="K628" s="272"/>
      <c r="L628" s="272"/>
      <c r="M628" s="272"/>
      <c r="N628" s="272"/>
      <c r="O628" s="272"/>
      <c r="P628" s="272"/>
      <c r="Q628" s="272"/>
      <c r="R628" s="272"/>
      <c r="S628" s="272"/>
      <c r="T628" s="272"/>
      <c r="U628" s="272"/>
      <c r="V628" s="272"/>
      <c r="W628" s="272"/>
      <c r="X628" s="272"/>
      <c r="Y628" s="272"/>
      <c r="Z628" s="272"/>
    </row>
    <row r="629" spans="1:26" ht="12.75" customHeight="1" x14ac:dyDescent="0.35">
      <c r="A629" s="272"/>
      <c r="B629" s="272"/>
      <c r="C629" s="272"/>
      <c r="D629" s="272"/>
      <c r="E629" s="272"/>
      <c r="F629" s="272"/>
      <c r="G629" s="272"/>
      <c r="H629" s="272"/>
      <c r="I629" s="272"/>
      <c r="J629" s="272"/>
      <c r="K629" s="272"/>
      <c r="L629" s="272"/>
      <c r="M629" s="272"/>
      <c r="N629" s="272"/>
      <c r="O629" s="272"/>
      <c r="P629" s="272"/>
      <c r="Q629" s="272"/>
      <c r="R629" s="272"/>
      <c r="S629" s="272"/>
      <c r="T629" s="272"/>
      <c r="U629" s="272"/>
      <c r="V629" s="272"/>
      <c r="W629" s="272"/>
      <c r="X629" s="272"/>
      <c r="Y629" s="272"/>
      <c r="Z629" s="272"/>
    </row>
    <row r="630" spans="1:26" ht="12.75" customHeight="1" x14ac:dyDescent="0.35">
      <c r="A630" s="272"/>
      <c r="B630" s="272"/>
      <c r="C630" s="272"/>
      <c r="D630" s="272"/>
      <c r="E630" s="272"/>
      <c r="F630" s="272"/>
      <c r="G630" s="272"/>
      <c r="H630" s="272"/>
      <c r="I630" s="272"/>
      <c r="J630" s="272"/>
      <c r="K630" s="272"/>
      <c r="L630" s="272"/>
      <c r="M630" s="272"/>
      <c r="N630" s="272"/>
      <c r="O630" s="272"/>
      <c r="P630" s="272"/>
      <c r="Q630" s="272"/>
      <c r="R630" s="272"/>
      <c r="S630" s="272"/>
      <c r="T630" s="272"/>
      <c r="U630" s="272"/>
      <c r="V630" s="272"/>
      <c r="W630" s="272"/>
      <c r="X630" s="272"/>
      <c r="Y630" s="272"/>
      <c r="Z630" s="272"/>
    </row>
    <row r="631" spans="1:26" ht="12.75" customHeight="1" x14ac:dyDescent="0.35">
      <c r="A631" s="272"/>
      <c r="B631" s="272"/>
      <c r="C631" s="272"/>
      <c r="D631" s="272"/>
      <c r="E631" s="272"/>
      <c r="F631" s="272"/>
      <c r="G631" s="272"/>
      <c r="H631" s="272"/>
      <c r="I631" s="272"/>
      <c r="J631" s="272"/>
      <c r="K631" s="272"/>
      <c r="L631" s="272"/>
      <c r="M631" s="272"/>
      <c r="N631" s="272"/>
      <c r="O631" s="272"/>
      <c r="P631" s="272"/>
      <c r="Q631" s="272"/>
      <c r="R631" s="272"/>
      <c r="S631" s="272"/>
      <c r="T631" s="272"/>
      <c r="U631" s="272"/>
      <c r="V631" s="272"/>
      <c r="W631" s="272"/>
      <c r="X631" s="272"/>
      <c r="Y631" s="272"/>
      <c r="Z631" s="272"/>
    </row>
    <row r="632" spans="1:26" ht="12.75" customHeight="1" x14ac:dyDescent="0.35">
      <c r="A632" s="272"/>
      <c r="B632" s="272"/>
      <c r="C632" s="272"/>
      <c r="D632" s="272"/>
      <c r="E632" s="272"/>
      <c r="F632" s="272"/>
      <c r="G632" s="272"/>
      <c r="H632" s="272"/>
      <c r="I632" s="272"/>
      <c r="J632" s="272"/>
      <c r="K632" s="272"/>
      <c r="L632" s="272"/>
      <c r="M632" s="272"/>
      <c r="N632" s="272"/>
      <c r="O632" s="272"/>
      <c r="P632" s="272"/>
      <c r="Q632" s="272"/>
      <c r="R632" s="272"/>
      <c r="S632" s="272"/>
      <c r="T632" s="272"/>
      <c r="U632" s="272"/>
      <c r="V632" s="272"/>
      <c r="W632" s="272"/>
      <c r="X632" s="272"/>
      <c r="Y632" s="272"/>
      <c r="Z632" s="272"/>
    </row>
    <row r="633" spans="1:26" ht="12.75" customHeight="1" x14ac:dyDescent="0.35">
      <c r="A633" s="272"/>
      <c r="B633" s="272"/>
      <c r="C633" s="272"/>
      <c r="D633" s="272"/>
      <c r="E633" s="272"/>
      <c r="F633" s="272"/>
      <c r="G633" s="272"/>
      <c r="H633" s="272"/>
      <c r="I633" s="272"/>
      <c r="J633" s="272"/>
      <c r="K633" s="272"/>
      <c r="L633" s="272"/>
      <c r="M633" s="272"/>
      <c r="N633" s="272"/>
      <c r="O633" s="272"/>
      <c r="P633" s="272"/>
      <c r="Q633" s="272"/>
      <c r="R633" s="272"/>
      <c r="S633" s="272"/>
      <c r="T633" s="272"/>
      <c r="U633" s="272"/>
      <c r="V633" s="272"/>
      <c r="W633" s="272"/>
      <c r="X633" s="272"/>
      <c r="Y633" s="272"/>
      <c r="Z633" s="272"/>
    </row>
    <row r="634" spans="1:26" ht="12.75" customHeight="1" x14ac:dyDescent="0.35">
      <c r="A634" s="272"/>
      <c r="B634" s="272"/>
      <c r="C634" s="272"/>
      <c r="D634" s="272"/>
      <c r="E634" s="272"/>
      <c r="F634" s="272"/>
      <c r="G634" s="272"/>
      <c r="H634" s="272"/>
      <c r="I634" s="272"/>
      <c r="J634" s="272"/>
      <c r="K634" s="272"/>
      <c r="L634" s="272"/>
      <c r="M634" s="272"/>
      <c r="N634" s="272"/>
      <c r="O634" s="272"/>
      <c r="P634" s="272"/>
      <c r="Q634" s="272"/>
      <c r="R634" s="272"/>
      <c r="S634" s="272"/>
      <c r="T634" s="272"/>
      <c r="U634" s="272"/>
      <c r="V634" s="272"/>
      <c r="W634" s="272"/>
      <c r="X634" s="272"/>
      <c r="Y634" s="272"/>
      <c r="Z634" s="272"/>
    </row>
    <row r="635" spans="1:26" ht="12.75" customHeight="1" x14ac:dyDescent="0.35">
      <c r="A635" s="272"/>
      <c r="B635" s="272"/>
      <c r="C635" s="272"/>
      <c r="D635" s="272"/>
      <c r="E635" s="272"/>
      <c r="F635" s="272"/>
      <c r="G635" s="272"/>
      <c r="H635" s="272"/>
      <c r="I635" s="272"/>
      <c r="J635" s="272"/>
      <c r="K635" s="272"/>
      <c r="L635" s="272"/>
      <c r="M635" s="272"/>
      <c r="N635" s="272"/>
      <c r="O635" s="272"/>
      <c r="P635" s="272"/>
      <c r="Q635" s="272"/>
      <c r="R635" s="272"/>
      <c r="S635" s="272"/>
      <c r="T635" s="272"/>
      <c r="U635" s="272"/>
      <c r="V635" s="272"/>
      <c r="W635" s="272"/>
      <c r="X635" s="272"/>
      <c r="Y635" s="272"/>
      <c r="Z635" s="272"/>
    </row>
    <row r="636" spans="1:26" ht="12.75" customHeight="1" x14ac:dyDescent="0.35">
      <c r="A636" s="272"/>
      <c r="B636" s="272"/>
      <c r="C636" s="272"/>
      <c r="D636" s="272"/>
      <c r="E636" s="272"/>
      <c r="F636" s="272"/>
      <c r="G636" s="272"/>
      <c r="H636" s="272"/>
      <c r="I636" s="272"/>
      <c r="J636" s="272"/>
      <c r="K636" s="272"/>
      <c r="L636" s="272"/>
      <c r="M636" s="272"/>
      <c r="N636" s="272"/>
      <c r="O636" s="272"/>
      <c r="P636" s="272"/>
      <c r="Q636" s="272"/>
      <c r="R636" s="272"/>
      <c r="S636" s="272"/>
      <c r="T636" s="272"/>
      <c r="U636" s="272"/>
      <c r="V636" s="272"/>
      <c r="W636" s="272"/>
      <c r="X636" s="272"/>
      <c r="Y636" s="272"/>
      <c r="Z636" s="272"/>
    </row>
    <row r="637" spans="1:26" ht="12.75" customHeight="1" x14ac:dyDescent="0.35">
      <c r="A637" s="272"/>
      <c r="B637" s="272"/>
      <c r="C637" s="272"/>
      <c r="D637" s="272"/>
      <c r="E637" s="272"/>
      <c r="F637" s="272"/>
      <c r="G637" s="272"/>
      <c r="H637" s="272"/>
      <c r="I637" s="272"/>
      <c r="J637" s="272"/>
      <c r="K637" s="272"/>
      <c r="L637" s="272"/>
      <c r="M637" s="272"/>
      <c r="N637" s="272"/>
      <c r="O637" s="272"/>
      <c r="P637" s="272"/>
      <c r="Q637" s="272"/>
      <c r="R637" s="272"/>
      <c r="S637" s="272"/>
      <c r="T637" s="272"/>
      <c r="U637" s="272"/>
      <c r="V637" s="272"/>
      <c r="W637" s="272"/>
      <c r="X637" s="272"/>
      <c r="Y637" s="272"/>
      <c r="Z637" s="272"/>
    </row>
    <row r="638" spans="1:26" ht="12.75" customHeight="1" x14ac:dyDescent="0.35">
      <c r="A638" s="272"/>
      <c r="B638" s="272"/>
      <c r="C638" s="272"/>
      <c r="D638" s="272"/>
      <c r="E638" s="272"/>
      <c r="F638" s="272"/>
      <c r="G638" s="272"/>
      <c r="H638" s="272"/>
      <c r="I638" s="272"/>
      <c r="J638" s="272"/>
      <c r="K638" s="272"/>
      <c r="L638" s="272"/>
      <c r="M638" s="272"/>
      <c r="N638" s="272"/>
      <c r="O638" s="272"/>
      <c r="P638" s="272"/>
      <c r="Q638" s="272"/>
      <c r="R638" s="272"/>
      <c r="S638" s="272"/>
      <c r="T638" s="272"/>
      <c r="U638" s="272"/>
      <c r="V638" s="272"/>
      <c r="W638" s="272"/>
      <c r="X638" s="272"/>
      <c r="Y638" s="272"/>
      <c r="Z638" s="272"/>
    </row>
    <row r="639" spans="1:26" ht="12.75" customHeight="1" x14ac:dyDescent="0.35">
      <c r="A639" s="272"/>
      <c r="B639" s="272"/>
      <c r="C639" s="272"/>
      <c r="D639" s="272"/>
      <c r="E639" s="272"/>
      <c r="F639" s="272"/>
      <c r="G639" s="272"/>
      <c r="H639" s="272"/>
      <c r="I639" s="272"/>
      <c r="J639" s="272"/>
      <c r="K639" s="272"/>
      <c r="L639" s="272"/>
      <c r="M639" s="272"/>
      <c r="N639" s="272"/>
      <c r="O639" s="272"/>
      <c r="P639" s="272"/>
      <c r="Q639" s="272"/>
      <c r="R639" s="272"/>
      <c r="S639" s="272"/>
      <c r="T639" s="272"/>
      <c r="U639" s="272"/>
      <c r="V639" s="272"/>
      <c r="W639" s="272"/>
      <c r="X639" s="272"/>
      <c r="Y639" s="272"/>
      <c r="Z639" s="272"/>
    </row>
    <row r="640" spans="1:26" ht="12.75" customHeight="1" x14ac:dyDescent="0.35">
      <c r="A640" s="272"/>
      <c r="B640" s="272"/>
      <c r="C640" s="272"/>
      <c r="D640" s="272"/>
      <c r="E640" s="272"/>
      <c r="F640" s="272"/>
      <c r="G640" s="272"/>
      <c r="H640" s="272"/>
      <c r="I640" s="272"/>
      <c r="J640" s="272"/>
      <c r="K640" s="272"/>
      <c r="L640" s="272"/>
      <c r="M640" s="272"/>
      <c r="N640" s="272"/>
      <c r="O640" s="272"/>
      <c r="P640" s="272"/>
      <c r="Q640" s="272"/>
      <c r="R640" s="272"/>
      <c r="S640" s="272"/>
      <c r="T640" s="272"/>
      <c r="U640" s="272"/>
      <c r="V640" s="272"/>
      <c r="W640" s="272"/>
      <c r="X640" s="272"/>
      <c r="Y640" s="272"/>
      <c r="Z640" s="272"/>
    </row>
    <row r="641" spans="1:26" ht="12.75" customHeight="1" x14ac:dyDescent="0.35">
      <c r="A641" s="272"/>
      <c r="B641" s="272"/>
      <c r="C641" s="272"/>
      <c r="D641" s="272"/>
      <c r="E641" s="272"/>
      <c r="F641" s="272"/>
      <c r="G641" s="272"/>
      <c r="H641" s="272"/>
      <c r="I641" s="272"/>
      <c r="J641" s="272"/>
      <c r="K641" s="272"/>
      <c r="L641" s="272"/>
      <c r="M641" s="272"/>
      <c r="N641" s="272"/>
      <c r="O641" s="272"/>
      <c r="P641" s="272"/>
      <c r="Q641" s="272"/>
      <c r="R641" s="272"/>
      <c r="S641" s="272"/>
      <c r="T641" s="272"/>
      <c r="U641" s="272"/>
      <c r="V641" s="272"/>
      <c r="W641" s="272"/>
      <c r="X641" s="272"/>
      <c r="Y641" s="272"/>
      <c r="Z641" s="272"/>
    </row>
    <row r="642" spans="1:26" ht="12.75" customHeight="1" x14ac:dyDescent="0.35">
      <c r="A642" s="272"/>
      <c r="B642" s="272"/>
      <c r="C642" s="272"/>
      <c r="D642" s="272"/>
      <c r="E642" s="272"/>
      <c r="F642" s="272"/>
      <c r="G642" s="272"/>
      <c r="H642" s="272"/>
      <c r="I642" s="272"/>
      <c r="J642" s="272"/>
      <c r="K642" s="272"/>
      <c r="L642" s="272"/>
      <c r="M642" s="272"/>
      <c r="N642" s="272"/>
      <c r="O642" s="272"/>
      <c r="P642" s="272"/>
      <c r="Q642" s="272"/>
      <c r="R642" s="272"/>
      <c r="S642" s="272"/>
      <c r="T642" s="272"/>
      <c r="U642" s="272"/>
      <c r="V642" s="272"/>
      <c r="W642" s="272"/>
      <c r="X642" s="272"/>
      <c r="Y642" s="272"/>
      <c r="Z642" s="272"/>
    </row>
    <row r="643" spans="1:26" ht="12.75" customHeight="1" x14ac:dyDescent="0.35">
      <c r="A643" s="272"/>
      <c r="B643" s="272"/>
      <c r="C643" s="272"/>
      <c r="D643" s="272"/>
      <c r="E643" s="272"/>
      <c r="F643" s="272"/>
      <c r="G643" s="272"/>
      <c r="H643" s="272"/>
      <c r="I643" s="272"/>
      <c r="J643" s="272"/>
      <c r="K643" s="272"/>
      <c r="L643" s="272"/>
      <c r="M643" s="272"/>
      <c r="N643" s="272"/>
      <c r="O643" s="272"/>
      <c r="P643" s="272"/>
      <c r="Q643" s="272"/>
      <c r="R643" s="272"/>
      <c r="S643" s="272"/>
      <c r="T643" s="272"/>
      <c r="U643" s="272"/>
      <c r="V643" s="272"/>
      <c r="W643" s="272"/>
      <c r="X643" s="272"/>
      <c r="Y643" s="272"/>
      <c r="Z643" s="272"/>
    </row>
    <row r="644" spans="1:26" ht="12.75" customHeight="1" x14ac:dyDescent="0.35">
      <c r="A644" s="272"/>
      <c r="B644" s="272"/>
      <c r="C644" s="272"/>
      <c r="D644" s="272"/>
      <c r="E644" s="272"/>
      <c r="F644" s="272"/>
      <c r="G644" s="272"/>
      <c r="H644" s="272"/>
      <c r="I644" s="272"/>
      <c r="J644" s="272"/>
      <c r="K644" s="272"/>
      <c r="L644" s="272"/>
      <c r="M644" s="272"/>
      <c r="N644" s="272"/>
      <c r="O644" s="272"/>
      <c r="P644" s="272"/>
      <c r="Q644" s="272"/>
      <c r="R644" s="272"/>
      <c r="S644" s="272"/>
      <c r="T644" s="272"/>
      <c r="U644" s="272"/>
      <c r="V644" s="272"/>
      <c r="W644" s="272"/>
      <c r="X644" s="272"/>
      <c r="Y644" s="272"/>
      <c r="Z644" s="272"/>
    </row>
    <row r="645" spans="1:26" ht="12.75" customHeight="1" x14ac:dyDescent="0.35">
      <c r="A645" s="272"/>
      <c r="B645" s="272"/>
      <c r="C645" s="272"/>
      <c r="D645" s="272"/>
      <c r="E645" s="272"/>
      <c r="F645" s="272"/>
      <c r="G645" s="272"/>
      <c r="H645" s="272"/>
      <c r="I645" s="272"/>
      <c r="J645" s="272"/>
      <c r="K645" s="272"/>
      <c r="L645" s="272"/>
      <c r="M645" s="272"/>
      <c r="N645" s="272"/>
      <c r="O645" s="272"/>
      <c r="P645" s="272"/>
      <c r="Q645" s="272"/>
      <c r="R645" s="272"/>
      <c r="S645" s="272"/>
      <c r="T645" s="272"/>
      <c r="U645" s="272"/>
      <c r="V645" s="272"/>
      <c r="W645" s="272"/>
      <c r="X645" s="272"/>
      <c r="Y645" s="272"/>
      <c r="Z645" s="272"/>
    </row>
    <row r="646" spans="1:26" ht="12.75" customHeight="1" x14ac:dyDescent="0.35">
      <c r="A646" s="272"/>
      <c r="B646" s="272"/>
      <c r="C646" s="272"/>
      <c r="D646" s="272"/>
      <c r="E646" s="272"/>
      <c r="F646" s="272"/>
      <c r="G646" s="272"/>
      <c r="H646" s="272"/>
      <c r="I646" s="272"/>
      <c r="J646" s="272"/>
      <c r="K646" s="272"/>
      <c r="L646" s="272"/>
      <c r="M646" s="272"/>
      <c r="N646" s="272"/>
      <c r="O646" s="272"/>
      <c r="P646" s="272"/>
      <c r="Q646" s="272"/>
      <c r="R646" s="272"/>
      <c r="S646" s="272"/>
      <c r="T646" s="272"/>
      <c r="U646" s="272"/>
      <c r="V646" s="272"/>
      <c r="W646" s="272"/>
      <c r="X646" s="272"/>
      <c r="Y646" s="272"/>
      <c r="Z646" s="272"/>
    </row>
    <row r="647" spans="1:26" ht="12.75" customHeight="1" x14ac:dyDescent="0.35">
      <c r="A647" s="272"/>
      <c r="B647" s="272"/>
      <c r="C647" s="272"/>
      <c r="D647" s="272"/>
      <c r="E647" s="272"/>
      <c r="F647" s="272"/>
      <c r="G647" s="272"/>
      <c r="H647" s="272"/>
      <c r="I647" s="272"/>
      <c r="J647" s="272"/>
      <c r="K647" s="272"/>
      <c r="L647" s="272"/>
      <c r="M647" s="272"/>
      <c r="N647" s="272"/>
      <c r="O647" s="272"/>
      <c r="P647" s="272"/>
      <c r="Q647" s="272"/>
      <c r="R647" s="272"/>
      <c r="S647" s="272"/>
      <c r="T647" s="272"/>
      <c r="U647" s="272"/>
      <c r="V647" s="272"/>
      <c r="W647" s="272"/>
      <c r="X647" s="272"/>
      <c r="Y647" s="272"/>
      <c r="Z647" s="272"/>
    </row>
    <row r="648" spans="1:26" ht="12.75" customHeight="1" x14ac:dyDescent="0.35">
      <c r="A648" s="272"/>
      <c r="B648" s="272"/>
      <c r="C648" s="272"/>
      <c r="D648" s="272"/>
      <c r="E648" s="272"/>
      <c r="F648" s="272"/>
      <c r="G648" s="272"/>
      <c r="H648" s="272"/>
      <c r="I648" s="272"/>
      <c r="J648" s="272"/>
      <c r="K648" s="272"/>
      <c r="L648" s="272"/>
      <c r="M648" s="272"/>
      <c r="N648" s="272"/>
      <c r="O648" s="272"/>
      <c r="P648" s="272"/>
      <c r="Q648" s="272"/>
      <c r="R648" s="272"/>
      <c r="S648" s="272"/>
      <c r="T648" s="272"/>
      <c r="U648" s="272"/>
      <c r="V648" s="272"/>
      <c r="W648" s="272"/>
      <c r="X648" s="272"/>
      <c r="Y648" s="272"/>
      <c r="Z648" s="272"/>
    </row>
    <row r="649" spans="1:26" ht="12.75" customHeight="1" x14ac:dyDescent="0.35">
      <c r="A649" s="272"/>
      <c r="B649" s="272"/>
      <c r="C649" s="272"/>
      <c r="D649" s="272"/>
      <c r="E649" s="272"/>
      <c r="F649" s="272"/>
      <c r="G649" s="272"/>
      <c r="H649" s="272"/>
      <c r="I649" s="272"/>
      <c r="J649" s="272"/>
      <c r="K649" s="272"/>
      <c r="L649" s="272"/>
      <c r="M649" s="272"/>
      <c r="N649" s="272"/>
      <c r="O649" s="272"/>
      <c r="P649" s="272"/>
      <c r="Q649" s="272"/>
      <c r="R649" s="272"/>
      <c r="S649" s="272"/>
      <c r="T649" s="272"/>
      <c r="U649" s="272"/>
      <c r="V649" s="272"/>
      <c r="W649" s="272"/>
      <c r="X649" s="272"/>
      <c r="Y649" s="272"/>
      <c r="Z649" s="272"/>
    </row>
    <row r="650" spans="1:26" ht="12.75" customHeight="1" x14ac:dyDescent="0.35">
      <c r="A650" s="272"/>
      <c r="B650" s="272"/>
      <c r="C650" s="272"/>
      <c r="D650" s="272"/>
      <c r="E650" s="272"/>
      <c r="F650" s="272"/>
      <c r="G650" s="272"/>
      <c r="H650" s="272"/>
      <c r="I650" s="272"/>
      <c r="J650" s="272"/>
      <c r="K650" s="272"/>
      <c r="L650" s="272"/>
      <c r="M650" s="272"/>
      <c r="N650" s="272"/>
      <c r="O650" s="272"/>
      <c r="P650" s="272"/>
      <c r="Q650" s="272"/>
      <c r="R650" s="272"/>
      <c r="S650" s="272"/>
      <c r="T650" s="272"/>
      <c r="U650" s="272"/>
      <c r="V650" s="272"/>
      <c r="W650" s="272"/>
      <c r="X650" s="272"/>
      <c r="Y650" s="272"/>
      <c r="Z650" s="272"/>
    </row>
    <row r="651" spans="1:26" ht="12.75" customHeight="1" x14ac:dyDescent="0.35">
      <c r="A651" s="272"/>
      <c r="B651" s="272"/>
      <c r="C651" s="272"/>
      <c r="D651" s="272"/>
      <c r="E651" s="272"/>
      <c r="F651" s="272"/>
      <c r="G651" s="272"/>
      <c r="H651" s="272"/>
      <c r="I651" s="272"/>
      <c r="J651" s="272"/>
      <c r="K651" s="272"/>
      <c r="L651" s="272"/>
      <c r="M651" s="272"/>
      <c r="N651" s="272"/>
      <c r="O651" s="272"/>
      <c r="P651" s="272"/>
      <c r="Q651" s="272"/>
      <c r="R651" s="272"/>
      <c r="S651" s="272"/>
      <c r="T651" s="272"/>
      <c r="U651" s="272"/>
      <c r="V651" s="272"/>
      <c r="W651" s="272"/>
      <c r="X651" s="272"/>
      <c r="Y651" s="272"/>
      <c r="Z651" s="272"/>
    </row>
    <row r="652" spans="1:26" ht="12.75" customHeight="1" x14ac:dyDescent="0.35">
      <c r="A652" s="272"/>
      <c r="B652" s="272"/>
      <c r="C652" s="272"/>
      <c r="D652" s="272"/>
      <c r="E652" s="272"/>
      <c r="F652" s="272"/>
      <c r="G652" s="272"/>
      <c r="H652" s="272"/>
      <c r="I652" s="272"/>
      <c r="J652" s="272"/>
      <c r="K652" s="272"/>
      <c r="L652" s="272"/>
      <c r="M652" s="272"/>
      <c r="N652" s="272"/>
      <c r="O652" s="272"/>
      <c r="P652" s="272"/>
      <c r="Q652" s="272"/>
      <c r="R652" s="272"/>
      <c r="S652" s="272"/>
      <c r="T652" s="272"/>
      <c r="U652" s="272"/>
      <c r="V652" s="272"/>
      <c r="W652" s="272"/>
      <c r="X652" s="272"/>
      <c r="Y652" s="272"/>
      <c r="Z652" s="272"/>
    </row>
    <row r="653" spans="1:26" ht="12.75" customHeight="1" x14ac:dyDescent="0.35">
      <c r="A653" s="272"/>
      <c r="B653" s="272"/>
      <c r="C653" s="272"/>
      <c r="D653" s="272"/>
      <c r="E653" s="272"/>
      <c r="F653" s="272"/>
      <c r="G653" s="272"/>
      <c r="H653" s="272"/>
      <c r="I653" s="272"/>
      <c r="J653" s="272"/>
      <c r="K653" s="272"/>
      <c r="L653" s="272"/>
      <c r="M653" s="272"/>
      <c r="N653" s="272"/>
      <c r="O653" s="272"/>
      <c r="P653" s="272"/>
      <c r="Q653" s="272"/>
      <c r="R653" s="272"/>
      <c r="S653" s="272"/>
      <c r="T653" s="272"/>
      <c r="U653" s="272"/>
      <c r="V653" s="272"/>
      <c r="W653" s="272"/>
      <c r="X653" s="272"/>
      <c r="Y653" s="272"/>
      <c r="Z653" s="272"/>
    </row>
    <row r="654" spans="1:26" ht="12.75" customHeight="1" x14ac:dyDescent="0.35">
      <c r="A654" s="272"/>
      <c r="B654" s="272"/>
      <c r="C654" s="272"/>
      <c r="D654" s="272"/>
      <c r="E654" s="272"/>
      <c r="F654" s="272"/>
      <c r="G654" s="272"/>
      <c r="H654" s="272"/>
      <c r="I654" s="272"/>
      <c r="J654" s="272"/>
      <c r="K654" s="272"/>
      <c r="L654" s="272"/>
      <c r="M654" s="272"/>
      <c r="N654" s="272"/>
      <c r="O654" s="272"/>
      <c r="P654" s="272"/>
      <c r="Q654" s="272"/>
      <c r="R654" s="272"/>
      <c r="S654" s="272"/>
      <c r="T654" s="272"/>
      <c r="U654" s="272"/>
      <c r="V654" s="272"/>
      <c r="W654" s="272"/>
      <c r="X654" s="272"/>
      <c r="Y654" s="272"/>
      <c r="Z654" s="272"/>
    </row>
    <row r="655" spans="1:26" ht="12.75" customHeight="1" x14ac:dyDescent="0.35">
      <c r="A655" s="272"/>
      <c r="B655" s="272"/>
      <c r="C655" s="272"/>
      <c r="D655" s="272"/>
      <c r="E655" s="272"/>
      <c r="F655" s="272"/>
      <c r="G655" s="272"/>
      <c r="H655" s="272"/>
      <c r="I655" s="272"/>
      <c r="J655" s="272"/>
      <c r="K655" s="272"/>
      <c r="L655" s="272"/>
      <c r="M655" s="272"/>
      <c r="N655" s="272"/>
      <c r="O655" s="272"/>
      <c r="P655" s="272"/>
      <c r="Q655" s="272"/>
      <c r="R655" s="272"/>
      <c r="S655" s="272"/>
      <c r="T655" s="272"/>
      <c r="U655" s="272"/>
      <c r="V655" s="272"/>
      <c r="W655" s="272"/>
      <c r="X655" s="272"/>
      <c r="Y655" s="272"/>
      <c r="Z655" s="272"/>
    </row>
    <row r="656" spans="1:26" ht="12.75" customHeight="1" x14ac:dyDescent="0.35">
      <c r="A656" s="272"/>
      <c r="B656" s="272"/>
      <c r="C656" s="272"/>
      <c r="D656" s="272"/>
      <c r="E656" s="272"/>
      <c r="F656" s="272"/>
      <c r="G656" s="272"/>
      <c r="H656" s="272"/>
      <c r="I656" s="272"/>
      <c r="J656" s="272"/>
      <c r="K656" s="272"/>
      <c r="L656" s="272"/>
      <c r="M656" s="272"/>
      <c r="N656" s="272"/>
      <c r="O656" s="272"/>
      <c r="P656" s="272"/>
      <c r="Q656" s="272"/>
      <c r="R656" s="272"/>
      <c r="S656" s="272"/>
      <c r="T656" s="272"/>
      <c r="U656" s="272"/>
      <c r="V656" s="272"/>
      <c r="W656" s="272"/>
      <c r="X656" s="272"/>
      <c r="Y656" s="272"/>
      <c r="Z656" s="272"/>
    </row>
    <row r="657" spans="1:26" ht="12.75" customHeight="1" x14ac:dyDescent="0.35">
      <c r="A657" s="272"/>
      <c r="B657" s="272"/>
      <c r="C657" s="272"/>
      <c r="D657" s="272"/>
      <c r="E657" s="272"/>
      <c r="F657" s="272"/>
      <c r="G657" s="272"/>
      <c r="H657" s="272"/>
      <c r="I657" s="272"/>
      <c r="J657" s="272"/>
      <c r="K657" s="272"/>
      <c r="L657" s="272"/>
      <c r="M657" s="272"/>
      <c r="N657" s="272"/>
      <c r="O657" s="272"/>
      <c r="P657" s="272"/>
      <c r="Q657" s="272"/>
      <c r="R657" s="272"/>
      <c r="S657" s="272"/>
      <c r="T657" s="272"/>
      <c r="U657" s="272"/>
      <c r="V657" s="272"/>
      <c r="W657" s="272"/>
      <c r="X657" s="272"/>
      <c r="Y657" s="272"/>
      <c r="Z657" s="272"/>
    </row>
    <row r="658" spans="1:26" ht="12.75" customHeight="1" x14ac:dyDescent="0.35">
      <c r="A658" s="272"/>
      <c r="B658" s="272"/>
      <c r="C658" s="272"/>
      <c r="D658" s="272"/>
      <c r="E658" s="272"/>
      <c r="F658" s="272"/>
      <c r="G658" s="272"/>
      <c r="H658" s="272"/>
      <c r="I658" s="272"/>
      <c r="J658" s="272"/>
      <c r="K658" s="272"/>
      <c r="L658" s="272"/>
      <c r="M658" s="272"/>
      <c r="N658" s="272"/>
      <c r="O658" s="272"/>
      <c r="P658" s="272"/>
      <c r="Q658" s="272"/>
      <c r="R658" s="272"/>
      <c r="S658" s="272"/>
      <c r="T658" s="272"/>
      <c r="U658" s="272"/>
      <c r="V658" s="272"/>
      <c r="W658" s="272"/>
      <c r="X658" s="272"/>
      <c r="Y658" s="272"/>
      <c r="Z658" s="272"/>
    </row>
    <row r="659" spans="1:26" ht="12.75" customHeight="1" x14ac:dyDescent="0.35">
      <c r="A659" s="272"/>
      <c r="B659" s="272"/>
      <c r="C659" s="272"/>
      <c r="D659" s="272"/>
      <c r="E659" s="272"/>
      <c r="F659" s="272"/>
      <c r="G659" s="272"/>
      <c r="H659" s="272"/>
      <c r="I659" s="272"/>
      <c r="J659" s="272"/>
      <c r="K659" s="272"/>
      <c r="L659" s="272"/>
      <c r="M659" s="272"/>
      <c r="N659" s="272"/>
      <c r="O659" s="272"/>
      <c r="P659" s="272"/>
      <c r="Q659" s="272"/>
      <c r="R659" s="272"/>
      <c r="S659" s="272"/>
      <c r="T659" s="272"/>
      <c r="U659" s="272"/>
      <c r="V659" s="272"/>
      <c r="W659" s="272"/>
      <c r="X659" s="272"/>
      <c r="Y659" s="272"/>
      <c r="Z659" s="272"/>
    </row>
    <row r="660" spans="1:26" ht="12.75" customHeight="1" x14ac:dyDescent="0.35">
      <c r="A660" s="272"/>
      <c r="B660" s="272"/>
      <c r="C660" s="272"/>
      <c r="D660" s="272"/>
      <c r="E660" s="272"/>
      <c r="F660" s="272"/>
      <c r="G660" s="272"/>
      <c r="H660" s="272"/>
      <c r="I660" s="272"/>
      <c r="J660" s="272"/>
      <c r="K660" s="272"/>
      <c r="L660" s="272"/>
      <c r="M660" s="272"/>
      <c r="N660" s="272"/>
      <c r="O660" s="272"/>
      <c r="P660" s="272"/>
      <c r="Q660" s="272"/>
      <c r="R660" s="272"/>
      <c r="S660" s="272"/>
      <c r="T660" s="272"/>
      <c r="U660" s="272"/>
      <c r="V660" s="272"/>
      <c r="W660" s="272"/>
      <c r="X660" s="272"/>
      <c r="Y660" s="272"/>
      <c r="Z660" s="272"/>
    </row>
    <row r="661" spans="1:26" ht="12.75" customHeight="1" x14ac:dyDescent="0.35">
      <c r="A661" s="272"/>
      <c r="B661" s="272"/>
      <c r="C661" s="272"/>
      <c r="D661" s="272"/>
      <c r="E661" s="272"/>
      <c r="F661" s="272"/>
      <c r="G661" s="272"/>
      <c r="H661" s="272"/>
      <c r="I661" s="272"/>
      <c r="J661" s="272"/>
      <c r="K661" s="272"/>
      <c r="L661" s="272"/>
      <c r="M661" s="272"/>
      <c r="N661" s="272"/>
      <c r="O661" s="272"/>
      <c r="P661" s="272"/>
      <c r="Q661" s="272"/>
      <c r="R661" s="272"/>
      <c r="S661" s="272"/>
      <c r="T661" s="272"/>
      <c r="U661" s="272"/>
      <c r="V661" s="272"/>
      <c r="W661" s="272"/>
      <c r="X661" s="272"/>
      <c r="Y661" s="272"/>
      <c r="Z661" s="272"/>
    </row>
    <row r="662" spans="1:26" ht="12.75" customHeight="1" x14ac:dyDescent="0.35">
      <c r="A662" s="272"/>
      <c r="B662" s="272"/>
      <c r="C662" s="272"/>
      <c r="D662" s="272"/>
      <c r="E662" s="272"/>
      <c r="F662" s="272"/>
      <c r="G662" s="272"/>
      <c r="H662" s="272"/>
      <c r="I662" s="272"/>
      <c r="J662" s="272"/>
      <c r="K662" s="272"/>
      <c r="L662" s="272"/>
      <c r="M662" s="272"/>
      <c r="N662" s="272"/>
      <c r="O662" s="272"/>
      <c r="P662" s="272"/>
      <c r="Q662" s="272"/>
      <c r="R662" s="272"/>
      <c r="S662" s="272"/>
      <c r="T662" s="272"/>
      <c r="U662" s="272"/>
      <c r="V662" s="272"/>
      <c r="W662" s="272"/>
      <c r="X662" s="272"/>
      <c r="Y662" s="272"/>
      <c r="Z662" s="272"/>
    </row>
    <row r="663" spans="1:26" ht="12.75" customHeight="1" x14ac:dyDescent="0.35">
      <c r="A663" s="272"/>
      <c r="B663" s="272"/>
      <c r="C663" s="272"/>
      <c r="D663" s="272"/>
      <c r="E663" s="272"/>
      <c r="F663" s="272"/>
      <c r="G663" s="272"/>
      <c r="H663" s="272"/>
      <c r="I663" s="272"/>
      <c r="J663" s="272"/>
      <c r="K663" s="272"/>
      <c r="L663" s="272"/>
      <c r="M663" s="272"/>
      <c r="N663" s="272"/>
      <c r="O663" s="272"/>
      <c r="P663" s="272"/>
      <c r="Q663" s="272"/>
      <c r="R663" s="272"/>
      <c r="S663" s="272"/>
      <c r="T663" s="272"/>
      <c r="U663" s="272"/>
      <c r="V663" s="272"/>
      <c r="W663" s="272"/>
      <c r="X663" s="272"/>
      <c r="Y663" s="272"/>
      <c r="Z663" s="272"/>
    </row>
    <row r="664" spans="1:26" ht="12.75" customHeight="1" x14ac:dyDescent="0.35">
      <c r="A664" s="272"/>
      <c r="B664" s="272"/>
      <c r="C664" s="272"/>
      <c r="D664" s="272"/>
      <c r="E664" s="272"/>
      <c r="F664" s="272"/>
      <c r="G664" s="272"/>
      <c r="H664" s="272"/>
      <c r="I664" s="272"/>
      <c r="J664" s="272"/>
      <c r="K664" s="272"/>
      <c r="L664" s="272"/>
      <c r="M664" s="272"/>
      <c r="N664" s="272"/>
      <c r="O664" s="272"/>
      <c r="P664" s="272"/>
      <c r="Q664" s="272"/>
      <c r="R664" s="272"/>
      <c r="S664" s="272"/>
      <c r="T664" s="272"/>
      <c r="U664" s="272"/>
      <c r="V664" s="272"/>
      <c r="W664" s="272"/>
      <c r="X664" s="272"/>
      <c r="Y664" s="272"/>
      <c r="Z664" s="272"/>
    </row>
    <row r="665" spans="1:26" ht="12.75" customHeight="1" x14ac:dyDescent="0.35">
      <c r="A665" s="272"/>
      <c r="B665" s="272"/>
      <c r="C665" s="272"/>
      <c r="D665" s="272"/>
      <c r="E665" s="272"/>
      <c r="F665" s="272"/>
      <c r="G665" s="272"/>
      <c r="H665" s="272"/>
      <c r="I665" s="272"/>
      <c r="J665" s="272"/>
      <c r="K665" s="272"/>
      <c r="L665" s="272"/>
      <c r="M665" s="272"/>
      <c r="N665" s="272"/>
      <c r="O665" s="272"/>
      <c r="P665" s="272"/>
      <c r="Q665" s="272"/>
      <c r="R665" s="272"/>
      <c r="S665" s="272"/>
      <c r="T665" s="272"/>
      <c r="U665" s="272"/>
      <c r="V665" s="272"/>
      <c r="W665" s="272"/>
      <c r="X665" s="272"/>
      <c r="Y665" s="272"/>
      <c r="Z665" s="272"/>
    </row>
    <row r="666" spans="1:26" ht="12.75" customHeight="1" x14ac:dyDescent="0.35">
      <c r="A666" s="272"/>
      <c r="B666" s="272"/>
      <c r="C666" s="272"/>
      <c r="D666" s="272"/>
      <c r="E666" s="272"/>
      <c r="F666" s="272"/>
      <c r="G666" s="272"/>
      <c r="H666" s="272"/>
      <c r="I666" s="272"/>
      <c r="J666" s="272"/>
      <c r="K666" s="272"/>
      <c r="L666" s="272"/>
      <c r="M666" s="272"/>
      <c r="N666" s="272"/>
      <c r="O666" s="272"/>
      <c r="P666" s="272"/>
      <c r="Q666" s="272"/>
      <c r="R666" s="272"/>
      <c r="S666" s="272"/>
      <c r="T666" s="272"/>
      <c r="U666" s="272"/>
      <c r="V666" s="272"/>
      <c r="W666" s="272"/>
      <c r="X666" s="272"/>
      <c r="Y666" s="272"/>
      <c r="Z666" s="272"/>
    </row>
    <row r="667" spans="1:26" ht="12.75" customHeight="1" x14ac:dyDescent="0.35">
      <c r="A667" s="272"/>
      <c r="B667" s="272"/>
      <c r="C667" s="272"/>
      <c r="D667" s="272"/>
      <c r="E667" s="272"/>
      <c r="F667" s="272"/>
      <c r="G667" s="272"/>
      <c r="H667" s="272"/>
      <c r="I667" s="272"/>
      <c r="J667" s="272"/>
      <c r="K667" s="272"/>
      <c r="L667" s="272"/>
      <c r="M667" s="272"/>
      <c r="N667" s="272"/>
      <c r="O667" s="272"/>
      <c r="P667" s="272"/>
      <c r="Q667" s="272"/>
      <c r="R667" s="272"/>
      <c r="S667" s="272"/>
      <c r="T667" s="272"/>
      <c r="U667" s="272"/>
      <c r="V667" s="272"/>
      <c r="W667" s="272"/>
      <c r="X667" s="272"/>
      <c r="Y667" s="272"/>
      <c r="Z667" s="272"/>
    </row>
    <row r="668" spans="1:26" ht="12.75" customHeight="1" x14ac:dyDescent="0.35">
      <c r="A668" s="272"/>
      <c r="B668" s="272"/>
      <c r="C668" s="272"/>
      <c r="D668" s="272"/>
      <c r="E668" s="272"/>
      <c r="F668" s="272"/>
      <c r="G668" s="272"/>
      <c r="H668" s="272"/>
      <c r="I668" s="272"/>
      <c r="J668" s="272"/>
      <c r="K668" s="272"/>
      <c r="L668" s="272"/>
      <c r="M668" s="272"/>
      <c r="N668" s="272"/>
      <c r="O668" s="272"/>
      <c r="P668" s="272"/>
      <c r="Q668" s="272"/>
      <c r="R668" s="272"/>
      <c r="S668" s="272"/>
      <c r="T668" s="272"/>
      <c r="U668" s="272"/>
      <c r="V668" s="272"/>
      <c r="W668" s="272"/>
      <c r="X668" s="272"/>
      <c r="Y668" s="272"/>
      <c r="Z668" s="272"/>
    </row>
    <row r="669" spans="1:26" ht="12.75" customHeight="1" x14ac:dyDescent="0.35">
      <c r="A669" s="272"/>
      <c r="B669" s="272"/>
      <c r="C669" s="272"/>
      <c r="D669" s="272"/>
      <c r="E669" s="272"/>
      <c r="F669" s="272"/>
      <c r="G669" s="272"/>
      <c r="H669" s="272"/>
      <c r="I669" s="272"/>
      <c r="J669" s="272"/>
      <c r="K669" s="272"/>
      <c r="L669" s="272"/>
      <c r="M669" s="272"/>
      <c r="N669" s="272"/>
      <c r="O669" s="272"/>
      <c r="P669" s="272"/>
      <c r="Q669" s="272"/>
      <c r="R669" s="272"/>
      <c r="S669" s="272"/>
      <c r="T669" s="272"/>
      <c r="U669" s="272"/>
      <c r="V669" s="272"/>
      <c r="W669" s="272"/>
      <c r="X669" s="272"/>
      <c r="Y669" s="272"/>
      <c r="Z669" s="272"/>
    </row>
    <row r="670" spans="1:26" ht="12.75" customHeight="1" x14ac:dyDescent="0.35">
      <c r="A670" s="272"/>
      <c r="B670" s="272"/>
      <c r="C670" s="272"/>
      <c r="D670" s="272"/>
      <c r="E670" s="272"/>
      <c r="F670" s="272"/>
      <c r="G670" s="272"/>
      <c r="H670" s="272"/>
      <c r="I670" s="272"/>
      <c r="J670" s="272"/>
      <c r="K670" s="272"/>
      <c r="L670" s="272"/>
      <c r="M670" s="272"/>
      <c r="N670" s="272"/>
      <c r="O670" s="272"/>
      <c r="P670" s="272"/>
      <c r="Q670" s="272"/>
      <c r="R670" s="272"/>
      <c r="S670" s="272"/>
      <c r="T670" s="272"/>
      <c r="U670" s="272"/>
      <c r="V670" s="272"/>
      <c r="W670" s="272"/>
      <c r="X670" s="272"/>
      <c r="Y670" s="272"/>
      <c r="Z670" s="272"/>
    </row>
    <row r="671" spans="1:26" ht="12.75" customHeight="1" x14ac:dyDescent="0.35">
      <c r="A671" s="272"/>
      <c r="B671" s="272"/>
      <c r="C671" s="272"/>
      <c r="D671" s="272"/>
      <c r="E671" s="272"/>
      <c r="F671" s="272"/>
      <c r="G671" s="272"/>
      <c r="H671" s="272"/>
      <c r="I671" s="272"/>
      <c r="J671" s="272"/>
      <c r="K671" s="272"/>
      <c r="L671" s="272"/>
      <c r="M671" s="272"/>
      <c r="N671" s="272"/>
      <c r="O671" s="272"/>
      <c r="P671" s="272"/>
      <c r="Q671" s="272"/>
      <c r="R671" s="272"/>
      <c r="S671" s="272"/>
      <c r="T671" s="272"/>
      <c r="U671" s="272"/>
      <c r="V671" s="272"/>
      <c r="W671" s="272"/>
      <c r="X671" s="272"/>
      <c r="Y671" s="272"/>
      <c r="Z671" s="272"/>
    </row>
    <row r="672" spans="1:26" ht="12.75" customHeight="1" x14ac:dyDescent="0.35">
      <c r="A672" s="272"/>
      <c r="B672" s="272"/>
      <c r="C672" s="272"/>
      <c r="D672" s="272"/>
      <c r="E672" s="272"/>
      <c r="F672" s="272"/>
      <c r="G672" s="272"/>
      <c r="H672" s="272"/>
      <c r="I672" s="272"/>
      <c r="J672" s="272"/>
      <c r="K672" s="272"/>
      <c r="L672" s="272"/>
      <c r="M672" s="272"/>
      <c r="N672" s="272"/>
      <c r="O672" s="272"/>
      <c r="P672" s="272"/>
      <c r="Q672" s="272"/>
      <c r="R672" s="272"/>
      <c r="S672" s="272"/>
      <c r="T672" s="272"/>
      <c r="U672" s="272"/>
      <c r="V672" s="272"/>
      <c r="W672" s="272"/>
      <c r="X672" s="272"/>
      <c r="Y672" s="272"/>
      <c r="Z672" s="272"/>
    </row>
    <row r="673" spans="1:26" ht="12.75" customHeight="1" x14ac:dyDescent="0.35">
      <c r="A673" s="272"/>
      <c r="B673" s="272"/>
      <c r="C673" s="272"/>
      <c r="D673" s="272"/>
      <c r="E673" s="272"/>
      <c r="F673" s="272"/>
      <c r="G673" s="272"/>
      <c r="H673" s="272"/>
      <c r="I673" s="272"/>
      <c r="J673" s="272"/>
      <c r="K673" s="272"/>
      <c r="L673" s="272"/>
      <c r="M673" s="272"/>
      <c r="N673" s="272"/>
      <c r="O673" s="272"/>
      <c r="P673" s="272"/>
      <c r="Q673" s="272"/>
      <c r="R673" s="272"/>
      <c r="S673" s="272"/>
      <c r="T673" s="272"/>
      <c r="U673" s="272"/>
      <c r="V673" s="272"/>
      <c r="W673" s="272"/>
      <c r="X673" s="272"/>
      <c r="Y673" s="272"/>
      <c r="Z673" s="272"/>
    </row>
    <row r="674" spans="1:26" ht="12.75" customHeight="1" x14ac:dyDescent="0.35">
      <c r="A674" s="272"/>
      <c r="B674" s="272"/>
      <c r="C674" s="272"/>
      <c r="D674" s="272"/>
      <c r="E674" s="272"/>
      <c r="F674" s="272"/>
      <c r="G674" s="272"/>
      <c r="H674" s="272"/>
      <c r="I674" s="272"/>
      <c r="J674" s="272"/>
      <c r="K674" s="272"/>
      <c r="L674" s="272"/>
      <c r="M674" s="272"/>
      <c r="N674" s="272"/>
      <c r="O674" s="272"/>
      <c r="P674" s="272"/>
      <c r="Q674" s="272"/>
      <c r="R674" s="272"/>
      <c r="S674" s="272"/>
      <c r="T674" s="272"/>
      <c r="U674" s="272"/>
      <c r="V674" s="272"/>
      <c r="W674" s="272"/>
      <c r="X674" s="272"/>
      <c r="Y674" s="272"/>
      <c r="Z674" s="272"/>
    </row>
    <row r="675" spans="1:26" ht="12.75" customHeight="1" x14ac:dyDescent="0.35">
      <c r="A675" s="272"/>
      <c r="B675" s="272"/>
      <c r="C675" s="272"/>
      <c r="D675" s="272"/>
      <c r="E675" s="272"/>
      <c r="F675" s="272"/>
      <c r="G675" s="272"/>
      <c r="H675" s="272"/>
      <c r="I675" s="272"/>
      <c r="J675" s="272"/>
      <c r="K675" s="272"/>
      <c r="L675" s="272"/>
      <c r="M675" s="272"/>
      <c r="N675" s="272"/>
      <c r="O675" s="272"/>
      <c r="P675" s="272"/>
      <c r="Q675" s="272"/>
      <c r="R675" s="272"/>
      <c r="S675" s="272"/>
      <c r="T675" s="272"/>
      <c r="U675" s="272"/>
      <c r="V675" s="272"/>
      <c r="W675" s="272"/>
      <c r="X675" s="272"/>
      <c r="Y675" s="272"/>
      <c r="Z675" s="272"/>
    </row>
    <row r="676" spans="1:26" ht="12.75" customHeight="1" x14ac:dyDescent="0.35">
      <c r="A676" s="272"/>
      <c r="B676" s="272"/>
      <c r="C676" s="272"/>
      <c r="D676" s="272"/>
      <c r="E676" s="272"/>
      <c r="F676" s="272"/>
      <c r="G676" s="272"/>
      <c r="H676" s="272"/>
      <c r="I676" s="272"/>
      <c r="J676" s="272"/>
      <c r="K676" s="272"/>
      <c r="L676" s="272"/>
      <c r="M676" s="272"/>
      <c r="N676" s="272"/>
      <c r="O676" s="272"/>
      <c r="P676" s="272"/>
      <c r="Q676" s="272"/>
      <c r="R676" s="272"/>
      <c r="S676" s="272"/>
      <c r="T676" s="272"/>
      <c r="U676" s="272"/>
      <c r="V676" s="272"/>
      <c r="W676" s="272"/>
      <c r="X676" s="272"/>
      <c r="Y676" s="272"/>
      <c r="Z676" s="272"/>
    </row>
    <row r="677" spans="1:26" ht="12.75" customHeight="1" x14ac:dyDescent="0.35">
      <c r="A677" s="272"/>
      <c r="B677" s="272"/>
      <c r="C677" s="272"/>
      <c r="D677" s="272"/>
      <c r="E677" s="272"/>
      <c r="F677" s="272"/>
      <c r="G677" s="272"/>
      <c r="H677" s="272"/>
      <c r="I677" s="272"/>
      <c r="J677" s="272"/>
      <c r="K677" s="272"/>
      <c r="L677" s="272"/>
      <c r="M677" s="272"/>
      <c r="N677" s="272"/>
      <c r="O677" s="272"/>
      <c r="P677" s="272"/>
      <c r="Q677" s="272"/>
      <c r="R677" s="272"/>
      <c r="S677" s="272"/>
      <c r="T677" s="272"/>
      <c r="U677" s="272"/>
      <c r="V677" s="272"/>
      <c r="W677" s="272"/>
      <c r="X677" s="272"/>
      <c r="Y677" s="272"/>
      <c r="Z677" s="272"/>
    </row>
    <row r="678" spans="1:26" ht="12.75" customHeight="1" x14ac:dyDescent="0.35">
      <c r="A678" s="272"/>
      <c r="B678" s="272"/>
      <c r="C678" s="272"/>
      <c r="D678" s="272"/>
      <c r="E678" s="272"/>
      <c r="F678" s="272"/>
      <c r="G678" s="272"/>
      <c r="H678" s="272"/>
      <c r="I678" s="272"/>
      <c r="J678" s="272"/>
      <c r="K678" s="272"/>
      <c r="L678" s="272"/>
      <c r="M678" s="272"/>
      <c r="N678" s="272"/>
      <c r="O678" s="272"/>
      <c r="P678" s="272"/>
      <c r="Q678" s="272"/>
      <c r="R678" s="272"/>
      <c r="S678" s="272"/>
      <c r="T678" s="272"/>
      <c r="U678" s="272"/>
      <c r="V678" s="272"/>
      <c r="W678" s="272"/>
      <c r="X678" s="272"/>
      <c r="Y678" s="272"/>
      <c r="Z678" s="272"/>
    </row>
    <row r="679" spans="1:26" ht="12.75" customHeight="1" x14ac:dyDescent="0.35">
      <c r="A679" s="272"/>
      <c r="B679" s="272"/>
      <c r="C679" s="272"/>
      <c r="D679" s="272"/>
      <c r="E679" s="272"/>
      <c r="F679" s="272"/>
      <c r="G679" s="272"/>
      <c r="H679" s="272"/>
      <c r="I679" s="272"/>
      <c r="J679" s="272"/>
      <c r="K679" s="272"/>
      <c r="L679" s="272"/>
      <c r="M679" s="272"/>
      <c r="N679" s="272"/>
      <c r="O679" s="272"/>
      <c r="P679" s="272"/>
      <c r="Q679" s="272"/>
      <c r="R679" s="272"/>
      <c r="S679" s="272"/>
      <c r="T679" s="272"/>
      <c r="U679" s="272"/>
      <c r="V679" s="272"/>
      <c r="W679" s="272"/>
      <c r="X679" s="272"/>
      <c r="Y679" s="272"/>
      <c r="Z679" s="272"/>
    </row>
    <row r="680" spans="1:26" ht="12.75" customHeight="1" x14ac:dyDescent="0.35">
      <c r="A680" s="272"/>
      <c r="B680" s="272"/>
      <c r="C680" s="272"/>
      <c r="D680" s="272"/>
      <c r="E680" s="272"/>
      <c r="F680" s="272"/>
      <c r="G680" s="272"/>
      <c r="H680" s="272"/>
      <c r="I680" s="272"/>
      <c r="J680" s="272"/>
      <c r="K680" s="272"/>
      <c r="L680" s="272"/>
      <c r="M680" s="272"/>
      <c r="N680" s="272"/>
      <c r="O680" s="272"/>
      <c r="P680" s="272"/>
      <c r="Q680" s="272"/>
      <c r="R680" s="272"/>
      <c r="S680" s="272"/>
      <c r="T680" s="272"/>
      <c r="U680" s="272"/>
      <c r="V680" s="272"/>
      <c r="W680" s="272"/>
      <c r="X680" s="272"/>
      <c r="Y680" s="272"/>
      <c r="Z680" s="272"/>
    </row>
    <row r="681" spans="1:26" ht="12.75" customHeight="1" x14ac:dyDescent="0.35">
      <c r="A681" s="272"/>
      <c r="B681" s="272"/>
      <c r="C681" s="272"/>
      <c r="D681" s="272"/>
      <c r="E681" s="272"/>
      <c r="F681" s="272"/>
      <c r="G681" s="272"/>
      <c r="H681" s="272"/>
      <c r="I681" s="272"/>
      <c r="J681" s="272"/>
      <c r="K681" s="272"/>
      <c r="L681" s="272"/>
      <c r="M681" s="272"/>
      <c r="N681" s="272"/>
      <c r="O681" s="272"/>
      <c r="P681" s="272"/>
      <c r="Q681" s="272"/>
      <c r="R681" s="272"/>
      <c r="S681" s="272"/>
      <c r="T681" s="272"/>
      <c r="U681" s="272"/>
      <c r="V681" s="272"/>
      <c r="W681" s="272"/>
      <c r="X681" s="272"/>
      <c r="Y681" s="272"/>
      <c r="Z681" s="272"/>
    </row>
    <row r="682" spans="1:26" ht="12.75" customHeight="1" x14ac:dyDescent="0.35">
      <c r="A682" s="272"/>
      <c r="B682" s="272"/>
      <c r="C682" s="272"/>
      <c r="D682" s="272"/>
      <c r="E682" s="272"/>
      <c r="F682" s="272"/>
      <c r="G682" s="272"/>
      <c r="H682" s="272"/>
      <c r="I682" s="272"/>
      <c r="J682" s="272"/>
      <c r="K682" s="272"/>
      <c r="L682" s="272"/>
      <c r="M682" s="272"/>
      <c r="N682" s="272"/>
      <c r="O682" s="272"/>
      <c r="P682" s="272"/>
      <c r="Q682" s="272"/>
      <c r="R682" s="272"/>
      <c r="S682" s="272"/>
      <c r="T682" s="272"/>
      <c r="U682" s="272"/>
      <c r="V682" s="272"/>
      <c r="W682" s="272"/>
      <c r="X682" s="272"/>
      <c r="Y682" s="272"/>
      <c r="Z682" s="272"/>
    </row>
    <row r="683" spans="1:26" ht="12.75" customHeight="1" x14ac:dyDescent="0.35">
      <c r="A683" s="272"/>
      <c r="B683" s="272"/>
      <c r="C683" s="272"/>
      <c r="D683" s="272"/>
      <c r="E683" s="272"/>
      <c r="F683" s="272"/>
      <c r="G683" s="272"/>
      <c r="H683" s="272"/>
      <c r="I683" s="272"/>
      <c r="J683" s="272"/>
      <c r="K683" s="272"/>
      <c r="L683" s="272"/>
      <c r="M683" s="272"/>
      <c r="N683" s="272"/>
      <c r="O683" s="272"/>
      <c r="P683" s="272"/>
      <c r="Q683" s="272"/>
      <c r="R683" s="272"/>
      <c r="S683" s="272"/>
      <c r="T683" s="272"/>
      <c r="U683" s="272"/>
      <c r="V683" s="272"/>
      <c r="W683" s="272"/>
      <c r="X683" s="272"/>
      <c r="Y683" s="272"/>
      <c r="Z683" s="272"/>
    </row>
    <row r="684" spans="1:26" ht="12.75" customHeight="1" x14ac:dyDescent="0.35">
      <c r="A684" s="272"/>
      <c r="B684" s="272"/>
      <c r="C684" s="272"/>
      <c r="D684" s="272"/>
      <c r="E684" s="272"/>
      <c r="F684" s="272"/>
      <c r="G684" s="272"/>
      <c r="H684" s="272"/>
      <c r="I684" s="272"/>
      <c r="J684" s="272"/>
      <c r="K684" s="272"/>
      <c r="L684" s="272"/>
      <c r="M684" s="272"/>
      <c r="N684" s="272"/>
      <c r="O684" s="272"/>
      <c r="P684" s="272"/>
      <c r="Q684" s="272"/>
      <c r="R684" s="272"/>
      <c r="S684" s="272"/>
      <c r="T684" s="272"/>
      <c r="U684" s="272"/>
      <c r="V684" s="272"/>
      <c r="W684" s="272"/>
      <c r="X684" s="272"/>
      <c r="Y684" s="272"/>
      <c r="Z684" s="272"/>
    </row>
    <row r="685" spans="1:26" ht="12.75" customHeight="1" x14ac:dyDescent="0.35">
      <c r="A685" s="272"/>
      <c r="B685" s="272"/>
      <c r="C685" s="272"/>
      <c r="D685" s="272"/>
      <c r="E685" s="272"/>
      <c r="F685" s="272"/>
      <c r="G685" s="272"/>
      <c r="H685" s="272"/>
      <c r="I685" s="272"/>
      <c r="J685" s="272"/>
      <c r="K685" s="272"/>
      <c r="L685" s="272"/>
      <c r="M685" s="272"/>
      <c r="N685" s="272"/>
      <c r="O685" s="272"/>
      <c r="P685" s="272"/>
      <c r="Q685" s="272"/>
      <c r="R685" s="272"/>
      <c r="S685" s="272"/>
      <c r="T685" s="272"/>
      <c r="U685" s="272"/>
      <c r="V685" s="272"/>
      <c r="W685" s="272"/>
      <c r="X685" s="272"/>
      <c r="Y685" s="272"/>
      <c r="Z685" s="272"/>
    </row>
    <row r="686" spans="1:26" ht="12.75" customHeight="1" x14ac:dyDescent="0.35">
      <c r="A686" s="272"/>
      <c r="B686" s="272"/>
      <c r="C686" s="272"/>
      <c r="D686" s="272"/>
      <c r="E686" s="272"/>
      <c r="F686" s="272"/>
      <c r="G686" s="272"/>
      <c r="H686" s="272"/>
      <c r="I686" s="272"/>
      <c r="J686" s="272"/>
      <c r="K686" s="272"/>
      <c r="L686" s="272"/>
      <c r="M686" s="272"/>
      <c r="N686" s="272"/>
      <c r="O686" s="272"/>
      <c r="P686" s="272"/>
      <c r="Q686" s="272"/>
      <c r="R686" s="272"/>
      <c r="S686" s="272"/>
      <c r="T686" s="272"/>
      <c r="U686" s="272"/>
      <c r="V686" s="272"/>
      <c r="W686" s="272"/>
      <c r="X686" s="272"/>
      <c r="Y686" s="272"/>
      <c r="Z686" s="272"/>
    </row>
    <row r="687" spans="1:26" ht="12.75" customHeight="1" x14ac:dyDescent="0.35">
      <c r="A687" s="272"/>
      <c r="B687" s="272"/>
      <c r="C687" s="272"/>
      <c r="D687" s="272"/>
      <c r="E687" s="272"/>
      <c r="F687" s="272"/>
      <c r="G687" s="272"/>
      <c r="H687" s="272"/>
      <c r="I687" s="272"/>
      <c r="J687" s="272"/>
      <c r="K687" s="272"/>
      <c r="L687" s="272"/>
      <c r="M687" s="272"/>
      <c r="N687" s="272"/>
      <c r="O687" s="272"/>
      <c r="P687" s="272"/>
      <c r="Q687" s="272"/>
      <c r="R687" s="272"/>
      <c r="S687" s="272"/>
      <c r="T687" s="272"/>
      <c r="U687" s="272"/>
      <c r="V687" s="272"/>
      <c r="W687" s="272"/>
      <c r="X687" s="272"/>
      <c r="Y687" s="272"/>
      <c r="Z687" s="272"/>
    </row>
    <row r="688" spans="1:26" ht="12.75" customHeight="1" x14ac:dyDescent="0.35">
      <c r="A688" s="272"/>
      <c r="B688" s="272"/>
      <c r="C688" s="272"/>
      <c r="D688" s="272"/>
      <c r="E688" s="272"/>
      <c r="F688" s="272"/>
      <c r="G688" s="272"/>
      <c r="H688" s="272"/>
      <c r="I688" s="272"/>
      <c r="J688" s="272"/>
      <c r="K688" s="272"/>
      <c r="L688" s="272"/>
      <c r="M688" s="272"/>
      <c r="N688" s="272"/>
      <c r="O688" s="272"/>
      <c r="P688" s="272"/>
      <c r="Q688" s="272"/>
      <c r="R688" s="272"/>
      <c r="S688" s="272"/>
      <c r="T688" s="272"/>
      <c r="U688" s="272"/>
      <c r="V688" s="272"/>
      <c r="W688" s="272"/>
      <c r="X688" s="272"/>
      <c r="Y688" s="272"/>
      <c r="Z688" s="272"/>
    </row>
    <row r="689" spans="1:26" ht="12.75" customHeight="1" x14ac:dyDescent="0.35">
      <c r="A689" s="272"/>
      <c r="B689" s="272"/>
      <c r="C689" s="272"/>
      <c r="D689" s="272"/>
      <c r="E689" s="272"/>
      <c r="F689" s="272"/>
      <c r="G689" s="272"/>
      <c r="H689" s="272"/>
      <c r="I689" s="272"/>
      <c r="J689" s="272"/>
      <c r="K689" s="272"/>
      <c r="L689" s="272"/>
      <c r="M689" s="272"/>
      <c r="N689" s="272"/>
      <c r="O689" s="272"/>
      <c r="P689" s="272"/>
      <c r="Q689" s="272"/>
      <c r="R689" s="272"/>
      <c r="S689" s="272"/>
      <c r="T689" s="272"/>
      <c r="U689" s="272"/>
      <c r="V689" s="272"/>
      <c r="W689" s="272"/>
      <c r="X689" s="272"/>
      <c r="Y689" s="272"/>
      <c r="Z689" s="272"/>
    </row>
    <row r="690" spans="1:26" ht="12.75" customHeight="1" x14ac:dyDescent="0.35">
      <c r="A690" s="272"/>
      <c r="B690" s="272"/>
      <c r="C690" s="272"/>
      <c r="D690" s="272"/>
      <c r="E690" s="272"/>
      <c r="F690" s="272"/>
      <c r="G690" s="272"/>
      <c r="H690" s="272"/>
      <c r="I690" s="272"/>
      <c r="J690" s="272"/>
      <c r="K690" s="272"/>
      <c r="L690" s="272"/>
      <c r="M690" s="272"/>
      <c r="N690" s="272"/>
      <c r="O690" s="272"/>
      <c r="P690" s="272"/>
      <c r="Q690" s="272"/>
      <c r="R690" s="272"/>
      <c r="S690" s="272"/>
      <c r="T690" s="272"/>
      <c r="U690" s="272"/>
      <c r="V690" s="272"/>
      <c r="W690" s="272"/>
      <c r="X690" s="272"/>
      <c r="Y690" s="272"/>
      <c r="Z690" s="272"/>
    </row>
    <row r="691" spans="1:26" ht="12.75" customHeight="1" x14ac:dyDescent="0.35">
      <c r="A691" s="272"/>
      <c r="B691" s="272"/>
      <c r="C691" s="272"/>
      <c r="D691" s="272"/>
      <c r="E691" s="272"/>
      <c r="F691" s="272"/>
      <c r="G691" s="272"/>
      <c r="H691" s="272"/>
      <c r="I691" s="272"/>
      <c r="J691" s="272"/>
      <c r="K691" s="272"/>
      <c r="L691" s="272"/>
      <c r="M691" s="272"/>
      <c r="N691" s="272"/>
      <c r="O691" s="272"/>
      <c r="P691" s="272"/>
      <c r="Q691" s="272"/>
      <c r="R691" s="272"/>
      <c r="S691" s="272"/>
      <c r="T691" s="272"/>
      <c r="U691" s="272"/>
      <c r="V691" s="272"/>
      <c r="W691" s="272"/>
      <c r="X691" s="272"/>
      <c r="Y691" s="272"/>
      <c r="Z691" s="272"/>
    </row>
    <row r="692" spans="1:26" ht="12.75" customHeight="1" x14ac:dyDescent="0.35">
      <c r="A692" s="272"/>
      <c r="B692" s="272"/>
      <c r="C692" s="272"/>
      <c r="D692" s="272"/>
      <c r="E692" s="272"/>
      <c r="F692" s="272"/>
      <c r="G692" s="272"/>
      <c r="H692" s="272"/>
      <c r="I692" s="272"/>
      <c r="J692" s="272"/>
      <c r="K692" s="272"/>
      <c r="L692" s="272"/>
      <c r="M692" s="272"/>
      <c r="N692" s="272"/>
      <c r="O692" s="272"/>
      <c r="P692" s="272"/>
      <c r="Q692" s="272"/>
      <c r="R692" s="272"/>
      <c r="S692" s="272"/>
      <c r="T692" s="272"/>
      <c r="U692" s="272"/>
      <c r="V692" s="272"/>
      <c r="W692" s="272"/>
      <c r="X692" s="272"/>
      <c r="Y692" s="272"/>
      <c r="Z692" s="272"/>
    </row>
    <row r="693" spans="1:26" ht="12.75" customHeight="1" x14ac:dyDescent="0.35">
      <c r="A693" s="272"/>
      <c r="B693" s="272"/>
      <c r="C693" s="272"/>
      <c r="D693" s="272"/>
      <c r="E693" s="272"/>
      <c r="F693" s="272"/>
      <c r="G693" s="272"/>
      <c r="H693" s="272"/>
      <c r="I693" s="272"/>
      <c r="J693" s="272"/>
      <c r="K693" s="272"/>
      <c r="L693" s="272"/>
      <c r="M693" s="272"/>
      <c r="N693" s="272"/>
      <c r="O693" s="272"/>
      <c r="P693" s="272"/>
      <c r="Q693" s="272"/>
      <c r="R693" s="272"/>
      <c r="S693" s="272"/>
      <c r="T693" s="272"/>
      <c r="U693" s="272"/>
      <c r="V693" s="272"/>
      <c r="W693" s="272"/>
      <c r="X693" s="272"/>
      <c r="Y693" s="272"/>
      <c r="Z693" s="272"/>
    </row>
    <row r="694" spans="1:26" ht="12.75" customHeight="1" x14ac:dyDescent="0.35">
      <c r="A694" s="272"/>
      <c r="B694" s="272"/>
      <c r="C694" s="272"/>
      <c r="D694" s="272"/>
      <c r="E694" s="272"/>
      <c r="F694" s="272"/>
      <c r="G694" s="272"/>
      <c r="H694" s="272"/>
      <c r="I694" s="272"/>
      <c r="J694" s="272"/>
      <c r="K694" s="272"/>
      <c r="L694" s="272"/>
      <c r="M694" s="272"/>
      <c r="N694" s="272"/>
      <c r="O694" s="272"/>
      <c r="P694" s="272"/>
      <c r="Q694" s="272"/>
      <c r="R694" s="272"/>
      <c r="S694" s="272"/>
      <c r="T694" s="272"/>
      <c r="U694" s="272"/>
      <c r="V694" s="272"/>
      <c r="W694" s="272"/>
      <c r="X694" s="272"/>
      <c r="Y694" s="272"/>
      <c r="Z694" s="272"/>
    </row>
    <row r="695" spans="1:26" ht="12.75" customHeight="1" x14ac:dyDescent="0.35">
      <c r="A695" s="272"/>
      <c r="B695" s="272"/>
      <c r="C695" s="272"/>
      <c r="D695" s="272"/>
      <c r="E695" s="272"/>
      <c r="F695" s="272"/>
      <c r="G695" s="272"/>
      <c r="H695" s="272"/>
      <c r="I695" s="272"/>
      <c r="J695" s="272"/>
      <c r="K695" s="272"/>
      <c r="L695" s="272"/>
      <c r="M695" s="272"/>
      <c r="N695" s="272"/>
      <c r="O695" s="272"/>
      <c r="P695" s="272"/>
      <c r="Q695" s="272"/>
      <c r="R695" s="272"/>
      <c r="S695" s="272"/>
      <c r="T695" s="272"/>
      <c r="U695" s="272"/>
      <c r="V695" s="272"/>
      <c r="W695" s="272"/>
      <c r="X695" s="272"/>
      <c r="Y695" s="272"/>
      <c r="Z695" s="272"/>
    </row>
    <row r="696" spans="1:26" ht="12.75" customHeight="1" x14ac:dyDescent="0.35">
      <c r="A696" s="272"/>
      <c r="B696" s="272"/>
      <c r="C696" s="272"/>
      <c r="D696" s="272"/>
      <c r="E696" s="272"/>
      <c r="F696" s="272"/>
      <c r="G696" s="272"/>
      <c r="H696" s="272"/>
      <c r="I696" s="272"/>
      <c r="J696" s="272"/>
      <c r="K696" s="272"/>
      <c r="L696" s="272"/>
      <c r="M696" s="272"/>
      <c r="N696" s="272"/>
      <c r="O696" s="272"/>
      <c r="P696" s="272"/>
      <c r="Q696" s="272"/>
      <c r="R696" s="272"/>
      <c r="S696" s="272"/>
      <c r="T696" s="272"/>
      <c r="U696" s="272"/>
      <c r="V696" s="272"/>
      <c r="W696" s="272"/>
      <c r="X696" s="272"/>
      <c r="Y696" s="272"/>
      <c r="Z696" s="272"/>
    </row>
    <row r="697" spans="1:26" ht="12.75" customHeight="1" x14ac:dyDescent="0.35">
      <c r="A697" s="272"/>
      <c r="B697" s="272"/>
      <c r="C697" s="272"/>
      <c r="D697" s="272"/>
      <c r="E697" s="272"/>
      <c r="F697" s="272"/>
      <c r="G697" s="272"/>
      <c r="H697" s="272"/>
      <c r="I697" s="272"/>
      <c r="J697" s="272"/>
      <c r="K697" s="272"/>
      <c r="L697" s="272"/>
      <c r="M697" s="272"/>
      <c r="N697" s="272"/>
      <c r="O697" s="272"/>
      <c r="P697" s="272"/>
      <c r="Q697" s="272"/>
      <c r="R697" s="272"/>
      <c r="S697" s="272"/>
      <c r="T697" s="272"/>
      <c r="U697" s="272"/>
      <c r="V697" s="272"/>
      <c r="W697" s="272"/>
      <c r="X697" s="272"/>
      <c r="Y697" s="272"/>
      <c r="Z697" s="272"/>
    </row>
    <row r="698" spans="1:26" ht="12.75" customHeight="1" x14ac:dyDescent="0.35">
      <c r="A698" s="272"/>
      <c r="B698" s="272"/>
      <c r="C698" s="272"/>
      <c r="D698" s="272"/>
      <c r="E698" s="272"/>
      <c r="F698" s="272"/>
      <c r="G698" s="272"/>
      <c r="H698" s="272"/>
      <c r="I698" s="272"/>
      <c r="J698" s="272"/>
      <c r="K698" s="272"/>
      <c r="L698" s="272"/>
      <c r="M698" s="272"/>
      <c r="N698" s="272"/>
      <c r="O698" s="272"/>
      <c r="P698" s="272"/>
      <c r="Q698" s="272"/>
      <c r="R698" s="272"/>
      <c r="S698" s="272"/>
      <c r="T698" s="272"/>
      <c r="U698" s="272"/>
      <c r="V698" s="272"/>
      <c r="W698" s="272"/>
      <c r="X698" s="272"/>
      <c r="Y698" s="272"/>
      <c r="Z698" s="272"/>
    </row>
    <row r="699" spans="1:26" ht="12.75" customHeight="1" x14ac:dyDescent="0.35">
      <c r="A699" s="272"/>
      <c r="B699" s="272"/>
      <c r="C699" s="272"/>
      <c r="D699" s="272"/>
      <c r="E699" s="272"/>
      <c r="F699" s="272"/>
      <c r="G699" s="272"/>
      <c r="H699" s="272"/>
      <c r="I699" s="272"/>
      <c r="J699" s="272"/>
      <c r="K699" s="272"/>
      <c r="L699" s="272"/>
      <c r="M699" s="272"/>
      <c r="N699" s="272"/>
      <c r="O699" s="272"/>
      <c r="P699" s="272"/>
      <c r="Q699" s="272"/>
      <c r="R699" s="272"/>
      <c r="S699" s="272"/>
      <c r="T699" s="272"/>
      <c r="U699" s="272"/>
      <c r="V699" s="272"/>
      <c r="W699" s="272"/>
      <c r="X699" s="272"/>
      <c r="Y699" s="272"/>
      <c r="Z699" s="272"/>
    </row>
    <row r="700" spans="1:26" ht="12.75" customHeight="1" x14ac:dyDescent="0.35">
      <c r="A700" s="272"/>
      <c r="B700" s="272"/>
      <c r="C700" s="272"/>
      <c r="D700" s="272"/>
      <c r="E700" s="272"/>
      <c r="F700" s="272"/>
      <c r="G700" s="272"/>
      <c r="H700" s="272"/>
      <c r="I700" s="272"/>
      <c r="J700" s="272"/>
      <c r="K700" s="272"/>
      <c r="L700" s="272"/>
      <c r="M700" s="272"/>
      <c r="N700" s="272"/>
      <c r="O700" s="272"/>
      <c r="P700" s="272"/>
      <c r="Q700" s="272"/>
      <c r="R700" s="272"/>
      <c r="S700" s="272"/>
      <c r="T700" s="272"/>
      <c r="U700" s="272"/>
      <c r="V700" s="272"/>
      <c r="W700" s="272"/>
      <c r="X700" s="272"/>
      <c r="Y700" s="272"/>
      <c r="Z700" s="272"/>
    </row>
    <row r="701" spans="1:26" ht="12.75" customHeight="1" x14ac:dyDescent="0.35">
      <c r="A701" s="272"/>
      <c r="B701" s="272"/>
      <c r="C701" s="272"/>
      <c r="D701" s="272"/>
      <c r="E701" s="272"/>
      <c r="F701" s="272"/>
      <c r="G701" s="272"/>
      <c r="H701" s="272"/>
      <c r="I701" s="272"/>
      <c r="J701" s="272"/>
      <c r="K701" s="272"/>
      <c r="L701" s="272"/>
      <c r="M701" s="272"/>
      <c r="N701" s="272"/>
      <c r="O701" s="272"/>
      <c r="P701" s="272"/>
      <c r="Q701" s="272"/>
      <c r="R701" s="272"/>
      <c r="S701" s="272"/>
      <c r="T701" s="272"/>
      <c r="U701" s="272"/>
      <c r="V701" s="272"/>
      <c r="W701" s="272"/>
      <c r="X701" s="272"/>
      <c r="Y701" s="272"/>
      <c r="Z701" s="272"/>
    </row>
    <row r="702" spans="1:26" ht="12.75" customHeight="1" x14ac:dyDescent="0.35">
      <c r="A702" s="272"/>
      <c r="B702" s="272"/>
      <c r="C702" s="272"/>
      <c r="D702" s="272"/>
      <c r="E702" s="272"/>
      <c r="F702" s="272"/>
      <c r="G702" s="272"/>
      <c r="H702" s="272"/>
      <c r="I702" s="272"/>
      <c r="J702" s="272"/>
      <c r="K702" s="272"/>
      <c r="L702" s="272"/>
      <c r="M702" s="272"/>
      <c r="N702" s="272"/>
      <c r="O702" s="272"/>
      <c r="P702" s="272"/>
      <c r="Q702" s="272"/>
      <c r="R702" s="272"/>
      <c r="S702" s="272"/>
      <c r="T702" s="272"/>
      <c r="U702" s="272"/>
      <c r="V702" s="272"/>
      <c r="W702" s="272"/>
      <c r="X702" s="272"/>
      <c r="Y702" s="272"/>
      <c r="Z702" s="272"/>
    </row>
    <row r="703" spans="1:26" ht="12.75" customHeight="1" x14ac:dyDescent="0.35">
      <c r="A703" s="272"/>
      <c r="B703" s="272"/>
      <c r="C703" s="272"/>
      <c r="D703" s="272"/>
      <c r="E703" s="272"/>
      <c r="F703" s="272"/>
      <c r="G703" s="272"/>
      <c r="H703" s="272"/>
      <c r="I703" s="272"/>
      <c r="J703" s="272"/>
      <c r="K703" s="272"/>
      <c r="L703" s="272"/>
      <c r="M703" s="272"/>
      <c r="N703" s="272"/>
      <c r="O703" s="272"/>
      <c r="P703" s="272"/>
      <c r="Q703" s="272"/>
      <c r="R703" s="272"/>
      <c r="S703" s="272"/>
      <c r="T703" s="272"/>
      <c r="U703" s="272"/>
      <c r="V703" s="272"/>
      <c r="W703" s="272"/>
      <c r="X703" s="272"/>
      <c r="Y703" s="272"/>
      <c r="Z703" s="272"/>
    </row>
    <row r="704" spans="1:26" ht="12.75" customHeight="1" x14ac:dyDescent="0.35">
      <c r="A704" s="272"/>
      <c r="B704" s="272"/>
      <c r="C704" s="272"/>
      <c r="D704" s="272"/>
      <c r="E704" s="272"/>
      <c r="F704" s="272"/>
      <c r="G704" s="272"/>
      <c r="H704" s="272"/>
      <c r="I704" s="272"/>
      <c r="J704" s="272"/>
      <c r="K704" s="272"/>
      <c r="L704" s="272"/>
      <c r="M704" s="272"/>
      <c r="N704" s="272"/>
      <c r="O704" s="272"/>
      <c r="P704" s="272"/>
      <c r="Q704" s="272"/>
      <c r="R704" s="272"/>
      <c r="S704" s="272"/>
      <c r="T704" s="272"/>
      <c r="U704" s="272"/>
      <c r="V704" s="272"/>
      <c r="W704" s="272"/>
      <c r="X704" s="272"/>
      <c r="Y704" s="272"/>
      <c r="Z704" s="272"/>
    </row>
    <row r="705" spans="1:26" ht="12.75" customHeight="1" x14ac:dyDescent="0.35">
      <c r="A705" s="272"/>
      <c r="B705" s="272"/>
      <c r="C705" s="272"/>
      <c r="D705" s="272"/>
      <c r="E705" s="272"/>
      <c r="F705" s="272"/>
      <c r="G705" s="272"/>
      <c r="H705" s="272"/>
      <c r="I705" s="272"/>
      <c r="J705" s="272"/>
      <c r="K705" s="272"/>
      <c r="L705" s="272"/>
      <c r="M705" s="272"/>
      <c r="N705" s="272"/>
      <c r="O705" s="272"/>
      <c r="P705" s="272"/>
      <c r="Q705" s="272"/>
      <c r="R705" s="272"/>
      <c r="S705" s="272"/>
      <c r="T705" s="272"/>
      <c r="U705" s="272"/>
      <c r="V705" s="272"/>
      <c r="W705" s="272"/>
      <c r="X705" s="272"/>
      <c r="Y705" s="272"/>
      <c r="Z705" s="272"/>
    </row>
    <row r="706" spans="1:26" ht="12.75" customHeight="1" x14ac:dyDescent="0.35">
      <c r="A706" s="272"/>
      <c r="B706" s="272"/>
      <c r="C706" s="272"/>
      <c r="D706" s="272"/>
      <c r="E706" s="272"/>
      <c r="F706" s="272"/>
      <c r="G706" s="272"/>
      <c r="H706" s="272"/>
      <c r="I706" s="272"/>
      <c r="J706" s="272"/>
      <c r="K706" s="272"/>
      <c r="L706" s="272"/>
      <c r="M706" s="272"/>
      <c r="N706" s="272"/>
      <c r="O706" s="272"/>
      <c r="P706" s="272"/>
      <c r="Q706" s="272"/>
      <c r="R706" s="272"/>
      <c r="S706" s="272"/>
      <c r="T706" s="272"/>
      <c r="U706" s="272"/>
      <c r="V706" s="272"/>
      <c r="W706" s="272"/>
      <c r="X706" s="272"/>
      <c r="Y706" s="272"/>
      <c r="Z706" s="272"/>
    </row>
    <row r="707" spans="1:26" ht="12.75" customHeight="1" x14ac:dyDescent="0.35">
      <c r="A707" s="272"/>
      <c r="B707" s="272"/>
      <c r="C707" s="272"/>
      <c r="D707" s="272"/>
      <c r="E707" s="272"/>
      <c r="F707" s="272"/>
      <c r="G707" s="272"/>
      <c r="H707" s="272"/>
      <c r="I707" s="272"/>
      <c r="J707" s="272"/>
      <c r="K707" s="272"/>
      <c r="L707" s="272"/>
      <c r="M707" s="272"/>
      <c r="N707" s="272"/>
      <c r="O707" s="272"/>
      <c r="P707" s="272"/>
      <c r="Q707" s="272"/>
      <c r="R707" s="272"/>
      <c r="S707" s="272"/>
      <c r="T707" s="272"/>
      <c r="U707" s="272"/>
      <c r="V707" s="272"/>
      <c r="W707" s="272"/>
      <c r="X707" s="272"/>
      <c r="Y707" s="272"/>
      <c r="Z707" s="272"/>
    </row>
    <row r="708" spans="1:26" ht="12.75" customHeight="1" x14ac:dyDescent="0.35">
      <c r="A708" s="272"/>
      <c r="B708" s="272"/>
      <c r="C708" s="272"/>
      <c r="D708" s="272"/>
      <c r="E708" s="272"/>
      <c r="F708" s="272"/>
      <c r="G708" s="272"/>
      <c r="H708" s="272"/>
      <c r="I708" s="272"/>
      <c r="J708" s="272"/>
      <c r="K708" s="272"/>
      <c r="L708" s="272"/>
      <c r="M708" s="272"/>
      <c r="N708" s="272"/>
      <c r="O708" s="272"/>
      <c r="P708" s="272"/>
      <c r="Q708" s="272"/>
      <c r="R708" s="272"/>
      <c r="S708" s="272"/>
      <c r="T708" s="272"/>
      <c r="U708" s="272"/>
      <c r="V708" s="272"/>
      <c r="W708" s="272"/>
      <c r="X708" s="272"/>
      <c r="Y708" s="272"/>
      <c r="Z708" s="272"/>
    </row>
    <row r="709" spans="1:26" ht="12.75" customHeight="1" x14ac:dyDescent="0.35">
      <c r="A709" s="272"/>
      <c r="B709" s="272"/>
      <c r="C709" s="272"/>
      <c r="D709" s="272"/>
      <c r="E709" s="272"/>
      <c r="F709" s="272"/>
      <c r="G709" s="272"/>
      <c r="H709" s="272"/>
      <c r="I709" s="272"/>
      <c r="J709" s="272"/>
      <c r="K709" s="272"/>
      <c r="L709" s="272"/>
      <c r="M709" s="272"/>
      <c r="N709" s="272"/>
      <c r="O709" s="272"/>
      <c r="P709" s="272"/>
      <c r="Q709" s="272"/>
      <c r="R709" s="272"/>
      <c r="S709" s="272"/>
      <c r="T709" s="272"/>
      <c r="U709" s="272"/>
      <c r="V709" s="272"/>
      <c r="W709" s="272"/>
      <c r="X709" s="272"/>
      <c r="Y709" s="272"/>
      <c r="Z709" s="272"/>
    </row>
    <row r="710" spans="1:26" ht="12.75" customHeight="1" x14ac:dyDescent="0.35">
      <c r="A710" s="272"/>
      <c r="B710" s="272"/>
      <c r="C710" s="272"/>
      <c r="D710" s="272"/>
      <c r="E710" s="272"/>
      <c r="F710" s="272"/>
      <c r="G710" s="272"/>
      <c r="H710" s="272"/>
      <c r="I710" s="272"/>
      <c r="J710" s="272"/>
      <c r="K710" s="272"/>
      <c r="L710" s="272"/>
      <c r="M710" s="272"/>
      <c r="N710" s="272"/>
      <c r="O710" s="272"/>
      <c r="P710" s="272"/>
      <c r="Q710" s="272"/>
      <c r="R710" s="272"/>
      <c r="S710" s="272"/>
      <c r="T710" s="272"/>
      <c r="U710" s="272"/>
      <c r="V710" s="272"/>
      <c r="W710" s="272"/>
      <c r="X710" s="272"/>
      <c r="Y710" s="272"/>
      <c r="Z710" s="272"/>
    </row>
    <row r="711" spans="1:26" ht="12.75" customHeight="1" x14ac:dyDescent="0.35">
      <c r="A711" s="272"/>
      <c r="B711" s="272"/>
      <c r="C711" s="272"/>
      <c r="D711" s="272"/>
      <c r="E711" s="272"/>
      <c r="F711" s="272"/>
      <c r="G711" s="272"/>
      <c r="H711" s="272"/>
      <c r="I711" s="272"/>
      <c r="J711" s="272"/>
      <c r="K711" s="272"/>
      <c r="L711" s="272"/>
      <c r="M711" s="272"/>
      <c r="N711" s="272"/>
      <c r="O711" s="272"/>
      <c r="P711" s="272"/>
      <c r="Q711" s="272"/>
      <c r="R711" s="272"/>
      <c r="S711" s="272"/>
      <c r="T711" s="272"/>
      <c r="U711" s="272"/>
      <c r="V711" s="272"/>
      <c r="W711" s="272"/>
      <c r="X711" s="272"/>
      <c r="Y711" s="272"/>
      <c r="Z711" s="272"/>
    </row>
    <row r="712" spans="1:26" ht="12.75" customHeight="1" x14ac:dyDescent="0.35">
      <c r="A712" s="272"/>
      <c r="B712" s="272"/>
      <c r="C712" s="272"/>
      <c r="D712" s="272"/>
      <c r="E712" s="272"/>
      <c r="F712" s="272"/>
      <c r="G712" s="272"/>
      <c r="H712" s="272"/>
      <c r="I712" s="272"/>
      <c r="J712" s="272"/>
      <c r="K712" s="272"/>
      <c r="L712" s="272"/>
      <c r="M712" s="272"/>
      <c r="N712" s="272"/>
      <c r="O712" s="272"/>
      <c r="P712" s="272"/>
      <c r="Q712" s="272"/>
      <c r="R712" s="272"/>
      <c r="S712" s="272"/>
      <c r="T712" s="272"/>
      <c r="U712" s="272"/>
      <c r="V712" s="272"/>
      <c r="W712" s="272"/>
      <c r="X712" s="272"/>
      <c r="Y712" s="272"/>
      <c r="Z712" s="272"/>
    </row>
    <row r="713" spans="1:26" ht="12.75" customHeight="1" x14ac:dyDescent="0.35">
      <c r="A713" s="272"/>
      <c r="B713" s="272"/>
      <c r="C713" s="272"/>
      <c r="D713" s="272"/>
      <c r="E713" s="272"/>
      <c r="F713" s="272"/>
      <c r="G713" s="272"/>
      <c r="H713" s="272"/>
      <c r="I713" s="272"/>
      <c r="J713" s="272"/>
      <c r="K713" s="272"/>
      <c r="L713" s="272"/>
      <c r="M713" s="272"/>
      <c r="N713" s="272"/>
      <c r="O713" s="272"/>
      <c r="P713" s="272"/>
      <c r="Q713" s="272"/>
      <c r="R713" s="272"/>
      <c r="S713" s="272"/>
      <c r="T713" s="272"/>
      <c r="U713" s="272"/>
      <c r="V713" s="272"/>
      <c r="W713" s="272"/>
      <c r="X713" s="272"/>
      <c r="Y713" s="272"/>
      <c r="Z713" s="272"/>
    </row>
    <row r="714" spans="1:26" ht="12.75" customHeight="1" x14ac:dyDescent="0.35">
      <c r="A714" s="272"/>
      <c r="B714" s="272"/>
      <c r="C714" s="272"/>
      <c r="D714" s="272"/>
      <c r="E714" s="272"/>
      <c r="F714" s="272"/>
      <c r="G714" s="272"/>
      <c r="H714" s="272"/>
      <c r="I714" s="272"/>
      <c r="J714" s="272"/>
      <c r="K714" s="272"/>
      <c r="L714" s="272"/>
      <c r="M714" s="272"/>
      <c r="N714" s="272"/>
      <c r="O714" s="272"/>
      <c r="P714" s="272"/>
      <c r="Q714" s="272"/>
      <c r="R714" s="272"/>
      <c r="S714" s="272"/>
      <c r="T714" s="272"/>
      <c r="U714" s="272"/>
      <c r="V714" s="272"/>
      <c r="W714" s="272"/>
      <c r="X714" s="272"/>
      <c r="Y714" s="272"/>
      <c r="Z714" s="272"/>
    </row>
    <row r="715" spans="1:26" ht="12.75" customHeight="1" x14ac:dyDescent="0.35">
      <c r="A715" s="272"/>
      <c r="B715" s="272"/>
      <c r="C715" s="272"/>
      <c r="D715" s="272"/>
      <c r="E715" s="272"/>
      <c r="F715" s="272"/>
      <c r="G715" s="272"/>
      <c r="H715" s="272"/>
      <c r="I715" s="272"/>
      <c r="J715" s="272"/>
      <c r="K715" s="272"/>
      <c r="L715" s="272"/>
      <c r="M715" s="272"/>
      <c r="N715" s="272"/>
      <c r="O715" s="272"/>
      <c r="P715" s="272"/>
      <c r="Q715" s="272"/>
      <c r="R715" s="272"/>
      <c r="S715" s="272"/>
      <c r="T715" s="272"/>
      <c r="U715" s="272"/>
      <c r="V715" s="272"/>
      <c r="W715" s="272"/>
      <c r="X715" s="272"/>
      <c r="Y715" s="272"/>
      <c r="Z715" s="272"/>
    </row>
    <row r="716" spans="1:26" ht="12.75" customHeight="1" x14ac:dyDescent="0.35">
      <c r="A716" s="272"/>
      <c r="B716" s="272"/>
      <c r="C716" s="272"/>
      <c r="D716" s="272"/>
      <c r="E716" s="272"/>
      <c r="F716" s="272"/>
      <c r="G716" s="272"/>
      <c r="H716" s="272"/>
      <c r="I716" s="272"/>
      <c r="J716" s="272"/>
      <c r="K716" s="272"/>
      <c r="L716" s="272"/>
      <c r="M716" s="272"/>
      <c r="N716" s="272"/>
      <c r="O716" s="272"/>
      <c r="P716" s="272"/>
      <c r="Q716" s="272"/>
      <c r="R716" s="272"/>
      <c r="S716" s="272"/>
      <c r="T716" s="272"/>
      <c r="U716" s="272"/>
      <c r="V716" s="272"/>
      <c r="W716" s="272"/>
      <c r="X716" s="272"/>
      <c r="Y716" s="272"/>
      <c r="Z716" s="272"/>
    </row>
    <row r="717" spans="1:26" ht="12.75" customHeight="1" x14ac:dyDescent="0.35">
      <c r="A717" s="272"/>
      <c r="B717" s="272"/>
      <c r="C717" s="272"/>
      <c r="D717" s="272"/>
      <c r="E717" s="272"/>
      <c r="F717" s="272"/>
      <c r="G717" s="272"/>
      <c r="H717" s="272"/>
      <c r="I717" s="272"/>
      <c r="J717" s="272"/>
      <c r="K717" s="272"/>
      <c r="L717" s="272"/>
      <c r="M717" s="272"/>
      <c r="N717" s="272"/>
      <c r="O717" s="272"/>
      <c r="P717" s="272"/>
      <c r="Q717" s="272"/>
      <c r="R717" s="272"/>
      <c r="S717" s="272"/>
      <c r="T717" s="272"/>
      <c r="U717" s="272"/>
      <c r="V717" s="272"/>
      <c r="W717" s="272"/>
      <c r="X717" s="272"/>
      <c r="Y717" s="272"/>
      <c r="Z717" s="272"/>
    </row>
    <row r="718" spans="1:26" ht="12.75" customHeight="1" x14ac:dyDescent="0.35">
      <c r="A718" s="272"/>
      <c r="B718" s="272"/>
      <c r="C718" s="272"/>
      <c r="D718" s="272"/>
      <c r="E718" s="272"/>
      <c r="F718" s="272"/>
      <c r="G718" s="272"/>
      <c r="H718" s="272"/>
      <c r="I718" s="272"/>
      <c r="J718" s="272"/>
      <c r="K718" s="272"/>
      <c r="L718" s="272"/>
      <c r="M718" s="272"/>
      <c r="N718" s="272"/>
      <c r="O718" s="272"/>
      <c r="P718" s="272"/>
      <c r="Q718" s="272"/>
      <c r="R718" s="272"/>
      <c r="S718" s="272"/>
      <c r="T718" s="272"/>
      <c r="U718" s="272"/>
      <c r="V718" s="272"/>
      <c r="W718" s="272"/>
      <c r="X718" s="272"/>
      <c r="Y718" s="272"/>
      <c r="Z718" s="272"/>
    </row>
    <row r="719" spans="1:26" ht="12.75" customHeight="1" x14ac:dyDescent="0.35">
      <c r="A719" s="272"/>
      <c r="B719" s="272"/>
      <c r="C719" s="272"/>
      <c r="D719" s="272"/>
      <c r="E719" s="272"/>
      <c r="F719" s="272"/>
      <c r="G719" s="272"/>
      <c r="H719" s="272"/>
      <c r="I719" s="272"/>
      <c r="J719" s="272"/>
      <c r="K719" s="272"/>
      <c r="L719" s="272"/>
      <c r="M719" s="272"/>
      <c r="N719" s="272"/>
      <c r="O719" s="272"/>
      <c r="P719" s="272"/>
      <c r="Q719" s="272"/>
      <c r="R719" s="272"/>
      <c r="S719" s="272"/>
      <c r="T719" s="272"/>
      <c r="U719" s="272"/>
      <c r="V719" s="272"/>
      <c r="W719" s="272"/>
      <c r="X719" s="272"/>
      <c r="Y719" s="272"/>
      <c r="Z719" s="272"/>
    </row>
    <row r="720" spans="1:26" ht="12.75" customHeight="1" x14ac:dyDescent="0.35">
      <c r="A720" s="272"/>
      <c r="B720" s="272"/>
      <c r="C720" s="272"/>
      <c r="D720" s="272"/>
      <c r="E720" s="272"/>
      <c r="F720" s="272"/>
      <c r="G720" s="272"/>
      <c r="H720" s="272"/>
      <c r="I720" s="272"/>
      <c r="J720" s="272"/>
      <c r="K720" s="272"/>
      <c r="L720" s="272"/>
      <c r="M720" s="272"/>
      <c r="N720" s="272"/>
      <c r="O720" s="272"/>
      <c r="P720" s="272"/>
      <c r="Q720" s="272"/>
      <c r="R720" s="272"/>
      <c r="S720" s="272"/>
      <c r="T720" s="272"/>
      <c r="U720" s="272"/>
      <c r="V720" s="272"/>
      <c r="W720" s="272"/>
      <c r="X720" s="272"/>
      <c r="Y720" s="272"/>
      <c r="Z720" s="272"/>
    </row>
    <row r="721" spans="1:26" ht="12.75" customHeight="1" x14ac:dyDescent="0.35">
      <c r="A721" s="272"/>
      <c r="B721" s="272"/>
      <c r="C721" s="272"/>
      <c r="D721" s="272"/>
      <c r="E721" s="272"/>
      <c r="F721" s="272"/>
      <c r="G721" s="272"/>
      <c r="H721" s="272"/>
      <c r="I721" s="272"/>
      <c r="J721" s="272"/>
      <c r="K721" s="272"/>
      <c r="L721" s="272"/>
      <c r="M721" s="272"/>
      <c r="N721" s="272"/>
      <c r="O721" s="272"/>
      <c r="P721" s="272"/>
      <c r="Q721" s="272"/>
      <c r="R721" s="272"/>
      <c r="S721" s="272"/>
      <c r="T721" s="272"/>
      <c r="U721" s="272"/>
      <c r="V721" s="272"/>
      <c r="W721" s="272"/>
      <c r="X721" s="272"/>
      <c r="Y721" s="272"/>
      <c r="Z721" s="272"/>
    </row>
    <row r="722" spans="1:26" ht="12.75" customHeight="1" x14ac:dyDescent="0.35">
      <c r="A722" s="272"/>
      <c r="B722" s="272"/>
      <c r="C722" s="272"/>
      <c r="D722" s="272"/>
      <c r="E722" s="272"/>
      <c r="F722" s="272"/>
      <c r="G722" s="272"/>
      <c r="H722" s="272"/>
      <c r="I722" s="272"/>
      <c r="J722" s="272"/>
      <c r="K722" s="272"/>
      <c r="L722" s="272"/>
      <c r="M722" s="272"/>
      <c r="N722" s="272"/>
      <c r="O722" s="272"/>
      <c r="P722" s="272"/>
      <c r="Q722" s="272"/>
      <c r="R722" s="272"/>
      <c r="S722" s="272"/>
      <c r="T722" s="272"/>
      <c r="U722" s="272"/>
      <c r="V722" s="272"/>
      <c r="W722" s="272"/>
      <c r="X722" s="272"/>
      <c r="Y722" s="272"/>
      <c r="Z722" s="272"/>
    </row>
    <row r="723" spans="1:26" ht="12.75" customHeight="1" x14ac:dyDescent="0.35">
      <c r="A723" s="272"/>
      <c r="B723" s="272"/>
      <c r="C723" s="272"/>
      <c r="D723" s="272"/>
      <c r="E723" s="272"/>
      <c r="F723" s="272"/>
      <c r="G723" s="272"/>
      <c r="H723" s="272"/>
      <c r="I723" s="272"/>
      <c r="J723" s="272"/>
      <c r="K723" s="272"/>
      <c r="L723" s="272"/>
      <c r="M723" s="272"/>
      <c r="N723" s="272"/>
      <c r="O723" s="272"/>
      <c r="P723" s="272"/>
      <c r="Q723" s="272"/>
      <c r="R723" s="272"/>
      <c r="S723" s="272"/>
      <c r="T723" s="272"/>
      <c r="U723" s="272"/>
      <c r="V723" s="272"/>
      <c r="W723" s="272"/>
      <c r="X723" s="272"/>
      <c r="Y723" s="272"/>
      <c r="Z723" s="272"/>
    </row>
    <row r="724" spans="1:26" ht="12.75" customHeight="1" x14ac:dyDescent="0.35">
      <c r="A724" s="272"/>
      <c r="B724" s="272"/>
      <c r="C724" s="272"/>
      <c r="D724" s="272"/>
      <c r="E724" s="272"/>
      <c r="F724" s="272"/>
      <c r="G724" s="272"/>
      <c r="H724" s="272"/>
      <c r="I724" s="272"/>
      <c r="J724" s="272"/>
      <c r="K724" s="272"/>
      <c r="L724" s="272"/>
      <c r="M724" s="272"/>
      <c r="N724" s="272"/>
      <c r="O724" s="272"/>
      <c r="P724" s="272"/>
      <c r="Q724" s="272"/>
      <c r="R724" s="272"/>
      <c r="S724" s="272"/>
      <c r="T724" s="272"/>
      <c r="U724" s="272"/>
      <c r="V724" s="272"/>
      <c r="W724" s="272"/>
      <c r="X724" s="272"/>
      <c r="Y724" s="272"/>
      <c r="Z724" s="272"/>
    </row>
    <row r="725" spans="1:26" ht="12.75" customHeight="1" x14ac:dyDescent="0.35">
      <c r="A725" s="272"/>
      <c r="B725" s="272"/>
      <c r="C725" s="272"/>
      <c r="D725" s="272"/>
      <c r="E725" s="272"/>
      <c r="F725" s="272"/>
      <c r="G725" s="272"/>
      <c r="H725" s="272"/>
      <c r="I725" s="272"/>
      <c r="J725" s="272"/>
      <c r="K725" s="272"/>
      <c r="L725" s="272"/>
      <c r="M725" s="272"/>
      <c r="N725" s="272"/>
      <c r="O725" s="272"/>
      <c r="P725" s="272"/>
      <c r="Q725" s="272"/>
      <c r="R725" s="272"/>
      <c r="S725" s="272"/>
      <c r="T725" s="272"/>
      <c r="U725" s="272"/>
      <c r="V725" s="272"/>
      <c r="W725" s="272"/>
      <c r="X725" s="272"/>
      <c r="Y725" s="272"/>
      <c r="Z725" s="272"/>
    </row>
    <row r="726" spans="1:26" ht="12.75" customHeight="1" x14ac:dyDescent="0.35">
      <c r="A726" s="272"/>
      <c r="B726" s="272"/>
      <c r="C726" s="272"/>
      <c r="D726" s="272"/>
      <c r="E726" s="272"/>
      <c r="F726" s="272"/>
      <c r="G726" s="272"/>
      <c r="H726" s="272"/>
      <c r="I726" s="272"/>
      <c r="J726" s="272"/>
      <c r="K726" s="272"/>
      <c r="L726" s="272"/>
      <c r="M726" s="272"/>
      <c r="N726" s="272"/>
      <c r="O726" s="272"/>
      <c r="P726" s="272"/>
      <c r="Q726" s="272"/>
      <c r="R726" s="272"/>
      <c r="S726" s="272"/>
      <c r="T726" s="272"/>
      <c r="U726" s="272"/>
      <c r="V726" s="272"/>
      <c r="W726" s="272"/>
      <c r="X726" s="272"/>
      <c r="Y726" s="272"/>
      <c r="Z726" s="272"/>
    </row>
    <row r="727" spans="1:26" ht="12.75" customHeight="1" x14ac:dyDescent="0.35">
      <c r="A727" s="272"/>
      <c r="B727" s="272"/>
      <c r="C727" s="272"/>
      <c r="D727" s="272"/>
      <c r="E727" s="272"/>
      <c r="F727" s="272"/>
      <c r="G727" s="272"/>
      <c r="H727" s="272"/>
      <c r="I727" s="272"/>
      <c r="J727" s="272"/>
      <c r="K727" s="272"/>
      <c r="L727" s="272"/>
      <c r="M727" s="272"/>
      <c r="N727" s="272"/>
      <c r="O727" s="272"/>
      <c r="P727" s="272"/>
      <c r="Q727" s="272"/>
      <c r="R727" s="272"/>
      <c r="S727" s="272"/>
      <c r="T727" s="272"/>
      <c r="U727" s="272"/>
      <c r="V727" s="272"/>
      <c r="W727" s="272"/>
      <c r="X727" s="272"/>
      <c r="Y727" s="272"/>
      <c r="Z727" s="272"/>
    </row>
    <row r="728" spans="1:26" ht="12.75" customHeight="1" x14ac:dyDescent="0.35">
      <c r="A728" s="272"/>
      <c r="B728" s="272"/>
      <c r="C728" s="272"/>
      <c r="D728" s="272"/>
      <c r="E728" s="272"/>
      <c r="F728" s="272"/>
      <c r="G728" s="272"/>
      <c r="H728" s="272"/>
      <c r="I728" s="272"/>
      <c r="J728" s="272"/>
      <c r="K728" s="272"/>
      <c r="L728" s="272"/>
      <c r="M728" s="272"/>
      <c r="N728" s="272"/>
      <c r="O728" s="272"/>
      <c r="P728" s="272"/>
      <c r="Q728" s="272"/>
      <c r="R728" s="272"/>
      <c r="S728" s="272"/>
      <c r="T728" s="272"/>
      <c r="U728" s="272"/>
      <c r="V728" s="272"/>
      <c r="W728" s="272"/>
      <c r="X728" s="272"/>
      <c r="Y728" s="272"/>
      <c r="Z728" s="272"/>
    </row>
    <row r="729" spans="1:26" ht="12.75" customHeight="1" x14ac:dyDescent="0.35">
      <c r="A729" s="272"/>
      <c r="B729" s="272"/>
      <c r="C729" s="272"/>
      <c r="D729" s="272"/>
      <c r="E729" s="272"/>
      <c r="F729" s="272"/>
      <c r="G729" s="272"/>
      <c r="H729" s="272"/>
      <c r="I729" s="272"/>
      <c r="J729" s="272"/>
      <c r="K729" s="272"/>
      <c r="L729" s="272"/>
      <c r="M729" s="272"/>
      <c r="N729" s="272"/>
      <c r="O729" s="272"/>
      <c r="P729" s="272"/>
      <c r="Q729" s="272"/>
      <c r="R729" s="272"/>
      <c r="S729" s="272"/>
      <c r="T729" s="272"/>
      <c r="U729" s="272"/>
      <c r="V729" s="272"/>
      <c r="W729" s="272"/>
      <c r="X729" s="272"/>
      <c r="Y729" s="272"/>
      <c r="Z729" s="272"/>
    </row>
    <row r="730" spans="1:26" ht="12.75" customHeight="1" x14ac:dyDescent="0.35">
      <c r="A730" s="272"/>
      <c r="B730" s="272"/>
      <c r="C730" s="272"/>
      <c r="D730" s="272"/>
      <c r="E730" s="272"/>
      <c r="F730" s="272"/>
      <c r="G730" s="272"/>
      <c r="H730" s="272"/>
      <c r="I730" s="272"/>
      <c r="J730" s="272"/>
      <c r="K730" s="272"/>
      <c r="L730" s="272"/>
      <c r="M730" s="272"/>
      <c r="N730" s="272"/>
      <c r="O730" s="272"/>
      <c r="P730" s="272"/>
      <c r="Q730" s="272"/>
      <c r="R730" s="272"/>
      <c r="S730" s="272"/>
      <c r="T730" s="272"/>
      <c r="U730" s="272"/>
      <c r="V730" s="272"/>
      <c r="W730" s="272"/>
      <c r="X730" s="272"/>
      <c r="Y730" s="272"/>
      <c r="Z730" s="272"/>
    </row>
    <row r="731" spans="1:26" ht="12.75" customHeight="1" x14ac:dyDescent="0.35">
      <c r="A731" s="272"/>
      <c r="B731" s="272"/>
      <c r="C731" s="272"/>
      <c r="D731" s="272"/>
      <c r="E731" s="272"/>
      <c r="F731" s="272"/>
      <c r="G731" s="272"/>
      <c r="H731" s="272"/>
      <c r="I731" s="272"/>
      <c r="J731" s="272"/>
      <c r="K731" s="272"/>
      <c r="L731" s="272"/>
      <c r="M731" s="272"/>
      <c r="N731" s="272"/>
      <c r="O731" s="272"/>
      <c r="P731" s="272"/>
      <c r="Q731" s="272"/>
      <c r="R731" s="272"/>
      <c r="S731" s="272"/>
      <c r="T731" s="272"/>
      <c r="U731" s="272"/>
      <c r="V731" s="272"/>
      <c r="W731" s="272"/>
      <c r="X731" s="272"/>
      <c r="Y731" s="272"/>
      <c r="Z731" s="272"/>
    </row>
    <row r="732" spans="1:26" ht="12.75" customHeight="1" x14ac:dyDescent="0.35">
      <c r="A732" s="272"/>
      <c r="B732" s="272"/>
      <c r="C732" s="272"/>
      <c r="D732" s="272"/>
      <c r="E732" s="272"/>
      <c r="F732" s="272"/>
      <c r="G732" s="272"/>
      <c r="H732" s="272"/>
      <c r="I732" s="272"/>
      <c r="J732" s="272"/>
      <c r="K732" s="272"/>
      <c r="L732" s="272"/>
      <c r="M732" s="272"/>
      <c r="N732" s="272"/>
      <c r="O732" s="272"/>
      <c r="P732" s="272"/>
      <c r="Q732" s="272"/>
      <c r="R732" s="272"/>
      <c r="S732" s="272"/>
      <c r="T732" s="272"/>
      <c r="U732" s="272"/>
      <c r="V732" s="272"/>
      <c r="W732" s="272"/>
      <c r="X732" s="272"/>
      <c r="Y732" s="272"/>
      <c r="Z732" s="272"/>
    </row>
    <row r="733" spans="1:26" ht="12.75" customHeight="1" x14ac:dyDescent="0.35">
      <c r="A733" s="272"/>
      <c r="B733" s="272"/>
      <c r="C733" s="272"/>
      <c r="D733" s="272"/>
      <c r="E733" s="272"/>
      <c r="F733" s="272"/>
      <c r="G733" s="272"/>
      <c r="H733" s="272"/>
      <c r="I733" s="272"/>
      <c r="J733" s="272"/>
      <c r="K733" s="272"/>
      <c r="L733" s="272"/>
      <c r="M733" s="272"/>
      <c r="N733" s="272"/>
      <c r="O733" s="272"/>
      <c r="P733" s="272"/>
      <c r="Q733" s="272"/>
      <c r="R733" s="272"/>
      <c r="S733" s="272"/>
      <c r="T733" s="272"/>
      <c r="U733" s="272"/>
      <c r="V733" s="272"/>
      <c r="W733" s="272"/>
      <c r="X733" s="272"/>
      <c r="Y733" s="272"/>
      <c r="Z733" s="272"/>
    </row>
    <row r="734" spans="1:26" ht="12.75" customHeight="1" x14ac:dyDescent="0.35">
      <c r="A734" s="272"/>
      <c r="B734" s="272"/>
      <c r="C734" s="272"/>
      <c r="D734" s="272"/>
      <c r="E734" s="272"/>
      <c r="F734" s="272"/>
      <c r="G734" s="272"/>
      <c r="H734" s="272"/>
      <c r="I734" s="272"/>
      <c r="J734" s="272"/>
      <c r="K734" s="272"/>
      <c r="L734" s="272"/>
      <c r="M734" s="272"/>
      <c r="N734" s="272"/>
      <c r="O734" s="272"/>
      <c r="P734" s="272"/>
      <c r="Q734" s="272"/>
      <c r="R734" s="272"/>
      <c r="S734" s="272"/>
      <c r="T734" s="272"/>
      <c r="U734" s="272"/>
      <c r="V734" s="272"/>
      <c r="W734" s="272"/>
      <c r="X734" s="272"/>
      <c r="Y734" s="272"/>
      <c r="Z734" s="272"/>
    </row>
    <row r="735" spans="1:26" ht="12.75" customHeight="1" x14ac:dyDescent="0.35">
      <c r="A735" s="272"/>
      <c r="B735" s="272"/>
      <c r="C735" s="272"/>
      <c r="D735" s="272"/>
      <c r="E735" s="272"/>
      <c r="F735" s="272"/>
      <c r="G735" s="272"/>
      <c r="H735" s="272"/>
      <c r="I735" s="272"/>
      <c r="J735" s="272"/>
      <c r="K735" s="272"/>
      <c r="L735" s="272"/>
      <c r="M735" s="272"/>
      <c r="N735" s="272"/>
      <c r="O735" s="272"/>
      <c r="P735" s="272"/>
      <c r="Q735" s="272"/>
      <c r="R735" s="272"/>
      <c r="S735" s="272"/>
      <c r="T735" s="272"/>
      <c r="U735" s="272"/>
      <c r="V735" s="272"/>
      <c r="W735" s="272"/>
      <c r="X735" s="272"/>
      <c r="Y735" s="272"/>
      <c r="Z735" s="272"/>
    </row>
    <row r="736" spans="1:26" ht="12.75" customHeight="1" x14ac:dyDescent="0.35">
      <c r="A736" s="272"/>
      <c r="B736" s="272"/>
      <c r="C736" s="272"/>
      <c r="D736" s="272"/>
      <c r="E736" s="272"/>
      <c r="F736" s="272"/>
      <c r="G736" s="272"/>
      <c r="H736" s="272"/>
      <c r="I736" s="272"/>
      <c r="J736" s="272"/>
      <c r="K736" s="272"/>
      <c r="L736" s="272"/>
      <c r="M736" s="272"/>
      <c r="N736" s="272"/>
      <c r="O736" s="272"/>
      <c r="P736" s="272"/>
      <c r="Q736" s="272"/>
      <c r="R736" s="272"/>
      <c r="S736" s="272"/>
      <c r="T736" s="272"/>
      <c r="U736" s="272"/>
      <c r="V736" s="272"/>
      <c r="W736" s="272"/>
      <c r="X736" s="272"/>
      <c r="Y736" s="272"/>
      <c r="Z736" s="272"/>
    </row>
    <row r="737" spans="1:26" ht="12.75" customHeight="1" x14ac:dyDescent="0.35">
      <c r="A737" s="272"/>
      <c r="B737" s="272"/>
      <c r="C737" s="272"/>
      <c r="D737" s="272"/>
      <c r="E737" s="272"/>
      <c r="F737" s="272"/>
      <c r="G737" s="272"/>
      <c r="H737" s="272"/>
      <c r="I737" s="272"/>
      <c r="J737" s="272"/>
      <c r="K737" s="272"/>
      <c r="L737" s="272"/>
      <c r="M737" s="272"/>
      <c r="N737" s="272"/>
      <c r="O737" s="272"/>
      <c r="P737" s="272"/>
      <c r="Q737" s="272"/>
      <c r="R737" s="272"/>
      <c r="S737" s="272"/>
      <c r="T737" s="272"/>
      <c r="U737" s="272"/>
      <c r="V737" s="272"/>
      <c r="W737" s="272"/>
      <c r="X737" s="272"/>
      <c r="Y737" s="272"/>
      <c r="Z737" s="272"/>
    </row>
    <row r="738" spans="1:26" ht="12.75" customHeight="1" x14ac:dyDescent="0.35">
      <c r="A738" s="272"/>
      <c r="B738" s="272"/>
      <c r="C738" s="272"/>
      <c r="D738" s="272"/>
      <c r="E738" s="272"/>
      <c r="F738" s="272"/>
      <c r="G738" s="272"/>
      <c r="H738" s="272"/>
      <c r="I738" s="272"/>
      <c r="J738" s="272"/>
      <c r="K738" s="272"/>
      <c r="L738" s="272"/>
      <c r="M738" s="272"/>
      <c r="N738" s="272"/>
      <c r="O738" s="272"/>
      <c r="P738" s="272"/>
      <c r="Q738" s="272"/>
      <c r="R738" s="272"/>
      <c r="S738" s="272"/>
      <c r="T738" s="272"/>
      <c r="U738" s="272"/>
      <c r="V738" s="272"/>
      <c r="W738" s="272"/>
      <c r="X738" s="272"/>
      <c r="Y738" s="272"/>
      <c r="Z738" s="272"/>
    </row>
    <row r="739" spans="1:26" ht="12.75" customHeight="1" x14ac:dyDescent="0.35">
      <c r="A739" s="272"/>
      <c r="B739" s="272"/>
      <c r="C739" s="272"/>
      <c r="D739" s="272"/>
      <c r="E739" s="272"/>
      <c r="F739" s="272"/>
      <c r="G739" s="272"/>
      <c r="H739" s="272"/>
      <c r="I739" s="272"/>
      <c r="J739" s="272"/>
      <c r="K739" s="272"/>
      <c r="L739" s="272"/>
      <c r="M739" s="272"/>
      <c r="N739" s="272"/>
      <c r="O739" s="272"/>
      <c r="P739" s="272"/>
      <c r="Q739" s="272"/>
      <c r="R739" s="272"/>
      <c r="S739" s="272"/>
      <c r="T739" s="272"/>
      <c r="U739" s="272"/>
      <c r="V739" s="272"/>
      <c r="W739" s="272"/>
      <c r="X739" s="272"/>
      <c r="Y739" s="272"/>
      <c r="Z739" s="272"/>
    </row>
    <row r="740" spans="1:26" ht="12.75" customHeight="1" x14ac:dyDescent="0.35">
      <c r="A740" s="272"/>
      <c r="B740" s="272"/>
      <c r="C740" s="272"/>
      <c r="D740" s="272"/>
      <c r="E740" s="272"/>
      <c r="F740" s="272"/>
      <c r="G740" s="272"/>
      <c r="H740" s="272"/>
      <c r="I740" s="272"/>
      <c r="J740" s="272"/>
      <c r="K740" s="272"/>
      <c r="L740" s="272"/>
      <c r="M740" s="272"/>
      <c r="N740" s="272"/>
      <c r="O740" s="272"/>
      <c r="P740" s="272"/>
      <c r="Q740" s="272"/>
      <c r="R740" s="272"/>
      <c r="S740" s="272"/>
      <c r="T740" s="272"/>
      <c r="U740" s="272"/>
      <c r="V740" s="272"/>
      <c r="W740" s="272"/>
      <c r="X740" s="272"/>
      <c r="Y740" s="272"/>
      <c r="Z740" s="272"/>
    </row>
    <row r="741" spans="1:26" ht="12.75" customHeight="1" x14ac:dyDescent="0.35">
      <c r="A741" s="272"/>
      <c r="B741" s="272"/>
      <c r="C741" s="272"/>
      <c r="D741" s="272"/>
      <c r="E741" s="272"/>
      <c r="F741" s="272"/>
      <c r="G741" s="272"/>
      <c r="H741" s="272"/>
      <c r="I741" s="272"/>
      <c r="J741" s="272"/>
      <c r="K741" s="272"/>
      <c r="L741" s="272"/>
      <c r="M741" s="272"/>
      <c r="N741" s="272"/>
      <c r="O741" s="272"/>
      <c r="P741" s="272"/>
      <c r="Q741" s="272"/>
      <c r="R741" s="272"/>
      <c r="S741" s="272"/>
      <c r="T741" s="272"/>
      <c r="U741" s="272"/>
      <c r="V741" s="272"/>
      <c r="W741" s="272"/>
      <c r="X741" s="272"/>
      <c r="Y741" s="272"/>
      <c r="Z741" s="272"/>
    </row>
    <row r="742" spans="1:26" ht="12.75" customHeight="1" x14ac:dyDescent="0.35">
      <c r="A742" s="272"/>
      <c r="B742" s="272"/>
      <c r="C742" s="272"/>
      <c r="D742" s="272"/>
      <c r="E742" s="272"/>
      <c r="F742" s="272"/>
      <c r="G742" s="272"/>
      <c r="H742" s="272"/>
      <c r="I742" s="272"/>
      <c r="J742" s="272"/>
      <c r="K742" s="272"/>
      <c r="L742" s="272"/>
      <c r="M742" s="272"/>
      <c r="N742" s="272"/>
      <c r="O742" s="272"/>
      <c r="P742" s="272"/>
      <c r="Q742" s="272"/>
      <c r="R742" s="272"/>
      <c r="S742" s="272"/>
      <c r="T742" s="272"/>
      <c r="U742" s="272"/>
      <c r="V742" s="272"/>
      <c r="W742" s="272"/>
      <c r="X742" s="272"/>
      <c r="Y742" s="272"/>
      <c r="Z742" s="272"/>
    </row>
    <row r="743" spans="1:26" ht="12.75" customHeight="1" x14ac:dyDescent="0.35">
      <c r="A743" s="272"/>
      <c r="B743" s="272"/>
      <c r="C743" s="272"/>
      <c r="D743" s="272"/>
      <c r="E743" s="272"/>
      <c r="F743" s="272"/>
      <c r="G743" s="272"/>
      <c r="H743" s="272"/>
      <c r="I743" s="272"/>
      <c r="J743" s="272"/>
      <c r="K743" s="272"/>
      <c r="L743" s="272"/>
      <c r="M743" s="272"/>
      <c r="N743" s="272"/>
      <c r="O743" s="272"/>
      <c r="P743" s="272"/>
      <c r="Q743" s="272"/>
      <c r="R743" s="272"/>
      <c r="S743" s="272"/>
      <c r="T743" s="272"/>
      <c r="U743" s="272"/>
      <c r="V743" s="272"/>
      <c r="W743" s="272"/>
      <c r="X743" s="272"/>
      <c r="Y743" s="272"/>
      <c r="Z743" s="272"/>
    </row>
    <row r="744" spans="1:26" ht="12.75" customHeight="1" x14ac:dyDescent="0.35">
      <c r="A744" s="272"/>
      <c r="B744" s="272"/>
      <c r="C744" s="272"/>
      <c r="D744" s="272"/>
      <c r="E744" s="272"/>
      <c r="F744" s="272"/>
      <c r="G744" s="272"/>
      <c r="H744" s="272"/>
      <c r="I744" s="272"/>
      <c r="J744" s="272"/>
      <c r="K744" s="272"/>
      <c r="L744" s="272"/>
      <c r="M744" s="272"/>
      <c r="N744" s="272"/>
      <c r="O744" s="272"/>
      <c r="P744" s="272"/>
      <c r="Q744" s="272"/>
      <c r="R744" s="272"/>
      <c r="S744" s="272"/>
      <c r="T744" s="272"/>
      <c r="U744" s="272"/>
      <c r="V744" s="272"/>
      <c r="W744" s="272"/>
      <c r="X744" s="272"/>
      <c r="Y744" s="272"/>
      <c r="Z744" s="272"/>
    </row>
    <row r="745" spans="1:26" ht="12.75" customHeight="1" x14ac:dyDescent="0.35">
      <c r="A745" s="272"/>
      <c r="B745" s="272"/>
      <c r="C745" s="272"/>
      <c r="D745" s="272"/>
      <c r="E745" s="272"/>
      <c r="F745" s="272"/>
      <c r="G745" s="272"/>
      <c r="H745" s="272"/>
      <c r="I745" s="272"/>
      <c r="J745" s="272"/>
      <c r="K745" s="272"/>
      <c r="L745" s="272"/>
      <c r="M745" s="272"/>
      <c r="N745" s="272"/>
      <c r="O745" s="272"/>
      <c r="P745" s="272"/>
      <c r="Q745" s="272"/>
      <c r="R745" s="272"/>
      <c r="S745" s="272"/>
      <c r="T745" s="272"/>
      <c r="U745" s="272"/>
      <c r="V745" s="272"/>
      <c r="W745" s="272"/>
      <c r="X745" s="272"/>
      <c r="Y745" s="272"/>
      <c r="Z745" s="272"/>
    </row>
    <row r="746" spans="1:26" ht="12.75" customHeight="1" x14ac:dyDescent="0.35">
      <c r="A746" s="272"/>
      <c r="B746" s="272"/>
      <c r="C746" s="272"/>
      <c r="D746" s="272"/>
      <c r="E746" s="272"/>
      <c r="F746" s="272"/>
      <c r="G746" s="272"/>
      <c r="H746" s="272"/>
      <c r="I746" s="272"/>
      <c r="J746" s="272"/>
      <c r="K746" s="272"/>
      <c r="L746" s="272"/>
      <c r="M746" s="272"/>
      <c r="N746" s="272"/>
      <c r="O746" s="272"/>
      <c r="P746" s="272"/>
      <c r="Q746" s="272"/>
      <c r="R746" s="272"/>
      <c r="S746" s="272"/>
      <c r="T746" s="272"/>
      <c r="U746" s="272"/>
      <c r="V746" s="272"/>
      <c r="W746" s="272"/>
      <c r="X746" s="272"/>
      <c r="Y746" s="272"/>
      <c r="Z746" s="272"/>
    </row>
    <row r="747" spans="1:26" ht="12.75" customHeight="1" x14ac:dyDescent="0.35">
      <c r="A747" s="272"/>
      <c r="B747" s="272"/>
      <c r="C747" s="272"/>
      <c r="D747" s="272"/>
      <c r="E747" s="272"/>
      <c r="F747" s="272"/>
      <c r="G747" s="272"/>
      <c r="H747" s="272"/>
      <c r="I747" s="272"/>
      <c r="J747" s="272"/>
      <c r="K747" s="272"/>
      <c r="L747" s="272"/>
      <c r="M747" s="272"/>
      <c r="N747" s="272"/>
      <c r="O747" s="272"/>
      <c r="P747" s="272"/>
      <c r="Q747" s="272"/>
      <c r="R747" s="272"/>
      <c r="S747" s="272"/>
      <c r="T747" s="272"/>
      <c r="U747" s="272"/>
      <c r="V747" s="272"/>
      <c r="W747" s="272"/>
      <c r="X747" s="272"/>
      <c r="Y747" s="272"/>
      <c r="Z747" s="272"/>
    </row>
    <row r="748" spans="1:26" ht="12.75" customHeight="1" x14ac:dyDescent="0.35">
      <c r="A748" s="272"/>
      <c r="B748" s="272"/>
      <c r="C748" s="272"/>
      <c r="D748" s="272"/>
      <c r="E748" s="272"/>
      <c r="F748" s="272"/>
      <c r="G748" s="272"/>
      <c r="H748" s="272"/>
      <c r="I748" s="272"/>
      <c r="J748" s="272"/>
      <c r="K748" s="272"/>
      <c r="L748" s="272"/>
      <c r="M748" s="272"/>
      <c r="N748" s="272"/>
      <c r="O748" s="272"/>
      <c r="P748" s="272"/>
      <c r="Q748" s="272"/>
      <c r="R748" s="272"/>
      <c r="S748" s="272"/>
      <c r="T748" s="272"/>
      <c r="U748" s="272"/>
      <c r="V748" s="272"/>
      <c r="W748" s="272"/>
      <c r="X748" s="272"/>
      <c r="Y748" s="272"/>
      <c r="Z748" s="272"/>
    </row>
    <row r="749" spans="1:26" ht="12.75" customHeight="1" x14ac:dyDescent="0.35">
      <c r="A749" s="272"/>
      <c r="B749" s="272"/>
      <c r="C749" s="272"/>
      <c r="D749" s="272"/>
      <c r="E749" s="272"/>
      <c r="F749" s="272"/>
      <c r="G749" s="272"/>
      <c r="H749" s="272"/>
      <c r="I749" s="272"/>
      <c r="J749" s="272"/>
      <c r="K749" s="272"/>
      <c r="L749" s="272"/>
      <c r="M749" s="272"/>
      <c r="N749" s="272"/>
      <c r="O749" s="272"/>
      <c r="P749" s="272"/>
      <c r="Q749" s="272"/>
      <c r="R749" s="272"/>
      <c r="S749" s="272"/>
      <c r="T749" s="272"/>
      <c r="U749" s="272"/>
      <c r="V749" s="272"/>
      <c r="W749" s="272"/>
      <c r="X749" s="272"/>
      <c r="Y749" s="272"/>
      <c r="Z749" s="272"/>
    </row>
    <row r="750" spans="1:26" ht="12.75" customHeight="1" x14ac:dyDescent="0.35">
      <c r="A750" s="272"/>
      <c r="B750" s="272"/>
      <c r="C750" s="272"/>
      <c r="D750" s="272"/>
      <c r="E750" s="272"/>
      <c r="F750" s="272"/>
      <c r="G750" s="272"/>
      <c r="H750" s="272"/>
      <c r="I750" s="272"/>
      <c r="J750" s="272"/>
      <c r="K750" s="272"/>
      <c r="L750" s="272"/>
      <c r="M750" s="272"/>
      <c r="N750" s="272"/>
      <c r="O750" s="272"/>
      <c r="P750" s="272"/>
      <c r="Q750" s="272"/>
      <c r="R750" s="272"/>
      <c r="S750" s="272"/>
      <c r="T750" s="272"/>
      <c r="U750" s="272"/>
      <c r="V750" s="272"/>
      <c r="W750" s="272"/>
      <c r="X750" s="272"/>
      <c r="Y750" s="272"/>
      <c r="Z750" s="272"/>
    </row>
    <row r="751" spans="1:26" ht="12.75" customHeight="1" x14ac:dyDescent="0.35">
      <c r="A751" s="272"/>
      <c r="B751" s="272"/>
      <c r="C751" s="272"/>
      <c r="D751" s="272"/>
      <c r="E751" s="272"/>
      <c r="F751" s="272"/>
      <c r="G751" s="272"/>
      <c r="H751" s="272"/>
      <c r="I751" s="272"/>
      <c r="J751" s="272"/>
      <c r="K751" s="272"/>
      <c r="L751" s="272"/>
      <c r="M751" s="272"/>
      <c r="N751" s="272"/>
      <c r="O751" s="272"/>
      <c r="P751" s="272"/>
      <c r="Q751" s="272"/>
      <c r="R751" s="272"/>
      <c r="S751" s="272"/>
      <c r="T751" s="272"/>
      <c r="U751" s="272"/>
      <c r="V751" s="272"/>
      <c r="W751" s="272"/>
      <c r="X751" s="272"/>
      <c r="Y751" s="272"/>
      <c r="Z751" s="272"/>
    </row>
    <row r="752" spans="1:26" ht="12.75" customHeight="1" x14ac:dyDescent="0.35">
      <c r="A752" s="272"/>
      <c r="B752" s="272"/>
      <c r="C752" s="272"/>
      <c r="D752" s="272"/>
      <c r="E752" s="272"/>
      <c r="F752" s="272"/>
      <c r="G752" s="272"/>
      <c r="H752" s="272"/>
      <c r="I752" s="272"/>
      <c r="J752" s="272"/>
      <c r="K752" s="272"/>
      <c r="L752" s="272"/>
      <c r="M752" s="272"/>
      <c r="N752" s="272"/>
      <c r="O752" s="272"/>
      <c r="P752" s="272"/>
      <c r="Q752" s="272"/>
      <c r="R752" s="272"/>
      <c r="S752" s="272"/>
      <c r="T752" s="272"/>
      <c r="U752" s="272"/>
      <c r="V752" s="272"/>
      <c r="W752" s="272"/>
      <c r="X752" s="272"/>
      <c r="Y752" s="272"/>
      <c r="Z752" s="272"/>
    </row>
    <row r="753" spans="1:26" ht="12.75" customHeight="1" x14ac:dyDescent="0.35">
      <c r="A753" s="272"/>
      <c r="B753" s="272"/>
      <c r="C753" s="272"/>
      <c r="D753" s="272"/>
      <c r="E753" s="272"/>
      <c r="F753" s="272"/>
      <c r="G753" s="272"/>
      <c r="H753" s="272"/>
      <c r="I753" s="272"/>
      <c r="J753" s="272"/>
      <c r="K753" s="272"/>
      <c r="L753" s="272"/>
      <c r="M753" s="272"/>
      <c r="N753" s="272"/>
      <c r="O753" s="272"/>
      <c r="P753" s="272"/>
      <c r="Q753" s="272"/>
      <c r="R753" s="272"/>
      <c r="S753" s="272"/>
      <c r="T753" s="272"/>
      <c r="U753" s="272"/>
      <c r="V753" s="272"/>
      <c r="W753" s="272"/>
      <c r="X753" s="272"/>
      <c r="Y753" s="272"/>
      <c r="Z753" s="272"/>
    </row>
    <row r="754" spans="1:26" ht="12.75" customHeight="1" x14ac:dyDescent="0.35">
      <c r="A754" s="272"/>
      <c r="B754" s="272"/>
      <c r="C754" s="272"/>
      <c r="D754" s="272"/>
      <c r="E754" s="272"/>
      <c r="F754" s="272"/>
      <c r="G754" s="272"/>
      <c r="H754" s="272"/>
      <c r="I754" s="272"/>
      <c r="J754" s="272"/>
      <c r="K754" s="272"/>
      <c r="L754" s="272"/>
      <c r="M754" s="272"/>
      <c r="N754" s="272"/>
      <c r="O754" s="272"/>
      <c r="P754" s="272"/>
      <c r="Q754" s="272"/>
      <c r="R754" s="272"/>
      <c r="S754" s="272"/>
      <c r="T754" s="272"/>
      <c r="U754" s="272"/>
      <c r="V754" s="272"/>
      <c r="W754" s="272"/>
      <c r="X754" s="272"/>
      <c r="Y754" s="272"/>
      <c r="Z754" s="272"/>
    </row>
    <row r="755" spans="1:26" ht="12.75" customHeight="1" x14ac:dyDescent="0.35">
      <c r="A755" s="272"/>
      <c r="B755" s="272"/>
      <c r="C755" s="272"/>
      <c r="D755" s="272"/>
      <c r="E755" s="272"/>
      <c r="F755" s="272"/>
      <c r="G755" s="272"/>
      <c r="H755" s="272"/>
      <c r="I755" s="272"/>
      <c r="J755" s="272"/>
      <c r="K755" s="272"/>
      <c r="L755" s="272"/>
      <c r="M755" s="272"/>
      <c r="N755" s="272"/>
      <c r="O755" s="272"/>
      <c r="P755" s="272"/>
      <c r="Q755" s="272"/>
      <c r="R755" s="272"/>
      <c r="S755" s="272"/>
      <c r="T755" s="272"/>
      <c r="U755" s="272"/>
      <c r="V755" s="272"/>
      <c r="W755" s="272"/>
      <c r="X755" s="272"/>
      <c r="Y755" s="272"/>
      <c r="Z755" s="272"/>
    </row>
    <row r="756" spans="1:26" ht="12.75" customHeight="1" x14ac:dyDescent="0.35">
      <c r="A756" s="272"/>
      <c r="B756" s="272"/>
      <c r="C756" s="272"/>
      <c r="D756" s="272"/>
      <c r="E756" s="272"/>
      <c r="F756" s="272"/>
      <c r="G756" s="272"/>
      <c r="H756" s="272"/>
      <c r="I756" s="272"/>
      <c r="J756" s="272"/>
      <c r="K756" s="272"/>
      <c r="L756" s="272"/>
      <c r="M756" s="272"/>
      <c r="N756" s="272"/>
      <c r="O756" s="272"/>
      <c r="P756" s="272"/>
      <c r="Q756" s="272"/>
      <c r="R756" s="272"/>
      <c r="S756" s="272"/>
      <c r="T756" s="272"/>
      <c r="U756" s="272"/>
      <c r="V756" s="272"/>
      <c r="W756" s="272"/>
      <c r="X756" s="272"/>
      <c r="Y756" s="272"/>
      <c r="Z756" s="272"/>
    </row>
    <row r="757" spans="1:26" ht="12.75" customHeight="1" x14ac:dyDescent="0.35">
      <c r="A757" s="272"/>
      <c r="B757" s="272"/>
      <c r="C757" s="272"/>
      <c r="D757" s="272"/>
      <c r="E757" s="272"/>
      <c r="F757" s="272"/>
      <c r="G757" s="272"/>
      <c r="H757" s="272"/>
      <c r="I757" s="272"/>
      <c r="J757" s="272"/>
      <c r="K757" s="272"/>
      <c r="L757" s="272"/>
      <c r="M757" s="272"/>
      <c r="N757" s="272"/>
      <c r="O757" s="272"/>
      <c r="P757" s="272"/>
      <c r="Q757" s="272"/>
      <c r="R757" s="272"/>
      <c r="S757" s="272"/>
      <c r="T757" s="272"/>
      <c r="U757" s="272"/>
      <c r="V757" s="272"/>
      <c r="W757" s="272"/>
      <c r="X757" s="272"/>
      <c r="Y757" s="272"/>
      <c r="Z757" s="272"/>
    </row>
    <row r="758" spans="1:26" ht="12.75" customHeight="1" x14ac:dyDescent="0.35">
      <c r="A758" s="272"/>
      <c r="B758" s="272"/>
      <c r="C758" s="272"/>
      <c r="D758" s="272"/>
      <c r="E758" s="272"/>
      <c r="F758" s="272"/>
      <c r="G758" s="272"/>
      <c r="H758" s="272"/>
      <c r="I758" s="272"/>
      <c r="J758" s="272"/>
      <c r="K758" s="272"/>
      <c r="L758" s="272"/>
      <c r="M758" s="272"/>
      <c r="N758" s="272"/>
      <c r="O758" s="272"/>
      <c r="P758" s="272"/>
      <c r="Q758" s="272"/>
      <c r="R758" s="272"/>
      <c r="S758" s="272"/>
      <c r="T758" s="272"/>
      <c r="U758" s="272"/>
      <c r="V758" s="272"/>
      <c r="W758" s="272"/>
      <c r="X758" s="272"/>
      <c r="Y758" s="272"/>
      <c r="Z758" s="272"/>
    </row>
    <row r="759" spans="1:26" ht="12.75" customHeight="1" x14ac:dyDescent="0.35">
      <c r="A759" s="272"/>
      <c r="B759" s="272"/>
      <c r="C759" s="272"/>
      <c r="D759" s="272"/>
      <c r="E759" s="272"/>
      <c r="F759" s="272"/>
      <c r="G759" s="272"/>
      <c r="H759" s="272"/>
      <c r="I759" s="272"/>
      <c r="J759" s="272"/>
      <c r="K759" s="272"/>
      <c r="L759" s="272"/>
      <c r="M759" s="272"/>
      <c r="N759" s="272"/>
      <c r="O759" s="272"/>
      <c r="P759" s="272"/>
      <c r="Q759" s="272"/>
      <c r="R759" s="272"/>
      <c r="S759" s="272"/>
      <c r="T759" s="272"/>
      <c r="U759" s="272"/>
      <c r="V759" s="272"/>
      <c r="W759" s="272"/>
      <c r="X759" s="272"/>
      <c r="Y759" s="272"/>
      <c r="Z759" s="272"/>
    </row>
    <row r="760" spans="1:26" ht="12.75" customHeight="1" x14ac:dyDescent="0.35">
      <c r="A760" s="272"/>
      <c r="B760" s="272"/>
      <c r="C760" s="272"/>
      <c r="D760" s="272"/>
      <c r="E760" s="272"/>
      <c r="F760" s="272"/>
      <c r="G760" s="272"/>
      <c r="H760" s="272"/>
      <c r="I760" s="272"/>
      <c r="J760" s="272"/>
      <c r="K760" s="272"/>
      <c r="L760" s="272"/>
      <c r="M760" s="272"/>
      <c r="N760" s="272"/>
      <c r="O760" s="272"/>
      <c r="P760" s="272"/>
      <c r="Q760" s="272"/>
      <c r="R760" s="272"/>
      <c r="S760" s="272"/>
      <c r="T760" s="272"/>
      <c r="U760" s="272"/>
      <c r="V760" s="272"/>
      <c r="W760" s="272"/>
      <c r="X760" s="272"/>
      <c r="Y760" s="272"/>
      <c r="Z760" s="272"/>
    </row>
    <row r="761" spans="1:26" ht="12.75" customHeight="1" x14ac:dyDescent="0.35">
      <c r="A761" s="272"/>
      <c r="B761" s="272"/>
      <c r="C761" s="272"/>
      <c r="D761" s="272"/>
      <c r="E761" s="272"/>
      <c r="F761" s="272"/>
      <c r="G761" s="272"/>
      <c r="H761" s="272"/>
      <c r="I761" s="272"/>
      <c r="J761" s="272"/>
      <c r="K761" s="272"/>
      <c r="L761" s="272"/>
      <c r="M761" s="272"/>
      <c r="N761" s="272"/>
      <c r="O761" s="272"/>
      <c r="P761" s="272"/>
      <c r="Q761" s="272"/>
      <c r="R761" s="272"/>
      <c r="S761" s="272"/>
      <c r="T761" s="272"/>
      <c r="U761" s="272"/>
      <c r="V761" s="272"/>
      <c r="W761" s="272"/>
      <c r="X761" s="272"/>
      <c r="Y761" s="272"/>
      <c r="Z761" s="272"/>
    </row>
    <row r="762" spans="1:26" ht="12.75" customHeight="1" x14ac:dyDescent="0.35">
      <c r="A762" s="272"/>
      <c r="B762" s="272"/>
      <c r="C762" s="272"/>
      <c r="D762" s="272"/>
      <c r="E762" s="272"/>
      <c r="F762" s="272"/>
      <c r="G762" s="272"/>
      <c r="H762" s="272"/>
      <c r="I762" s="272"/>
      <c r="J762" s="272"/>
      <c r="K762" s="272"/>
      <c r="L762" s="272"/>
      <c r="M762" s="272"/>
      <c r="N762" s="272"/>
      <c r="O762" s="272"/>
      <c r="P762" s="272"/>
      <c r="Q762" s="272"/>
      <c r="R762" s="272"/>
      <c r="S762" s="272"/>
      <c r="T762" s="272"/>
      <c r="U762" s="272"/>
      <c r="V762" s="272"/>
      <c r="W762" s="272"/>
      <c r="X762" s="272"/>
      <c r="Y762" s="272"/>
      <c r="Z762" s="272"/>
    </row>
    <row r="763" spans="1:26" ht="12.75" customHeight="1" x14ac:dyDescent="0.35">
      <c r="A763" s="272"/>
      <c r="B763" s="272"/>
      <c r="C763" s="272"/>
      <c r="D763" s="272"/>
      <c r="E763" s="272"/>
      <c r="F763" s="272"/>
      <c r="G763" s="272"/>
      <c r="H763" s="272"/>
      <c r="I763" s="272"/>
      <c r="J763" s="272"/>
      <c r="K763" s="272"/>
      <c r="L763" s="272"/>
      <c r="M763" s="272"/>
      <c r="N763" s="272"/>
      <c r="O763" s="272"/>
      <c r="P763" s="272"/>
      <c r="Q763" s="272"/>
      <c r="R763" s="272"/>
      <c r="S763" s="272"/>
      <c r="T763" s="272"/>
      <c r="U763" s="272"/>
      <c r="V763" s="272"/>
      <c r="W763" s="272"/>
      <c r="X763" s="272"/>
      <c r="Y763" s="272"/>
      <c r="Z763" s="272"/>
    </row>
    <row r="764" spans="1:26" ht="12.75" customHeight="1" x14ac:dyDescent="0.35">
      <c r="A764" s="272"/>
      <c r="B764" s="272"/>
      <c r="C764" s="272"/>
      <c r="D764" s="272"/>
      <c r="E764" s="272"/>
      <c r="F764" s="272"/>
      <c r="G764" s="272"/>
      <c r="H764" s="272"/>
      <c r="I764" s="272"/>
      <c r="J764" s="272"/>
      <c r="K764" s="272"/>
      <c r="L764" s="272"/>
      <c r="M764" s="272"/>
      <c r="N764" s="272"/>
      <c r="O764" s="272"/>
      <c r="P764" s="272"/>
      <c r="Q764" s="272"/>
      <c r="R764" s="272"/>
      <c r="S764" s="272"/>
      <c r="T764" s="272"/>
      <c r="U764" s="272"/>
      <c r="V764" s="272"/>
      <c r="W764" s="272"/>
      <c r="X764" s="272"/>
      <c r="Y764" s="272"/>
      <c r="Z764" s="272"/>
    </row>
    <row r="765" spans="1:26" ht="12.75" customHeight="1" x14ac:dyDescent="0.35">
      <c r="A765" s="272"/>
      <c r="B765" s="272"/>
      <c r="C765" s="272"/>
      <c r="D765" s="272"/>
      <c r="E765" s="272"/>
      <c r="F765" s="272"/>
      <c r="G765" s="272"/>
      <c r="H765" s="272"/>
      <c r="I765" s="272"/>
      <c r="J765" s="272"/>
      <c r="K765" s="272"/>
      <c r="L765" s="272"/>
      <c r="M765" s="272"/>
      <c r="N765" s="272"/>
      <c r="O765" s="272"/>
      <c r="P765" s="272"/>
      <c r="Q765" s="272"/>
      <c r="R765" s="272"/>
      <c r="S765" s="272"/>
      <c r="T765" s="272"/>
      <c r="U765" s="272"/>
      <c r="V765" s="272"/>
      <c r="W765" s="272"/>
      <c r="X765" s="272"/>
      <c r="Y765" s="272"/>
      <c r="Z765" s="272"/>
    </row>
    <row r="766" spans="1:26" ht="12.75" customHeight="1" x14ac:dyDescent="0.35">
      <c r="A766" s="272"/>
      <c r="B766" s="272"/>
      <c r="C766" s="272"/>
      <c r="D766" s="272"/>
      <c r="E766" s="272"/>
      <c r="F766" s="272"/>
      <c r="G766" s="272"/>
      <c r="H766" s="272"/>
      <c r="I766" s="272"/>
      <c r="J766" s="272"/>
      <c r="K766" s="272"/>
      <c r="L766" s="272"/>
      <c r="M766" s="272"/>
      <c r="N766" s="272"/>
      <c r="O766" s="272"/>
      <c r="P766" s="272"/>
      <c r="Q766" s="272"/>
      <c r="R766" s="272"/>
      <c r="S766" s="272"/>
      <c r="T766" s="272"/>
      <c r="U766" s="272"/>
      <c r="V766" s="272"/>
      <c r="W766" s="272"/>
      <c r="X766" s="272"/>
      <c r="Y766" s="272"/>
      <c r="Z766" s="272"/>
    </row>
    <row r="767" spans="1:26" ht="12.75" customHeight="1" x14ac:dyDescent="0.35">
      <c r="A767" s="272"/>
      <c r="B767" s="272"/>
      <c r="C767" s="272"/>
      <c r="D767" s="272"/>
      <c r="E767" s="272"/>
      <c r="F767" s="272"/>
      <c r="G767" s="272"/>
      <c r="H767" s="272"/>
      <c r="I767" s="272"/>
      <c r="J767" s="272"/>
      <c r="K767" s="272"/>
      <c r="L767" s="272"/>
      <c r="M767" s="272"/>
      <c r="N767" s="272"/>
      <c r="O767" s="272"/>
      <c r="P767" s="272"/>
      <c r="Q767" s="272"/>
      <c r="R767" s="272"/>
      <c r="S767" s="272"/>
      <c r="T767" s="272"/>
      <c r="U767" s="272"/>
      <c r="V767" s="272"/>
      <c r="W767" s="272"/>
      <c r="X767" s="272"/>
      <c r="Y767" s="272"/>
      <c r="Z767" s="272"/>
    </row>
    <row r="768" spans="1:26" ht="12.75" customHeight="1" x14ac:dyDescent="0.35">
      <c r="A768" s="272"/>
      <c r="B768" s="272"/>
      <c r="C768" s="272"/>
      <c r="D768" s="272"/>
      <c r="E768" s="272"/>
      <c r="F768" s="272"/>
      <c r="G768" s="272"/>
      <c r="H768" s="272"/>
      <c r="I768" s="272"/>
      <c r="J768" s="272"/>
      <c r="K768" s="272"/>
      <c r="L768" s="272"/>
      <c r="M768" s="272"/>
      <c r="N768" s="272"/>
      <c r="O768" s="272"/>
      <c r="P768" s="272"/>
      <c r="Q768" s="272"/>
      <c r="R768" s="272"/>
      <c r="S768" s="272"/>
      <c r="T768" s="272"/>
      <c r="U768" s="272"/>
      <c r="V768" s="272"/>
      <c r="W768" s="272"/>
      <c r="X768" s="272"/>
      <c r="Y768" s="272"/>
      <c r="Z768" s="272"/>
    </row>
    <row r="769" spans="1:26" ht="12.75" customHeight="1" x14ac:dyDescent="0.35">
      <c r="A769" s="272"/>
      <c r="B769" s="272"/>
      <c r="C769" s="272"/>
      <c r="D769" s="272"/>
      <c r="E769" s="272"/>
      <c r="F769" s="272"/>
      <c r="G769" s="272"/>
      <c r="H769" s="272"/>
      <c r="I769" s="272"/>
      <c r="J769" s="272"/>
      <c r="K769" s="272"/>
      <c r="L769" s="272"/>
      <c r="M769" s="272"/>
      <c r="N769" s="272"/>
      <c r="O769" s="272"/>
      <c r="P769" s="272"/>
      <c r="Q769" s="272"/>
      <c r="R769" s="272"/>
      <c r="S769" s="272"/>
      <c r="T769" s="272"/>
      <c r="U769" s="272"/>
      <c r="V769" s="272"/>
      <c r="W769" s="272"/>
      <c r="X769" s="272"/>
      <c r="Y769" s="272"/>
      <c r="Z769" s="272"/>
    </row>
    <row r="770" spans="1:26" ht="12.75" customHeight="1" x14ac:dyDescent="0.35">
      <c r="A770" s="272"/>
      <c r="B770" s="272"/>
      <c r="C770" s="272"/>
      <c r="D770" s="272"/>
      <c r="E770" s="272"/>
      <c r="F770" s="272"/>
      <c r="G770" s="272"/>
      <c r="H770" s="272"/>
      <c r="I770" s="272"/>
      <c r="J770" s="272"/>
      <c r="K770" s="272"/>
      <c r="L770" s="272"/>
      <c r="M770" s="272"/>
      <c r="N770" s="272"/>
      <c r="O770" s="272"/>
      <c r="P770" s="272"/>
      <c r="Q770" s="272"/>
      <c r="R770" s="272"/>
      <c r="S770" s="272"/>
      <c r="T770" s="272"/>
      <c r="U770" s="272"/>
      <c r="V770" s="272"/>
      <c r="W770" s="272"/>
      <c r="X770" s="272"/>
      <c r="Y770" s="272"/>
      <c r="Z770" s="272"/>
    </row>
    <row r="771" spans="1:26" ht="12.75" customHeight="1" x14ac:dyDescent="0.35">
      <c r="A771" s="272"/>
      <c r="B771" s="272"/>
      <c r="C771" s="272"/>
      <c r="D771" s="272"/>
      <c r="E771" s="272"/>
      <c r="F771" s="272"/>
      <c r="G771" s="272"/>
      <c r="H771" s="272"/>
      <c r="I771" s="272"/>
      <c r="J771" s="272"/>
      <c r="K771" s="272"/>
      <c r="L771" s="272"/>
      <c r="M771" s="272"/>
      <c r="N771" s="272"/>
      <c r="O771" s="272"/>
      <c r="P771" s="272"/>
      <c r="Q771" s="272"/>
      <c r="R771" s="272"/>
      <c r="S771" s="272"/>
      <c r="T771" s="272"/>
      <c r="U771" s="272"/>
      <c r="V771" s="272"/>
      <c r="W771" s="272"/>
      <c r="X771" s="272"/>
      <c r="Y771" s="272"/>
      <c r="Z771" s="272"/>
    </row>
    <row r="772" spans="1:26" ht="12.75" customHeight="1" x14ac:dyDescent="0.35">
      <c r="A772" s="272"/>
      <c r="B772" s="272"/>
      <c r="C772" s="272"/>
      <c r="D772" s="272"/>
      <c r="E772" s="272"/>
      <c r="F772" s="272"/>
      <c r="G772" s="272"/>
      <c r="H772" s="272"/>
      <c r="I772" s="272"/>
      <c r="J772" s="272"/>
      <c r="K772" s="272"/>
      <c r="L772" s="272"/>
      <c r="M772" s="272"/>
      <c r="N772" s="272"/>
      <c r="O772" s="272"/>
      <c r="P772" s="272"/>
      <c r="Q772" s="272"/>
      <c r="R772" s="272"/>
      <c r="S772" s="272"/>
      <c r="T772" s="272"/>
      <c r="U772" s="272"/>
      <c r="V772" s="272"/>
      <c r="W772" s="272"/>
      <c r="X772" s="272"/>
      <c r="Y772" s="272"/>
      <c r="Z772" s="272"/>
    </row>
    <row r="773" spans="1:26" ht="12.75" customHeight="1" x14ac:dyDescent="0.35">
      <c r="A773" s="272"/>
      <c r="B773" s="272"/>
      <c r="C773" s="272"/>
      <c r="D773" s="272"/>
      <c r="E773" s="272"/>
      <c r="F773" s="272"/>
      <c r="G773" s="272"/>
      <c r="H773" s="272"/>
      <c r="I773" s="272"/>
      <c r="J773" s="272"/>
      <c r="K773" s="272"/>
      <c r="L773" s="272"/>
      <c r="M773" s="272"/>
      <c r="N773" s="272"/>
      <c r="O773" s="272"/>
      <c r="P773" s="272"/>
      <c r="Q773" s="272"/>
      <c r="R773" s="272"/>
      <c r="S773" s="272"/>
      <c r="T773" s="272"/>
      <c r="U773" s="272"/>
      <c r="V773" s="272"/>
      <c r="W773" s="272"/>
      <c r="X773" s="272"/>
      <c r="Y773" s="272"/>
      <c r="Z773" s="272"/>
    </row>
    <row r="774" spans="1:26" ht="12.75" customHeight="1" x14ac:dyDescent="0.35">
      <c r="A774" s="272"/>
      <c r="B774" s="272"/>
      <c r="C774" s="272"/>
      <c r="D774" s="272"/>
      <c r="E774" s="272"/>
      <c r="F774" s="272"/>
      <c r="G774" s="272"/>
      <c r="H774" s="272"/>
      <c r="I774" s="272"/>
      <c r="J774" s="272"/>
      <c r="K774" s="272"/>
      <c r="L774" s="272"/>
      <c r="M774" s="272"/>
      <c r="N774" s="272"/>
      <c r="O774" s="272"/>
      <c r="P774" s="272"/>
      <c r="Q774" s="272"/>
      <c r="R774" s="272"/>
      <c r="S774" s="272"/>
      <c r="T774" s="272"/>
      <c r="U774" s="272"/>
      <c r="V774" s="272"/>
      <c r="W774" s="272"/>
      <c r="X774" s="272"/>
      <c r="Y774" s="272"/>
      <c r="Z774" s="272"/>
    </row>
    <row r="775" spans="1:26" ht="12.75" customHeight="1" x14ac:dyDescent="0.35">
      <c r="A775" s="272"/>
      <c r="B775" s="272"/>
      <c r="C775" s="272"/>
      <c r="D775" s="272"/>
      <c r="E775" s="272"/>
      <c r="F775" s="272"/>
      <c r="G775" s="272"/>
      <c r="H775" s="272"/>
      <c r="I775" s="272"/>
      <c r="J775" s="272"/>
      <c r="K775" s="272"/>
      <c r="L775" s="272"/>
      <c r="M775" s="272"/>
      <c r="N775" s="272"/>
      <c r="O775" s="272"/>
      <c r="P775" s="272"/>
      <c r="Q775" s="272"/>
      <c r="R775" s="272"/>
      <c r="S775" s="272"/>
      <c r="T775" s="272"/>
      <c r="U775" s="272"/>
      <c r="V775" s="272"/>
      <c r="W775" s="272"/>
      <c r="X775" s="272"/>
      <c r="Y775" s="272"/>
      <c r="Z775" s="272"/>
    </row>
    <row r="776" spans="1:26" ht="12.75" customHeight="1" x14ac:dyDescent="0.35">
      <c r="A776" s="272"/>
      <c r="B776" s="272"/>
      <c r="C776" s="272"/>
      <c r="D776" s="272"/>
      <c r="E776" s="272"/>
      <c r="F776" s="272"/>
      <c r="G776" s="272"/>
      <c r="H776" s="272"/>
      <c r="I776" s="272"/>
      <c r="J776" s="272"/>
      <c r="K776" s="272"/>
      <c r="L776" s="272"/>
      <c r="M776" s="272"/>
      <c r="N776" s="272"/>
      <c r="O776" s="272"/>
      <c r="P776" s="272"/>
      <c r="Q776" s="272"/>
      <c r="R776" s="272"/>
      <c r="S776" s="272"/>
      <c r="T776" s="272"/>
      <c r="U776" s="272"/>
      <c r="V776" s="272"/>
      <c r="W776" s="272"/>
      <c r="X776" s="272"/>
      <c r="Y776" s="272"/>
      <c r="Z776" s="272"/>
    </row>
    <row r="777" spans="1:26" ht="12.75" customHeight="1" x14ac:dyDescent="0.35">
      <c r="A777" s="272"/>
      <c r="B777" s="272"/>
      <c r="C777" s="272"/>
      <c r="D777" s="272"/>
      <c r="E777" s="272"/>
      <c r="F777" s="272"/>
      <c r="G777" s="272"/>
      <c r="H777" s="272"/>
      <c r="I777" s="272"/>
      <c r="J777" s="272"/>
      <c r="K777" s="272"/>
      <c r="L777" s="272"/>
      <c r="M777" s="272"/>
      <c r="N777" s="272"/>
      <c r="O777" s="272"/>
      <c r="P777" s="272"/>
      <c r="Q777" s="272"/>
      <c r="R777" s="272"/>
      <c r="S777" s="272"/>
      <c r="T777" s="272"/>
      <c r="U777" s="272"/>
      <c r="V777" s="272"/>
      <c r="W777" s="272"/>
      <c r="X777" s="272"/>
      <c r="Y777" s="272"/>
      <c r="Z777" s="272"/>
    </row>
    <row r="778" spans="1:26" ht="12.75" customHeight="1" x14ac:dyDescent="0.35">
      <c r="A778" s="272"/>
      <c r="B778" s="272"/>
      <c r="C778" s="272"/>
      <c r="D778" s="272"/>
      <c r="E778" s="272"/>
      <c r="F778" s="272"/>
      <c r="G778" s="272"/>
      <c r="H778" s="272"/>
      <c r="I778" s="272"/>
      <c r="J778" s="272"/>
      <c r="K778" s="272"/>
      <c r="L778" s="272"/>
      <c r="M778" s="272"/>
      <c r="N778" s="272"/>
      <c r="O778" s="272"/>
      <c r="P778" s="272"/>
      <c r="Q778" s="272"/>
      <c r="R778" s="272"/>
      <c r="S778" s="272"/>
      <c r="T778" s="272"/>
      <c r="U778" s="272"/>
      <c r="V778" s="272"/>
      <c r="W778" s="272"/>
      <c r="X778" s="272"/>
      <c r="Y778" s="272"/>
      <c r="Z778" s="272"/>
    </row>
    <row r="779" spans="1:26" ht="12.75" customHeight="1" x14ac:dyDescent="0.35">
      <c r="A779" s="272"/>
      <c r="B779" s="272"/>
      <c r="C779" s="272"/>
      <c r="D779" s="272"/>
      <c r="E779" s="272"/>
      <c r="F779" s="272"/>
      <c r="G779" s="272"/>
      <c r="H779" s="272"/>
      <c r="I779" s="272"/>
      <c r="J779" s="272"/>
      <c r="K779" s="272"/>
      <c r="L779" s="272"/>
      <c r="M779" s="272"/>
      <c r="N779" s="272"/>
      <c r="O779" s="272"/>
      <c r="P779" s="272"/>
      <c r="Q779" s="272"/>
      <c r="R779" s="272"/>
      <c r="S779" s="272"/>
      <c r="T779" s="272"/>
      <c r="U779" s="272"/>
      <c r="V779" s="272"/>
      <c r="W779" s="272"/>
      <c r="X779" s="272"/>
      <c r="Y779" s="272"/>
      <c r="Z779" s="272"/>
    </row>
    <row r="780" spans="1:26" ht="12.75" customHeight="1" x14ac:dyDescent="0.35">
      <c r="A780" s="272"/>
      <c r="B780" s="272"/>
      <c r="C780" s="272"/>
      <c r="D780" s="272"/>
      <c r="E780" s="272"/>
      <c r="F780" s="272"/>
      <c r="G780" s="272"/>
      <c r="H780" s="272"/>
      <c r="I780" s="272"/>
      <c r="J780" s="272"/>
      <c r="K780" s="272"/>
      <c r="L780" s="272"/>
      <c r="M780" s="272"/>
      <c r="N780" s="272"/>
      <c r="O780" s="272"/>
      <c r="P780" s="272"/>
      <c r="Q780" s="272"/>
      <c r="R780" s="272"/>
      <c r="S780" s="272"/>
      <c r="T780" s="272"/>
      <c r="U780" s="272"/>
      <c r="V780" s="272"/>
      <c r="W780" s="272"/>
      <c r="X780" s="272"/>
      <c r="Y780" s="272"/>
      <c r="Z780" s="272"/>
    </row>
    <row r="781" spans="1:26" ht="12.75" customHeight="1" x14ac:dyDescent="0.35">
      <c r="A781" s="272"/>
      <c r="B781" s="272"/>
      <c r="C781" s="272"/>
      <c r="D781" s="272"/>
      <c r="E781" s="272"/>
      <c r="F781" s="272"/>
      <c r="G781" s="272"/>
      <c r="H781" s="272"/>
      <c r="I781" s="272"/>
      <c r="J781" s="272"/>
      <c r="K781" s="272"/>
      <c r="L781" s="272"/>
      <c r="M781" s="272"/>
      <c r="N781" s="272"/>
      <c r="O781" s="272"/>
      <c r="P781" s="272"/>
      <c r="Q781" s="272"/>
      <c r="R781" s="272"/>
      <c r="S781" s="272"/>
      <c r="T781" s="272"/>
      <c r="U781" s="272"/>
      <c r="V781" s="272"/>
      <c r="W781" s="272"/>
      <c r="X781" s="272"/>
      <c r="Y781" s="272"/>
      <c r="Z781" s="272"/>
    </row>
    <row r="782" spans="1:26" ht="12.75" customHeight="1" x14ac:dyDescent="0.35">
      <c r="A782" s="272"/>
      <c r="B782" s="272"/>
      <c r="C782" s="272"/>
      <c r="D782" s="272"/>
      <c r="E782" s="272"/>
      <c r="F782" s="272"/>
      <c r="G782" s="272"/>
      <c r="H782" s="272"/>
      <c r="I782" s="272"/>
      <c r="J782" s="272"/>
      <c r="K782" s="272"/>
      <c r="L782" s="272"/>
      <c r="M782" s="272"/>
      <c r="N782" s="272"/>
      <c r="O782" s="272"/>
      <c r="P782" s="272"/>
      <c r="Q782" s="272"/>
      <c r="R782" s="272"/>
      <c r="S782" s="272"/>
      <c r="T782" s="272"/>
      <c r="U782" s="272"/>
      <c r="V782" s="272"/>
      <c r="W782" s="272"/>
      <c r="X782" s="272"/>
      <c r="Y782" s="272"/>
      <c r="Z782" s="272"/>
    </row>
    <row r="783" spans="1:26" ht="12.75" customHeight="1" x14ac:dyDescent="0.35">
      <c r="A783" s="272"/>
      <c r="B783" s="272"/>
      <c r="C783" s="272"/>
      <c r="D783" s="272"/>
      <c r="E783" s="272"/>
      <c r="F783" s="272"/>
      <c r="G783" s="272"/>
      <c r="H783" s="272"/>
      <c r="I783" s="272"/>
      <c r="J783" s="272"/>
      <c r="K783" s="272"/>
      <c r="L783" s="272"/>
      <c r="M783" s="272"/>
      <c r="N783" s="272"/>
      <c r="O783" s="272"/>
      <c r="P783" s="272"/>
      <c r="Q783" s="272"/>
      <c r="R783" s="272"/>
      <c r="S783" s="272"/>
      <c r="T783" s="272"/>
      <c r="U783" s="272"/>
      <c r="V783" s="272"/>
      <c r="W783" s="272"/>
      <c r="X783" s="272"/>
      <c r="Y783" s="272"/>
      <c r="Z783" s="272"/>
    </row>
    <row r="784" spans="1:26" ht="12.75" customHeight="1" x14ac:dyDescent="0.35">
      <c r="A784" s="272"/>
      <c r="B784" s="272"/>
      <c r="C784" s="272"/>
      <c r="D784" s="272"/>
      <c r="E784" s="272"/>
      <c r="F784" s="272"/>
      <c r="G784" s="272"/>
      <c r="H784" s="272"/>
      <c r="I784" s="272"/>
      <c r="J784" s="272"/>
      <c r="K784" s="272"/>
      <c r="L784" s="272"/>
      <c r="M784" s="272"/>
      <c r="N784" s="272"/>
      <c r="O784" s="272"/>
      <c r="P784" s="272"/>
      <c r="Q784" s="272"/>
      <c r="R784" s="272"/>
      <c r="S784" s="272"/>
      <c r="T784" s="272"/>
      <c r="U784" s="272"/>
      <c r="V784" s="272"/>
      <c r="W784" s="272"/>
      <c r="X784" s="272"/>
      <c r="Y784" s="272"/>
      <c r="Z784" s="272"/>
    </row>
    <row r="785" spans="1:26" ht="12.75" customHeight="1" x14ac:dyDescent="0.35">
      <c r="A785" s="272"/>
      <c r="B785" s="272"/>
      <c r="C785" s="272"/>
      <c r="D785" s="272"/>
      <c r="E785" s="272"/>
      <c r="F785" s="272"/>
      <c r="G785" s="272"/>
      <c r="H785" s="272"/>
      <c r="I785" s="272"/>
      <c r="J785" s="272"/>
      <c r="K785" s="272"/>
      <c r="L785" s="272"/>
      <c r="M785" s="272"/>
      <c r="N785" s="272"/>
      <c r="O785" s="272"/>
      <c r="P785" s="272"/>
      <c r="Q785" s="272"/>
      <c r="R785" s="272"/>
      <c r="S785" s="272"/>
      <c r="T785" s="272"/>
      <c r="U785" s="272"/>
      <c r="V785" s="272"/>
      <c r="W785" s="272"/>
      <c r="X785" s="272"/>
      <c r="Y785" s="272"/>
      <c r="Z785" s="272"/>
    </row>
    <row r="786" spans="1:26" ht="12.75" customHeight="1" x14ac:dyDescent="0.35">
      <c r="A786" s="272"/>
      <c r="B786" s="272"/>
      <c r="C786" s="272"/>
      <c r="D786" s="272"/>
      <c r="E786" s="272"/>
      <c r="F786" s="272"/>
      <c r="G786" s="272"/>
      <c r="H786" s="272"/>
      <c r="I786" s="272"/>
      <c r="J786" s="272"/>
      <c r="K786" s="272"/>
      <c r="L786" s="272"/>
      <c r="M786" s="272"/>
      <c r="N786" s="272"/>
      <c r="O786" s="272"/>
      <c r="P786" s="272"/>
      <c r="Q786" s="272"/>
      <c r="R786" s="272"/>
      <c r="S786" s="272"/>
      <c r="T786" s="272"/>
      <c r="U786" s="272"/>
      <c r="V786" s="272"/>
      <c r="W786" s="272"/>
      <c r="X786" s="272"/>
      <c r="Y786" s="272"/>
      <c r="Z786" s="272"/>
    </row>
    <row r="787" spans="1:26" ht="12.75" customHeight="1" x14ac:dyDescent="0.35">
      <c r="A787" s="272"/>
      <c r="B787" s="272"/>
      <c r="C787" s="272"/>
      <c r="D787" s="272"/>
      <c r="E787" s="272"/>
      <c r="F787" s="272"/>
      <c r="G787" s="272"/>
      <c r="H787" s="272"/>
      <c r="I787" s="272"/>
      <c r="J787" s="272"/>
      <c r="K787" s="272"/>
      <c r="L787" s="272"/>
      <c r="M787" s="272"/>
      <c r="N787" s="272"/>
      <c r="O787" s="272"/>
      <c r="P787" s="272"/>
      <c r="Q787" s="272"/>
      <c r="R787" s="272"/>
      <c r="S787" s="272"/>
      <c r="T787" s="272"/>
      <c r="U787" s="272"/>
      <c r="V787" s="272"/>
      <c r="W787" s="272"/>
      <c r="X787" s="272"/>
      <c r="Y787" s="272"/>
      <c r="Z787" s="272"/>
    </row>
    <row r="788" spans="1:26" ht="12.75" customHeight="1" x14ac:dyDescent="0.35">
      <c r="A788" s="272"/>
      <c r="B788" s="272"/>
      <c r="C788" s="272"/>
      <c r="D788" s="272"/>
      <c r="E788" s="272"/>
      <c r="F788" s="272"/>
      <c r="G788" s="272"/>
      <c r="H788" s="272"/>
      <c r="I788" s="272"/>
      <c r="J788" s="272"/>
      <c r="K788" s="272"/>
      <c r="L788" s="272"/>
      <c r="M788" s="272"/>
      <c r="N788" s="272"/>
      <c r="O788" s="272"/>
      <c r="P788" s="272"/>
      <c r="Q788" s="272"/>
      <c r="R788" s="272"/>
      <c r="S788" s="272"/>
      <c r="T788" s="272"/>
      <c r="U788" s="272"/>
      <c r="V788" s="272"/>
      <c r="W788" s="272"/>
      <c r="X788" s="272"/>
      <c r="Y788" s="272"/>
      <c r="Z788" s="272"/>
    </row>
    <row r="789" spans="1:26" ht="12.75" customHeight="1" x14ac:dyDescent="0.35">
      <c r="A789" s="272"/>
      <c r="B789" s="272"/>
      <c r="C789" s="272"/>
      <c r="D789" s="272"/>
      <c r="E789" s="272"/>
      <c r="F789" s="272"/>
      <c r="G789" s="272"/>
      <c r="H789" s="272"/>
      <c r="I789" s="272"/>
      <c r="J789" s="272"/>
      <c r="K789" s="272"/>
      <c r="L789" s="272"/>
      <c r="M789" s="272"/>
      <c r="N789" s="272"/>
      <c r="O789" s="272"/>
      <c r="P789" s="272"/>
      <c r="Q789" s="272"/>
      <c r="R789" s="272"/>
      <c r="S789" s="272"/>
      <c r="T789" s="272"/>
      <c r="U789" s="272"/>
      <c r="V789" s="272"/>
      <c r="W789" s="272"/>
      <c r="X789" s="272"/>
      <c r="Y789" s="272"/>
      <c r="Z789" s="272"/>
    </row>
    <row r="790" spans="1:26" ht="12.75" customHeight="1" x14ac:dyDescent="0.35">
      <c r="A790" s="272"/>
      <c r="B790" s="272"/>
      <c r="C790" s="272"/>
      <c r="D790" s="272"/>
      <c r="E790" s="272"/>
      <c r="F790" s="272"/>
      <c r="G790" s="272"/>
      <c r="H790" s="272"/>
      <c r="I790" s="272"/>
      <c r="J790" s="272"/>
      <c r="K790" s="272"/>
      <c r="L790" s="272"/>
      <c r="M790" s="272"/>
      <c r="N790" s="272"/>
      <c r="O790" s="272"/>
      <c r="P790" s="272"/>
      <c r="Q790" s="272"/>
      <c r="R790" s="272"/>
      <c r="S790" s="272"/>
      <c r="T790" s="272"/>
      <c r="U790" s="272"/>
      <c r="V790" s="272"/>
      <c r="W790" s="272"/>
      <c r="X790" s="272"/>
      <c r="Y790" s="272"/>
      <c r="Z790" s="272"/>
    </row>
    <row r="791" spans="1:26" ht="12.75" customHeight="1" x14ac:dyDescent="0.35">
      <c r="A791" s="272"/>
      <c r="B791" s="272"/>
      <c r="C791" s="272"/>
      <c r="D791" s="272"/>
      <c r="E791" s="272"/>
      <c r="F791" s="272"/>
      <c r="G791" s="272"/>
      <c r="H791" s="272"/>
      <c r="I791" s="272"/>
      <c r="J791" s="272"/>
      <c r="K791" s="272"/>
      <c r="L791" s="272"/>
      <c r="M791" s="272"/>
      <c r="N791" s="272"/>
      <c r="O791" s="272"/>
      <c r="P791" s="272"/>
      <c r="Q791" s="272"/>
      <c r="R791" s="272"/>
      <c r="S791" s="272"/>
      <c r="T791" s="272"/>
      <c r="U791" s="272"/>
      <c r="V791" s="272"/>
      <c r="W791" s="272"/>
      <c r="X791" s="272"/>
      <c r="Y791" s="272"/>
      <c r="Z791" s="272"/>
    </row>
    <row r="792" spans="1:26" ht="12.75" customHeight="1" x14ac:dyDescent="0.35">
      <c r="A792" s="272"/>
      <c r="B792" s="272"/>
      <c r="C792" s="272"/>
      <c r="D792" s="272"/>
      <c r="E792" s="272"/>
      <c r="F792" s="272"/>
      <c r="G792" s="272"/>
      <c r="H792" s="272"/>
      <c r="I792" s="272"/>
      <c r="J792" s="272"/>
      <c r="K792" s="272"/>
      <c r="L792" s="272"/>
      <c r="M792" s="272"/>
      <c r="N792" s="272"/>
      <c r="O792" s="272"/>
      <c r="P792" s="272"/>
      <c r="Q792" s="272"/>
      <c r="R792" s="272"/>
      <c r="S792" s="272"/>
      <c r="T792" s="272"/>
      <c r="U792" s="272"/>
      <c r="V792" s="272"/>
      <c r="W792" s="272"/>
      <c r="X792" s="272"/>
      <c r="Y792" s="272"/>
      <c r="Z792" s="272"/>
    </row>
    <row r="793" spans="1:26" ht="12.75" customHeight="1" x14ac:dyDescent="0.35">
      <c r="A793" s="272"/>
      <c r="B793" s="272"/>
      <c r="C793" s="272"/>
      <c r="D793" s="272"/>
      <c r="E793" s="272"/>
      <c r="F793" s="272"/>
      <c r="G793" s="272"/>
      <c r="H793" s="272"/>
      <c r="I793" s="272"/>
      <c r="J793" s="272"/>
      <c r="K793" s="272"/>
      <c r="L793" s="272"/>
      <c r="M793" s="272"/>
      <c r="N793" s="272"/>
      <c r="O793" s="272"/>
      <c r="P793" s="272"/>
      <c r="Q793" s="272"/>
      <c r="R793" s="272"/>
      <c r="S793" s="272"/>
      <c r="T793" s="272"/>
      <c r="U793" s="272"/>
      <c r="V793" s="272"/>
      <c r="W793" s="272"/>
      <c r="X793" s="272"/>
      <c r="Y793" s="272"/>
      <c r="Z793" s="272"/>
    </row>
    <row r="794" spans="1:26" ht="12.75" customHeight="1" x14ac:dyDescent="0.35">
      <c r="A794" s="272"/>
      <c r="B794" s="272"/>
      <c r="C794" s="272"/>
      <c r="D794" s="272"/>
      <c r="E794" s="272"/>
      <c r="F794" s="272"/>
      <c r="G794" s="272"/>
      <c r="H794" s="272"/>
      <c r="I794" s="272"/>
      <c r="J794" s="272"/>
      <c r="K794" s="272"/>
      <c r="L794" s="272"/>
      <c r="M794" s="272"/>
      <c r="N794" s="272"/>
      <c r="O794" s="272"/>
      <c r="P794" s="272"/>
      <c r="Q794" s="272"/>
      <c r="R794" s="272"/>
      <c r="S794" s="272"/>
      <c r="T794" s="272"/>
      <c r="U794" s="272"/>
      <c r="V794" s="272"/>
      <c r="W794" s="272"/>
      <c r="X794" s="272"/>
      <c r="Y794" s="272"/>
      <c r="Z794" s="272"/>
    </row>
    <row r="795" spans="1:26" ht="12.75" customHeight="1" x14ac:dyDescent="0.35">
      <c r="A795" s="272"/>
      <c r="B795" s="272"/>
      <c r="C795" s="272"/>
      <c r="D795" s="272"/>
      <c r="E795" s="272"/>
      <c r="F795" s="272"/>
      <c r="G795" s="272"/>
      <c r="H795" s="272"/>
      <c r="I795" s="272"/>
      <c r="J795" s="272"/>
      <c r="K795" s="272"/>
      <c r="L795" s="272"/>
      <c r="M795" s="272"/>
      <c r="N795" s="272"/>
      <c r="O795" s="272"/>
      <c r="P795" s="272"/>
      <c r="Q795" s="272"/>
      <c r="R795" s="272"/>
      <c r="S795" s="272"/>
      <c r="T795" s="272"/>
      <c r="U795" s="272"/>
      <c r="V795" s="272"/>
      <c r="W795" s="272"/>
      <c r="X795" s="272"/>
      <c r="Y795" s="272"/>
      <c r="Z795" s="272"/>
    </row>
    <row r="796" spans="1:26" ht="12.75" customHeight="1" x14ac:dyDescent="0.35">
      <c r="A796" s="272"/>
      <c r="B796" s="272"/>
      <c r="C796" s="272"/>
      <c r="D796" s="272"/>
      <c r="E796" s="272"/>
      <c r="F796" s="272"/>
      <c r="G796" s="272"/>
      <c r="H796" s="272"/>
      <c r="I796" s="272"/>
      <c r="J796" s="272"/>
      <c r="K796" s="272"/>
      <c r="L796" s="272"/>
      <c r="M796" s="272"/>
      <c r="N796" s="272"/>
      <c r="O796" s="272"/>
      <c r="P796" s="272"/>
      <c r="Q796" s="272"/>
      <c r="R796" s="272"/>
      <c r="S796" s="272"/>
      <c r="T796" s="272"/>
      <c r="U796" s="272"/>
      <c r="V796" s="272"/>
      <c r="W796" s="272"/>
      <c r="X796" s="272"/>
      <c r="Y796" s="272"/>
      <c r="Z796" s="272"/>
    </row>
    <row r="797" spans="1:26" ht="12.75" customHeight="1" x14ac:dyDescent="0.35">
      <c r="A797" s="272"/>
      <c r="B797" s="272"/>
      <c r="C797" s="272"/>
      <c r="D797" s="272"/>
      <c r="E797" s="272"/>
      <c r="F797" s="272"/>
      <c r="G797" s="272"/>
      <c r="H797" s="272"/>
      <c r="I797" s="272"/>
      <c r="J797" s="272"/>
      <c r="K797" s="272"/>
      <c r="L797" s="272"/>
      <c r="M797" s="272"/>
      <c r="N797" s="272"/>
      <c r="O797" s="272"/>
      <c r="P797" s="272"/>
      <c r="Q797" s="272"/>
      <c r="R797" s="272"/>
      <c r="S797" s="272"/>
      <c r="T797" s="272"/>
      <c r="U797" s="272"/>
      <c r="V797" s="272"/>
      <c r="W797" s="272"/>
      <c r="X797" s="272"/>
      <c r="Y797" s="272"/>
      <c r="Z797" s="272"/>
    </row>
    <row r="798" spans="1:26" ht="12.75" customHeight="1" x14ac:dyDescent="0.35">
      <c r="A798" s="272"/>
      <c r="B798" s="272"/>
      <c r="C798" s="272"/>
      <c r="D798" s="272"/>
      <c r="E798" s="272"/>
      <c r="F798" s="272"/>
      <c r="G798" s="272"/>
      <c r="H798" s="272"/>
      <c r="I798" s="272"/>
      <c r="J798" s="272"/>
      <c r="K798" s="272"/>
      <c r="L798" s="272"/>
      <c r="M798" s="272"/>
      <c r="N798" s="272"/>
      <c r="O798" s="272"/>
      <c r="P798" s="272"/>
      <c r="Q798" s="272"/>
      <c r="R798" s="272"/>
      <c r="S798" s="272"/>
      <c r="T798" s="272"/>
      <c r="U798" s="272"/>
      <c r="V798" s="272"/>
      <c r="W798" s="272"/>
      <c r="X798" s="272"/>
      <c r="Y798" s="272"/>
      <c r="Z798" s="272"/>
    </row>
    <row r="799" spans="1:26" ht="12.75" customHeight="1" x14ac:dyDescent="0.35">
      <c r="A799" s="272"/>
      <c r="B799" s="272"/>
      <c r="C799" s="272"/>
      <c r="D799" s="272"/>
      <c r="E799" s="272"/>
      <c r="F799" s="272"/>
      <c r="G799" s="272"/>
      <c r="H799" s="272"/>
      <c r="I799" s="272"/>
      <c r="J799" s="272"/>
      <c r="K799" s="272"/>
      <c r="L799" s="272"/>
      <c r="M799" s="272"/>
      <c r="N799" s="272"/>
      <c r="O799" s="272"/>
      <c r="P799" s="272"/>
      <c r="Q799" s="272"/>
      <c r="R799" s="272"/>
      <c r="S799" s="272"/>
      <c r="T799" s="272"/>
      <c r="U799" s="272"/>
      <c r="V799" s="272"/>
      <c r="W799" s="272"/>
      <c r="X799" s="272"/>
      <c r="Y799" s="272"/>
      <c r="Z799" s="272"/>
    </row>
    <row r="800" spans="1:26" ht="12.75" customHeight="1" x14ac:dyDescent="0.35">
      <c r="A800" s="272"/>
      <c r="B800" s="272"/>
      <c r="C800" s="272"/>
      <c r="D800" s="272"/>
      <c r="E800" s="272"/>
      <c r="F800" s="272"/>
      <c r="G800" s="272"/>
      <c r="H800" s="272"/>
      <c r="I800" s="272"/>
      <c r="J800" s="272"/>
      <c r="K800" s="272"/>
      <c r="L800" s="272"/>
      <c r="M800" s="272"/>
      <c r="N800" s="272"/>
      <c r="O800" s="272"/>
      <c r="P800" s="272"/>
      <c r="Q800" s="272"/>
      <c r="R800" s="272"/>
      <c r="S800" s="272"/>
      <c r="T800" s="272"/>
      <c r="U800" s="272"/>
      <c r="V800" s="272"/>
      <c r="W800" s="272"/>
      <c r="X800" s="272"/>
      <c r="Y800" s="272"/>
      <c r="Z800" s="272"/>
    </row>
    <row r="801" spans="1:26" ht="12.75" customHeight="1" x14ac:dyDescent="0.35">
      <c r="A801" s="272"/>
      <c r="B801" s="272"/>
      <c r="C801" s="272"/>
      <c r="D801" s="272"/>
      <c r="E801" s="272"/>
      <c r="F801" s="272"/>
      <c r="G801" s="272"/>
      <c r="H801" s="272"/>
      <c r="I801" s="272"/>
      <c r="J801" s="272"/>
      <c r="K801" s="272"/>
      <c r="L801" s="272"/>
      <c r="M801" s="272"/>
      <c r="N801" s="272"/>
      <c r="O801" s="272"/>
      <c r="P801" s="272"/>
      <c r="Q801" s="272"/>
      <c r="R801" s="272"/>
      <c r="S801" s="272"/>
      <c r="T801" s="272"/>
      <c r="U801" s="272"/>
      <c r="V801" s="272"/>
      <c r="W801" s="272"/>
      <c r="X801" s="272"/>
      <c r="Y801" s="272"/>
      <c r="Z801" s="272"/>
    </row>
    <row r="802" spans="1:26" ht="12.75" customHeight="1" x14ac:dyDescent="0.35">
      <c r="A802" s="272"/>
      <c r="B802" s="272"/>
      <c r="C802" s="272"/>
      <c r="D802" s="272"/>
      <c r="E802" s="272"/>
      <c r="F802" s="272"/>
      <c r="G802" s="272"/>
      <c r="H802" s="272"/>
      <c r="I802" s="272"/>
      <c r="J802" s="272"/>
      <c r="K802" s="272"/>
      <c r="L802" s="272"/>
      <c r="M802" s="272"/>
      <c r="N802" s="272"/>
      <c r="O802" s="272"/>
      <c r="P802" s="272"/>
      <c r="Q802" s="272"/>
      <c r="R802" s="272"/>
      <c r="S802" s="272"/>
      <c r="T802" s="272"/>
      <c r="U802" s="272"/>
      <c r="V802" s="272"/>
      <c r="W802" s="272"/>
      <c r="X802" s="272"/>
      <c r="Y802" s="272"/>
      <c r="Z802" s="272"/>
    </row>
    <row r="803" spans="1:26" ht="12.75" customHeight="1" x14ac:dyDescent="0.35">
      <c r="A803" s="272"/>
      <c r="B803" s="272"/>
      <c r="C803" s="272"/>
      <c r="D803" s="272"/>
      <c r="E803" s="272"/>
      <c r="F803" s="272"/>
      <c r="G803" s="272"/>
      <c r="H803" s="272"/>
      <c r="I803" s="272"/>
      <c r="J803" s="272"/>
      <c r="K803" s="272"/>
      <c r="L803" s="272"/>
      <c r="M803" s="272"/>
      <c r="N803" s="272"/>
      <c r="O803" s="272"/>
      <c r="P803" s="272"/>
      <c r="Q803" s="272"/>
      <c r="R803" s="272"/>
      <c r="S803" s="272"/>
      <c r="T803" s="272"/>
      <c r="U803" s="272"/>
      <c r="V803" s="272"/>
      <c r="W803" s="272"/>
      <c r="X803" s="272"/>
      <c r="Y803" s="272"/>
      <c r="Z803" s="272"/>
    </row>
    <row r="804" spans="1:26" ht="12.75" customHeight="1" x14ac:dyDescent="0.35">
      <c r="A804" s="272"/>
      <c r="B804" s="272"/>
      <c r="C804" s="272"/>
      <c r="D804" s="272"/>
      <c r="E804" s="272"/>
      <c r="F804" s="272"/>
      <c r="G804" s="272"/>
      <c r="H804" s="272"/>
      <c r="I804" s="272"/>
      <c r="J804" s="272"/>
      <c r="K804" s="272"/>
      <c r="L804" s="272"/>
      <c r="M804" s="272"/>
      <c r="N804" s="272"/>
      <c r="O804" s="272"/>
      <c r="P804" s="272"/>
      <c r="Q804" s="272"/>
      <c r="R804" s="272"/>
      <c r="S804" s="272"/>
      <c r="T804" s="272"/>
      <c r="U804" s="272"/>
      <c r="V804" s="272"/>
      <c r="W804" s="272"/>
      <c r="X804" s="272"/>
      <c r="Y804" s="272"/>
      <c r="Z804" s="272"/>
    </row>
    <row r="805" spans="1:26" ht="12.75" customHeight="1" x14ac:dyDescent="0.35">
      <c r="A805" s="272"/>
      <c r="B805" s="272"/>
      <c r="C805" s="272"/>
      <c r="D805" s="272"/>
      <c r="E805" s="272"/>
      <c r="F805" s="272"/>
      <c r="G805" s="272"/>
      <c r="H805" s="272"/>
      <c r="I805" s="272"/>
      <c r="J805" s="272"/>
      <c r="K805" s="272"/>
      <c r="L805" s="272"/>
      <c r="M805" s="272"/>
      <c r="N805" s="272"/>
      <c r="O805" s="272"/>
      <c r="P805" s="272"/>
      <c r="Q805" s="272"/>
      <c r="R805" s="272"/>
      <c r="S805" s="272"/>
      <c r="T805" s="272"/>
      <c r="U805" s="272"/>
      <c r="V805" s="272"/>
      <c r="W805" s="272"/>
      <c r="X805" s="272"/>
      <c r="Y805" s="272"/>
      <c r="Z805" s="272"/>
    </row>
    <row r="806" spans="1:26" ht="12.75" customHeight="1" x14ac:dyDescent="0.35">
      <c r="A806" s="272"/>
      <c r="B806" s="272"/>
      <c r="C806" s="272"/>
      <c r="D806" s="272"/>
      <c r="E806" s="272"/>
      <c r="F806" s="272"/>
      <c r="G806" s="272"/>
      <c r="H806" s="272"/>
      <c r="I806" s="272"/>
      <c r="J806" s="272"/>
      <c r="K806" s="272"/>
      <c r="L806" s="272"/>
      <c r="M806" s="272"/>
      <c r="N806" s="272"/>
      <c r="O806" s="272"/>
      <c r="P806" s="272"/>
      <c r="Q806" s="272"/>
      <c r="R806" s="272"/>
      <c r="S806" s="272"/>
      <c r="T806" s="272"/>
      <c r="U806" s="272"/>
      <c r="V806" s="272"/>
      <c r="W806" s="272"/>
      <c r="X806" s="272"/>
      <c r="Y806" s="272"/>
      <c r="Z806" s="272"/>
    </row>
    <row r="807" spans="1:26" ht="12.75" customHeight="1" x14ac:dyDescent="0.35">
      <c r="A807" s="272"/>
      <c r="B807" s="272"/>
      <c r="C807" s="272"/>
      <c r="D807" s="272"/>
      <c r="E807" s="272"/>
      <c r="F807" s="272"/>
      <c r="G807" s="272"/>
      <c r="H807" s="272"/>
      <c r="I807" s="272"/>
      <c r="J807" s="272"/>
      <c r="K807" s="272"/>
      <c r="L807" s="272"/>
      <c r="M807" s="272"/>
      <c r="N807" s="272"/>
      <c r="O807" s="272"/>
      <c r="P807" s="272"/>
      <c r="Q807" s="272"/>
      <c r="R807" s="272"/>
      <c r="S807" s="272"/>
      <c r="T807" s="272"/>
      <c r="U807" s="272"/>
      <c r="V807" s="272"/>
      <c r="W807" s="272"/>
      <c r="X807" s="272"/>
      <c r="Y807" s="272"/>
      <c r="Z807" s="272"/>
    </row>
    <row r="808" spans="1:26" ht="12.75" customHeight="1" x14ac:dyDescent="0.35">
      <c r="A808" s="272"/>
      <c r="B808" s="272"/>
      <c r="C808" s="272"/>
      <c r="D808" s="272"/>
      <c r="E808" s="272"/>
      <c r="F808" s="272"/>
      <c r="G808" s="272"/>
      <c r="H808" s="272"/>
      <c r="I808" s="272"/>
      <c r="J808" s="272"/>
      <c r="K808" s="272"/>
      <c r="L808" s="272"/>
      <c r="M808" s="272"/>
      <c r="N808" s="272"/>
      <c r="O808" s="272"/>
      <c r="P808" s="272"/>
      <c r="Q808" s="272"/>
      <c r="R808" s="272"/>
      <c r="S808" s="272"/>
      <c r="T808" s="272"/>
      <c r="U808" s="272"/>
      <c r="V808" s="272"/>
      <c r="W808" s="272"/>
      <c r="X808" s="272"/>
      <c r="Y808" s="272"/>
      <c r="Z808" s="272"/>
    </row>
    <row r="809" spans="1:26" ht="12.75" customHeight="1" x14ac:dyDescent="0.35">
      <c r="A809" s="272"/>
      <c r="B809" s="272"/>
      <c r="C809" s="272"/>
      <c r="D809" s="272"/>
      <c r="E809" s="272"/>
      <c r="F809" s="272"/>
      <c r="G809" s="272"/>
      <c r="H809" s="272"/>
      <c r="I809" s="272"/>
      <c r="J809" s="272"/>
      <c r="K809" s="272"/>
      <c r="L809" s="272"/>
      <c r="M809" s="272"/>
      <c r="N809" s="272"/>
      <c r="O809" s="272"/>
      <c r="P809" s="272"/>
      <c r="Q809" s="272"/>
      <c r="R809" s="272"/>
      <c r="S809" s="272"/>
      <c r="T809" s="272"/>
      <c r="U809" s="272"/>
      <c r="V809" s="272"/>
      <c r="W809" s="272"/>
      <c r="X809" s="272"/>
      <c r="Y809" s="272"/>
      <c r="Z809" s="272"/>
    </row>
    <row r="810" spans="1:26" ht="12.75" customHeight="1" x14ac:dyDescent="0.35">
      <c r="A810" s="272"/>
      <c r="B810" s="272"/>
      <c r="C810" s="272"/>
      <c r="D810" s="272"/>
      <c r="E810" s="272"/>
      <c r="F810" s="272"/>
      <c r="G810" s="272"/>
      <c r="H810" s="272"/>
      <c r="I810" s="272"/>
      <c r="J810" s="272"/>
      <c r="K810" s="272"/>
      <c r="L810" s="272"/>
      <c r="M810" s="272"/>
      <c r="N810" s="272"/>
      <c r="O810" s="272"/>
      <c r="P810" s="272"/>
      <c r="Q810" s="272"/>
      <c r="R810" s="272"/>
      <c r="S810" s="272"/>
      <c r="T810" s="272"/>
      <c r="U810" s="272"/>
      <c r="V810" s="272"/>
      <c r="W810" s="272"/>
      <c r="X810" s="272"/>
      <c r="Y810" s="272"/>
      <c r="Z810" s="272"/>
    </row>
    <row r="811" spans="1:26" ht="12.75" customHeight="1" x14ac:dyDescent="0.35">
      <c r="A811" s="272"/>
      <c r="B811" s="272"/>
      <c r="C811" s="272"/>
      <c r="D811" s="272"/>
      <c r="E811" s="272"/>
      <c r="F811" s="272"/>
      <c r="G811" s="272"/>
      <c r="H811" s="272"/>
      <c r="I811" s="272"/>
      <c r="J811" s="272"/>
      <c r="K811" s="272"/>
      <c r="L811" s="272"/>
      <c r="M811" s="272"/>
      <c r="N811" s="272"/>
      <c r="O811" s="272"/>
      <c r="P811" s="272"/>
      <c r="Q811" s="272"/>
      <c r="R811" s="272"/>
      <c r="S811" s="272"/>
      <c r="T811" s="272"/>
      <c r="U811" s="272"/>
      <c r="V811" s="272"/>
      <c r="W811" s="272"/>
      <c r="X811" s="272"/>
      <c r="Y811" s="272"/>
      <c r="Z811" s="272"/>
    </row>
    <row r="812" spans="1:26" ht="12.75" customHeight="1" x14ac:dyDescent="0.35">
      <c r="A812" s="272"/>
      <c r="B812" s="272"/>
      <c r="C812" s="272"/>
      <c r="D812" s="272"/>
      <c r="E812" s="272"/>
      <c r="F812" s="272"/>
      <c r="G812" s="272"/>
      <c r="H812" s="272"/>
      <c r="I812" s="272"/>
      <c r="J812" s="272"/>
      <c r="K812" s="272"/>
      <c r="L812" s="272"/>
      <c r="M812" s="272"/>
      <c r="N812" s="272"/>
      <c r="O812" s="272"/>
      <c r="P812" s="272"/>
      <c r="Q812" s="272"/>
      <c r="R812" s="272"/>
      <c r="S812" s="272"/>
      <c r="T812" s="272"/>
      <c r="U812" s="272"/>
      <c r="V812" s="272"/>
      <c r="W812" s="272"/>
      <c r="X812" s="272"/>
      <c r="Y812" s="272"/>
      <c r="Z812" s="272"/>
    </row>
    <row r="813" spans="1:26" ht="12.75" customHeight="1" x14ac:dyDescent="0.35">
      <c r="A813" s="272"/>
      <c r="B813" s="272"/>
      <c r="C813" s="272"/>
      <c r="D813" s="272"/>
      <c r="E813" s="272"/>
      <c r="F813" s="272"/>
      <c r="G813" s="272"/>
      <c r="H813" s="272"/>
      <c r="I813" s="272"/>
      <c r="J813" s="272"/>
      <c r="K813" s="272"/>
      <c r="L813" s="272"/>
      <c r="M813" s="272"/>
      <c r="N813" s="272"/>
      <c r="O813" s="272"/>
      <c r="P813" s="272"/>
      <c r="Q813" s="272"/>
      <c r="R813" s="272"/>
      <c r="S813" s="272"/>
      <c r="T813" s="272"/>
      <c r="U813" s="272"/>
      <c r="V813" s="272"/>
      <c r="W813" s="272"/>
      <c r="X813" s="272"/>
      <c r="Y813" s="272"/>
      <c r="Z813" s="272"/>
    </row>
    <row r="814" spans="1:26" ht="12.75" customHeight="1" x14ac:dyDescent="0.35">
      <c r="A814" s="272"/>
      <c r="B814" s="272"/>
      <c r="C814" s="272"/>
      <c r="D814" s="272"/>
      <c r="E814" s="272"/>
      <c r="F814" s="272"/>
      <c r="G814" s="272"/>
      <c r="H814" s="272"/>
      <c r="I814" s="272"/>
      <c r="J814" s="272"/>
      <c r="K814" s="272"/>
      <c r="L814" s="272"/>
      <c r="M814" s="272"/>
      <c r="N814" s="272"/>
      <c r="O814" s="272"/>
      <c r="P814" s="272"/>
      <c r="Q814" s="272"/>
      <c r="R814" s="272"/>
      <c r="S814" s="272"/>
      <c r="T814" s="272"/>
      <c r="U814" s="272"/>
      <c r="V814" s="272"/>
      <c r="W814" s="272"/>
      <c r="X814" s="272"/>
      <c r="Y814" s="272"/>
      <c r="Z814" s="272"/>
    </row>
    <row r="815" spans="1:26" ht="12.75" customHeight="1" x14ac:dyDescent="0.35">
      <c r="A815" s="272"/>
      <c r="B815" s="272"/>
      <c r="C815" s="272"/>
      <c r="D815" s="272"/>
      <c r="E815" s="272"/>
      <c r="F815" s="272"/>
      <c r="G815" s="272"/>
      <c r="H815" s="272"/>
      <c r="I815" s="272"/>
      <c r="J815" s="272"/>
      <c r="K815" s="272"/>
      <c r="L815" s="272"/>
      <c r="M815" s="272"/>
      <c r="N815" s="272"/>
      <c r="O815" s="272"/>
      <c r="P815" s="272"/>
      <c r="Q815" s="272"/>
      <c r="R815" s="272"/>
      <c r="S815" s="272"/>
      <c r="T815" s="272"/>
      <c r="U815" s="272"/>
      <c r="V815" s="272"/>
      <c r="W815" s="272"/>
      <c r="X815" s="272"/>
      <c r="Y815" s="272"/>
      <c r="Z815" s="272"/>
    </row>
    <row r="816" spans="1:26" ht="12.75" customHeight="1" x14ac:dyDescent="0.35">
      <c r="A816" s="272"/>
      <c r="B816" s="272"/>
      <c r="C816" s="272"/>
      <c r="D816" s="272"/>
      <c r="E816" s="272"/>
      <c r="F816" s="272"/>
      <c r="G816" s="272"/>
      <c r="H816" s="272"/>
      <c r="I816" s="272"/>
      <c r="J816" s="272"/>
      <c r="K816" s="272"/>
      <c r="L816" s="272"/>
      <c r="M816" s="272"/>
      <c r="N816" s="272"/>
      <c r="O816" s="272"/>
      <c r="P816" s="272"/>
      <c r="Q816" s="272"/>
      <c r="R816" s="272"/>
      <c r="S816" s="272"/>
      <c r="T816" s="272"/>
      <c r="U816" s="272"/>
      <c r="V816" s="272"/>
      <c r="W816" s="272"/>
      <c r="X816" s="272"/>
      <c r="Y816" s="272"/>
      <c r="Z816" s="272"/>
    </row>
    <row r="817" spans="1:26" ht="12.75" customHeight="1" x14ac:dyDescent="0.35">
      <c r="A817" s="272"/>
      <c r="B817" s="272"/>
      <c r="C817" s="272"/>
      <c r="D817" s="272"/>
      <c r="E817" s="272"/>
      <c r="F817" s="272"/>
      <c r="G817" s="272"/>
      <c r="H817" s="272"/>
      <c r="I817" s="272"/>
      <c r="J817" s="272"/>
      <c r="K817" s="272"/>
      <c r="L817" s="272"/>
      <c r="M817" s="272"/>
      <c r="N817" s="272"/>
      <c r="O817" s="272"/>
      <c r="P817" s="272"/>
      <c r="Q817" s="272"/>
      <c r="R817" s="272"/>
      <c r="S817" s="272"/>
      <c r="T817" s="272"/>
      <c r="U817" s="272"/>
      <c r="V817" s="272"/>
      <c r="W817" s="272"/>
      <c r="X817" s="272"/>
      <c r="Y817" s="272"/>
      <c r="Z817" s="272"/>
    </row>
    <row r="818" spans="1:26" ht="12.75" customHeight="1" x14ac:dyDescent="0.35">
      <c r="A818" s="272"/>
      <c r="B818" s="272"/>
      <c r="C818" s="272"/>
      <c r="D818" s="272"/>
      <c r="E818" s="272"/>
      <c r="F818" s="272"/>
      <c r="G818" s="272"/>
      <c r="H818" s="272"/>
      <c r="I818" s="272"/>
      <c r="J818" s="272"/>
      <c r="K818" s="272"/>
      <c r="L818" s="272"/>
      <c r="M818" s="272"/>
      <c r="N818" s="272"/>
      <c r="O818" s="272"/>
      <c r="P818" s="272"/>
      <c r="Q818" s="272"/>
      <c r="R818" s="272"/>
      <c r="S818" s="272"/>
      <c r="T818" s="272"/>
      <c r="U818" s="272"/>
      <c r="V818" s="272"/>
      <c r="W818" s="272"/>
      <c r="X818" s="272"/>
      <c r="Y818" s="272"/>
      <c r="Z818" s="272"/>
    </row>
    <row r="819" spans="1:26" ht="12.75" customHeight="1" x14ac:dyDescent="0.35">
      <c r="A819" s="272"/>
      <c r="B819" s="272"/>
      <c r="C819" s="272"/>
      <c r="D819" s="272"/>
      <c r="E819" s="272"/>
      <c r="F819" s="272"/>
      <c r="G819" s="272"/>
      <c r="H819" s="272"/>
      <c r="I819" s="272"/>
      <c r="J819" s="272"/>
      <c r="K819" s="272"/>
      <c r="L819" s="272"/>
      <c r="M819" s="272"/>
      <c r="N819" s="272"/>
      <c r="O819" s="272"/>
      <c r="P819" s="272"/>
      <c r="Q819" s="272"/>
      <c r="R819" s="272"/>
      <c r="S819" s="272"/>
      <c r="T819" s="272"/>
      <c r="U819" s="272"/>
      <c r="V819" s="272"/>
      <c r="W819" s="272"/>
      <c r="X819" s="272"/>
      <c r="Y819" s="272"/>
      <c r="Z819" s="272"/>
    </row>
    <row r="820" spans="1:26" ht="12.75" customHeight="1" x14ac:dyDescent="0.35">
      <c r="A820" s="272"/>
      <c r="B820" s="272"/>
      <c r="C820" s="272"/>
      <c r="D820" s="272"/>
      <c r="E820" s="272"/>
      <c r="F820" s="272"/>
      <c r="G820" s="272"/>
      <c r="H820" s="272"/>
      <c r="I820" s="272"/>
      <c r="J820" s="272"/>
      <c r="K820" s="272"/>
      <c r="L820" s="272"/>
      <c r="M820" s="272"/>
      <c r="N820" s="272"/>
      <c r="O820" s="272"/>
      <c r="P820" s="272"/>
      <c r="Q820" s="272"/>
      <c r="R820" s="272"/>
      <c r="S820" s="272"/>
      <c r="T820" s="272"/>
      <c r="U820" s="272"/>
      <c r="V820" s="272"/>
      <c r="W820" s="272"/>
      <c r="X820" s="272"/>
      <c r="Y820" s="272"/>
      <c r="Z820" s="272"/>
    </row>
    <row r="821" spans="1:26" ht="12.75" customHeight="1" x14ac:dyDescent="0.35">
      <c r="A821" s="272"/>
      <c r="B821" s="272"/>
      <c r="C821" s="272"/>
      <c r="D821" s="272"/>
      <c r="E821" s="272"/>
      <c r="F821" s="272"/>
      <c r="G821" s="272"/>
      <c r="H821" s="272"/>
      <c r="I821" s="272"/>
      <c r="J821" s="272"/>
      <c r="K821" s="272"/>
      <c r="L821" s="272"/>
      <c r="M821" s="272"/>
      <c r="N821" s="272"/>
      <c r="O821" s="272"/>
      <c r="P821" s="272"/>
      <c r="Q821" s="272"/>
      <c r="R821" s="272"/>
      <c r="S821" s="272"/>
      <c r="T821" s="272"/>
      <c r="U821" s="272"/>
      <c r="V821" s="272"/>
      <c r="W821" s="272"/>
      <c r="X821" s="272"/>
      <c r="Y821" s="272"/>
      <c r="Z821" s="272"/>
    </row>
    <row r="822" spans="1:26" ht="12.75" customHeight="1" x14ac:dyDescent="0.35">
      <c r="A822" s="272"/>
      <c r="B822" s="272"/>
      <c r="C822" s="272"/>
      <c r="D822" s="272"/>
      <c r="E822" s="272"/>
      <c r="F822" s="272"/>
      <c r="G822" s="272"/>
      <c r="H822" s="272"/>
      <c r="I822" s="272"/>
      <c r="J822" s="272"/>
      <c r="K822" s="272"/>
      <c r="L822" s="272"/>
      <c r="M822" s="272"/>
      <c r="N822" s="272"/>
      <c r="O822" s="272"/>
      <c r="P822" s="272"/>
      <c r="Q822" s="272"/>
      <c r="R822" s="272"/>
      <c r="S822" s="272"/>
      <c r="T822" s="272"/>
      <c r="U822" s="272"/>
      <c r="V822" s="272"/>
      <c r="W822" s="272"/>
      <c r="X822" s="272"/>
      <c r="Y822" s="272"/>
      <c r="Z822" s="272"/>
    </row>
    <row r="823" spans="1:26" ht="12.75" customHeight="1" x14ac:dyDescent="0.35">
      <c r="A823" s="272"/>
      <c r="B823" s="272"/>
      <c r="C823" s="272"/>
      <c r="D823" s="272"/>
      <c r="E823" s="272"/>
      <c r="F823" s="272"/>
      <c r="G823" s="272"/>
      <c r="H823" s="272"/>
      <c r="I823" s="272"/>
      <c r="J823" s="272"/>
      <c r="K823" s="272"/>
      <c r="L823" s="272"/>
      <c r="M823" s="272"/>
      <c r="N823" s="272"/>
      <c r="O823" s="272"/>
      <c r="P823" s="272"/>
      <c r="Q823" s="272"/>
      <c r="R823" s="272"/>
      <c r="S823" s="272"/>
      <c r="T823" s="272"/>
      <c r="U823" s="272"/>
      <c r="V823" s="272"/>
      <c r="W823" s="272"/>
      <c r="X823" s="272"/>
      <c r="Y823" s="272"/>
      <c r="Z823" s="272"/>
    </row>
    <row r="824" spans="1:26" ht="12.75" customHeight="1" x14ac:dyDescent="0.35">
      <c r="A824" s="272"/>
      <c r="B824" s="272"/>
      <c r="C824" s="272"/>
      <c r="D824" s="272"/>
      <c r="E824" s="272"/>
      <c r="F824" s="272"/>
      <c r="G824" s="272"/>
      <c r="H824" s="272"/>
      <c r="I824" s="272"/>
      <c r="J824" s="272"/>
      <c r="K824" s="272"/>
      <c r="L824" s="272"/>
      <c r="M824" s="272"/>
      <c r="N824" s="272"/>
      <c r="O824" s="272"/>
      <c r="P824" s="272"/>
      <c r="Q824" s="272"/>
      <c r="R824" s="272"/>
      <c r="S824" s="272"/>
      <c r="T824" s="272"/>
      <c r="U824" s="272"/>
      <c r="V824" s="272"/>
      <c r="W824" s="272"/>
      <c r="X824" s="272"/>
      <c r="Y824" s="272"/>
      <c r="Z824" s="272"/>
    </row>
    <row r="825" spans="1:26" ht="12.75" customHeight="1" x14ac:dyDescent="0.35">
      <c r="A825" s="272"/>
      <c r="B825" s="272"/>
      <c r="C825" s="272"/>
      <c r="D825" s="272"/>
      <c r="E825" s="272"/>
      <c r="F825" s="272"/>
      <c r="G825" s="272"/>
      <c r="H825" s="272"/>
      <c r="I825" s="272"/>
      <c r="J825" s="272"/>
      <c r="K825" s="272"/>
      <c r="L825" s="272"/>
      <c r="M825" s="272"/>
      <c r="N825" s="272"/>
      <c r="O825" s="272"/>
      <c r="P825" s="272"/>
      <c r="Q825" s="272"/>
      <c r="R825" s="272"/>
      <c r="S825" s="272"/>
      <c r="T825" s="272"/>
      <c r="U825" s="272"/>
      <c r="V825" s="272"/>
      <c r="W825" s="272"/>
      <c r="X825" s="272"/>
      <c r="Y825" s="272"/>
      <c r="Z825" s="272"/>
    </row>
    <row r="826" spans="1:26" ht="12.75" customHeight="1" x14ac:dyDescent="0.35">
      <c r="A826" s="272"/>
      <c r="B826" s="272"/>
      <c r="C826" s="272"/>
      <c r="D826" s="272"/>
      <c r="E826" s="272"/>
      <c r="F826" s="272"/>
      <c r="G826" s="272"/>
      <c r="H826" s="272"/>
      <c r="I826" s="272"/>
      <c r="J826" s="272"/>
      <c r="K826" s="272"/>
      <c r="L826" s="272"/>
      <c r="M826" s="272"/>
      <c r="N826" s="272"/>
      <c r="O826" s="272"/>
      <c r="P826" s="272"/>
      <c r="Q826" s="272"/>
      <c r="R826" s="272"/>
      <c r="S826" s="272"/>
      <c r="T826" s="272"/>
      <c r="U826" s="272"/>
      <c r="V826" s="272"/>
      <c r="W826" s="272"/>
      <c r="X826" s="272"/>
      <c r="Y826" s="272"/>
      <c r="Z826" s="272"/>
    </row>
    <row r="827" spans="1:26" ht="12.75" customHeight="1" x14ac:dyDescent="0.35">
      <c r="A827" s="272"/>
      <c r="B827" s="272"/>
      <c r="C827" s="272"/>
      <c r="D827" s="272"/>
      <c r="E827" s="272"/>
      <c r="F827" s="272"/>
      <c r="G827" s="272"/>
      <c r="H827" s="272"/>
      <c r="I827" s="272"/>
      <c r="J827" s="272"/>
      <c r="K827" s="272"/>
      <c r="L827" s="272"/>
      <c r="M827" s="272"/>
      <c r="N827" s="272"/>
      <c r="O827" s="272"/>
      <c r="P827" s="272"/>
      <c r="Q827" s="272"/>
      <c r="R827" s="272"/>
      <c r="S827" s="272"/>
      <c r="T827" s="272"/>
      <c r="U827" s="272"/>
      <c r="V827" s="272"/>
      <c r="W827" s="272"/>
      <c r="X827" s="272"/>
      <c r="Y827" s="272"/>
      <c r="Z827" s="272"/>
    </row>
    <row r="828" spans="1:26" ht="12.75" customHeight="1" x14ac:dyDescent="0.35">
      <c r="A828" s="272"/>
      <c r="B828" s="272"/>
      <c r="C828" s="272"/>
      <c r="D828" s="272"/>
      <c r="E828" s="272"/>
      <c r="F828" s="272"/>
      <c r="G828" s="272"/>
      <c r="H828" s="272"/>
      <c r="I828" s="272"/>
      <c r="J828" s="272"/>
      <c r="K828" s="272"/>
      <c r="L828" s="272"/>
      <c r="M828" s="272"/>
      <c r="N828" s="272"/>
      <c r="O828" s="272"/>
      <c r="P828" s="272"/>
      <c r="Q828" s="272"/>
      <c r="R828" s="272"/>
      <c r="S828" s="272"/>
      <c r="T828" s="272"/>
      <c r="U828" s="272"/>
      <c r="V828" s="272"/>
      <c r="W828" s="272"/>
      <c r="X828" s="272"/>
      <c r="Y828" s="272"/>
      <c r="Z828" s="272"/>
    </row>
    <row r="829" spans="1:26" ht="12.75" customHeight="1" x14ac:dyDescent="0.35">
      <c r="A829" s="272"/>
      <c r="B829" s="272"/>
      <c r="C829" s="272"/>
      <c r="D829" s="272"/>
      <c r="E829" s="272"/>
      <c r="F829" s="272"/>
      <c r="G829" s="272"/>
      <c r="H829" s="272"/>
      <c r="I829" s="272"/>
      <c r="J829" s="272"/>
      <c r="K829" s="272"/>
      <c r="L829" s="272"/>
      <c r="M829" s="272"/>
      <c r="N829" s="272"/>
      <c r="O829" s="272"/>
      <c r="P829" s="272"/>
      <c r="Q829" s="272"/>
      <c r="R829" s="272"/>
      <c r="S829" s="272"/>
      <c r="T829" s="272"/>
      <c r="U829" s="272"/>
      <c r="V829" s="272"/>
      <c r="W829" s="272"/>
      <c r="X829" s="272"/>
      <c r="Y829" s="272"/>
      <c r="Z829" s="272"/>
    </row>
    <row r="830" spans="1:26" ht="12.75" customHeight="1" x14ac:dyDescent="0.35">
      <c r="A830" s="272"/>
      <c r="B830" s="272"/>
      <c r="C830" s="272"/>
      <c r="D830" s="272"/>
      <c r="E830" s="272"/>
      <c r="F830" s="272"/>
      <c r="G830" s="272"/>
      <c r="H830" s="272"/>
      <c r="I830" s="272"/>
      <c r="J830" s="272"/>
      <c r="K830" s="272"/>
      <c r="L830" s="272"/>
      <c r="M830" s="272"/>
      <c r="N830" s="272"/>
      <c r="O830" s="272"/>
      <c r="P830" s="272"/>
      <c r="Q830" s="272"/>
      <c r="R830" s="272"/>
      <c r="S830" s="272"/>
      <c r="T830" s="272"/>
      <c r="U830" s="272"/>
      <c r="V830" s="272"/>
      <c r="W830" s="272"/>
      <c r="X830" s="272"/>
      <c r="Y830" s="272"/>
      <c r="Z830" s="272"/>
    </row>
    <row r="831" spans="1:26" ht="12.75" customHeight="1" x14ac:dyDescent="0.35">
      <c r="A831" s="272"/>
      <c r="B831" s="272"/>
      <c r="C831" s="272"/>
      <c r="D831" s="272"/>
      <c r="E831" s="272"/>
      <c r="F831" s="272"/>
      <c r="G831" s="272"/>
      <c r="H831" s="272"/>
      <c r="I831" s="272"/>
      <c r="J831" s="272"/>
      <c r="K831" s="272"/>
      <c r="L831" s="272"/>
      <c r="M831" s="272"/>
      <c r="N831" s="272"/>
      <c r="O831" s="272"/>
      <c r="P831" s="272"/>
      <c r="Q831" s="272"/>
      <c r="R831" s="272"/>
      <c r="S831" s="272"/>
      <c r="T831" s="272"/>
      <c r="U831" s="272"/>
      <c r="V831" s="272"/>
      <c r="W831" s="272"/>
      <c r="X831" s="272"/>
      <c r="Y831" s="272"/>
      <c r="Z831" s="272"/>
    </row>
    <row r="832" spans="1:26" ht="12.75" customHeight="1" x14ac:dyDescent="0.35">
      <c r="A832" s="272"/>
      <c r="B832" s="272"/>
      <c r="C832" s="272"/>
      <c r="D832" s="272"/>
      <c r="E832" s="272"/>
      <c r="F832" s="272"/>
      <c r="G832" s="272"/>
      <c r="H832" s="272"/>
      <c r="I832" s="272"/>
      <c r="J832" s="272"/>
      <c r="K832" s="272"/>
      <c r="L832" s="272"/>
      <c r="M832" s="272"/>
      <c r="N832" s="272"/>
      <c r="O832" s="272"/>
      <c r="P832" s="272"/>
      <c r="Q832" s="272"/>
      <c r="R832" s="272"/>
      <c r="S832" s="272"/>
      <c r="T832" s="272"/>
      <c r="U832" s="272"/>
      <c r="V832" s="272"/>
      <c r="W832" s="272"/>
      <c r="X832" s="272"/>
      <c r="Y832" s="272"/>
      <c r="Z832" s="272"/>
    </row>
    <row r="833" spans="1:26" ht="12.75" customHeight="1" x14ac:dyDescent="0.35">
      <c r="A833" s="272"/>
      <c r="B833" s="272"/>
      <c r="C833" s="272"/>
      <c r="D833" s="272"/>
      <c r="E833" s="272"/>
      <c r="F833" s="272"/>
      <c r="G833" s="272"/>
      <c r="H833" s="272"/>
      <c r="I833" s="272"/>
      <c r="J833" s="272"/>
      <c r="K833" s="272"/>
      <c r="L833" s="272"/>
      <c r="M833" s="272"/>
      <c r="N833" s="272"/>
      <c r="O833" s="272"/>
      <c r="P833" s="272"/>
      <c r="Q833" s="272"/>
      <c r="R833" s="272"/>
      <c r="S833" s="272"/>
      <c r="T833" s="272"/>
      <c r="U833" s="272"/>
      <c r="V833" s="272"/>
      <c r="W833" s="272"/>
      <c r="X833" s="272"/>
      <c r="Y833" s="272"/>
      <c r="Z833" s="272"/>
    </row>
    <row r="834" spans="1:26" ht="12.75" customHeight="1" x14ac:dyDescent="0.35">
      <c r="A834" s="272"/>
      <c r="B834" s="272"/>
      <c r="C834" s="272"/>
      <c r="D834" s="272"/>
      <c r="E834" s="272"/>
      <c r="F834" s="272"/>
      <c r="G834" s="272"/>
      <c r="H834" s="272"/>
      <c r="I834" s="272"/>
      <c r="J834" s="272"/>
      <c r="K834" s="272"/>
      <c r="L834" s="272"/>
      <c r="M834" s="272"/>
      <c r="N834" s="272"/>
      <c r="O834" s="272"/>
      <c r="P834" s="272"/>
      <c r="Q834" s="272"/>
      <c r="R834" s="272"/>
      <c r="S834" s="272"/>
      <c r="T834" s="272"/>
      <c r="U834" s="272"/>
      <c r="V834" s="272"/>
      <c r="W834" s="272"/>
      <c r="X834" s="272"/>
      <c r="Y834" s="272"/>
      <c r="Z834" s="272"/>
    </row>
    <row r="835" spans="1:26" ht="12.75" customHeight="1" x14ac:dyDescent="0.35">
      <c r="A835" s="272"/>
      <c r="B835" s="272"/>
      <c r="C835" s="272"/>
      <c r="D835" s="272"/>
      <c r="E835" s="272"/>
      <c r="F835" s="272"/>
      <c r="G835" s="272"/>
      <c r="H835" s="272"/>
      <c r="I835" s="272"/>
      <c r="J835" s="272"/>
      <c r="K835" s="272"/>
      <c r="L835" s="272"/>
      <c r="M835" s="272"/>
      <c r="N835" s="272"/>
      <c r="O835" s="272"/>
      <c r="P835" s="272"/>
      <c r="Q835" s="272"/>
      <c r="R835" s="272"/>
      <c r="S835" s="272"/>
      <c r="T835" s="272"/>
      <c r="U835" s="272"/>
      <c r="V835" s="272"/>
      <c r="W835" s="272"/>
      <c r="X835" s="272"/>
      <c r="Y835" s="272"/>
      <c r="Z835" s="272"/>
    </row>
    <row r="836" spans="1:26" ht="12.75" customHeight="1" x14ac:dyDescent="0.35">
      <c r="A836" s="272"/>
      <c r="B836" s="272"/>
      <c r="C836" s="272"/>
      <c r="D836" s="272"/>
      <c r="E836" s="272"/>
      <c r="F836" s="272"/>
      <c r="G836" s="272"/>
      <c r="H836" s="272"/>
      <c r="I836" s="272"/>
      <c r="J836" s="272"/>
      <c r="K836" s="272"/>
      <c r="L836" s="272"/>
      <c r="M836" s="272"/>
      <c r="N836" s="272"/>
      <c r="O836" s="272"/>
      <c r="P836" s="272"/>
      <c r="Q836" s="272"/>
      <c r="R836" s="272"/>
      <c r="S836" s="272"/>
      <c r="T836" s="272"/>
      <c r="U836" s="272"/>
      <c r="V836" s="272"/>
      <c r="W836" s="272"/>
      <c r="X836" s="272"/>
      <c r="Y836" s="272"/>
      <c r="Z836" s="272"/>
    </row>
    <row r="837" spans="1:26" ht="12.75" customHeight="1" x14ac:dyDescent="0.35">
      <c r="A837" s="272"/>
      <c r="B837" s="272"/>
      <c r="C837" s="272"/>
      <c r="D837" s="272"/>
      <c r="E837" s="272"/>
      <c r="F837" s="272"/>
      <c r="G837" s="272"/>
      <c r="H837" s="272"/>
      <c r="I837" s="272"/>
      <c r="J837" s="272"/>
      <c r="K837" s="272"/>
      <c r="L837" s="272"/>
      <c r="M837" s="272"/>
      <c r="N837" s="272"/>
      <c r="O837" s="272"/>
      <c r="P837" s="272"/>
      <c r="Q837" s="272"/>
      <c r="R837" s="272"/>
      <c r="S837" s="272"/>
      <c r="T837" s="272"/>
      <c r="U837" s="272"/>
      <c r="V837" s="272"/>
      <c r="W837" s="272"/>
      <c r="X837" s="272"/>
      <c r="Y837" s="272"/>
      <c r="Z837" s="272"/>
    </row>
    <row r="838" spans="1:26" ht="12.75" customHeight="1" x14ac:dyDescent="0.35">
      <c r="A838" s="272"/>
      <c r="B838" s="272"/>
      <c r="C838" s="272"/>
      <c r="D838" s="272"/>
      <c r="E838" s="272"/>
      <c r="F838" s="272"/>
      <c r="G838" s="272"/>
      <c r="H838" s="272"/>
      <c r="I838" s="272"/>
      <c r="J838" s="272"/>
      <c r="K838" s="272"/>
      <c r="L838" s="272"/>
      <c r="M838" s="272"/>
      <c r="N838" s="272"/>
      <c r="O838" s="272"/>
      <c r="P838" s="272"/>
      <c r="Q838" s="272"/>
      <c r="R838" s="272"/>
      <c r="S838" s="272"/>
      <c r="T838" s="272"/>
      <c r="U838" s="272"/>
      <c r="V838" s="272"/>
      <c r="W838" s="272"/>
      <c r="X838" s="272"/>
      <c r="Y838" s="272"/>
      <c r="Z838" s="272"/>
    </row>
    <row r="839" spans="1:26" ht="12.75" customHeight="1" x14ac:dyDescent="0.35">
      <c r="A839" s="272"/>
      <c r="B839" s="272"/>
      <c r="C839" s="272"/>
      <c r="D839" s="272"/>
      <c r="E839" s="272"/>
      <c r="F839" s="272"/>
      <c r="G839" s="272"/>
      <c r="H839" s="272"/>
      <c r="I839" s="272"/>
      <c r="J839" s="272"/>
      <c r="K839" s="272"/>
      <c r="L839" s="272"/>
      <c r="M839" s="272"/>
      <c r="N839" s="272"/>
      <c r="O839" s="272"/>
      <c r="P839" s="272"/>
      <c r="Q839" s="272"/>
      <c r="R839" s="272"/>
      <c r="S839" s="272"/>
      <c r="T839" s="272"/>
      <c r="U839" s="272"/>
      <c r="V839" s="272"/>
      <c r="W839" s="272"/>
      <c r="X839" s="272"/>
      <c r="Y839" s="272"/>
      <c r="Z839" s="272"/>
    </row>
    <row r="840" spans="1:26" ht="12.75" customHeight="1" x14ac:dyDescent="0.35">
      <c r="A840" s="272"/>
      <c r="B840" s="272"/>
      <c r="C840" s="272"/>
      <c r="D840" s="272"/>
      <c r="E840" s="272"/>
      <c r="F840" s="272"/>
      <c r="G840" s="272"/>
      <c r="H840" s="272"/>
      <c r="I840" s="272"/>
      <c r="J840" s="272"/>
      <c r="K840" s="272"/>
      <c r="L840" s="272"/>
      <c r="M840" s="272"/>
      <c r="N840" s="272"/>
      <c r="O840" s="272"/>
      <c r="P840" s="272"/>
      <c r="Q840" s="272"/>
      <c r="R840" s="272"/>
      <c r="S840" s="272"/>
      <c r="T840" s="272"/>
      <c r="U840" s="272"/>
      <c r="V840" s="272"/>
      <c r="W840" s="272"/>
      <c r="X840" s="272"/>
      <c r="Y840" s="272"/>
      <c r="Z840" s="272"/>
    </row>
    <row r="841" spans="1:26" ht="12.75" customHeight="1" x14ac:dyDescent="0.35">
      <c r="A841" s="272"/>
      <c r="B841" s="272"/>
      <c r="C841" s="272"/>
      <c r="D841" s="272"/>
      <c r="E841" s="272"/>
      <c r="F841" s="272"/>
      <c r="G841" s="272"/>
      <c r="H841" s="272"/>
      <c r="I841" s="272"/>
      <c r="J841" s="272"/>
      <c r="K841" s="272"/>
      <c r="L841" s="272"/>
      <c r="M841" s="272"/>
      <c r="N841" s="272"/>
      <c r="O841" s="272"/>
      <c r="P841" s="272"/>
      <c r="Q841" s="272"/>
      <c r="R841" s="272"/>
      <c r="S841" s="272"/>
      <c r="T841" s="272"/>
      <c r="U841" s="272"/>
      <c r="V841" s="272"/>
      <c r="W841" s="272"/>
      <c r="X841" s="272"/>
      <c r="Y841" s="272"/>
      <c r="Z841" s="272"/>
    </row>
    <row r="842" spans="1:26" ht="12.75" customHeight="1" x14ac:dyDescent="0.35">
      <c r="A842" s="272"/>
      <c r="B842" s="272"/>
      <c r="C842" s="272"/>
      <c r="D842" s="272"/>
      <c r="E842" s="272"/>
      <c r="F842" s="272"/>
      <c r="G842" s="272"/>
      <c r="H842" s="272"/>
      <c r="I842" s="272"/>
      <c r="J842" s="272"/>
      <c r="K842" s="272"/>
      <c r="L842" s="272"/>
      <c r="M842" s="272"/>
      <c r="N842" s="272"/>
      <c r="O842" s="272"/>
      <c r="P842" s="272"/>
      <c r="Q842" s="272"/>
      <c r="R842" s="272"/>
      <c r="S842" s="272"/>
      <c r="T842" s="272"/>
      <c r="U842" s="272"/>
      <c r="V842" s="272"/>
      <c r="W842" s="272"/>
      <c r="X842" s="272"/>
      <c r="Y842" s="272"/>
      <c r="Z842" s="272"/>
    </row>
    <row r="843" spans="1:26" ht="12.75" customHeight="1" x14ac:dyDescent="0.35">
      <c r="A843" s="272"/>
      <c r="B843" s="272"/>
      <c r="C843" s="272"/>
      <c r="D843" s="272"/>
      <c r="E843" s="272"/>
      <c r="F843" s="272"/>
      <c r="G843" s="272"/>
      <c r="H843" s="272"/>
      <c r="I843" s="272"/>
      <c r="J843" s="272"/>
      <c r="K843" s="272"/>
      <c r="L843" s="272"/>
      <c r="M843" s="272"/>
      <c r="N843" s="272"/>
      <c r="O843" s="272"/>
      <c r="P843" s="272"/>
      <c r="Q843" s="272"/>
      <c r="R843" s="272"/>
      <c r="S843" s="272"/>
      <c r="T843" s="272"/>
      <c r="U843" s="272"/>
      <c r="V843" s="272"/>
      <c r="W843" s="272"/>
      <c r="X843" s="272"/>
      <c r="Y843" s="272"/>
      <c r="Z843" s="272"/>
    </row>
    <row r="844" spans="1:26" ht="12.75" customHeight="1" x14ac:dyDescent="0.35">
      <c r="A844" s="272"/>
      <c r="B844" s="272"/>
      <c r="C844" s="272"/>
      <c r="D844" s="272"/>
      <c r="E844" s="272"/>
      <c r="F844" s="272"/>
      <c r="G844" s="272"/>
      <c r="H844" s="272"/>
      <c r="I844" s="272"/>
      <c r="J844" s="272"/>
      <c r="K844" s="272"/>
      <c r="L844" s="272"/>
      <c r="M844" s="272"/>
      <c r="N844" s="272"/>
      <c r="O844" s="272"/>
      <c r="P844" s="272"/>
      <c r="Q844" s="272"/>
      <c r="R844" s="272"/>
      <c r="S844" s="272"/>
      <c r="T844" s="272"/>
      <c r="U844" s="272"/>
      <c r="V844" s="272"/>
      <c r="W844" s="272"/>
      <c r="X844" s="272"/>
      <c r="Y844" s="272"/>
      <c r="Z844" s="272"/>
    </row>
    <row r="845" spans="1:26" ht="12.75" customHeight="1" x14ac:dyDescent="0.35">
      <c r="A845" s="272"/>
      <c r="B845" s="272"/>
      <c r="C845" s="272"/>
      <c r="D845" s="272"/>
      <c r="E845" s="272"/>
      <c r="F845" s="272"/>
      <c r="G845" s="272"/>
      <c r="H845" s="272"/>
      <c r="I845" s="272"/>
      <c r="J845" s="272"/>
      <c r="K845" s="272"/>
      <c r="L845" s="272"/>
      <c r="M845" s="272"/>
      <c r="N845" s="272"/>
      <c r="O845" s="272"/>
      <c r="P845" s="272"/>
      <c r="Q845" s="272"/>
      <c r="R845" s="272"/>
      <c r="S845" s="272"/>
      <c r="T845" s="272"/>
      <c r="U845" s="272"/>
      <c r="V845" s="272"/>
      <c r="W845" s="272"/>
      <c r="X845" s="272"/>
      <c r="Y845" s="272"/>
      <c r="Z845" s="272"/>
    </row>
    <row r="846" spans="1:26" ht="12.75" customHeight="1" x14ac:dyDescent="0.35">
      <c r="A846" s="272"/>
      <c r="B846" s="272"/>
      <c r="C846" s="272"/>
      <c r="D846" s="272"/>
      <c r="E846" s="272"/>
      <c r="F846" s="272"/>
      <c r="G846" s="272"/>
      <c r="H846" s="272"/>
      <c r="I846" s="272"/>
      <c r="J846" s="272"/>
      <c r="K846" s="272"/>
      <c r="L846" s="272"/>
      <c r="M846" s="272"/>
      <c r="N846" s="272"/>
      <c r="O846" s="272"/>
      <c r="P846" s="272"/>
      <c r="Q846" s="272"/>
      <c r="R846" s="272"/>
      <c r="S846" s="272"/>
      <c r="T846" s="272"/>
      <c r="U846" s="272"/>
      <c r="V846" s="272"/>
      <c r="W846" s="272"/>
      <c r="X846" s="272"/>
      <c r="Y846" s="272"/>
      <c r="Z846" s="272"/>
    </row>
    <row r="847" spans="1:26" ht="12.75" customHeight="1" x14ac:dyDescent="0.35">
      <c r="A847" s="272"/>
      <c r="B847" s="272"/>
      <c r="C847" s="272"/>
      <c r="D847" s="272"/>
      <c r="E847" s="272"/>
      <c r="F847" s="272"/>
      <c r="G847" s="272"/>
      <c r="H847" s="272"/>
      <c r="I847" s="272"/>
      <c r="J847" s="272"/>
      <c r="K847" s="272"/>
      <c r="L847" s="272"/>
      <c r="M847" s="272"/>
      <c r="N847" s="272"/>
      <c r="O847" s="272"/>
      <c r="P847" s="272"/>
      <c r="Q847" s="272"/>
      <c r="R847" s="272"/>
      <c r="S847" s="272"/>
      <c r="T847" s="272"/>
      <c r="U847" s="272"/>
      <c r="V847" s="272"/>
      <c r="W847" s="272"/>
      <c r="X847" s="272"/>
      <c r="Y847" s="272"/>
      <c r="Z847" s="272"/>
    </row>
    <row r="848" spans="1:26" ht="12.75" customHeight="1" x14ac:dyDescent="0.35">
      <c r="A848" s="272"/>
      <c r="B848" s="272"/>
      <c r="C848" s="272"/>
      <c r="D848" s="272"/>
      <c r="E848" s="272"/>
      <c r="F848" s="272"/>
      <c r="G848" s="272"/>
      <c r="H848" s="272"/>
      <c r="I848" s="272"/>
      <c r="J848" s="272"/>
      <c r="K848" s="272"/>
      <c r="L848" s="272"/>
      <c r="M848" s="272"/>
      <c r="N848" s="272"/>
      <c r="O848" s="272"/>
      <c r="P848" s="272"/>
      <c r="Q848" s="272"/>
      <c r="R848" s="272"/>
      <c r="S848" s="272"/>
      <c r="T848" s="272"/>
      <c r="U848" s="272"/>
      <c r="V848" s="272"/>
      <c r="W848" s="272"/>
      <c r="X848" s="272"/>
      <c r="Y848" s="272"/>
      <c r="Z848" s="272"/>
    </row>
    <row r="849" spans="1:26" ht="12.75" customHeight="1" x14ac:dyDescent="0.35">
      <c r="A849" s="272"/>
      <c r="B849" s="272"/>
      <c r="C849" s="272"/>
      <c r="D849" s="272"/>
      <c r="E849" s="272"/>
      <c r="F849" s="272"/>
      <c r="G849" s="272"/>
      <c r="H849" s="272"/>
      <c r="I849" s="272"/>
      <c r="J849" s="272"/>
      <c r="K849" s="272"/>
      <c r="L849" s="272"/>
      <c r="M849" s="272"/>
      <c r="N849" s="272"/>
      <c r="O849" s="272"/>
      <c r="P849" s="272"/>
      <c r="Q849" s="272"/>
      <c r="R849" s="272"/>
      <c r="S849" s="272"/>
      <c r="T849" s="272"/>
      <c r="U849" s="272"/>
      <c r="V849" s="272"/>
      <c r="W849" s="272"/>
      <c r="X849" s="272"/>
      <c r="Y849" s="272"/>
      <c r="Z849" s="272"/>
    </row>
    <row r="850" spans="1:26" ht="12.75" customHeight="1" x14ac:dyDescent="0.35">
      <c r="A850" s="272"/>
      <c r="B850" s="272"/>
      <c r="C850" s="272"/>
      <c r="D850" s="272"/>
      <c r="E850" s="272"/>
      <c r="F850" s="272"/>
      <c r="G850" s="272"/>
      <c r="H850" s="272"/>
      <c r="I850" s="272"/>
      <c r="J850" s="272"/>
      <c r="K850" s="272"/>
      <c r="L850" s="272"/>
      <c r="M850" s="272"/>
      <c r="N850" s="272"/>
      <c r="O850" s="272"/>
      <c r="P850" s="272"/>
      <c r="Q850" s="272"/>
      <c r="R850" s="272"/>
      <c r="S850" s="272"/>
      <c r="T850" s="272"/>
      <c r="U850" s="272"/>
      <c r="V850" s="272"/>
      <c r="W850" s="272"/>
      <c r="X850" s="272"/>
      <c r="Y850" s="272"/>
      <c r="Z850" s="272"/>
    </row>
    <row r="851" spans="1:26" ht="12.75" customHeight="1" x14ac:dyDescent="0.35">
      <c r="A851" s="272"/>
      <c r="B851" s="272"/>
      <c r="C851" s="272"/>
      <c r="D851" s="272"/>
      <c r="E851" s="272"/>
      <c r="F851" s="272"/>
      <c r="G851" s="272"/>
      <c r="H851" s="272"/>
      <c r="I851" s="272"/>
      <c r="J851" s="272"/>
      <c r="K851" s="272"/>
      <c r="L851" s="272"/>
      <c r="M851" s="272"/>
      <c r="N851" s="272"/>
      <c r="O851" s="272"/>
      <c r="P851" s="272"/>
      <c r="Q851" s="272"/>
      <c r="R851" s="272"/>
      <c r="S851" s="272"/>
      <c r="T851" s="272"/>
      <c r="U851" s="272"/>
      <c r="V851" s="272"/>
      <c r="W851" s="272"/>
      <c r="X851" s="272"/>
      <c r="Y851" s="272"/>
      <c r="Z851" s="272"/>
    </row>
    <row r="852" spans="1:26" ht="12.75" customHeight="1" x14ac:dyDescent="0.35">
      <c r="A852" s="272"/>
      <c r="B852" s="272"/>
      <c r="C852" s="272"/>
      <c r="D852" s="272"/>
      <c r="E852" s="272"/>
      <c r="F852" s="272"/>
      <c r="G852" s="272"/>
      <c r="H852" s="272"/>
      <c r="I852" s="272"/>
      <c r="J852" s="272"/>
      <c r="K852" s="272"/>
      <c r="L852" s="272"/>
      <c r="M852" s="272"/>
      <c r="N852" s="272"/>
      <c r="O852" s="272"/>
      <c r="P852" s="272"/>
      <c r="Q852" s="272"/>
      <c r="R852" s="272"/>
      <c r="S852" s="272"/>
      <c r="T852" s="272"/>
      <c r="U852" s="272"/>
      <c r="V852" s="272"/>
      <c r="W852" s="272"/>
      <c r="X852" s="272"/>
      <c r="Y852" s="272"/>
      <c r="Z852" s="272"/>
    </row>
    <row r="853" spans="1:26" ht="12.75" customHeight="1" x14ac:dyDescent="0.35">
      <c r="A853" s="272"/>
      <c r="B853" s="272"/>
      <c r="C853" s="272"/>
      <c r="D853" s="272"/>
      <c r="E853" s="272"/>
      <c r="F853" s="272"/>
      <c r="G853" s="272"/>
      <c r="H853" s="272"/>
      <c r="I853" s="272"/>
      <c r="J853" s="272"/>
      <c r="K853" s="272"/>
      <c r="L853" s="272"/>
      <c r="M853" s="272"/>
      <c r="N853" s="272"/>
      <c r="O853" s="272"/>
      <c r="P853" s="272"/>
      <c r="Q853" s="272"/>
      <c r="R853" s="272"/>
      <c r="S853" s="272"/>
      <c r="T853" s="272"/>
      <c r="U853" s="272"/>
      <c r="V853" s="272"/>
      <c r="W853" s="272"/>
      <c r="X853" s="272"/>
      <c r="Y853" s="272"/>
      <c r="Z853" s="272"/>
    </row>
    <row r="854" spans="1:26" ht="12.75" customHeight="1" x14ac:dyDescent="0.35">
      <c r="A854" s="272"/>
      <c r="B854" s="272"/>
      <c r="C854" s="272"/>
      <c r="D854" s="272"/>
      <c r="E854" s="272"/>
      <c r="F854" s="272"/>
      <c r="G854" s="272"/>
      <c r="H854" s="272"/>
      <c r="I854" s="272"/>
      <c r="J854" s="272"/>
      <c r="K854" s="272"/>
      <c r="L854" s="272"/>
      <c r="M854" s="272"/>
      <c r="N854" s="272"/>
      <c r="O854" s="272"/>
      <c r="P854" s="272"/>
      <c r="Q854" s="272"/>
      <c r="R854" s="272"/>
      <c r="S854" s="272"/>
      <c r="T854" s="272"/>
      <c r="U854" s="272"/>
      <c r="V854" s="272"/>
      <c r="W854" s="272"/>
      <c r="X854" s="272"/>
      <c r="Y854" s="272"/>
      <c r="Z854" s="272"/>
    </row>
    <row r="855" spans="1:26" ht="12.75" customHeight="1" x14ac:dyDescent="0.35">
      <c r="A855" s="272"/>
      <c r="B855" s="272"/>
      <c r="C855" s="272"/>
      <c r="D855" s="272"/>
      <c r="E855" s="272"/>
      <c r="F855" s="272"/>
      <c r="G855" s="272"/>
      <c r="H855" s="272"/>
      <c r="I855" s="272"/>
      <c r="J855" s="272"/>
      <c r="K855" s="272"/>
      <c r="L855" s="272"/>
      <c r="M855" s="272"/>
      <c r="N855" s="272"/>
      <c r="O855" s="272"/>
      <c r="P855" s="272"/>
      <c r="Q855" s="272"/>
      <c r="R855" s="272"/>
      <c r="S855" s="272"/>
      <c r="T855" s="272"/>
      <c r="U855" s="272"/>
      <c r="V855" s="272"/>
      <c r="W855" s="272"/>
      <c r="X855" s="272"/>
      <c r="Y855" s="272"/>
      <c r="Z855" s="272"/>
    </row>
    <row r="856" spans="1:26" ht="12.75" customHeight="1" x14ac:dyDescent="0.35">
      <c r="A856" s="272"/>
      <c r="B856" s="272"/>
      <c r="C856" s="272"/>
      <c r="D856" s="272"/>
      <c r="E856" s="272"/>
      <c r="F856" s="272"/>
      <c r="G856" s="272"/>
      <c r="H856" s="272"/>
      <c r="I856" s="272"/>
      <c r="J856" s="272"/>
      <c r="K856" s="272"/>
      <c r="L856" s="272"/>
      <c r="M856" s="272"/>
      <c r="N856" s="272"/>
      <c r="O856" s="272"/>
      <c r="P856" s="272"/>
      <c r="Q856" s="272"/>
      <c r="R856" s="272"/>
      <c r="S856" s="272"/>
      <c r="T856" s="272"/>
      <c r="U856" s="272"/>
      <c r="V856" s="272"/>
      <c r="W856" s="272"/>
      <c r="X856" s="272"/>
      <c r="Y856" s="272"/>
      <c r="Z856" s="272"/>
    </row>
    <row r="857" spans="1:26" ht="12.75" customHeight="1" x14ac:dyDescent="0.35">
      <c r="A857" s="272"/>
      <c r="B857" s="272"/>
      <c r="C857" s="272"/>
      <c r="D857" s="272"/>
      <c r="E857" s="272"/>
      <c r="F857" s="272"/>
      <c r="G857" s="272"/>
      <c r="H857" s="272"/>
      <c r="I857" s="272"/>
      <c r="J857" s="272"/>
      <c r="K857" s="272"/>
      <c r="L857" s="272"/>
      <c r="M857" s="272"/>
      <c r="N857" s="272"/>
      <c r="O857" s="272"/>
      <c r="P857" s="272"/>
      <c r="Q857" s="272"/>
      <c r="R857" s="272"/>
      <c r="S857" s="272"/>
      <c r="T857" s="272"/>
      <c r="U857" s="272"/>
      <c r="V857" s="272"/>
      <c r="W857" s="272"/>
      <c r="X857" s="272"/>
      <c r="Y857" s="272"/>
      <c r="Z857" s="272"/>
    </row>
    <row r="858" spans="1:26" ht="12.75" customHeight="1" x14ac:dyDescent="0.35">
      <c r="A858" s="272"/>
      <c r="B858" s="272"/>
      <c r="C858" s="272"/>
      <c r="D858" s="272"/>
      <c r="E858" s="272"/>
      <c r="F858" s="272"/>
      <c r="G858" s="272"/>
      <c r="H858" s="272"/>
      <c r="I858" s="272"/>
      <c r="J858" s="272"/>
      <c r="K858" s="272"/>
      <c r="L858" s="272"/>
      <c r="M858" s="272"/>
      <c r="N858" s="272"/>
      <c r="O858" s="272"/>
      <c r="P858" s="272"/>
      <c r="Q858" s="272"/>
      <c r="R858" s="272"/>
      <c r="S858" s="272"/>
      <c r="T858" s="272"/>
      <c r="U858" s="272"/>
      <c r="V858" s="272"/>
      <c r="W858" s="272"/>
      <c r="X858" s="272"/>
      <c r="Y858" s="272"/>
      <c r="Z858" s="272"/>
    </row>
    <row r="859" spans="1:26" ht="12.75" customHeight="1" x14ac:dyDescent="0.35">
      <c r="A859" s="272"/>
      <c r="B859" s="272"/>
      <c r="C859" s="272"/>
      <c r="D859" s="272"/>
      <c r="E859" s="272"/>
      <c r="F859" s="272"/>
      <c r="G859" s="272"/>
      <c r="H859" s="272"/>
      <c r="I859" s="272"/>
      <c r="J859" s="272"/>
      <c r="K859" s="272"/>
      <c r="L859" s="272"/>
      <c r="M859" s="272"/>
      <c r="N859" s="272"/>
      <c r="O859" s="272"/>
      <c r="P859" s="272"/>
      <c r="Q859" s="272"/>
      <c r="R859" s="272"/>
      <c r="S859" s="272"/>
      <c r="T859" s="272"/>
      <c r="U859" s="272"/>
      <c r="V859" s="272"/>
      <c r="W859" s="272"/>
      <c r="X859" s="272"/>
      <c r="Y859" s="272"/>
      <c r="Z859" s="272"/>
    </row>
    <row r="860" spans="1:26" ht="12.75" customHeight="1" x14ac:dyDescent="0.35">
      <c r="A860" s="272"/>
      <c r="B860" s="272"/>
      <c r="C860" s="272"/>
      <c r="D860" s="272"/>
      <c r="E860" s="272"/>
      <c r="F860" s="272"/>
      <c r="G860" s="272"/>
      <c r="H860" s="272"/>
      <c r="I860" s="272"/>
      <c r="J860" s="272"/>
      <c r="K860" s="272"/>
      <c r="L860" s="272"/>
      <c r="M860" s="272"/>
      <c r="N860" s="272"/>
      <c r="O860" s="272"/>
      <c r="P860" s="272"/>
      <c r="Q860" s="272"/>
      <c r="R860" s="272"/>
      <c r="S860" s="272"/>
      <c r="T860" s="272"/>
      <c r="U860" s="272"/>
      <c r="V860" s="272"/>
      <c r="W860" s="272"/>
      <c r="X860" s="272"/>
      <c r="Y860" s="272"/>
      <c r="Z860" s="272"/>
    </row>
    <row r="861" spans="1:26" ht="12.75" customHeight="1" x14ac:dyDescent="0.35">
      <c r="A861" s="272"/>
      <c r="B861" s="272"/>
      <c r="C861" s="272"/>
      <c r="D861" s="272"/>
      <c r="E861" s="272"/>
      <c r="F861" s="272"/>
      <c r="G861" s="272"/>
      <c r="H861" s="272"/>
      <c r="I861" s="272"/>
      <c r="J861" s="272"/>
      <c r="K861" s="272"/>
      <c r="L861" s="272"/>
      <c r="M861" s="272"/>
      <c r="N861" s="272"/>
      <c r="O861" s="272"/>
      <c r="P861" s="272"/>
      <c r="Q861" s="272"/>
      <c r="R861" s="272"/>
      <c r="S861" s="272"/>
      <c r="T861" s="272"/>
      <c r="U861" s="272"/>
      <c r="V861" s="272"/>
      <c r="W861" s="272"/>
      <c r="X861" s="272"/>
      <c r="Y861" s="272"/>
      <c r="Z861" s="272"/>
    </row>
    <row r="862" spans="1:26" ht="12.75" customHeight="1" x14ac:dyDescent="0.35">
      <c r="A862" s="272"/>
      <c r="B862" s="272"/>
      <c r="C862" s="272"/>
      <c r="D862" s="272"/>
      <c r="E862" s="272"/>
      <c r="F862" s="272"/>
      <c r="G862" s="272"/>
      <c r="H862" s="272"/>
      <c r="I862" s="272"/>
      <c r="J862" s="272"/>
      <c r="K862" s="272"/>
      <c r="L862" s="272"/>
      <c r="M862" s="272"/>
      <c r="N862" s="272"/>
      <c r="O862" s="272"/>
      <c r="P862" s="272"/>
      <c r="Q862" s="272"/>
      <c r="R862" s="272"/>
      <c r="S862" s="272"/>
      <c r="T862" s="272"/>
      <c r="U862" s="272"/>
      <c r="V862" s="272"/>
      <c r="W862" s="272"/>
      <c r="X862" s="272"/>
      <c r="Y862" s="272"/>
      <c r="Z862" s="272"/>
    </row>
    <row r="863" spans="1:26" ht="12.75" customHeight="1" x14ac:dyDescent="0.35">
      <c r="A863" s="272"/>
      <c r="B863" s="272"/>
      <c r="C863" s="272"/>
      <c r="D863" s="272"/>
      <c r="E863" s="272"/>
      <c r="F863" s="272"/>
      <c r="G863" s="272"/>
      <c r="H863" s="272"/>
      <c r="I863" s="272"/>
      <c r="J863" s="272"/>
      <c r="K863" s="272"/>
      <c r="L863" s="272"/>
      <c r="M863" s="272"/>
      <c r="N863" s="272"/>
      <c r="O863" s="272"/>
      <c r="P863" s="272"/>
      <c r="Q863" s="272"/>
      <c r="R863" s="272"/>
      <c r="S863" s="272"/>
      <c r="T863" s="272"/>
      <c r="U863" s="272"/>
      <c r="V863" s="272"/>
      <c r="W863" s="272"/>
      <c r="X863" s="272"/>
      <c r="Y863" s="272"/>
      <c r="Z863" s="272"/>
    </row>
    <row r="864" spans="1:26" ht="12.75" customHeight="1" x14ac:dyDescent="0.35">
      <c r="A864" s="272"/>
      <c r="B864" s="272"/>
      <c r="C864" s="272"/>
      <c r="D864" s="272"/>
      <c r="E864" s="272"/>
      <c r="F864" s="272"/>
      <c r="G864" s="272"/>
      <c r="H864" s="272"/>
      <c r="I864" s="272"/>
      <c r="J864" s="272"/>
      <c r="K864" s="272"/>
      <c r="L864" s="272"/>
      <c r="M864" s="272"/>
      <c r="N864" s="272"/>
      <c r="O864" s="272"/>
      <c r="P864" s="272"/>
      <c r="Q864" s="272"/>
      <c r="R864" s="272"/>
      <c r="S864" s="272"/>
      <c r="T864" s="272"/>
      <c r="U864" s="272"/>
      <c r="V864" s="272"/>
      <c r="W864" s="272"/>
      <c r="X864" s="272"/>
      <c r="Y864" s="272"/>
      <c r="Z864" s="272"/>
    </row>
    <row r="865" spans="1:26" ht="12.75" customHeight="1" x14ac:dyDescent="0.35">
      <c r="A865" s="272"/>
      <c r="B865" s="272"/>
      <c r="C865" s="272"/>
      <c r="D865" s="272"/>
      <c r="E865" s="272"/>
      <c r="F865" s="272"/>
      <c r="G865" s="272"/>
      <c r="H865" s="272"/>
      <c r="I865" s="272"/>
      <c r="J865" s="272"/>
      <c r="K865" s="272"/>
      <c r="L865" s="272"/>
      <c r="M865" s="272"/>
      <c r="N865" s="272"/>
      <c r="O865" s="272"/>
      <c r="P865" s="272"/>
      <c r="Q865" s="272"/>
      <c r="R865" s="272"/>
      <c r="S865" s="272"/>
      <c r="T865" s="272"/>
      <c r="U865" s="272"/>
      <c r="V865" s="272"/>
      <c r="W865" s="272"/>
      <c r="X865" s="272"/>
      <c r="Y865" s="272"/>
      <c r="Z865" s="272"/>
    </row>
    <row r="866" spans="1:26" ht="12.75" customHeight="1" x14ac:dyDescent="0.35">
      <c r="A866" s="272"/>
      <c r="B866" s="272"/>
      <c r="C866" s="272"/>
      <c r="D866" s="272"/>
      <c r="E866" s="272"/>
      <c r="F866" s="272"/>
      <c r="G866" s="272"/>
      <c r="H866" s="272"/>
      <c r="I866" s="272"/>
      <c r="J866" s="272"/>
      <c r="K866" s="272"/>
      <c r="L866" s="272"/>
      <c r="M866" s="272"/>
      <c r="N866" s="272"/>
      <c r="O866" s="272"/>
      <c r="P866" s="272"/>
      <c r="Q866" s="272"/>
      <c r="R866" s="272"/>
      <c r="S866" s="272"/>
      <c r="T866" s="272"/>
      <c r="U866" s="272"/>
      <c r="V866" s="272"/>
      <c r="W866" s="272"/>
      <c r="X866" s="272"/>
      <c r="Y866" s="272"/>
      <c r="Z866" s="272"/>
    </row>
    <row r="867" spans="1:26" ht="12.75" customHeight="1" x14ac:dyDescent="0.35">
      <c r="A867" s="272"/>
      <c r="B867" s="272"/>
      <c r="C867" s="272"/>
      <c r="D867" s="272"/>
      <c r="E867" s="272"/>
      <c r="F867" s="272"/>
      <c r="G867" s="272"/>
      <c r="H867" s="272"/>
      <c r="I867" s="272"/>
      <c r="J867" s="272"/>
      <c r="K867" s="272"/>
      <c r="L867" s="272"/>
      <c r="M867" s="272"/>
      <c r="N867" s="272"/>
      <c r="O867" s="272"/>
      <c r="P867" s="272"/>
      <c r="Q867" s="272"/>
      <c r="R867" s="272"/>
      <c r="S867" s="272"/>
      <c r="T867" s="272"/>
      <c r="U867" s="272"/>
      <c r="V867" s="272"/>
      <c r="W867" s="272"/>
      <c r="X867" s="272"/>
      <c r="Y867" s="272"/>
      <c r="Z867" s="272"/>
    </row>
    <row r="868" spans="1:26" ht="12.75" customHeight="1" x14ac:dyDescent="0.35">
      <c r="A868" s="272"/>
      <c r="B868" s="272"/>
      <c r="C868" s="272"/>
      <c r="D868" s="272"/>
      <c r="E868" s="272"/>
      <c r="F868" s="272"/>
      <c r="G868" s="272"/>
      <c r="H868" s="272"/>
      <c r="I868" s="272"/>
      <c r="J868" s="272"/>
      <c r="K868" s="272"/>
      <c r="L868" s="272"/>
      <c r="M868" s="272"/>
      <c r="N868" s="272"/>
      <c r="O868" s="272"/>
      <c r="P868" s="272"/>
      <c r="Q868" s="272"/>
      <c r="R868" s="272"/>
      <c r="S868" s="272"/>
      <c r="T868" s="272"/>
      <c r="U868" s="272"/>
      <c r="V868" s="272"/>
      <c r="W868" s="272"/>
      <c r="X868" s="272"/>
      <c r="Y868" s="272"/>
      <c r="Z868" s="272"/>
    </row>
    <row r="869" spans="1:26" ht="12.75" customHeight="1" x14ac:dyDescent="0.35">
      <c r="A869" s="272"/>
      <c r="B869" s="272"/>
      <c r="C869" s="272"/>
      <c r="D869" s="272"/>
      <c r="E869" s="272"/>
      <c r="F869" s="272"/>
      <c r="G869" s="272"/>
      <c r="H869" s="272"/>
      <c r="I869" s="272"/>
      <c r="J869" s="272"/>
      <c r="K869" s="272"/>
      <c r="L869" s="272"/>
      <c r="M869" s="272"/>
      <c r="N869" s="272"/>
      <c r="O869" s="272"/>
      <c r="P869" s="272"/>
      <c r="Q869" s="272"/>
      <c r="R869" s="272"/>
      <c r="S869" s="272"/>
      <c r="T869" s="272"/>
      <c r="U869" s="272"/>
      <c r="V869" s="272"/>
      <c r="W869" s="272"/>
      <c r="X869" s="272"/>
      <c r="Y869" s="272"/>
      <c r="Z869" s="272"/>
    </row>
    <row r="870" spans="1:26" ht="12.75" customHeight="1" x14ac:dyDescent="0.35">
      <c r="A870" s="272"/>
      <c r="B870" s="272"/>
      <c r="C870" s="272"/>
      <c r="D870" s="272"/>
      <c r="E870" s="272"/>
      <c r="F870" s="272"/>
      <c r="G870" s="272"/>
      <c r="H870" s="272"/>
      <c r="I870" s="272"/>
      <c r="J870" s="272"/>
      <c r="K870" s="272"/>
      <c r="L870" s="272"/>
      <c r="M870" s="272"/>
      <c r="N870" s="272"/>
      <c r="O870" s="272"/>
      <c r="P870" s="272"/>
      <c r="Q870" s="272"/>
      <c r="R870" s="272"/>
      <c r="S870" s="272"/>
      <c r="T870" s="272"/>
      <c r="U870" s="272"/>
      <c r="V870" s="272"/>
      <c r="W870" s="272"/>
      <c r="X870" s="272"/>
      <c r="Y870" s="272"/>
      <c r="Z870" s="272"/>
    </row>
    <row r="871" spans="1:26" ht="12.75" customHeight="1" x14ac:dyDescent="0.35">
      <c r="A871" s="272"/>
      <c r="B871" s="272"/>
      <c r="C871" s="272"/>
      <c r="D871" s="272"/>
      <c r="E871" s="272"/>
      <c r="F871" s="272"/>
      <c r="G871" s="272"/>
      <c r="H871" s="272"/>
      <c r="I871" s="272"/>
      <c r="J871" s="272"/>
      <c r="K871" s="272"/>
      <c r="L871" s="272"/>
      <c r="M871" s="272"/>
      <c r="N871" s="272"/>
      <c r="O871" s="272"/>
      <c r="P871" s="272"/>
      <c r="Q871" s="272"/>
      <c r="R871" s="272"/>
      <c r="S871" s="272"/>
      <c r="T871" s="272"/>
      <c r="U871" s="272"/>
      <c r="V871" s="272"/>
      <c r="W871" s="272"/>
      <c r="X871" s="272"/>
      <c r="Y871" s="272"/>
      <c r="Z871" s="272"/>
    </row>
    <row r="872" spans="1:26" ht="12.75" customHeight="1" x14ac:dyDescent="0.35">
      <c r="A872" s="272"/>
      <c r="B872" s="272"/>
      <c r="C872" s="272"/>
      <c r="D872" s="272"/>
      <c r="E872" s="272"/>
      <c r="F872" s="272"/>
      <c r="G872" s="272"/>
      <c r="H872" s="272"/>
      <c r="I872" s="272"/>
      <c r="J872" s="272"/>
      <c r="K872" s="272"/>
      <c r="L872" s="272"/>
      <c r="M872" s="272"/>
      <c r="N872" s="272"/>
      <c r="O872" s="272"/>
      <c r="P872" s="272"/>
      <c r="Q872" s="272"/>
      <c r="R872" s="272"/>
      <c r="S872" s="272"/>
      <c r="T872" s="272"/>
      <c r="U872" s="272"/>
      <c r="V872" s="272"/>
      <c r="W872" s="272"/>
      <c r="X872" s="272"/>
      <c r="Y872" s="272"/>
      <c r="Z872" s="272"/>
    </row>
    <row r="873" spans="1:26" ht="12.75" customHeight="1" x14ac:dyDescent="0.35">
      <c r="A873" s="272"/>
      <c r="B873" s="272"/>
      <c r="C873" s="272"/>
      <c r="D873" s="272"/>
      <c r="E873" s="272"/>
      <c r="F873" s="272"/>
      <c r="G873" s="272"/>
      <c r="H873" s="272"/>
      <c r="I873" s="272"/>
      <c r="J873" s="272"/>
      <c r="K873" s="272"/>
      <c r="L873" s="272"/>
      <c r="M873" s="272"/>
      <c r="N873" s="272"/>
      <c r="O873" s="272"/>
      <c r="P873" s="272"/>
      <c r="Q873" s="272"/>
      <c r="R873" s="272"/>
      <c r="S873" s="272"/>
      <c r="T873" s="272"/>
      <c r="U873" s="272"/>
      <c r="V873" s="272"/>
      <c r="W873" s="272"/>
      <c r="X873" s="272"/>
      <c r="Y873" s="272"/>
      <c r="Z873" s="272"/>
    </row>
    <row r="874" spans="1:26" ht="12.75" customHeight="1" x14ac:dyDescent="0.35">
      <c r="A874" s="272"/>
      <c r="B874" s="272"/>
      <c r="C874" s="272"/>
      <c r="D874" s="272"/>
      <c r="E874" s="272"/>
      <c r="F874" s="272"/>
      <c r="G874" s="272"/>
      <c r="H874" s="272"/>
      <c r="I874" s="272"/>
      <c r="J874" s="272"/>
      <c r="K874" s="272"/>
      <c r="L874" s="272"/>
      <c r="M874" s="272"/>
      <c r="N874" s="272"/>
      <c r="O874" s="272"/>
      <c r="P874" s="272"/>
      <c r="Q874" s="272"/>
      <c r="R874" s="272"/>
      <c r="S874" s="272"/>
      <c r="T874" s="272"/>
      <c r="U874" s="272"/>
      <c r="V874" s="272"/>
      <c r="W874" s="272"/>
      <c r="X874" s="272"/>
      <c r="Y874" s="272"/>
      <c r="Z874" s="272"/>
    </row>
    <row r="875" spans="1:26" ht="12.75" customHeight="1" x14ac:dyDescent="0.35">
      <c r="A875" s="272"/>
      <c r="B875" s="272"/>
      <c r="C875" s="272"/>
      <c r="D875" s="272"/>
      <c r="E875" s="272"/>
      <c r="F875" s="272"/>
      <c r="G875" s="272"/>
      <c r="H875" s="272"/>
      <c r="I875" s="272"/>
      <c r="J875" s="272"/>
      <c r="K875" s="272"/>
      <c r="L875" s="272"/>
      <c r="M875" s="272"/>
      <c r="N875" s="272"/>
      <c r="O875" s="272"/>
      <c r="P875" s="272"/>
      <c r="Q875" s="272"/>
      <c r="R875" s="272"/>
      <c r="S875" s="272"/>
      <c r="T875" s="272"/>
      <c r="U875" s="272"/>
      <c r="V875" s="272"/>
      <c r="W875" s="272"/>
      <c r="X875" s="272"/>
      <c r="Y875" s="272"/>
      <c r="Z875" s="272"/>
    </row>
    <row r="876" spans="1:26" ht="12.75" customHeight="1" x14ac:dyDescent="0.35">
      <c r="A876" s="272"/>
      <c r="B876" s="272"/>
      <c r="C876" s="272"/>
      <c r="D876" s="272"/>
      <c r="E876" s="272"/>
      <c r="F876" s="272"/>
      <c r="G876" s="272"/>
      <c r="H876" s="272"/>
      <c r="I876" s="272"/>
      <c r="J876" s="272"/>
      <c r="K876" s="272"/>
      <c r="L876" s="272"/>
      <c r="M876" s="272"/>
      <c r="N876" s="272"/>
      <c r="O876" s="272"/>
      <c r="P876" s="272"/>
      <c r="Q876" s="272"/>
      <c r="R876" s="272"/>
      <c r="S876" s="272"/>
      <c r="T876" s="272"/>
      <c r="U876" s="272"/>
      <c r="V876" s="272"/>
      <c r="W876" s="272"/>
      <c r="X876" s="272"/>
      <c r="Y876" s="272"/>
      <c r="Z876" s="272"/>
    </row>
    <row r="877" spans="1:26" ht="12.75" customHeight="1" x14ac:dyDescent="0.35">
      <c r="A877" s="272"/>
      <c r="B877" s="272"/>
      <c r="C877" s="272"/>
      <c r="D877" s="272"/>
      <c r="E877" s="272"/>
      <c r="F877" s="272"/>
      <c r="G877" s="272"/>
      <c r="H877" s="272"/>
      <c r="I877" s="272"/>
      <c r="J877" s="272"/>
      <c r="K877" s="272"/>
      <c r="L877" s="272"/>
      <c r="M877" s="272"/>
      <c r="N877" s="272"/>
      <c r="O877" s="272"/>
      <c r="P877" s="272"/>
      <c r="Q877" s="272"/>
      <c r="R877" s="272"/>
      <c r="S877" s="272"/>
      <c r="T877" s="272"/>
      <c r="U877" s="272"/>
      <c r="V877" s="272"/>
      <c r="W877" s="272"/>
      <c r="X877" s="272"/>
      <c r="Y877" s="272"/>
      <c r="Z877" s="272"/>
    </row>
    <row r="878" spans="1:26" ht="12.75" customHeight="1" x14ac:dyDescent="0.35">
      <c r="A878" s="272"/>
      <c r="B878" s="272"/>
      <c r="C878" s="272"/>
      <c r="D878" s="272"/>
      <c r="E878" s="272"/>
      <c r="F878" s="272"/>
      <c r="G878" s="272"/>
      <c r="H878" s="272"/>
      <c r="I878" s="272"/>
      <c r="J878" s="272"/>
      <c r="K878" s="272"/>
      <c r="L878" s="272"/>
      <c r="M878" s="272"/>
      <c r="N878" s="272"/>
      <c r="O878" s="272"/>
      <c r="P878" s="272"/>
      <c r="Q878" s="272"/>
      <c r="R878" s="272"/>
      <c r="S878" s="272"/>
      <c r="T878" s="272"/>
      <c r="U878" s="272"/>
      <c r="V878" s="272"/>
      <c r="W878" s="272"/>
      <c r="X878" s="272"/>
      <c r="Y878" s="272"/>
      <c r="Z878" s="272"/>
    </row>
    <row r="879" spans="1:26" ht="12.75" customHeight="1" x14ac:dyDescent="0.35">
      <c r="A879" s="272"/>
      <c r="B879" s="272"/>
      <c r="C879" s="272"/>
      <c r="D879" s="272"/>
      <c r="E879" s="272"/>
      <c r="F879" s="272"/>
      <c r="G879" s="272"/>
      <c r="H879" s="272"/>
      <c r="I879" s="272"/>
      <c r="J879" s="272"/>
      <c r="K879" s="272"/>
      <c r="L879" s="272"/>
      <c r="M879" s="272"/>
      <c r="N879" s="272"/>
      <c r="O879" s="272"/>
      <c r="P879" s="272"/>
      <c r="Q879" s="272"/>
      <c r="R879" s="272"/>
      <c r="S879" s="272"/>
      <c r="T879" s="272"/>
      <c r="U879" s="272"/>
      <c r="V879" s="272"/>
      <c r="W879" s="272"/>
      <c r="X879" s="272"/>
      <c r="Y879" s="272"/>
      <c r="Z879" s="272"/>
    </row>
    <row r="880" spans="1:26" ht="12.75" customHeight="1" x14ac:dyDescent="0.35">
      <c r="A880" s="272"/>
      <c r="B880" s="272"/>
      <c r="C880" s="272"/>
      <c r="D880" s="272"/>
      <c r="E880" s="272"/>
      <c r="F880" s="272"/>
      <c r="G880" s="272"/>
      <c r="H880" s="272"/>
      <c r="I880" s="272"/>
      <c r="J880" s="272"/>
      <c r="K880" s="272"/>
      <c r="L880" s="272"/>
      <c r="M880" s="272"/>
      <c r="N880" s="272"/>
      <c r="O880" s="272"/>
      <c r="P880" s="272"/>
      <c r="Q880" s="272"/>
      <c r="R880" s="272"/>
      <c r="S880" s="272"/>
      <c r="T880" s="272"/>
      <c r="U880" s="272"/>
      <c r="V880" s="272"/>
      <c r="W880" s="272"/>
      <c r="X880" s="272"/>
      <c r="Y880" s="272"/>
      <c r="Z880" s="272"/>
    </row>
    <row r="881" spans="1:26" ht="12.75" customHeight="1" x14ac:dyDescent="0.35">
      <c r="A881" s="272"/>
      <c r="B881" s="272"/>
      <c r="C881" s="272"/>
      <c r="D881" s="272"/>
      <c r="E881" s="272"/>
      <c r="F881" s="272"/>
      <c r="G881" s="272"/>
      <c r="H881" s="272"/>
      <c r="I881" s="272"/>
      <c r="J881" s="272"/>
      <c r="K881" s="272"/>
      <c r="L881" s="272"/>
      <c r="M881" s="272"/>
      <c r="N881" s="272"/>
      <c r="O881" s="272"/>
      <c r="P881" s="272"/>
      <c r="Q881" s="272"/>
      <c r="R881" s="272"/>
      <c r="S881" s="272"/>
      <c r="T881" s="272"/>
      <c r="U881" s="272"/>
      <c r="V881" s="272"/>
      <c r="W881" s="272"/>
      <c r="X881" s="272"/>
      <c r="Y881" s="272"/>
      <c r="Z881" s="272"/>
    </row>
    <row r="882" spans="1:26" ht="12.75" customHeight="1" x14ac:dyDescent="0.35">
      <c r="A882" s="272"/>
      <c r="B882" s="272"/>
      <c r="C882" s="272"/>
      <c r="D882" s="272"/>
      <c r="E882" s="272"/>
      <c r="F882" s="272"/>
      <c r="G882" s="272"/>
      <c r="H882" s="272"/>
      <c r="I882" s="272"/>
      <c r="J882" s="272"/>
      <c r="K882" s="272"/>
      <c r="L882" s="272"/>
      <c r="M882" s="272"/>
      <c r="N882" s="272"/>
      <c r="O882" s="272"/>
      <c r="P882" s="272"/>
      <c r="Q882" s="272"/>
      <c r="R882" s="272"/>
      <c r="S882" s="272"/>
      <c r="T882" s="272"/>
      <c r="U882" s="272"/>
      <c r="V882" s="272"/>
      <c r="W882" s="272"/>
      <c r="X882" s="272"/>
      <c r="Y882" s="272"/>
      <c r="Z882" s="272"/>
    </row>
    <row r="883" spans="1:26" ht="12.75" customHeight="1" x14ac:dyDescent="0.35">
      <c r="A883" s="272"/>
      <c r="B883" s="272"/>
      <c r="C883" s="272"/>
      <c r="D883" s="272"/>
      <c r="E883" s="272"/>
      <c r="F883" s="272"/>
      <c r="G883" s="272"/>
      <c r="H883" s="272"/>
      <c r="I883" s="272"/>
      <c r="J883" s="272"/>
      <c r="K883" s="272"/>
      <c r="L883" s="272"/>
      <c r="M883" s="272"/>
      <c r="N883" s="272"/>
      <c r="O883" s="272"/>
      <c r="P883" s="272"/>
      <c r="Q883" s="272"/>
      <c r="R883" s="272"/>
      <c r="S883" s="272"/>
      <c r="T883" s="272"/>
      <c r="U883" s="272"/>
      <c r="V883" s="272"/>
      <c r="W883" s="272"/>
      <c r="X883" s="272"/>
      <c r="Y883" s="272"/>
      <c r="Z883" s="272"/>
    </row>
    <row r="884" spans="1:26" ht="12.75" customHeight="1" x14ac:dyDescent="0.35">
      <c r="A884" s="272"/>
      <c r="B884" s="272"/>
      <c r="C884" s="272"/>
      <c r="D884" s="272"/>
      <c r="E884" s="272"/>
      <c r="F884" s="272"/>
      <c r="G884" s="272"/>
      <c r="H884" s="272"/>
      <c r="I884" s="272"/>
      <c r="J884" s="272"/>
      <c r="K884" s="272"/>
      <c r="L884" s="272"/>
      <c r="M884" s="272"/>
      <c r="N884" s="272"/>
      <c r="O884" s="272"/>
      <c r="P884" s="272"/>
      <c r="Q884" s="272"/>
      <c r="R884" s="272"/>
      <c r="S884" s="272"/>
      <c r="T884" s="272"/>
      <c r="U884" s="272"/>
      <c r="V884" s="272"/>
      <c r="W884" s="272"/>
      <c r="X884" s="272"/>
      <c r="Y884" s="272"/>
      <c r="Z884" s="272"/>
    </row>
    <row r="885" spans="1:26" ht="12.75" customHeight="1" x14ac:dyDescent="0.35">
      <c r="A885" s="272"/>
      <c r="B885" s="272"/>
      <c r="C885" s="272"/>
      <c r="D885" s="272"/>
      <c r="E885" s="272"/>
      <c r="F885" s="272"/>
      <c r="G885" s="272"/>
      <c r="H885" s="272"/>
      <c r="I885" s="272"/>
      <c r="J885" s="272"/>
      <c r="K885" s="272"/>
      <c r="L885" s="272"/>
      <c r="M885" s="272"/>
      <c r="N885" s="272"/>
      <c r="O885" s="272"/>
      <c r="P885" s="272"/>
      <c r="Q885" s="272"/>
      <c r="R885" s="272"/>
      <c r="S885" s="272"/>
      <c r="T885" s="272"/>
      <c r="U885" s="272"/>
      <c r="V885" s="272"/>
      <c r="W885" s="272"/>
      <c r="X885" s="272"/>
      <c r="Y885" s="272"/>
      <c r="Z885" s="272"/>
    </row>
    <row r="886" spans="1:26" ht="12.75" customHeight="1" x14ac:dyDescent="0.35">
      <c r="A886" s="272"/>
      <c r="B886" s="272"/>
      <c r="C886" s="272"/>
      <c r="D886" s="272"/>
      <c r="E886" s="272"/>
      <c r="F886" s="272"/>
      <c r="G886" s="272"/>
      <c r="H886" s="272"/>
      <c r="I886" s="272"/>
      <c r="J886" s="272"/>
      <c r="K886" s="272"/>
      <c r="L886" s="272"/>
      <c r="M886" s="272"/>
      <c r="N886" s="272"/>
      <c r="O886" s="272"/>
      <c r="P886" s="272"/>
      <c r="Q886" s="272"/>
      <c r="R886" s="272"/>
      <c r="S886" s="272"/>
      <c r="T886" s="272"/>
      <c r="U886" s="272"/>
      <c r="V886" s="272"/>
      <c r="W886" s="272"/>
      <c r="X886" s="272"/>
      <c r="Y886" s="272"/>
      <c r="Z886" s="272"/>
    </row>
    <row r="887" spans="1:26" ht="12.75" customHeight="1" x14ac:dyDescent="0.35">
      <c r="A887" s="272"/>
      <c r="B887" s="272"/>
      <c r="C887" s="272"/>
      <c r="D887" s="272"/>
      <c r="E887" s="272"/>
      <c r="F887" s="272"/>
      <c r="G887" s="272"/>
      <c r="H887" s="272"/>
      <c r="I887" s="272"/>
      <c r="J887" s="272"/>
      <c r="K887" s="272"/>
      <c r="L887" s="272"/>
      <c r="M887" s="272"/>
      <c r="N887" s="272"/>
      <c r="O887" s="272"/>
      <c r="P887" s="272"/>
      <c r="Q887" s="272"/>
      <c r="R887" s="272"/>
      <c r="S887" s="272"/>
      <c r="T887" s="272"/>
      <c r="U887" s="272"/>
      <c r="V887" s="272"/>
      <c r="W887" s="272"/>
      <c r="X887" s="272"/>
      <c r="Y887" s="272"/>
      <c r="Z887" s="272"/>
    </row>
    <row r="888" spans="1:26" ht="12.75" customHeight="1" x14ac:dyDescent="0.35">
      <c r="A888" s="272"/>
      <c r="B888" s="272"/>
      <c r="C888" s="272"/>
      <c r="D888" s="272"/>
      <c r="E888" s="272"/>
      <c r="F888" s="272"/>
      <c r="G888" s="272"/>
      <c r="H888" s="272"/>
      <c r="I888" s="272"/>
      <c r="J888" s="272"/>
      <c r="K888" s="272"/>
      <c r="L888" s="272"/>
      <c r="M888" s="272"/>
      <c r="N888" s="272"/>
      <c r="O888" s="272"/>
      <c r="P888" s="272"/>
      <c r="Q888" s="272"/>
      <c r="R888" s="272"/>
      <c r="S888" s="272"/>
      <c r="T888" s="272"/>
      <c r="U888" s="272"/>
      <c r="V888" s="272"/>
      <c r="W888" s="272"/>
      <c r="X888" s="272"/>
      <c r="Y888" s="272"/>
      <c r="Z888" s="272"/>
    </row>
    <row r="889" spans="1:26" ht="12.75" customHeight="1" x14ac:dyDescent="0.35">
      <c r="A889" s="272"/>
      <c r="B889" s="272"/>
      <c r="C889" s="272"/>
      <c r="D889" s="272"/>
      <c r="E889" s="272"/>
      <c r="F889" s="272"/>
      <c r="G889" s="272"/>
      <c r="H889" s="272"/>
      <c r="I889" s="272"/>
      <c r="J889" s="272"/>
      <c r="K889" s="272"/>
      <c r="L889" s="272"/>
      <c r="M889" s="272"/>
      <c r="N889" s="272"/>
      <c r="O889" s="272"/>
      <c r="P889" s="272"/>
      <c r="Q889" s="272"/>
      <c r="R889" s="272"/>
      <c r="S889" s="272"/>
      <c r="T889" s="272"/>
      <c r="U889" s="272"/>
      <c r="V889" s="272"/>
      <c r="W889" s="272"/>
      <c r="X889" s="272"/>
      <c r="Y889" s="272"/>
      <c r="Z889" s="272"/>
    </row>
    <row r="890" spans="1:26" ht="12.75" customHeight="1" x14ac:dyDescent="0.35">
      <c r="A890" s="272"/>
      <c r="B890" s="272"/>
      <c r="C890" s="272"/>
      <c r="D890" s="272"/>
      <c r="E890" s="272"/>
      <c r="F890" s="272"/>
      <c r="G890" s="272"/>
      <c r="H890" s="272"/>
      <c r="I890" s="272"/>
      <c r="J890" s="272"/>
      <c r="K890" s="272"/>
      <c r="L890" s="272"/>
      <c r="M890" s="272"/>
      <c r="N890" s="272"/>
      <c r="O890" s="272"/>
      <c r="P890" s="272"/>
      <c r="Q890" s="272"/>
      <c r="R890" s="272"/>
      <c r="S890" s="272"/>
      <c r="T890" s="272"/>
      <c r="U890" s="272"/>
      <c r="V890" s="272"/>
      <c r="W890" s="272"/>
      <c r="X890" s="272"/>
      <c r="Y890" s="272"/>
      <c r="Z890" s="272"/>
    </row>
    <row r="891" spans="1:26" ht="12.75" customHeight="1" x14ac:dyDescent="0.35">
      <c r="A891" s="272"/>
      <c r="B891" s="272"/>
      <c r="C891" s="272"/>
      <c r="D891" s="272"/>
      <c r="E891" s="272"/>
      <c r="F891" s="272"/>
      <c r="G891" s="272"/>
      <c r="H891" s="272"/>
      <c r="I891" s="272"/>
      <c r="J891" s="272"/>
      <c r="K891" s="272"/>
      <c r="L891" s="272"/>
      <c r="M891" s="272"/>
      <c r="N891" s="272"/>
      <c r="O891" s="272"/>
      <c r="P891" s="272"/>
      <c r="Q891" s="272"/>
      <c r="R891" s="272"/>
      <c r="S891" s="272"/>
      <c r="T891" s="272"/>
      <c r="U891" s="272"/>
      <c r="V891" s="272"/>
      <c r="W891" s="272"/>
      <c r="X891" s="272"/>
      <c r="Y891" s="272"/>
      <c r="Z891" s="272"/>
    </row>
    <row r="892" spans="1:26" ht="12.75" customHeight="1" x14ac:dyDescent="0.35">
      <c r="A892" s="272"/>
      <c r="B892" s="272"/>
      <c r="C892" s="272"/>
      <c r="D892" s="272"/>
      <c r="E892" s="272"/>
      <c r="F892" s="272"/>
      <c r="G892" s="272"/>
      <c r="H892" s="272"/>
      <c r="I892" s="272"/>
      <c r="J892" s="272"/>
      <c r="K892" s="272"/>
      <c r="L892" s="272"/>
      <c r="M892" s="272"/>
      <c r="N892" s="272"/>
      <c r="O892" s="272"/>
      <c r="P892" s="272"/>
      <c r="Q892" s="272"/>
      <c r="R892" s="272"/>
      <c r="S892" s="272"/>
      <c r="T892" s="272"/>
      <c r="U892" s="272"/>
      <c r="V892" s="272"/>
      <c r="W892" s="272"/>
      <c r="X892" s="272"/>
      <c r="Y892" s="272"/>
      <c r="Z892" s="272"/>
    </row>
    <row r="893" spans="1:26" ht="12.75" customHeight="1" x14ac:dyDescent="0.35">
      <c r="A893" s="272"/>
      <c r="B893" s="272"/>
      <c r="C893" s="272"/>
      <c r="D893" s="272"/>
      <c r="E893" s="272"/>
      <c r="F893" s="272"/>
      <c r="G893" s="272"/>
      <c r="H893" s="272"/>
      <c r="I893" s="272"/>
      <c r="J893" s="272"/>
      <c r="K893" s="272"/>
      <c r="L893" s="272"/>
      <c r="M893" s="272"/>
      <c r="N893" s="272"/>
      <c r="O893" s="272"/>
      <c r="P893" s="272"/>
      <c r="Q893" s="272"/>
      <c r="R893" s="272"/>
      <c r="S893" s="272"/>
      <c r="T893" s="272"/>
      <c r="U893" s="272"/>
      <c r="V893" s="272"/>
      <c r="W893" s="272"/>
      <c r="X893" s="272"/>
      <c r="Y893" s="272"/>
      <c r="Z893" s="272"/>
    </row>
    <row r="894" spans="1:26" ht="12.75" customHeight="1" x14ac:dyDescent="0.35">
      <c r="A894" s="272"/>
      <c r="B894" s="272"/>
      <c r="C894" s="272"/>
      <c r="D894" s="272"/>
      <c r="E894" s="272"/>
      <c r="F894" s="272"/>
      <c r="G894" s="272"/>
      <c r="H894" s="272"/>
      <c r="I894" s="272"/>
      <c r="J894" s="272"/>
      <c r="K894" s="272"/>
      <c r="L894" s="272"/>
      <c r="M894" s="272"/>
      <c r="N894" s="272"/>
      <c r="O894" s="272"/>
      <c r="P894" s="272"/>
      <c r="Q894" s="272"/>
      <c r="R894" s="272"/>
      <c r="S894" s="272"/>
      <c r="T894" s="272"/>
      <c r="U894" s="272"/>
      <c r="V894" s="272"/>
      <c r="W894" s="272"/>
      <c r="X894" s="272"/>
      <c r="Y894" s="272"/>
      <c r="Z894" s="272"/>
    </row>
    <row r="895" spans="1:26" ht="12.75" customHeight="1" x14ac:dyDescent="0.35">
      <c r="A895" s="272"/>
      <c r="B895" s="272"/>
      <c r="C895" s="272"/>
      <c r="D895" s="272"/>
      <c r="E895" s="272"/>
      <c r="F895" s="272"/>
      <c r="G895" s="272"/>
      <c r="H895" s="272"/>
      <c r="I895" s="272"/>
      <c r="J895" s="272"/>
      <c r="K895" s="272"/>
      <c r="L895" s="272"/>
      <c r="M895" s="272"/>
      <c r="N895" s="272"/>
      <c r="O895" s="272"/>
      <c r="P895" s="272"/>
      <c r="Q895" s="272"/>
      <c r="R895" s="272"/>
      <c r="S895" s="272"/>
      <c r="T895" s="272"/>
      <c r="U895" s="272"/>
      <c r="V895" s="272"/>
      <c r="W895" s="272"/>
      <c r="X895" s="272"/>
      <c r="Y895" s="272"/>
      <c r="Z895" s="272"/>
    </row>
    <row r="896" spans="1:26" ht="12.75" customHeight="1" x14ac:dyDescent="0.35">
      <c r="A896" s="272"/>
      <c r="B896" s="272"/>
      <c r="C896" s="272"/>
      <c r="D896" s="272"/>
      <c r="E896" s="272"/>
      <c r="F896" s="272"/>
      <c r="G896" s="272"/>
      <c r="H896" s="272"/>
      <c r="I896" s="272"/>
      <c r="J896" s="272"/>
      <c r="K896" s="272"/>
      <c r="L896" s="272"/>
      <c r="M896" s="272"/>
      <c r="N896" s="272"/>
      <c r="O896" s="272"/>
      <c r="P896" s="272"/>
      <c r="Q896" s="272"/>
      <c r="R896" s="272"/>
      <c r="S896" s="272"/>
      <c r="T896" s="272"/>
      <c r="U896" s="272"/>
      <c r="V896" s="272"/>
      <c r="W896" s="272"/>
      <c r="X896" s="272"/>
      <c r="Y896" s="272"/>
      <c r="Z896" s="272"/>
    </row>
    <row r="897" spans="1:26" ht="12.75" customHeight="1" x14ac:dyDescent="0.35">
      <c r="A897" s="272"/>
      <c r="B897" s="272"/>
      <c r="C897" s="272"/>
      <c r="D897" s="272"/>
      <c r="E897" s="272"/>
      <c r="F897" s="272"/>
      <c r="G897" s="272"/>
      <c r="H897" s="272"/>
      <c r="I897" s="272"/>
      <c r="J897" s="272"/>
      <c r="K897" s="272"/>
      <c r="L897" s="272"/>
      <c r="M897" s="272"/>
      <c r="N897" s="272"/>
      <c r="O897" s="272"/>
      <c r="P897" s="272"/>
      <c r="Q897" s="272"/>
      <c r="R897" s="272"/>
      <c r="S897" s="272"/>
      <c r="T897" s="272"/>
      <c r="U897" s="272"/>
      <c r="V897" s="272"/>
      <c r="W897" s="272"/>
      <c r="X897" s="272"/>
      <c r="Y897" s="272"/>
      <c r="Z897" s="272"/>
    </row>
    <row r="898" spans="1:26" ht="12.75" customHeight="1" x14ac:dyDescent="0.35">
      <c r="A898" s="272"/>
      <c r="B898" s="272"/>
      <c r="C898" s="272"/>
      <c r="D898" s="272"/>
      <c r="E898" s="272"/>
      <c r="F898" s="272"/>
      <c r="G898" s="272"/>
      <c r="H898" s="272"/>
      <c r="I898" s="272"/>
      <c r="J898" s="272"/>
      <c r="K898" s="272"/>
      <c r="L898" s="272"/>
      <c r="M898" s="272"/>
      <c r="N898" s="272"/>
      <c r="O898" s="272"/>
      <c r="P898" s="272"/>
      <c r="Q898" s="272"/>
      <c r="R898" s="272"/>
      <c r="S898" s="272"/>
      <c r="T898" s="272"/>
      <c r="U898" s="272"/>
      <c r="V898" s="272"/>
      <c r="W898" s="272"/>
      <c r="X898" s="272"/>
      <c r="Y898" s="272"/>
      <c r="Z898" s="272"/>
    </row>
    <row r="899" spans="1:26" ht="12.75" customHeight="1" x14ac:dyDescent="0.35">
      <c r="A899" s="272"/>
      <c r="B899" s="272"/>
      <c r="C899" s="272"/>
      <c r="D899" s="272"/>
      <c r="E899" s="272"/>
      <c r="F899" s="272"/>
      <c r="G899" s="272"/>
      <c r="H899" s="272"/>
      <c r="I899" s="272"/>
      <c r="J899" s="272"/>
      <c r="K899" s="272"/>
      <c r="L899" s="272"/>
      <c r="M899" s="272"/>
      <c r="N899" s="272"/>
      <c r="O899" s="272"/>
      <c r="P899" s="272"/>
      <c r="Q899" s="272"/>
      <c r="R899" s="272"/>
      <c r="S899" s="272"/>
      <c r="T899" s="272"/>
      <c r="U899" s="272"/>
      <c r="V899" s="272"/>
      <c r="W899" s="272"/>
      <c r="X899" s="272"/>
      <c r="Y899" s="272"/>
      <c r="Z899" s="272"/>
    </row>
    <row r="900" spans="1:26" ht="12.75" customHeight="1" x14ac:dyDescent="0.35">
      <c r="A900" s="272"/>
      <c r="B900" s="272"/>
      <c r="C900" s="272"/>
      <c r="D900" s="272"/>
      <c r="E900" s="272"/>
      <c r="F900" s="272"/>
      <c r="G900" s="272"/>
      <c r="H900" s="272"/>
      <c r="I900" s="272"/>
      <c r="J900" s="272"/>
      <c r="K900" s="272"/>
      <c r="L900" s="272"/>
      <c r="M900" s="272"/>
      <c r="N900" s="272"/>
      <c r="O900" s="272"/>
      <c r="P900" s="272"/>
      <c r="Q900" s="272"/>
      <c r="R900" s="272"/>
      <c r="S900" s="272"/>
      <c r="T900" s="272"/>
      <c r="U900" s="272"/>
      <c r="V900" s="272"/>
      <c r="W900" s="272"/>
      <c r="X900" s="272"/>
      <c r="Y900" s="272"/>
      <c r="Z900" s="272"/>
    </row>
    <row r="901" spans="1:26" ht="12.75" customHeight="1" x14ac:dyDescent="0.35">
      <c r="A901" s="272"/>
      <c r="B901" s="272"/>
      <c r="C901" s="272"/>
      <c r="D901" s="272"/>
      <c r="E901" s="272"/>
      <c r="F901" s="272"/>
      <c r="G901" s="272"/>
      <c r="H901" s="272"/>
      <c r="I901" s="272"/>
      <c r="J901" s="272"/>
      <c r="K901" s="272"/>
      <c r="L901" s="272"/>
      <c r="M901" s="272"/>
      <c r="N901" s="272"/>
      <c r="O901" s="272"/>
      <c r="P901" s="272"/>
      <c r="Q901" s="272"/>
      <c r="R901" s="272"/>
      <c r="S901" s="272"/>
      <c r="T901" s="272"/>
      <c r="U901" s="272"/>
      <c r="V901" s="272"/>
      <c r="W901" s="272"/>
      <c r="X901" s="272"/>
      <c r="Y901" s="272"/>
      <c r="Z901" s="272"/>
    </row>
    <row r="902" spans="1:26" ht="12.75" customHeight="1" x14ac:dyDescent="0.35">
      <c r="A902" s="272"/>
      <c r="B902" s="272"/>
      <c r="C902" s="272"/>
      <c r="D902" s="272"/>
      <c r="E902" s="272"/>
      <c r="F902" s="272"/>
      <c r="G902" s="272"/>
      <c r="H902" s="272"/>
      <c r="I902" s="272"/>
      <c r="J902" s="272"/>
      <c r="K902" s="272"/>
      <c r="L902" s="272"/>
      <c r="M902" s="272"/>
      <c r="N902" s="272"/>
      <c r="O902" s="272"/>
      <c r="P902" s="272"/>
      <c r="Q902" s="272"/>
      <c r="R902" s="272"/>
      <c r="S902" s="272"/>
      <c r="T902" s="272"/>
      <c r="U902" s="272"/>
      <c r="V902" s="272"/>
      <c r="W902" s="272"/>
      <c r="X902" s="272"/>
      <c r="Y902" s="272"/>
      <c r="Z902" s="272"/>
    </row>
    <row r="903" spans="1:26" ht="12.75" customHeight="1" x14ac:dyDescent="0.35">
      <c r="A903" s="272"/>
      <c r="B903" s="272"/>
      <c r="C903" s="272"/>
      <c r="D903" s="272"/>
      <c r="E903" s="272"/>
      <c r="F903" s="272"/>
      <c r="G903" s="272"/>
      <c r="H903" s="272"/>
      <c r="I903" s="272"/>
      <c r="J903" s="272"/>
      <c r="K903" s="272"/>
      <c r="L903" s="272"/>
      <c r="M903" s="272"/>
      <c r="N903" s="272"/>
      <c r="O903" s="272"/>
      <c r="P903" s="272"/>
      <c r="Q903" s="272"/>
      <c r="R903" s="272"/>
      <c r="S903" s="272"/>
      <c r="T903" s="272"/>
      <c r="U903" s="272"/>
      <c r="V903" s="272"/>
      <c r="W903" s="272"/>
      <c r="X903" s="272"/>
      <c r="Y903" s="272"/>
      <c r="Z903" s="272"/>
    </row>
    <row r="904" spans="1:26" ht="12.75" customHeight="1" x14ac:dyDescent="0.35">
      <c r="A904" s="272"/>
      <c r="B904" s="272"/>
      <c r="C904" s="272"/>
      <c r="D904" s="272"/>
      <c r="E904" s="272"/>
      <c r="F904" s="272"/>
      <c r="G904" s="272"/>
      <c r="H904" s="272"/>
      <c r="I904" s="272"/>
      <c r="J904" s="272"/>
      <c r="K904" s="272"/>
      <c r="L904" s="272"/>
      <c r="M904" s="272"/>
      <c r="N904" s="272"/>
      <c r="O904" s="272"/>
      <c r="P904" s="272"/>
      <c r="Q904" s="272"/>
      <c r="R904" s="272"/>
      <c r="S904" s="272"/>
      <c r="T904" s="272"/>
      <c r="U904" s="272"/>
      <c r="V904" s="272"/>
      <c r="W904" s="272"/>
      <c r="X904" s="272"/>
      <c r="Y904" s="272"/>
      <c r="Z904" s="272"/>
    </row>
    <row r="905" spans="1:26" ht="12.75" customHeight="1" x14ac:dyDescent="0.35">
      <c r="A905" s="272"/>
      <c r="B905" s="272"/>
      <c r="C905" s="272"/>
      <c r="D905" s="272"/>
      <c r="E905" s="272"/>
      <c r="F905" s="272"/>
      <c r="G905" s="272"/>
      <c r="H905" s="272"/>
      <c r="I905" s="272"/>
      <c r="J905" s="272"/>
      <c r="K905" s="272"/>
      <c r="L905" s="272"/>
      <c r="M905" s="272"/>
      <c r="N905" s="272"/>
      <c r="O905" s="272"/>
      <c r="P905" s="272"/>
      <c r="Q905" s="272"/>
      <c r="R905" s="272"/>
      <c r="S905" s="272"/>
      <c r="T905" s="272"/>
      <c r="U905" s="272"/>
      <c r="V905" s="272"/>
      <c r="W905" s="272"/>
      <c r="X905" s="272"/>
      <c r="Y905" s="272"/>
      <c r="Z905" s="272"/>
    </row>
    <row r="906" spans="1:26" ht="12.75" customHeight="1" x14ac:dyDescent="0.35">
      <c r="A906" s="272"/>
      <c r="B906" s="272"/>
      <c r="C906" s="272"/>
      <c r="D906" s="272"/>
      <c r="E906" s="272"/>
      <c r="F906" s="272"/>
      <c r="G906" s="272"/>
      <c r="H906" s="272"/>
      <c r="I906" s="272"/>
      <c r="J906" s="272"/>
      <c r="K906" s="272"/>
      <c r="L906" s="272"/>
      <c r="M906" s="272"/>
      <c r="N906" s="272"/>
      <c r="O906" s="272"/>
      <c r="P906" s="272"/>
      <c r="Q906" s="272"/>
      <c r="R906" s="272"/>
      <c r="S906" s="272"/>
      <c r="T906" s="272"/>
      <c r="U906" s="272"/>
      <c r="V906" s="272"/>
      <c r="W906" s="272"/>
      <c r="X906" s="272"/>
      <c r="Y906" s="272"/>
      <c r="Z906" s="272"/>
    </row>
    <row r="907" spans="1:26" ht="12.75" customHeight="1" x14ac:dyDescent="0.35">
      <c r="A907" s="272"/>
      <c r="B907" s="272"/>
      <c r="C907" s="272"/>
      <c r="D907" s="272"/>
      <c r="E907" s="272"/>
      <c r="F907" s="272"/>
      <c r="G907" s="272"/>
      <c r="H907" s="272"/>
      <c r="I907" s="272"/>
      <c r="J907" s="272"/>
      <c r="K907" s="272"/>
      <c r="L907" s="272"/>
      <c r="M907" s="272"/>
      <c r="N907" s="272"/>
      <c r="O907" s="272"/>
      <c r="P907" s="272"/>
      <c r="Q907" s="272"/>
      <c r="R907" s="272"/>
      <c r="S907" s="272"/>
      <c r="T907" s="272"/>
      <c r="U907" s="272"/>
      <c r="V907" s="272"/>
      <c r="W907" s="272"/>
      <c r="X907" s="272"/>
      <c r="Y907" s="272"/>
      <c r="Z907" s="272"/>
    </row>
    <row r="908" spans="1:26" ht="12.75" customHeight="1" x14ac:dyDescent="0.35">
      <c r="A908" s="272"/>
      <c r="B908" s="272"/>
      <c r="C908" s="272"/>
      <c r="D908" s="272"/>
      <c r="E908" s="272"/>
      <c r="F908" s="272"/>
      <c r="G908" s="272"/>
      <c r="H908" s="272"/>
      <c r="I908" s="272"/>
      <c r="J908" s="272"/>
      <c r="K908" s="272"/>
      <c r="L908" s="272"/>
      <c r="M908" s="272"/>
      <c r="N908" s="272"/>
      <c r="O908" s="272"/>
      <c r="P908" s="272"/>
      <c r="Q908" s="272"/>
      <c r="R908" s="272"/>
      <c r="S908" s="272"/>
      <c r="T908" s="272"/>
      <c r="U908" s="272"/>
      <c r="V908" s="272"/>
      <c r="W908" s="272"/>
      <c r="X908" s="272"/>
      <c r="Y908" s="272"/>
      <c r="Z908" s="272"/>
    </row>
    <row r="909" spans="1:26" ht="12.75" customHeight="1" x14ac:dyDescent="0.35">
      <c r="A909" s="272"/>
      <c r="B909" s="272"/>
      <c r="C909" s="272"/>
      <c r="D909" s="272"/>
      <c r="E909" s="272"/>
      <c r="F909" s="272"/>
      <c r="G909" s="272"/>
      <c r="H909" s="272"/>
      <c r="I909" s="272"/>
      <c r="J909" s="272"/>
      <c r="K909" s="272"/>
      <c r="L909" s="272"/>
      <c r="M909" s="272"/>
      <c r="N909" s="272"/>
      <c r="O909" s="272"/>
      <c r="P909" s="272"/>
      <c r="Q909" s="272"/>
      <c r="R909" s="272"/>
      <c r="S909" s="272"/>
      <c r="T909" s="272"/>
      <c r="U909" s="272"/>
      <c r="V909" s="272"/>
      <c r="W909" s="272"/>
      <c r="X909" s="272"/>
      <c r="Y909" s="272"/>
      <c r="Z909" s="272"/>
    </row>
    <row r="910" spans="1:26" ht="12.75" customHeight="1" x14ac:dyDescent="0.35">
      <c r="A910" s="272"/>
      <c r="B910" s="272"/>
      <c r="C910" s="272"/>
      <c r="D910" s="272"/>
      <c r="E910" s="272"/>
      <c r="F910" s="272"/>
      <c r="G910" s="272"/>
      <c r="H910" s="272"/>
      <c r="I910" s="272"/>
      <c r="J910" s="272"/>
      <c r="K910" s="272"/>
      <c r="L910" s="272"/>
      <c r="M910" s="272"/>
      <c r="N910" s="272"/>
      <c r="O910" s="272"/>
      <c r="P910" s="272"/>
      <c r="Q910" s="272"/>
      <c r="R910" s="272"/>
      <c r="S910" s="272"/>
      <c r="T910" s="272"/>
      <c r="U910" s="272"/>
      <c r="V910" s="272"/>
      <c r="W910" s="272"/>
      <c r="X910" s="272"/>
      <c r="Y910" s="272"/>
      <c r="Z910" s="272"/>
    </row>
    <row r="911" spans="1:26" ht="12.75" customHeight="1" x14ac:dyDescent="0.35">
      <c r="A911" s="272"/>
      <c r="B911" s="272"/>
      <c r="C911" s="272"/>
      <c r="D911" s="272"/>
      <c r="E911" s="272"/>
      <c r="F911" s="272"/>
      <c r="G911" s="272"/>
      <c r="H911" s="272"/>
      <c r="I911" s="272"/>
      <c r="J911" s="272"/>
      <c r="K911" s="272"/>
      <c r="L911" s="272"/>
      <c r="M911" s="272"/>
      <c r="N911" s="272"/>
      <c r="O911" s="272"/>
      <c r="P911" s="272"/>
      <c r="Q911" s="272"/>
      <c r="R911" s="272"/>
      <c r="S911" s="272"/>
      <c r="T911" s="272"/>
      <c r="U911" s="272"/>
      <c r="V911" s="272"/>
      <c r="W911" s="272"/>
      <c r="X911" s="272"/>
      <c r="Y911" s="272"/>
      <c r="Z911" s="272"/>
    </row>
    <row r="912" spans="1:26" ht="12.75" customHeight="1" x14ac:dyDescent="0.35">
      <c r="A912" s="272"/>
      <c r="B912" s="272"/>
      <c r="C912" s="272"/>
      <c r="D912" s="272"/>
      <c r="E912" s="272"/>
      <c r="F912" s="272"/>
      <c r="G912" s="272"/>
      <c r="H912" s="272"/>
      <c r="I912" s="272"/>
      <c r="J912" s="272"/>
      <c r="K912" s="272"/>
      <c r="L912" s="272"/>
      <c r="M912" s="272"/>
      <c r="N912" s="272"/>
      <c r="O912" s="272"/>
      <c r="P912" s="272"/>
      <c r="Q912" s="272"/>
      <c r="R912" s="272"/>
      <c r="S912" s="272"/>
      <c r="T912" s="272"/>
      <c r="U912" s="272"/>
      <c r="V912" s="272"/>
      <c r="W912" s="272"/>
      <c r="X912" s="272"/>
      <c r="Y912" s="272"/>
      <c r="Z912" s="272"/>
    </row>
    <row r="913" spans="1:26" ht="12.75" customHeight="1" x14ac:dyDescent="0.35">
      <c r="A913" s="272"/>
      <c r="B913" s="272"/>
      <c r="C913" s="272"/>
      <c r="D913" s="272"/>
      <c r="E913" s="272"/>
      <c r="F913" s="272"/>
      <c r="G913" s="272"/>
      <c r="H913" s="272"/>
      <c r="I913" s="272"/>
      <c r="J913" s="272"/>
      <c r="K913" s="272"/>
      <c r="L913" s="272"/>
      <c r="M913" s="272"/>
      <c r="N913" s="272"/>
      <c r="O913" s="272"/>
      <c r="P913" s="272"/>
      <c r="Q913" s="272"/>
      <c r="R913" s="272"/>
      <c r="S913" s="272"/>
      <c r="T913" s="272"/>
      <c r="U913" s="272"/>
      <c r="V913" s="272"/>
      <c r="W913" s="272"/>
      <c r="X913" s="272"/>
      <c r="Y913" s="272"/>
      <c r="Z913" s="272"/>
    </row>
    <row r="914" spans="1:26" ht="12.75" customHeight="1" x14ac:dyDescent="0.35">
      <c r="A914" s="272"/>
      <c r="B914" s="272"/>
      <c r="C914" s="272"/>
      <c r="D914" s="272"/>
      <c r="E914" s="272"/>
      <c r="F914" s="272"/>
      <c r="G914" s="272"/>
      <c r="H914" s="272"/>
      <c r="I914" s="272"/>
      <c r="J914" s="272"/>
      <c r="K914" s="272"/>
      <c r="L914" s="272"/>
      <c r="M914" s="272"/>
      <c r="N914" s="272"/>
      <c r="O914" s="272"/>
      <c r="P914" s="272"/>
      <c r="Q914" s="272"/>
      <c r="R914" s="272"/>
      <c r="S914" s="272"/>
      <c r="T914" s="272"/>
      <c r="U914" s="272"/>
      <c r="V914" s="272"/>
      <c r="W914" s="272"/>
      <c r="X914" s="272"/>
      <c r="Y914" s="272"/>
      <c r="Z914" s="272"/>
    </row>
    <row r="915" spans="1:26" ht="12.75" customHeight="1" x14ac:dyDescent="0.35">
      <c r="A915" s="272"/>
      <c r="B915" s="272"/>
      <c r="C915" s="272"/>
      <c r="D915" s="272"/>
      <c r="E915" s="272"/>
      <c r="F915" s="272"/>
      <c r="G915" s="272"/>
      <c r="H915" s="272"/>
      <c r="I915" s="272"/>
      <c r="J915" s="272"/>
      <c r="K915" s="272"/>
      <c r="L915" s="272"/>
      <c r="M915" s="272"/>
      <c r="N915" s="272"/>
      <c r="O915" s="272"/>
      <c r="P915" s="272"/>
      <c r="Q915" s="272"/>
      <c r="R915" s="272"/>
      <c r="S915" s="272"/>
      <c r="T915" s="272"/>
      <c r="U915" s="272"/>
      <c r="V915" s="272"/>
      <c r="W915" s="272"/>
      <c r="X915" s="272"/>
      <c r="Y915" s="272"/>
      <c r="Z915" s="272"/>
    </row>
    <row r="916" spans="1:26" ht="12.75" customHeight="1" x14ac:dyDescent="0.35">
      <c r="A916" s="272"/>
      <c r="B916" s="272"/>
      <c r="C916" s="272"/>
      <c r="D916" s="272"/>
      <c r="E916" s="272"/>
      <c r="F916" s="272"/>
      <c r="G916" s="272"/>
      <c r="H916" s="272"/>
      <c r="I916" s="272"/>
      <c r="J916" s="272"/>
      <c r="K916" s="272"/>
      <c r="L916" s="272"/>
      <c r="M916" s="272"/>
      <c r="N916" s="272"/>
      <c r="O916" s="272"/>
      <c r="P916" s="272"/>
      <c r="Q916" s="272"/>
      <c r="R916" s="272"/>
      <c r="S916" s="272"/>
      <c r="T916" s="272"/>
      <c r="U916" s="272"/>
      <c r="V916" s="272"/>
      <c r="W916" s="272"/>
      <c r="X916" s="272"/>
      <c r="Y916" s="272"/>
      <c r="Z916" s="272"/>
    </row>
    <row r="917" spans="1:26" ht="12.75" customHeight="1" x14ac:dyDescent="0.35">
      <c r="A917" s="272"/>
      <c r="B917" s="272"/>
      <c r="C917" s="272"/>
      <c r="D917" s="272"/>
      <c r="E917" s="272"/>
      <c r="F917" s="272"/>
      <c r="G917" s="272"/>
      <c r="H917" s="272"/>
      <c r="I917" s="272"/>
      <c r="J917" s="272"/>
      <c r="K917" s="272"/>
      <c r="L917" s="272"/>
      <c r="M917" s="272"/>
      <c r="N917" s="272"/>
      <c r="O917" s="272"/>
      <c r="P917" s="272"/>
      <c r="Q917" s="272"/>
      <c r="R917" s="272"/>
      <c r="S917" s="272"/>
      <c r="T917" s="272"/>
      <c r="U917" s="272"/>
      <c r="V917" s="272"/>
      <c r="W917" s="272"/>
      <c r="X917" s="272"/>
      <c r="Y917" s="272"/>
      <c r="Z917" s="272"/>
    </row>
    <row r="918" spans="1:26" ht="12.75" customHeight="1" x14ac:dyDescent="0.35">
      <c r="A918" s="272"/>
      <c r="B918" s="272"/>
      <c r="C918" s="272"/>
      <c r="D918" s="272"/>
      <c r="E918" s="272"/>
      <c r="F918" s="272"/>
      <c r="G918" s="272"/>
      <c r="H918" s="272"/>
      <c r="I918" s="272"/>
      <c r="J918" s="272"/>
      <c r="K918" s="272"/>
      <c r="L918" s="272"/>
      <c r="M918" s="272"/>
      <c r="N918" s="272"/>
      <c r="O918" s="272"/>
      <c r="P918" s="272"/>
      <c r="Q918" s="272"/>
      <c r="R918" s="272"/>
      <c r="S918" s="272"/>
      <c r="T918" s="272"/>
      <c r="U918" s="272"/>
      <c r="V918" s="272"/>
      <c r="W918" s="272"/>
      <c r="X918" s="272"/>
      <c r="Y918" s="272"/>
      <c r="Z918" s="272"/>
    </row>
    <row r="919" spans="1:26" ht="12.75" customHeight="1" x14ac:dyDescent="0.35">
      <c r="A919" s="272"/>
      <c r="B919" s="272"/>
      <c r="C919" s="272"/>
      <c r="D919" s="272"/>
      <c r="E919" s="272"/>
      <c r="F919" s="272"/>
      <c r="G919" s="272"/>
      <c r="H919" s="272"/>
      <c r="I919" s="272"/>
      <c r="J919" s="272"/>
      <c r="K919" s="272"/>
      <c r="L919" s="272"/>
      <c r="M919" s="272"/>
      <c r="N919" s="272"/>
      <c r="O919" s="272"/>
      <c r="P919" s="272"/>
      <c r="Q919" s="272"/>
      <c r="R919" s="272"/>
      <c r="S919" s="272"/>
      <c r="T919" s="272"/>
      <c r="U919" s="272"/>
      <c r="V919" s="272"/>
      <c r="W919" s="272"/>
      <c r="X919" s="272"/>
      <c r="Y919" s="272"/>
      <c r="Z919" s="272"/>
    </row>
    <row r="920" spans="1:26" ht="12.75" customHeight="1" x14ac:dyDescent="0.35">
      <c r="A920" s="272"/>
      <c r="B920" s="272"/>
      <c r="C920" s="272"/>
      <c r="D920" s="272"/>
      <c r="E920" s="272"/>
      <c r="F920" s="272"/>
      <c r="G920" s="272"/>
      <c r="H920" s="272"/>
      <c r="I920" s="272"/>
      <c r="J920" s="272"/>
      <c r="K920" s="272"/>
      <c r="L920" s="272"/>
      <c r="M920" s="272"/>
      <c r="N920" s="272"/>
      <c r="O920" s="272"/>
      <c r="P920" s="272"/>
      <c r="Q920" s="272"/>
      <c r="R920" s="272"/>
      <c r="S920" s="272"/>
      <c r="T920" s="272"/>
      <c r="U920" s="272"/>
      <c r="V920" s="272"/>
      <c r="W920" s="272"/>
      <c r="X920" s="272"/>
      <c r="Y920" s="272"/>
      <c r="Z920" s="272"/>
    </row>
    <row r="921" spans="1:26" ht="12.75" customHeight="1" x14ac:dyDescent="0.35">
      <c r="A921" s="272"/>
      <c r="B921" s="272"/>
      <c r="C921" s="272"/>
      <c r="D921" s="272"/>
      <c r="E921" s="272"/>
      <c r="F921" s="272"/>
      <c r="G921" s="272"/>
      <c r="H921" s="272"/>
      <c r="I921" s="272"/>
      <c r="J921" s="272"/>
      <c r="K921" s="272"/>
      <c r="L921" s="272"/>
      <c r="M921" s="272"/>
      <c r="N921" s="272"/>
      <c r="O921" s="272"/>
      <c r="P921" s="272"/>
      <c r="Q921" s="272"/>
      <c r="R921" s="272"/>
      <c r="S921" s="272"/>
      <c r="T921" s="272"/>
      <c r="U921" s="272"/>
      <c r="V921" s="272"/>
      <c r="W921" s="272"/>
      <c r="X921" s="272"/>
      <c r="Y921" s="272"/>
      <c r="Z921" s="272"/>
    </row>
    <row r="922" spans="1:26" ht="12.75" customHeight="1" x14ac:dyDescent="0.35">
      <c r="A922" s="272"/>
      <c r="B922" s="272"/>
      <c r="C922" s="272"/>
      <c r="D922" s="272"/>
      <c r="E922" s="272"/>
      <c r="F922" s="272"/>
      <c r="G922" s="272"/>
      <c r="H922" s="272"/>
      <c r="I922" s="272"/>
      <c r="J922" s="272"/>
      <c r="K922" s="272"/>
      <c r="L922" s="272"/>
      <c r="M922" s="272"/>
      <c r="N922" s="272"/>
      <c r="O922" s="272"/>
      <c r="P922" s="272"/>
      <c r="Q922" s="272"/>
      <c r="R922" s="272"/>
      <c r="S922" s="272"/>
      <c r="T922" s="272"/>
      <c r="U922" s="272"/>
      <c r="V922" s="272"/>
      <c r="W922" s="272"/>
      <c r="X922" s="272"/>
      <c r="Y922" s="272"/>
      <c r="Z922" s="272"/>
    </row>
    <row r="923" spans="1:26" ht="12.75" customHeight="1" x14ac:dyDescent="0.35">
      <c r="A923" s="272"/>
      <c r="B923" s="272"/>
      <c r="C923" s="272"/>
      <c r="D923" s="272"/>
      <c r="E923" s="272"/>
      <c r="F923" s="272"/>
      <c r="G923" s="272"/>
      <c r="H923" s="272"/>
      <c r="I923" s="272"/>
      <c r="J923" s="272"/>
      <c r="K923" s="272"/>
      <c r="L923" s="272"/>
      <c r="M923" s="272"/>
      <c r="N923" s="272"/>
      <c r="O923" s="272"/>
      <c r="P923" s="272"/>
      <c r="Q923" s="272"/>
      <c r="R923" s="272"/>
      <c r="S923" s="272"/>
      <c r="T923" s="272"/>
      <c r="U923" s="272"/>
      <c r="V923" s="272"/>
      <c r="W923" s="272"/>
      <c r="X923" s="272"/>
      <c r="Y923" s="272"/>
      <c r="Z923" s="272"/>
    </row>
    <row r="924" spans="1:26" ht="12.75" customHeight="1" x14ac:dyDescent="0.35">
      <c r="A924" s="272"/>
      <c r="B924" s="272"/>
      <c r="C924" s="272"/>
      <c r="D924" s="272"/>
      <c r="E924" s="272"/>
      <c r="F924" s="272"/>
      <c r="G924" s="272"/>
      <c r="H924" s="272"/>
      <c r="I924" s="272"/>
      <c r="J924" s="272"/>
      <c r="K924" s="272"/>
      <c r="L924" s="272"/>
      <c r="M924" s="272"/>
      <c r="N924" s="272"/>
      <c r="O924" s="272"/>
      <c r="P924" s="272"/>
      <c r="Q924" s="272"/>
      <c r="R924" s="272"/>
      <c r="S924" s="272"/>
      <c r="T924" s="272"/>
      <c r="U924" s="272"/>
      <c r="V924" s="272"/>
      <c r="W924" s="272"/>
      <c r="X924" s="272"/>
      <c r="Y924" s="272"/>
      <c r="Z924" s="272"/>
    </row>
    <row r="925" spans="1:26" ht="12.75" customHeight="1" x14ac:dyDescent="0.35">
      <c r="A925" s="272"/>
      <c r="B925" s="272"/>
      <c r="C925" s="272"/>
      <c r="D925" s="272"/>
      <c r="E925" s="272"/>
      <c r="F925" s="272"/>
      <c r="G925" s="272"/>
      <c r="H925" s="272"/>
      <c r="I925" s="272"/>
      <c r="J925" s="272"/>
      <c r="K925" s="272"/>
      <c r="L925" s="272"/>
      <c r="M925" s="272"/>
      <c r="N925" s="272"/>
      <c r="O925" s="272"/>
      <c r="P925" s="272"/>
      <c r="Q925" s="272"/>
      <c r="R925" s="272"/>
      <c r="S925" s="272"/>
      <c r="T925" s="272"/>
      <c r="U925" s="272"/>
      <c r="V925" s="272"/>
      <c r="W925" s="272"/>
      <c r="X925" s="272"/>
      <c r="Y925" s="272"/>
      <c r="Z925" s="272"/>
    </row>
    <row r="926" spans="1:26" ht="12.75" customHeight="1" x14ac:dyDescent="0.35">
      <c r="A926" s="272"/>
      <c r="B926" s="272"/>
      <c r="C926" s="272"/>
      <c r="D926" s="272"/>
      <c r="E926" s="272"/>
      <c r="F926" s="272"/>
      <c r="G926" s="272"/>
      <c r="H926" s="272"/>
      <c r="I926" s="272"/>
      <c r="J926" s="272"/>
      <c r="K926" s="272"/>
      <c r="L926" s="272"/>
      <c r="M926" s="272"/>
      <c r="N926" s="272"/>
      <c r="O926" s="272"/>
      <c r="P926" s="272"/>
      <c r="Q926" s="272"/>
      <c r="R926" s="272"/>
      <c r="S926" s="272"/>
      <c r="T926" s="272"/>
      <c r="U926" s="272"/>
      <c r="V926" s="272"/>
      <c r="W926" s="272"/>
      <c r="X926" s="272"/>
      <c r="Y926" s="272"/>
      <c r="Z926" s="272"/>
    </row>
    <row r="927" spans="1:26" ht="12.75" customHeight="1" x14ac:dyDescent="0.35">
      <c r="A927" s="272"/>
      <c r="B927" s="272"/>
      <c r="C927" s="272"/>
      <c r="D927" s="272"/>
      <c r="E927" s="272"/>
      <c r="F927" s="272"/>
      <c r="G927" s="272"/>
      <c r="H927" s="272"/>
      <c r="I927" s="272"/>
      <c r="J927" s="272"/>
      <c r="K927" s="272"/>
      <c r="L927" s="272"/>
      <c r="M927" s="272"/>
      <c r="N927" s="272"/>
      <c r="O927" s="272"/>
      <c r="P927" s="272"/>
      <c r="Q927" s="272"/>
      <c r="R927" s="272"/>
      <c r="S927" s="272"/>
      <c r="T927" s="272"/>
      <c r="U927" s="272"/>
      <c r="V927" s="272"/>
      <c r="W927" s="272"/>
      <c r="X927" s="272"/>
      <c r="Y927" s="272"/>
      <c r="Z927" s="272"/>
    </row>
    <row r="928" spans="1:26" ht="12.75" customHeight="1" x14ac:dyDescent="0.35">
      <c r="A928" s="272"/>
      <c r="B928" s="272"/>
      <c r="C928" s="272"/>
      <c r="D928" s="272"/>
      <c r="E928" s="272"/>
      <c r="F928" s="272"/>
      <c r="G928" s="272"/>
      <c r="H928" s="272"/>
      <c r="I928" s="272"/>
      <c r="J928" s="272"/>
      <c r="K928" s="272"/>
      <c r="L928" s="272"/>
      <c r="M928" s="272"/>
      <c r="N928" s="272"/>
      <c r="O928" s="272"/>
      <c r="P928" s="272"/>
      <c r="Q928" s="272"/>
      <c r="R928" s="272"/>
      <c r="S928" s="272"/>
      <c r="T928" s="272"/>
      <c r="U928" s="272"/>
      <c r="V928" s="272"/>
      <c r="W928" s="272"/>
      <c r="X928" s="272"/>
      <c r="Y928" s="272"/>
      <c r="Z928" s="272"/>
    </row>
    <row r="929" spans="1:26" ht="12.75" customHeight="1" x14ac:dyDescent="0.35">
      <c r="A929" s="272"/>
      <c r="B929" s="272"/>
      <c r="C929" s="272"/>
      <c r="D929" s="272"/>
      <c r="E929" s="272"/>
      <c r="F929" s="272"/>
      <c r="G929" s="272"/>
      <c r="H929" s="272"/>
      <c r="I929" s="272"/>
      <c r="J929" s="272"/>
      <c r="K929" s="272"/>
      <c r="L929" s="272"/>
      <c r="M929" s="272"/>
      <c r="N929" s="272"/>
      <c r="O929" s="272"/>
      <c r="P929" s="272"/>
      <c r="Q929" s="272"/>
      <c r="R929" s="272"/>
      <c r="S929" s="272"/>
      <c r="T929" s="272"/>
      <c r="U929" s="272"/>
      <c r="V929" s="272"/>
      <c r="W929" s="272"/>
      <c r="X929" s="272"/>
      <c r="Y929" s="272"/>
      <c r="Z929" s="272"/>
    </row>
    <row r="930" spans="1:26" ht="12.75" customHeight="1" x14ac:dyDescent="0.35">
      <c r="A930" s="272"/>
      <c r="B930" s="272"/>
      <c r="C930" s="272"/>
      <c r="D930" s="272"/>
      <c r="E930" s="272"/>
      <c r="F930" s="272"/>
      <c r="G930" s="272"/>
      <c r="H930" s="272"/>
      <c r="I930" s="272"/>
      <c r="J930" s="272"/>
      <c r="K930" s="272"/>
      <c r="L930" s="272"/>
      <c r="M930" s="272"/>
      <c r="N930" s="272"/>
      <c r="O930" s="272"/>
      <c r="P930" s="272"/>
      <c r="Q930" s="272"/>
      <c r="R930" s="272"/>
      <c r="S930" s="272"/>
      <c r="T930" s="272"/>
      <c r="U930" s="272"/>
      <c r="V930" s="272"/>
      <c r="W930" s="272"/>
      <c r="X930" s="272"/>
      <c r="Y930" s="272"/>
      <c r="Z930" s="272"/>
    </row>
    <row r="931" spans="1:26" ht="12.75" customHeight="1" x14ac:dyDescent="0.35">
      <c r="A931" s="272"/>
      <c r="B931" s="272"/>
      <c r="C931" s="272"/>
      <c r="D931" s="272"/>
      <c r="E931" s="272"/>
      <c r="F931" s="272"/>
      <c r="G931" s="272"/>
      <c r="H931" s="272"/>
      <c r="I931" s="272"/>
      <c r="J931" s="272"/>
      <c r="K931" s="272"/>
      <c r="L931" s="272"/>
      <c r="M931" s="272"/>
      <c r="N931" s="272"/>
      <c r="O931" s="272"/>
      <c r="P931" s="272"/>
      <c r="Q931" s="272"/>
      <c r="R931" s="272"/>
      <c r="S931" s="272"/>
      <c r="T931" s="272"/>
      <c r="U931" s="272"/>
      <c r="V931" s="272"/>
      <c r="W931" s="272"/>
      <c r="X931" s="272"/>
      <c r="Y931" s="272"/>
      <c r="Z931" s="272"/>
    </row>
    <row r="932" spans="1:26" ht="12.75" customHeight="1" x14ac:dyDescent="0.35">
      <c r="A932" s="272"/>
      <c r="B932" s="272"/>
      <c r="C932" s="272"/>
      <c r="D932" s="272"/>
      <c r="E932" s="272"/>
      <c r="F932" s="272"/>
      <c r="G932" s="272"/>
      <c r="H932" s="272"/>
      <c r="I932" s="272"/>
      <c r="J932" s="272"/>
      <c r="K932" s="272"/>
      <c r="L932" s="272"/>
      <c r="M932" s="272"/>
      <c r="N932" s="272"/>
      <c r="O932" s="272"/>
      <c r="P932" s="272"/>
      <c r="Q932" s="272"/>
      <c r="R932" s="272"/>
      <c r="S932" s="272"/>
      <c r="T932" s="272"/>
      <c r="U932" s="272"/>
      <c r="V932" s="272"/>
      <c r="W932" s="272"/>
      <c r="X932" s="272"/>
      <c r="Y932" s="272"/>
      <c r="Z932" s="272"/>
    </row>
    <row r="933" spans="1:26" ht="12.75" customHeight="1" x14ac:dyDescent="0.35">
      <c r="A933" s="272"/>
      <c r="B933" s="272"/>
      <c r="C933" s="272"/>
      <c r="D933" s="272"/>
      <c r="E933" s="272"/>
      <c r="F933" s="272"/>
      <c r="G933" s="272"/>
      <c r="H933" s="272"/>
      <c r="I933" s="272"/>
      <c r="J933" s="272"/>
      <c r="K933" s="272"/>
      <c r="L933" s="272"/>
      <c r="M933" s="272"/>
      <c r="N933" s="272"/>
      <c r="O933" s="272"/>
      <c r="P933" s="272"/>
      <c r="Q933" s="272"/>
      <c r="R933" s="272"/>
      <c r="S933" s="272"/>
      <c r="T933" s="272"/>
      <c r="U933" s="272"/>
      <c r="V933" s="272"/>
      <c r="W933" s="272"/>
      <c r="X933" s="272"/>
      <c r="Y933" s="272"/>
      <c r="Z933" s="272"/>
    </row>
    <row r="934" spans="1:26" ht="12.75" customHeight="1" x14ac:dyDescent="0.35">
      <c r="A934" s="272"/>
      <c r="B934" s="272"/>
      <c r="C934" s="272"/>
      <c r="D934" s="272"/>
      <c r="E934" s="272"/>
      <c r="F934" s="272"/>
      <c r="G934" s="272"/>
      <c r="H934" s="272"/>
      <c r="I934" s="272"/>
      <c r="J934" s="272"/>
      <c r="K934" s="272"/>
      <c r="L934" s="272"/>
      <c r="M934" s="272"/>
      <c r="N934" s="272"/>
      <c r="O934" s="272"/>
      <c r="P934" s="272"/>
      <c r="Q934" s="272"/>
      <c r="R934" s="272"/>
      <c r="S934" s="272"/>
      <c r="T934" s="272"/>
      <c r="U934" s="272"/>
      <c r="V934" s="272"/>
      <c r="W934" s="272"/>
      <c r="X934" s="272"/>
      <c r="Y934" s="272"/>
      <c r="Z934" s="272"/>
    </row>
    <row r="935" spans="1:26" ht="12.75" customHeight="1" x14ac:dyDescent="0.35">
      <c r="A935" s="272"/>
      <c r="B935" s="272"/>
      <c r="C935" s="272"/>
      <c r="D935" s="272"/>
      <c r="E935" s="272"/>
      <c r="F935" s="272"/>
      <c r="G935" s="272"/>
      <c r="H935" s="272"/>
      <c r="I935" s="272"/>
      <c r="J935" s="272"/>
      <c r="K935" s="272"/>
      <c r="L935" s="272"/>
      <c r="M935" s="272"/>
      <c r="N935" s="272"/>
      <c r="O935" s="272"/>
      <c r="P935" s="272"/>
      <c r="Q935" s="272"/>
      <c r="R935" s="272"/>
      <c r="S935" s="272"/>
      <c r="T935" s="272"/>
      <c r="U935" s="272"/>
      <c r="V935" s="272"/>
      <c r="W935" s="272"/>
      <c r="X935" s="272"/>
      <c r="Y935" s="272"/>
      <c r="Z935" s="272"/>
    </row>
    <row r="936" spans="1:26" ht="12.75" customHeight="1" x14ac:dyDescent="0.35">
      <c r="A936" s="272"/>
      <c r="B936" s="272"/>
      <c r="C936" s="272"/>
      <c r="D936" s="272"/>
      <c r="E936" s="272"/>
      <c r="F936" s="272"/>
      <c r="G936" s="272"/>
      <c r="H936" s="272"/>
      <c r="I936" s="272"/>
      <c r="J936" s="272"/>
      <c r="K936" s="272"/>
      <c r="L936" s="272"/>
      <c r="M936" s="272"/>
      <c r="N936" s="272"/>
      <c r="O936" s="272"/>
      <c r="P936" s="272"/>
      <c r="Q936" s="272"/>
      <c r="R936" s="272"/>
      <c r="S936" s="272"/>
      <c r="T936" s="272"/>
      <c r="U936" s="272"/>
      <c r="V936" s="272"/>
      <c r="W936" s="272"/>
      <c r="X936" s="272"/>
      <c r="Y936" s="272"/>
      <c r="Z936" s="272"/>
    </row>
    <row r="937" spans="1:26" ht="12.75" customHeight="1" x14ac:dyDescent="0.35">
      <c r="A937" s="272"/>
      <c r="B937" s="272"/>
      <c r="C937" s="272"/>
      <c r="D937" s="272"/>
      <c r="E937" s="272"/>
      <c r="F937" s="272"/>
      <c r="G937" s="272"/>
      <c r="H937" s="272"/>
      <c r="I937" s="272"/>
      <c r="J937" s="272"/>
      <c r="K937" s="272"/>
      <c r="L937" s="272"/>
      <c r="M937" s="272"/>
      <c r="N937" s="272"/>
      <c r="O937" s="272"/>
      <c r="P937" s="272"/>
      <c r="Q937" s="272"/>
      <c r="R937" s="272"/>
      <c r="S937" s="272"/>
      <c r="T937" s="272"/>
      <c r="U937" s="272"/>
      <c r="V937" s="272"/>
      <c r="W937" s="272"/>
      <c r="X937" s="272"/>
      <c r="Y937" s="272"/>
      <c r="Z937" s="272"/>
    </row>
    <row r="938" spans="1:26" ht="12.75" customHeight="1" x14ac:dyDescent="0.35">
      <c r="A938" s="272"/>
      <c r="B938" s="272"/>
      <c r="C938" s="272"/>
      <c r="D938" s="272"/>
      <c r="E938" s="272"/>
      <c r="F938" s="272"/>
      <c r="G938" s="272"/>
      <c r="H938" s="272"/>
      <c r="I938" s="272"/>
      <c r="J938" s="272"/>
      <c r="K938" s="272"/>
      <c r="L938" s="272"/>
      <c r="M938" s="272"/>
      <c r="N938" s="272"/>
      <c r="O938" s="272"/>
      <c r="P938" s="272"/>
      <c r="Q938" s="272"/>
      <c r="R938" s="272"/>
      <c r="S938" s="272"/>
      <c r="T938" s="272"/>
      <c r="U938" s="272"/>
      <c r="V938" s="272"/>
      <c r="W938" s="272"/>
      <c r="X938" s="272"/>
      <c r="Y938" s="272"/>
      <c r="Z938" s="272"/>
    </row>
    <row r="939" spans="1:26" ht="12.75" customHeight="1" x14ac:dyDescent="0.35">
      <c r="A939" s="272"/>
      <c r="B939" s="272"/>
      <c r="C939" s="272"/>
      <c r="D939" s="272"/>
      <c r="E939" s="272"/>
      <c r="F939" s="272"/>
      <c r="G939" s="272"/>
      <c r="H939" s="272"/>
      <c r="I939" s="272"/>
      <c r="J939" s="272"/>
      <c r="K939" s="272"/>
      <c r="L939" s="272"/>
      <c r="M939" s="272"/>
      <c r="N939" s="272"/>
      <c r="O939" s="272"/>
      <c r="P939" s="272"/>
      <c r="Q939" s="272"/>
      <c r="R939" s="272"/>
      <c r="S939" s="272"/>
      <c r="T939" s="272"/>
      <c r="U939" s="272"/>
      <c r="V939" s="272"/>
      <c r="W939" s="272"/>
      <c r="X939" s="272"/>
      <c r="Y939" s="272"/>
      <c r="Z939" s="272"/>
    </row>
    <row r="940" spans="1:26" ht="12.75" customHeight="1" x14ac:dyDescent="0.35">
      <c r="A940" s="272"/>
      <c r="B940" s="272"/>
      <c r="C940" s="272"/>
      <c r="D940" s="272"/>
      <c r="E940" s="272"/>
      <c r="F940" s="272"/>
      <c r="G940" s="272"/>
      <c r="H940" s="272"/>
      <c r="I940" s="272"/>
      <c r="J940" s="272"/>
      <c r="K940" s="272"/>
      <c r="L940" s="272"/>
      <c r="M940" s="272"/>
      <c r="N940" s="272"/>
      <c r="O940" s="272"/>
      <c r="P940" s="272"/>
      <c r="Q940" s="272"/>
      <c r="R940" s="272"/>
      <c r="S940" s="272"/>
      <c r="T940" s="272"/>
      <c r="U940" s="272"/>
      <c r="V940" s="272"/>
      <c r="W940" s="272"/>
      <c r="X940" s="272"/>
      <c r="Y940" s="272"/>
      <c r="Z940" s="272"/>
    </row>
    <row r="941" spans="1:26" ht="12.75" customHeight="1" x14ac:dyDescent="0.35">
      <c r="A941" s="272"/>
      <c r="B941" s="272"/>
      <c r="C941" s="272"/>
      <c r="D941" s="272"/>
      <c r="E941" s="272"/>
      <c r="F941" s="272"/>
      <c r="G941" s="272"/>
      <c r="H941" s="272"/>
      <c r="I941" s="272"/>
      <c r="J941" s="272"/>
      <c r="K941" s="272"/>
      <c r="L941" s="272"/>
      <c r="M941" s="272"/>
      <c r="N941" s="272"/>
      <c r="O941" s="272"/>
      <c r="P941" s="272"/>
      <c r="Q941" s="272"/>
      <c r="R941" s="272"/>
      <c r="S941" s="272"/>
      <c r="T941" s="272"/>
      <c r="U941" s="272"/>
      <c r="V941" s="272"/>
      <c r="W941" s="272"/>
      <c r="X941" s="272"/>
      <c r="Y941" s="272"/>
      <c r="Z941" s="272"/>
    </row>
    <row r="942" spans="1:26" ht="12.75" customHeight="1" x14ac:dyDescent="0.35">
      <c r="A942" s="272"/>
      <c r="B942" s="272"/>
      <c r="C942" s="272"/>
      <c r="D942" s="272"/>
      <c r="E942" s="272"/>
      <c r="F942" s="272"/>
      <c r="G942" s="272"/>
      <c r="H942" s="272"/>
      <c r="I942" s="272"/>
      <c r="J942" s="272"/>
      <c r="K942" s="272"/>
      <c r="L942" s="272"/>
      <c r="M942" s="272"/>
      <c r="N942" s="272"/>
      <c r="O942" s="272"/>
      <c r="P942" s="272"/>
      <c r="Q942" s="272"/>
      <c r="R942" s="272"/>
      <c r="S942" s="272"/>
      <c r="T942" s="272"/>
      <c r="U942" s="272"/>
      <c r="V942" s="272"/>
      <c r="W942" s="272"/>
      <c r="X942" s="272"/>
      <c r="Y942" s="272"/>
      <c r="Z942" s="272"/>
    </row>
    <row r="943" spans="1:26" ht="12.75" customHeight="1" x14ac:dyDescent="0.35">
      <c r="A943" s="272"/>
      <c r="B943" s="272"/>
      <c r="C943" s="272"/>
      <c r="D943" s="272"/>
      <c r="E943" s="272"/>
      <c r="F943" s="272"/>
      <c r="G943" s="272"/>
      <c r="H943" s="272"/>
      <c r="I943" s="272"/>
      <c r="J943" s="272"/>
      <c r="K943" s="272"/>
      <c r="L943" s="272"/>
      <c r="M943" s="272"/>
      <c r="N943" s="272"/>
      <c r="O943" s="272"/>
      <c r="P943" s="272"/>
      <c r="Q943" s="272"/>
      <c r="R943" s="272"/>
      <c r="S943" s="272"/>
      <c r="T943" s="272"/>
      <c r="U943" s="272"/>
      <c r="V943" s="272"/>
      <c r="W943" s="272"/>
      <c r="X943" s="272"/>
      <c r="Y943" s="272"/>
      <c r="Z943" s="272"/>
    </row>
    <row r="944" spans="1:26" ht="12.75" customHeight="1" x14ac:dyDescent="0.35">
      <c r="A944" s="272"/>
      <c r="B944" s="272"/>
      <c r="C944" s="272"/>
      <c r="D944" s="272"/>
      <c r="E944" s="272"/>
      <c r="F944" s="272"/>
      <c r="G944" s="272"/>
      <c r="H944" s="272"/>
      <c r="I944" s="272"/>
      <c r="J944" s="272"/>
      <c r="K944" s="272"/>
      <c r="L944" s="272"/>
      <c r="M944" s="272"/>
      <c r="N944" s="272"/>
      <c r="O944" s="272"/>
      <c r="P944" s="272"/>
      <c r="Q944" s="272"/>
      <c r="R944" s="272"/>
      <c r="S944" s="272"/>
      <c r="T944" s="272"/>
      <c r="U944" s="272"/>
      <c r="V944" s="272"/>
      <c r="W944" s="272"/>
      <c r="X944" s="272"/>
      <c r="Y944" s="272"/>
      <c r="Z944" s="272"/>
    </row>
    <row r="945" spans="1:26" ht="12.75" customHeight="1" x14ac:dyDescent="0.35">
      <c r="A945" s="272"/>
      <c r="B945" s="272"/>
      <c r="C945" s="272"/>
      <c r="D945" s="272"/>
      <c r="E945" s="272"/>
      <c r="F945" s="272"/>
      <c r="G945" s="272"/>
      <c r="H945" s="272"/>
      <c r="I945" s="272"/>
      <c r="J945" s="272"/>
      <c r="K945" s="272"/>
      <c r="L945" s="272"/>
      <c r="M945" s="272"/>
      <c r="N945" s="272"/>
      <c r="O945" s="272"/>
      <c r="P945" s="272"/>
      <c r="Q945" s="272"/>
      <c r="R945" s="272"/>
      <c r="S945" s="272"/>
      <c r="T945" s="272"/>
      <c r="U945" s="272"/>
      <c r="V945" s="272"/>
      <c r="W945" s="272"/>
      <c r="X945" s="272"/>
      <c r="Y945" s="272"/>
      <c r="Z945" s="272"/>
    </row>
    <row r="946" spans="1:26" ht="12.75" customHeight="1" x14ac:dyDescent="0.35">
      <c r="A946" s="272"/>
      <c r="B946" s="272"/>
      <c r="C946" s="272"/>
      <c r="D946" s="272"/>
      <c r="E946" s="272"/>
      <c r="F946" s="272"/>
      <c r="G946" s="272"/>
      <c r="H946" s="272"/>
      <c r="I946" s="272"/>
      <c r="J946" s="272"/>
      <c r="K946" s="272"/>
      <c r="L946" s="272"/>
      <c r="M946" s="272"/>
      <c r="N946" s="272"/>
      <c r="O946" s="272"/>
      <c r="P946" s="272"/>
      <c r="Q946" s="272"/>
      <c r="R946" s="272"/>
      <c r="S946" s="272"/>
      <c r="T946" s="272"/>
      <c r="U946" s="272"/>
      <c r="V946" s="272"/>
      <c r="W946" s="272"/>
      <c r="X946" s="272"/>
      <c r="Y946" s="272"/>
      <c r="Z946" s="272"/>
    </row>
    <row r="947" spans="1:26" ht="12.75" customHeight="1" x14ac:dyDescent="0.35">
      <c r="A947" s="272"/>
      <c r="B947" s="272"/>
      <c r="C947" s="272"/>
      <c r="D947" s="272"/>
      <c r="E947" s="272"/>
      <c r="F947" s="272"/>
      <c r="G947" s="272"/>
      <c r="H947" s="272"/>
      <c r="I947" s="272"/>
      <c r="J947" s="272"/>
      <c r="K947" s="272"/>
      <c r="L947" s="272"/>
      <c r="M947" s="272"/>
      <c r="N947" s="272"/>
      <c r="O947" s="272"/>
      <c r="P947" s="272"/>
      <c r="Q947" s="272"/>
      <c r="R947" s="272"/>
      <c r="S947" s="272"/>
      <c r="T947" s="272"/>
      <c r="U947" s="272"/>
      <c r="V947" s="272"/>
      <c r="W947" s="272"/>
      <c r="X947" s="272"/>
      <c r="Y947" s="272"/>
      <c r="Z947" s="272"/>
    </row>
    <row r="948" spans="1:26" ht="12.75" customHeight="1" x14ac:dyDescent="0.35">
      <c r="A948" s="272"/>
      <c r="B948" s="272"/>
      <c r="C948" s="272"/>
      <c r="D948" s="272"/>
      <c r="E948" s="272"/>
      <c r="F948" s="272"/>
      <c r="G948" s="272"/>
      <c r="H948" s="272"/>
      <c r="I948" s="272"/>
      <c r="J948" s="272"/>
      <c r="K948" s="272"/>
      <c r="L948" s="272"/>
      <c r="M948" s="272"/>
      <c r="N948" s="272"/>
      <c r="O948" s="272"/>
      <c r="P948" s="272"/>
      <c r="Q948" s="272"/>
      <c r="R948" s="272"/>
      <c r="S948" s="272"/>
      <c r="T948" s="272"/>
      <c r="U948" s="272"/>
      <c r="V948" s="272"/>
      <c r="W948" s="272"/>
      <c r="X948" s="272"/>
      <c r="Y948" s="272"/>
      <c r="Z948" s="272"/>
    </row>
    <row r="949" spans="1:26" ht="12.75" customHeight="1" x14ac:dyDescent="0.35">
      <c r="A949" s="272"/>
      <c r="B949" s="272"/>
      <c r="C949" s="272"/>
      <c r="D949" s="272"/>
      <c r="E949" s="272"/>
      <c r="F949" s="272"/>
      <c r="G949" s="272"/>
      <c r="H949" s="272"/>
      <c r="I949" s="272"/>
      <c r="J949" s="272"/>
      <c r="K949" s="272"/>
      <c r="L949" s="272"/>
      <c r="M949" s="272"/>
      <c r="N949" s="272"/>
      <c r="O949" s="272"/>
      <c r="P949" s="272"/>
      <c r="Q949" s="272"/>
      <c r="R949" s="272"/>
      <c r="S949" s="272"/>
      <c r="T949" s="272"/>
      <c r="U949" s="272"/>
      <c r="V949" s="272"/>
      <c r="W949" s="272"/>
      <c r="X949" s="272"/>
      <c r="Y949" s="272"/>
      <c r="Z949" s="272"/>
    </row>
    <row r="950" spans="1:26" ht="12.75" customHeight="1" x14ac:dyDescent="0.35">
      <c r="A950" s="272"/>
      <c r="B950" s="272"/>
      <c r="C950" s="272"/>
      <c r="D950" s="272"/>
      <c r="E950" s="272"/>
      <c r="F950" s="272"/>
      <c r="G950" s="272"/>
      <c r="H950" s="272"/>
      <c r="I950" s="272"/>
      <c r="J950" s="272"/>
      <c r="K950" s="272"/>
      <c r="L950" s="272"/>
      <c r="M950" s="272"/>
      <c r="N950" s="272"/>
      <c r="O950" s="272"/>
      <c r="P950" s="272"/>
      <c r="Q950" s="272"/>
      <c r="R950" s="272"/>
      <c r="S950" s="272"/>
      <c r="T950" s="272"/>
      <c r="U950" s="272"/>
      <c r="V950" s="272"/>
      <c r="W950" s="272"/>
      <c r="X950" s="272"/>
      <c r="Y950" s="272"/>
      <c r="Z950" s="272"/>
    </row>
    <row r="951" spans="1:26" ht="12.75" customHeight="1" x14ac:dyDescent="0.35">
      <c r="A951" s="272"/>
      <c r="B951" s="272"/>
      <c r="C951" s="272"/>
      <c r="D951" s="272"/>
      <c r="E951" s="272"/>
      <c r="F951" s="272"/>
      <c r="G951" s="272"/>
      <c r="H951" s="272"/>
      <c r="I951" s="272"/>
      <c r="J951" s="272"/>
      <c r="K951" s="272"/>
      <c r="L951" s="272"/>
      <c r="M951" s="272"/>
      <c r="N951" s="272"/>
      <c r="O951" s="272"/>
      <c r="P951" s="272"/>
      <c r="Q951" s="272"/>
      <c r="R951" s="272"/>
      <c r="S951" s="272"/>
      <c r="T951" s="272"/>
      <c r="U951" s="272"/>
      <c r="V951" s="272"/>
      <c r="W951" s="272"/>
      <c r="X951" s="272"/>
      <c r="Y951" s="272"/>
      <c r="Z951" s="272"/>
    </row>
    <row r="952" spans="1:26" ht="12.75" customHeight="1" x14ac:dyDescent="0.35">
      <c r="A952" s="272"/>
      <c r="B952" s="272"/>
      <c r="C952" s="272"/>
      <c r="D952" s="272"/>
      <c r="E952" s="272"/>
      <c r="F952" s="272"/>
      <c r="G952" s="272"/>
      <c r="H952" s="272"/>
      <c r="I952" s="272"/>
      <c r="J952" s="272"/>
      <c r="K952" s="272"/>
      <c r="L952" s="272"/>
      <c r="M952" s="272"/>
      <c r="N952" s="272"/>
      <c r="O952" s="272"/>
      <c r="P952" s="272"/>
      <c r="Q952" s="272"/>
      <c r="R952" s="272"/>
      <c r="S952" s="272"/>
      <c r="T952" s="272"/>
      <c r="U952" s="272"/>
      <c r="V952" s="272"/>
      <c r="W952" s="272"/>
      <c r="X952" s="272"/>
      <c r="Y952" s="272"/>
      <c r="Z952" s="272"/>
    </row>
    <row r="953" spans="1:26" ht="12.75" customHeight="1" x14ac:dyDescent="0.35">
      <c r="A953" s="272"/>
      <c r="B953" s="272"/>
      <c r="C953" s="272"/>
      <c r="D953" s="272"/>
      <c r="E953" s="272"/>
      <c r="F953" s="272"/>
      <c r="G953" s="272"/>
      <c r="H953" s="272"/>
      <c r="I953" s="272"/>
      <c r="J953" s="272"/>
      <c r="K953" s="272"/>
      <c r="L953" s="272"/>
      <c r="M953" s="272"/>
      <c r="N953" s="272"/>
      <c r="O953" s="272"/>
      <c r="P953" s="272"/>
      <c r="Q953" s="272"/>
      <c r="R953" s="272"/>
      <c r="S953" s="272"/>
      <c r="T953" s="272"/>
      <c r="U953" s="272"/>
      <c r="V953" s="272"/>
      <c r="W953" s="272"/>
      <c r="X953" s="272"/>
      <c r="Y953" s="272"/>
      <c r="Z953" s="272"/>
    </row>
    <row r="954" spans="1:26" ht="12.75" customHeight="1" x14ac:dyDescent="0.35">
      <c r="A954" s="272"/>
      <c r="B954" s="272"/>
      <c r="C954" s="272"/>
      <c r="D954" s="272"/>
      <c r="E954" s="272"/>
      <c r="F954" s="272"/>
      <c r="G954" s="272"/>
      <c r="H954" s="272"/>
      <c r="I954" s="272"/>
      <c r="J954" s="272"/>
      <c r="K954" s="272"/>
      <c r="L954" s="272"/>
      <c r="M954" s="272"/>
      <c r="N954" s="272"/>
      <c r="O954" s="272"/>
      <c r="P954" s="272"/>
      <c r="Q954" s="272"/>
      <c r="R954" s="272"/>
      <c r="S954" s="272"/>
      <c r="T954" s="272"/>
      <c r="U954" s="272"/>
      <c r="V954" s="272"/>
      <c r="W954" s="272"/>
      <c r="X954" s="272"/>
      <c r="Y954" s="272"/>
      <c r="Z954" s="272"/>
    </row>
    <row r="955" spans="1:26" ht="12.75" customHeight="1" x14ac:dyDescent="0.35">
      <c r="A955" s="272"/>
      <c r="B955" s="272"/>
      <c r="C955" s="272"/>
      <c r="D955" s="272"/>
      <c r="E955" s="272"/>
      <c r="F955" s="272"/>
      <c r="G955" s="272"/>
      <c r="H955" s="272"/>
      <c r="I955" s="272"/>
      <c r="J955" s="272"/>
      <c r="K955" s="272"/>
      <c r="L955" s="272"/>
      <c r="M955" s="272"/>
      <c r="N955" s="272"/>
      <c r="O955" s="272"/>
      <c r="P955" s="272"/>
      <c r="Q955" s="272"/>
      <c r="R955" s="272"/>
      <c r="S955" s="272"/>
      <c r="T955" s="272"/>
      <c r="U955" s="272"/>
      <c r="V955" s="272"/>
      <c r="W955" s="272"/>
      <c r="X955" s="272"/>
      <c r="Y955" s="272"/>
      <c r="Z955" s="272"/>
    </row>
    <row r="956" spans="1:26" ht="12.75" customHeight="1" x14ac:dyDescent="0.35">
      <c r="A956" s="272"/>
      <c r="B956" s="272"/>
      <c r="C956" s="272"/>
      <c r="D956" s="272"/>
      <c r="E956" s="272"/>
      <c r="F956" s="272"/>
      <c r="G956" s="272"/>
      <c r="H956" s="272"/>
      <c r="I956" s="272"/>
      <c r="J956" s="272"/>
      <c r="K956" s="272"/>
      <c r="L956" s="272"/>
      <c r="M956" s="272"/>
      <c r="N956" s="272"/>
      <c r="O956" s="272"/>
      <c r="P956" s="272"/>
      <c r="Q956" s="272"/>
      <c r="R956" s="272"/>
      <c r="S956" s="272"/>
      <c r="T956" s="272"/>
      <c r="U956" s="272"/>
      <c r="V956" s="272"/>
      <c r="W956" s="272"/>
      <c r="X956" s="272"/>
      <c r="Y956" s="272"/>
      <c r="Z956" s="272"/>
    </row>
    <row r="957" spans="1:26" ht="12.75" customHeight="1" x14ac:dyDescent="0.35">
      <c r="A957" s="272"/>
      <c r="B957" s="272"/>
      <c r="C957" s="272"/>
      <c r="D957" s="272"/>
      <c r="E957" s="272"/>
      <c r="F957" s="272"/>
      <c r="G957" s="272"/>
      <c r="H957" s="272"/>
      <c r="I957" s="272"/>
      <c r="J957" s="272"/>
      <c r="K957" s="272"/>
      <c r="L957" s="272"/>
      <c r="M957" s="272"/>
      <c r="N957" s="272"/>
      <c r="O957" s="272"/>
      <c r="P957" s="272"/>
      <c r="Q957" s="272"/>
      <c r="R957" s="272"/>
      <c r="S957" s="272"/>
      <c r="T957" s="272"/>
      <c r="U957" s="272"/>
      <c r="V957" s="272"/>
      <c r="W957" s="272"/>
      <c r="X957" s="272"/>
      <c r="Y957" s="272"/>
      <c r="Z957" s="272"/>
    </row>
    <row r="958" spans="1:26" ht="12.75" customHeight="1" x14ac:dyDescent="0.35">
      <c r="A958" s="272"/>
      <c r="B958" s="272"/>
      <c r="C958" s="272"/>
      <c r="D958" s="272"/>
      <c r="E958" s="272"/>
      <c r="F958" s="272"/>
      <c r="G958" s="272"/>
      <c r="H958" s="272"/>
      <c r="I958" s="272"/>
      <c r="J958" s="272"/>
      <c r="K958" s="272"/>
      <c r="L958" s="272"/>
      <c r="M958" s="272"/>
      <c r="N958" s="272"/>
      <c r="O958" s="272"/>
      <c r="P958" s="272"/>
      <c r="Q958" s="272"/>
      <c r="R958" s="272"/>
      <c r="S958" s="272"/>
      <c r="T958" s="272"/>
      <c r="U958" s="272"/>
      <c r="V958" s="272"/>
      <c r="W958" s="272"/>
      <c r="X958" s="272"/>
      <c r="Y958" s="272"/>
      <c r="Z958" s="272"/>
    </row>
    <row r="959" spans="1:26" ht="12.75" customHeight="1" x14ac:dyDescent="0.35">
      <c r="A959" s="272"/>
      <c r="B959" s="272"/>
      <c r="C959" s="272"/>
      <c r="D959" s="272"/>
      <c r="E959" s="272"/>
      <c r="F959" s="272"/>
      <c r="G959" s="272"/>
      <c r="H959" s="272"/>
      <c r="I959" s="272"/>
      <c r="J959" s="272"/>
      <c r="K959" s="272"/>
      <c r="L959" s="272"/>
      <c r="M959" s="272"/>
      <c r="N959" s="272"/>
      <c r="O959" s="272"/>
      <c r="P959" s="272"/>
      <c r="Q959" s="272"/>
      <c r="R959" s="272"/>
      <c r="S959" s="272"/>
      <c r="T959" s="272"/>
      <c r="U959" s="272"/>
      <c r="V959" s="272"/>
      <c r="W959" s="272"/>
      <c r="X959" s="272"/>
      <c r="Y959" s="272"/>
      <c r="Z959" s="272"/>
    </row>
    <row r="960" spans="1:26" ht="12.75" customHeight="1" x14ac:dyDescent="0.35">
      <c r="A960" s="272"/>
      <c r="B960" s="272"/>
      <c r="C960" s="272"/>
      <c r="D960" s="272"/>
      <c r="E960" s="272"/>
      <c r="F960" s="272"/>
      <c r="G960" s="272"/>
      <c r="H960" s="272"/>
      <c r="I960" s="272"/>
      <c r="J960" s="272"/>
      <c r="K960" s="272"/>
      <c r="L960" s="272"/>
      <c r="M960" s="272"/>
      <c r="N960" s="272"/>
      <c r="O960" s="272"/>
      <c r="P960" s="272"/>
      <c r="Q960" s="272"/>
      <c r="R960" s="272"/>
      <c r="S960" s="272"/>
      <c r="T960" s="272"/>
      <c r="U960" s="272"/>
      <c r="V960" s="272"/>
      <c r="W960" s="272"/>
      <c r="X960" s="272"/>
      <c r="Y960" s="272"/>
      <c r="Z960" s="272"/>
    </row>
    <row r="961" spans="1:26" ht="12.75" customHeight="1" x14ac:dyDescent="0.35">
      <c r="A961" s="272"/>
      <c r="B961" s="272"/>
      <c r="C961" s="272"/>
      <c r="D961" s="272"/>
      <c r="E961" s="272"/>
      <c r="F961" s="272"/>
      <c r="G961" s="272"/>
      <c r="H961" s="272"/>
      <c r="I961" s="272"/>
      <c r="J961" s="272"/>
      <c r="K961" s="272"/>
      <c r="L961" s="272"/>
      <c r="M961" s="272"/>
      <c r="N961" s="272"/>
      <c r="O961" s="272"/>
      <c r="P961" s="272"/>
      <c r="Q961" s="272"/>
      <c r="R961" s="272"/>
      <c r="S961" s="272"/>
      <c r="T961" s="272"/>
      <c r="U961" s="272"/>
      <c r="V961" s="272"/>
      <c r="W961" s="272"/>
      <c r="X961" s="272"/>
      <c r="Y961" s="272"/>
      <c r="Z961" s="272"/>
    </row>
    <row r="962" spans="1:26" ht="12.75" customHeight="1" x14ac:dyDescent="0.35">
      <c r="A962" s="272"/>
      <c r="B962" s="272"/>
      <c r="C962" s="272"/>
      <c r="D962" s="272"/>
      <c r="E962" s="272"/>
      <c r="F962" s="272"/>
      <c r="G962" s="272"/>
      <c r="H962" s="272"/>
      <c r="I962" s="272"/>
      <c r="J962" s="272"/>
      <c r="K962" s="272"/>
      <c r="L962" s="272"/>
      <c r="M962" s="272"/>
      <c r="N962" s="272"/>
      <c r="O962" s="272"/>
      <c r="P962" s="272"/>
      <c r="Q962" s="272"/>
      <c r="R962" s="272"/>
      <c r="S962" s="272"/>
      <c r="T962" s="272"/>
      <c r="U962" s="272"/>
      <c r="V962" s="272"/>
      <c r="W962" s="272"/>
      <c r="X962" s="272"/>
      <c r="Y962" s="272"/>
      <c r="Z962" s="272"/>
    </row>
    <row r="963" spans="1:26" ht="12.75" customHeight="1" x14ac:dyDescent="0.35">
      <c r="A963" s="272"/>
      <c r="B963" s="272"/>
      <c r="C963" s="272"/>
      <c r="D963" s="272"/>
      <c r="E963" s="272"/>
      <c r="F963" s="272"/>
      <c r="G963" s="272"/>
      <c r="H963" s="272"/>
      <c r="I963" s="272"/>
      <c r="J963" s="272"/>
      <c r="K963" s="272"/>
      <c r="L963" s="272"/>
      <c r="M963" s="272"/>
      <c r="N963" s="272"/>
      <c r="O963" s="272"/>
      <c r="P963" s="272"/>
      <c r="Q963" s="272"/>
      <c r="R963" s="272"/>
      <c r="S963" s="272"/>
      <c r="T963" s="272"/>
      <c r="U963" s="272"/>
      <c r="V963" s="272"/>
      <c r="W963" s="272"/>
      <c r="X963" s="272"/>
      <c r="Y963" s="272"/>
      <c r="Z963" s="272"/>
    </row>
    <row r="964" spans="1:26" ht="12.75" customHeight="1" x14ac:dyDescent="0.35">
      <c r="A964" s="272"/>
      <c r="B964" s="272"/>
      <c r="C964" s="272"/>
      <c r="D964" s="272"/>
      <c r="E964" s="272"/>
      <c r="F964" s="272"/>
      <c r="G964" s="272"/>
      <c r="H964" s="272"/>
      <c r="I964" s="272"/>
      <c r="J964" s="272"/>
      <c r="K964" s="272"/>
      <c r="L964" s="272"/>
      <c r="M964" s="272"/>
      <c r="N964" s="272"/>
      <c r="O964" s="272"/>
      <c r="P964" s="272"/>
      <c r="Q964" s="272"/>
      <c r="R964" s="272"/>
      <c r="S964" s="272"/>
      <c r="T964" s="272"/>
      <c r="U964" s="272"/>
      <c r="V964" s="272"/>
      <c r="W964" s="272"/>
      <c r="X964" s="272"/>
      <c r="Y964" s="272"/>
      <c r="Z964" s="272"/>
    </row>
    <row r="965" spans="1:26" ht="12.75" customHeight="1" x14ac:dyDescent="0.35">
      <c r="A965" s="272"/>
      <c r="B965" s="272"/>
      <c r="C965" s="272"/>
      <c r="D965" s="272"/>
      <c r="E965" s="272"/>
      <c r="F965" s="272"/>
      <c r="G965" s="272"/>
      <c r="H965" s="272"/>
      <c r="I965" s="272"/>
      <c r="J965" s="272"/>
      <c r="K965" s="272"/>
      <c r="L965" s="272"/>
      <c r="M965" s="272"/>
      <c r="N965" s="272"/>
      <c r="O965" s="272"/>
      <c r="P965" s="272"/>
      <c r="Q965" s="272"/>
      <c r="R965" s="272"/>
      <c r="S965" s="272"/>
      <c r="T965" s="272"/>
      <c r="U965" s="272"/>
      <c r="V965" s="272"/>
      <c r="W965" s="272"/>
      <c r="X965" s="272"/>
      <c r="Y965" s="272"/>
      <c r="Z965" s="272"/>
    </row>
    <row r="966" spans="1:26" ht="12.75" customHeight="1" x14ac:dyDescent="0.35">
      <c r="A966" s="272"/>
      <c r="B966" s="272"/>
      <c r="C966" s="272"/>
      <c r="D966" s="272"/>
      <c r="E966" s="272"/>
      <c r="F966" s="272"/>
      <c r="G966" s="272"/>
      <c r="H966" s="272"/>
      <c r="I966" s="272"/>
      <c r="J966" s="272"/>
      <c r="K966" s="272"/>
      <c r="L966" s="272"/>
      <c r="M966" s="272"/>
      <c r="N966" s="272"/>
      <c r="O966" s="272"/>
      <c r="P966" s="272"/>
      <c r="Q966" s="272"/>
      <c r="R966" s="272"/>
      <c r="S966" s="272"/>
      <c r="T966" s="272"/>
      <c r="U966" s="272"/>
      <c r="V966" s="272"/>
      <c r="W966" s="272"/>
      <c r="X966" s="272"/>
      <c r="Y966" s="272"/>
      <c r="Z966" s="272"/>
    </row>
    <row r="967" spans="1:26" ht="12.75" customHeight="1" x14ac:dyDescent="0.35">
      <c r="A967" s="272"/>
      <c r="B967" s="272"/>
      <c r="C967" s="272"/>
      <c r="D967" s="272"/>
      <c r="E967" s="272"/>
      <c r="F967" s="272"/>
      <c r="G967" s="272"/>
      <c r="H967" s="272"/>
      <c r="I967" s="272"/>
      <c r="J967" s="272"/>
      <c r="K967" s="272"/>
      <c r="L967" s="272"/>
      <c r="M967" s="272"/>
      <c r="N967" s="272"/>
      <c r="O967" s="272"/>
      <c r="P967" s="272"/>
      <c r="Q967" s="272"/>
      <c r="R967" s="272"/>
      <c r="S967" s="272"/>
      <c r="T967" s="272"/>
      <c r="U967" s="272"/>
      <c r="V967" s="272"/>
      <c r="W967" s="272"/>
      <c r="X967" s="272"/>
      <c r="Y967" s="272"/>
      <c r="Z967" s="272"/>
    </row>
    <row r="968" spans="1:26" ht="12.75" customHeight="1" x14ac:dyDescent="0.35">
      <c r="A968" s="272"/>
      <c r="B968" s="272"/>
      <c r="C968" s="272"/>
      <c r="D968" s="272"/>
      <c r="E968" s="272"/>
      <c r="F968" s="272"/>
      <c r="G968" s="272"/>
      <c r="H968" s="272"/>
      <c r="I968" s="272"/>
      <c r="J968" s="272"/>
      <c r="K968" s="272"/>
      <c r="L968" s="272"/>
      <c r="M968" s="272"/>
      <c r="N968" s="272"/>
      <c r="O968" s="272"/>
      <c r="P968" s="272"/>
      <c r="Q968" s="272"/>
      <c r="R968" s="272"/>
      <c r="S968" s="272"/>
      <c r="T968" s="272"/>
      <c r="U968" s="272"/>
      <c r="V968" s="272"/>
      <c r="W968" s="272"/>
      <c r="X968" s="272"/>
      <c r="Y968" s="272"/>
      <c r="Z968" s="272"/>
    </row>
    <row r="969" spans="1:26" ht="12.75" customHeight="1" x14ac:dyDescent="0.35">
      <c r="A969" s="272"/>
      <c r="B969" s="272"/>
      <c r="C969" s="272"/>
      <c r="D969" s="272"/>
      <c r="E969" s="272"/>
      <c r="F969" s="272"/>
      <c r="G969" s="272"/>
      <c r="H969" s="272"/>
      <c r="I969" s="272"/>
      <c r="J969" s="272"/>
      <c r="K969" s="272"/>
      <c r="L969" s="272"/>
      <c r="M969" s="272"/>
      <c r="N969" s="272"/>
      <c r="O969" s="272"/>
      <c r="P969" s="272"/>
      <c r="Q969" s="272"/>
      <c r="R969" s="272"/>
      <c r="S969" s="272"/>
      <c r="T969" s="272"/>
      <c r="U969" s="272"/>
      <c r="V969" s="272"/>
      <c r="W969" s="272"/>
      <c r="X969" s="272"/>
      <c r="Y969" s="272"/>
      <c r="Z969" s="272"/>
    </row>
    <row r="970" spans="1:26" ht="12.75" customHeight="1" x14ac:dyDescent="0.35">
      <c r="A970" s="272"/>
      <c r="B970" s="272"/>
      <c r="C970" s="272"/>
      <c r="D970" s="272"/>
      <c r="E970" s="272"/>
      <c r="F970" s="272"/>
      <c r="G970" s="272"/>
      <c r="H970" s="272"/>
      <c r="I970" s="272"/>
      <c r="J970" s="272"/>
      <c r="K970" s="272"/>
      <c r="L970" s="272"/>
      <c r="M970" s="272"/>
      <c r="N970" s="272"/>
      <c r="O970" s="272"/>
      <c r="P970" s="272"/>
      <c r="Q970" s="272"/>
      <c r="R970" s="272"/>
      <c r="S970" s="272"/>
      <c r="T970" s="272"/>
      <c r="U970" s="272"/>
      <c r="V970" s="272"/>
      <c r="W970" s="272"/>
      <c r="X970" s="272"/>
      <c r="Y970" s="272"/>
      <c r="Z970" s="272"/>
    </row>
    <row r="971" spans="1:26" ht="12.75" customHeight="1" x14ac:dyDescent="0.35">
      <c r="A971" s="272"/>
      <c r="B971" s="272"/>
      <c r="C971" s="272"/>
      <c r="D971" s="272"/>
      <c r="E971" s="272"/>
      <c r="F971" s="272"/>
      <c r="G971" s="272"/>
      <c r="H971" s="272"/>
      <c r="I971" s="272"/>
      <c r="J971" s="272"/>
      <c r="K971" s="272"/>
      <c r="L971" s="272"/>
      <c r="M971" s="272"/>
      <c r="N971" s="272"/>
      <c r="O971" s="272"/>
      <c r="P971" s="272"/>
      <c r="Q971" s="272"/>
      <c r="R971" s="272"/>
      <c r="S971" s="272"/>
      <c r="T971" s="272"/>
      <c r="U971" s="272"/>
      <c r="V971" s="272"/>
      <c r="W971" s="272"/>
      <c r="X971" s="272"/>
      <c r="Y971" s="272"/>
      <c r="Z971" s="272"/>
    </row>
    <row r="972" spans="1:26" ht="12.75" customHeight="1" x14ac:dyDescent="0.35">
      <c r="A972" s="272"/>
      <c r="B972" s="272"/>
      <c r="C972" s="272"/>
      <c r="D972" s="272"/>
      <c r="E972" s="272"/>
      <c r="F972" s="272"/>
      <c r="G972" s="272"/>
      <c r="H972" s="272"/>
      <c r="I972" s="272"/>
      <c r="J972" s="272"/>
      <c r="K972" s="272"/>
      <c r="L972" s="272"/>
      <c r="M972" s="272"/>
      <c r="N972" s="272"/>
      <c r="O972" s="272"/>
      <c r="P972" s="272"/>
      <c r="Q972" s="272"/>
      <c r="R972" s="272"/>
      <c r="S972" s="272"/>
      <c r="T972" s="272"/>
      <c r="U972" s="272"/>
      <c r="V972" s="272"/>
      <c r="W972" s="272"/>
      <c r="X972" s="272"/>
      <c r="Y972" s="272"/>
      <c r="Z972" s="272"/>
    </row>
    <row r="973" spans="1:26" ht="12.75" customHeight="1" x14ac:dyDescent="0.35">
      <c r="A973" s="272"/>
      <c r="B973" s="272"/>
      <c r="C973" s="272"/>
      <c r="D973" s="272"/>
      <c r="E973" s="272"/>
      <c r="F973" s="272"/>
      <c r="G973" s="272"/>
      <c r="H973" s="272"/>
      <c r="I973" s="272"/>
      <c r="J973" s="272"/>
      <c r="K973" s="272"/>
      <c r="L973" s="272"/>
      <c r="M973" s="272"/>
      <c r="N973" s="272"/>
      <c r="O973" s="272"/>
      <c r="P973" s="272"/>
      <c r="Q973" s="272"/>
      <c r="R973" s="272"/>
      <c r="S973" s="272"/>
      <c r="T973" s="272"/>
      <c r="U973" s="272"/>
      <c r="V973" s="272"/>
      <c r="W973" s="272"/>
      <c r="X973" s="272"/>
      <c r="Y973" s="272"/>
      <c r="Z973" s="272"/>
    </row>
    <row r="974" spans="1:26" ht="12.75" customHeight="1" x14ac:dyDescent="0.35">
      <c r="A974" s="272"/>
      <c r="B974" s="272"/>
      <c r="C974" s="272"/>
      <c r="D974" s="272"/>
      <c r="E974" s="272"/>
      <c r="F974" s="272"/>
      <c r="G974" s="272"/>
      <c r="H974" s="272"/>
      <c r="I974" s="272"/>
      <c r="J974" s="272"/>
      <c r="K974" s="272"/>
      <c r="L974" s="272"/>
      <c r="M974" s="272"/>
      <c r="N974" s="272"/>
      <c r="O974" s="272"/>
      <c r="P974" s="272"/>
      <c r="Q974" s="272"/>
      <c r="R974" s="272"/>
      <c r="S974" s="272"/>
      <c r="T974" s="272"/>
      <c r="U974" s="272"/>
      <c r="V974" s="272"/>
      <c r="W974" s="272"/>
      <c r="X974" s="272"/>
      <c r="Y974" s="272"/>
      <c r="Z974" s="272"/>
    </row>
    <row r="975" spans="1:26" ht="12.75" customHeight="1" x14ac:dyDescent="0.35">
      <c r="A975" s="272"/>
      <c r="B975" s="272"/>
      <c r="C975" s="272"/>
      <c r="D975" s="272"/>
      <c r="E975" s="272"/>
      <c r="F975" s="272"/>
      <c r="G975" s="272"/>
      <c r="H975" s="272"/>
      <c r="I975" s="272"/>
      <c r="J975" s="272"/>
      <c r="K975" s="272"/>
      <c r="L975" s="272"/>
      <c r="M975" s="272"/>
      <c r="N975" s="272"/>
      <c r="O975" s="272"/>
      <c r="P975" s="272"/>
      <c r="Q975" s="272"/>
      <c r="R975" s="272"/>
      <c r="S975" s="272"/>
      <c r="T975" s="272"/>
      <c r="U975" s="272"/>
      <c r="V975" s="272"/>
      <c r="W975" s="272"/>
      <c r="X975" s="272"/>
      <c r="Y975" s="272"/>
      <c r="Z975" s="272"/>
    </row>
    <row r="976" spans="1:26" ht="12.75" customHeight="1" x14ac:dyDescent="0.35">
      <c r="A976" s="272"/>
      <c r="B976" s="272"/>
      <c r="C976" s="272"/>
      <c r="D976" s="272"/>
      <c r="E976" s="272"/>
      <c r="F976" s="272"/>
      <c r="G976" s="272"/>
      <c r="H976" s="272"/>
      <c r="I976" s="272"/>
      <c r="J976" s="272"/>
      <c r="K976" s="272"/>
      <c r="L976" s="272"/>
      <c r="M976" s="272"/>
      <c r="N976" s="272"/>
      <c r="O976" s="272"/>
      <c r="P976" s="272"/>
      <c r="Q976" s="272"/>
      <c r="R976" s="272"/>
      <c r="S976" s="272"/>
      <c r="T976" s="272"/>
      <c r="U976" s="272"/>
      <c r="V976" s="272"/>
      <c r="W976" s="272"/>
      <c r="X976" s="272"/>
      <c r="Y976" s="272"/>
      <c r="Z976" s="272"/>
    </row>
    <row r="977" spans="1:26" ht="12.75" customHeight="1" x14ac:dyDescent="0.35">
      <c r="A977" s="272"/>
      <c r="B977" s="272"/>
      <c r="C977" s="272"/>
      <c r="D977" s="272"/>
      <c r="E977" s="272"/>
      <c r="F977" s="272"/>
      <c r="G977" s="272"/>
      <c r="H977" s="272"/>
      <c r="I977" s="272"/>
      <c r="J977" s="272"/>
      <c r="K977" s="272"/>
      <c r="L977" s="272"/>
      <c r="M977" s="272"/>
      <c r="N977" s="272"/>
      <c r="O977" s="272"/>
      <c r="P977" s="272"/>
      <c r="Q977" s="272"/>
      <c r="R977" s="272"/>
      <c r="S977" s="272"/>
      <c r="T977" s="272"/>
      <c r="U977" s="272"/>
      <c r="V977" s="272"/>
      <c r="W977" s="272"/>
      <c r="X977" s="272"/>
      <c r="Y977" s="272"/>
      <c r="Z977" s="272"/>
    </row>
    <row r="978" spans="1:26" ht="12.75" customHeight="1" x14ac:dyDescent="0.35">
      <c r="A978" s="272"/>
      <c r="B978" s="272"/>
      <c r="C978" s="272"/>
      <c r="D978" s="272"/>
      <c r="E978" s="272"/>
      <c r="F978" s="272"/>
      <c r="G978" s="272"/>
      <c r="H978" s="272"/>
      <c r="I978" s="272"/>
      <c r="J978" s="272"/>
      <c r="K978" s="272"/>
      <c r="L978" s="272"/>
      <c r="M978" s="272"/>
      <c r="N978" s="272"/>
      <c r="O978" s="272"/>
      <c r="P978" s="272"/>
      <c r="Q978" s="272"/>
      <c r="R978" s="272"/>
      <c r="S978" s="272"/>
      <c r="T978" s="272"/>
      <c r="U978" s="272"/>
      <c r="V978" s="272"/>
      <c r="W978" s="272"/>
      <c r="X978" s="272"/>
      <c r="Y978" s="272"/>
      <c r="Z978" s="272"/>
    </row>
    <row r="979" spans="1:26" ht="12.75" customHeight="1" x14ac:dyDescent="0.35">
      <c r="A979" s="272"/>
      <c r="B979" s="272"/>
      <c r="C979" s="272"/>
      <c r="D979" s="272"/>
      <c r="E979" s="272"/>
      <c r="F979" s="272"/>
      <c r="G979" s="272"/>
      <c r="H979" s="272"/>
      <c r="I979" s="272"/>
      <c r="J979" s="272"/>
      <c r="K979" s="272"/>
      <c r="L979" s="272"/>
      <c r="M979" s="272"/>
      <c r="N979" s="272"/>
      <c r="O979" s="272"/>
      <c r="P979" s="272"/>
      <c r="Q979" s="272"/>
      <c r="R979" s="272"/>
      <c r="S979" s="272"/>
      <c r="T979" s="272"/>
      <c r="U979" s="272"/>
      <c r="V979" s="272"/>
      <c r="W979" s="272"/>
      <c r="X979" s="272"/>
      <c r="Y979" s="272"/>
      <c r="Z979" s="272"/>
    </row>
    <row r="980" spans="1:26" ht="12.75" customHeight="1" x14ac:dyDescent="0.35">
      <c r="A980" s="272"/>
      <c r="B980" s="272"/>
      <c r="C980" s="272"/>
      <c r="D980" s="272"/>
      <c r="E980" s="272"/>
      <c r="F980" s="272"/>
      <c r="G980" s="272"/>
      <c r="H980" s="272"/>
      <c r="I980" s="272"/>
      <c r="J980" s="272"/>
      <c r="K980" s="272"/>
      <c r="L980" s="272"/>
      <c r="M980" s="272"/>
      <c r="N980" s="272"/>
      <c r="O980" s="272"/>
      <c r="P980" s="272"/>
      <c r="Q980" s="272"/>
      <c r="R980" s="272"/>
      <c r="S980" s="272"/>
      <c r="T980" s="272"/>
      <c r="U980" s="272"/>
      <c r="V980" s="272"/>
      <c r="W980" s="272"/>
      <c r="X980" s="272"/>
      <c r="Y980" s="272"/>
      <c r="Z980" s="272"/>
    </row>
    <row r="981" spans="1:26" ht="12.75" customHeight="1" x14ac:dyDescent="0.35">
      <c r="A981" s="272"/>
      <c r="B981" s="272"/>
      <c r="C981" s="272"/>
      <c r="D981" s="272"/>
      <c r="E981" s="272"/>
      <c r="F981" s="272"/>
      <c r="G981" s="272"/>
      <c r="H981" s="272"/>
      <c r="I981" s="272"/>
      <c r="J981" s="272"/>
      <c r="K981" s="272"/>
      <c r="L981" s="272"/>
      <c r="M981" s="272"/>
      <c r="N981" s="272"/>
      <c r="O981" s="272"/>
      <c r="P981" s="272"/>
      <c r="Q981" s="272"/>
      <c r="R981" s="272"/>
      <c r="S981" s="272"/>
      <c r="T981" s="272"/>
      <c r="U981" s="272"/>
      <c r="V981" s="272"/>
      <c r="W981" s="272"/>
      <c r="X981" s="272"/>
      <c r="Y981" s="272"/>
      <c r="Z981" s="272"/>
    </row>
    <row r="982" spans="1:26" ht="12.75" customHeight="1" x14ac:dyDescent="0.35">
      <c r="A982" s="272"/>
      <c r="B982" s="272"/>
      <c r="C982" s="272"/>
      <c r="D982" s="272"/>
      <c r="E982" s="272"/>
      <c r="F982" s="272"/>
      <c r="G982" s="272"/>
      <c r="H982" s="272"/>
      <c r="I982" s="272"/>
      <c r="J982" s="272"/>
      <c r="K982" s="272"/>
      <c r="L982" s="272"/>
      <c r="M982" s="272"/>
      <c r="N982" s="272"/>
      <c r="O982" s="272"/>
      <c r="P982" s="272"/>
      <c r="Q982" s="272"/>
      <c r="R982" s="272"/>
      <c r="S982" s="272"/>
      <c r="T982" s="272"/>
      <c r="U982" s="272"/>
      <c r="V982" s="272"/>
      <c r="W982" s="272"/>
      <c r="X982" s="272"/>
      <c r="Y982" s="272"/>
      <c r="Z982" s="272"/>
    </row>
    <row r="983" spans="1:26" ht="12.75" customHeight="1" x14ac:dyDescent="0.35">
      <c r="A983" s="272"/>
      <c r="B983" s="272"/>
      <c r="C983" s="272"/>
      <c r="D983" s="272"/>
      <c r="E983" s="272"/>
      <c r="F983" s="272"/>
      <c r="G983" s="272"/>
      <c r="H983" s="272"/>
      <c r="I983" s="272"/>
      <c r="J983" s="272"/>
      <c r="K983" s="272"/>
      <c r="L983" s="272"/>
      <c r="M983" s="272"/>
      <c r="N983" s="272"/>
      <c r="O983" s="272"/>
      <c r="P983" s="272"/>
      <c r="Q983" s="272"/>
      <c r="R983" s="272"/>
      <c r="S983" s="272"/>
      <c r="T983" s="272"/>
      <c r="U983" s="272"/>
      <c r="V983" s="272"/>
      <c r="W983" s="272"/>
      <c r="X983" s="272"/>
      <c r="Y983" s="272"/>
      <c r="Z983" s="272"/>
    </row>
    <row r="984" spans="1:26" ht="12.75" customHeight="1" x14ac:dyDescent="0.35">
      <c r="A984" s="272"/>
      <c r="B984" s="272"/>
      <c r="C984" s="272"/>
      <c r="D984" s="272"/>
      <c r="E984" s="272"/>
      <c r="F984" s="272"/>
      <c r="G984" s="272"/>
      <c r="H984" s="272"/>
      <c r="I984" s="272"/>
      <c r="J984" s="272"/>
      <c r="K984" s="272"/>
      <c r="L984" s="272"/>
      <c r="M984" s="272"/>
      <c r="N984" s="272"/>
      <c r="O984" s="272"/>
      <c r="P984" s="272"/>
      <c r="Q984" s="272"/>
      <c r="R984" s="272"/>
      <c r="S984" s="272"/>
      <c r="T984" s="272"/>
      <c r="U984" s="272"/>
      <c r="V984" s="272"/>
      <c r="W984" s="272"/>
      <c r="X984" s="272"/>
      <c r="Y984" s="272"/>
      <c r="Z984" s="272"/>
    </row>
    <row r="985" spans="1:26" ht="12.75" customHeight="1" x14ac:dyDescent="0.35">
      <c r="A985" s="272"/>
      <c r="B985" s="272"/>
      <c r="C985" s="272"/>
      <c r="D985" s="272"/>
      <c r="E985" s="272"/>
      <c r="F985" s="272"/>
      <c r="G985" s="272"/>
      <c r="H985" s="272"/>
      <c r="I985" s="272"/>
      <c r="J985" s="272"/>
      <c r="K985" s="272"/>
      <c r="L985" s="272"/>
      <c r="M985" s="272"/>
      <c r="N985" s="272"/>
      <c r="O985" s="272"/>
      <c r="P985" s="272"/>
      <c r="Q985" s="272"/>
      <c r="R985" s="272"/>
      <c r="S985" s="272"/>
      <c r="T985" s="272"/>
      <c r="U985" s="272"/>
      <c r="V985" s="272"/>
      <c r="W985" s="272"/>
      <c r="X985" s="272"/>
      <c r="Y985" s="272"/>
      <c r="Z985" s="272"/>
    </row>
    <row r="986" spans="1:26" ht="12.75" customHeight="1" x14ac:dyDescent="0.35">
      <c r="A986" s="272"/>
      <c r="B986" s="272"/>
      <c r="C986" s="272"/>
      <c r="D986" s="272"/>
      <c r="E986" s="272"/>
      <c r="F986" s="272"/>
      <c r="G986" s="272"/>
      <c r="H986" s="272"/>
      <c r="I986" s="272"/>
      <c r="J986" s="272"/>
      <c r="K986" s="272"/>
      <c r="L986" s="272"/>
      <c r="M986" s="272"/>
      <c r="N986" s="272"/>
      <c r="O986" s="272"/>
      <c r="P986" s="272"/>
      <c r="Q986" s="272"/>
      <c r="R986" s="272"/>
      <c r="S986" s="272"/>
      <c r="T986" s="272"/>
      <c r="U986" s="272"/>
      <c r="V986" s="272"/>
      <c r="W986" s="272"/>
      <c r="X986" s="272"/>
      <c r="Y986" s="272"/>
      <c r="Z986" s="272"/>
    </row>
    <row r="987" spans="1:26" ht="12.75" customHeight="1" x14ac:dyDescent="0.35">
      <c r="A987" s="272"/>
      <c r="B987" s="272"/>
      <c r="C987" s="272"/>
      <c r="D987" s="272"/>
      <c r="E987" s="272"/>
      <c r="F987" s="272"/>
      <c r="G987" s="272"/>
      <c r="H987" s="272"/>
      <c r="I987" s="272"/>
      <c r="J987" s="272"/>
      <c r="K987" s="272"/>
      <c r="L987" s="272"/>
      <c r="M987" s="272"/>
      <c r="N987" s="272"/>
      <c r="O987" s="272"/>
      <c r="P987" s="272"/>
      <c r="Q987" s="272"/>
      <c r="R987" s="272"/>
      <c r="S987" s="272"/>
      <c r="T987" s="272"/>
      <c r="U987" s="272"/>
      <c r="V987" s="272"/>
      <c r="W987" s="272"/>
      <c r="X987" s="272"/>
      <c r="Y987" s="272"/>
      <c r="Z987" s="272"/>
    </row>
    <row r="988" spans="1:26" ht="12.75" customHeight="1" x14ac:dyDescent="0.35">
      <c r="A988" s="272"/>
      <c r="B988" s="272"/>
      <c r="C988" s="272"/>
      <c r="D988" s="272"/>
      <c r="E988" s="272"/>
      <c r="F988" s="272"/>
      <c r="G988" s="272"/>
      <c r="H988" s="272"/>
      <c r="I988" s="272"/>
      <c r="J988" s="272"/>
      <c r="K988" s="272"/>
      <c r="L988" s="272"/>
      <c r="M988" s="272"/>
      <c r="N988" s="272"/>
      <c r="O988" s="272"/>
      <c r="P988" s="272"/>
      <c r="Q988" s="272"/>
      <c r="R988" s="272"/>
      <c r="S988" s="272"/>
      <c r="T988" s="272"/>
      <c r="U988" s="272"/>
      <c r="V988" s="272"/>
      <c r="W988" s="272"/>
      <c r="X988" s="272"/>
      <c r="Y988" s="272"/>
      <c r="Z988" s="272"/>
    </row>
    <row r="989" spans="1:26" ht="12.75" customHeight="1" x14ac:dyDescent="0.35">
      <c r="A989" s="272"/>
      <c r="B989" s="272"/>
      <c r="C989" s="272"/>
      <c r="D989" s="272"/>
      <c r="E989" s="272"/>
      <c r="F989" s="272"/>
      <c r="G989" s="272"/>
      <c r="H989" s="272"/>
      <c r="I989" s="272"/>
      <c r="J989" s="272"/>
      <c r="K989" s="272"/>
      <c r="L989" s="272"/>
      <c r="M989" s="272"/>
      <c r="N989" s="272"/>
      <c r="O989" s="272"/>
      <c r="P989" s="272"/>
      <c r="Q989" s="272"/>
      <c r="R989" s="272"/>
      <c r="S989" s="272"/>
      <c r="T989" s="272"/>
      <c r="U989" s="272"/>
      <c r="V989" s="272"/>
      <c r="W989" s="272"/>
      <c r="X989" s="272"/>
      <c r="Y989" s="272"/>
      <c r="Z989" s="272"/>
    </row>
    <row r="990" spans="1:26" ht="12.75" customHeight="1" x14ac:dyDescent="0.35">
      <c r="A990" s="272"/>
      <c r="B990" s="272"/>
      <c r="C990" s="272"/>
      <c r="D990" s="272"/>
      <c r="E990" s="272"/>
      <c r="F990" s="272"/>
      <c r="G990" s="272"/>
      <c r="H990" s="272"/>
      <c r="I990" s="272"/>
      <c r="J990" s="272"/>
      <c r="K990" s="272"/>
      <c r="L990" s="272"/>
      <c r="M990" s="272"/>
      <c r="N990" s="272"/>
      <c r="O990" s="272"/>
      <c r="P990" s="272"/>
      <c r="Q990" s="272"/>
      <c r="R990" s="272"/>
      <c r="S990" s="272"/>
      <c r="T990" s="272"/>
      <c r="U990" s="272"/>
      <c r="V990" s="272"/>
      <c r="W990" s="272"/>
      <c r="X990" s="272"/>
      <c r="Y990" s="272"/>
      <c r="Z990" s="272"/>
    </row>
    <row r="991" spans="1:26" ht="12.75" customHeight="1" x14ac:dyDescent="0.35">
      <c r="A991" s="272"/>
      <c r="B991" s="272"/>
      <c r="C991" s="272"/>
      <c r="D991" s="272"/>
      <c r="E991" s="272"/>
      <c r="F991" s="272"/>
      <c r="G991" s="272"/>
      <c r="H991" s="272"/>
      <c r="I991" s="272"/>
      <c r="J991" s="272"/>
      <c r="K991" s="272"/>
      <c r="L991" s="272"/>
      <c r="M991" s="272"/>
      <c r="N991" s="272"/>
      <c r="O991" s="272"/>
      <c r="P991" s="272"/>
      <c r="Q991" s="272"/>
      <c r="R991" s="272"/>
      <c r="S991" s="272"/>
      <c r="T991" s="272"/>
      <c r="U991" s="272"/>
      <c r="V991" s="272"/>
      <c r="W991" s="272"/>
      <c r="X991" s="272"/>
      <c r="Y991" s="272"/>
      <c r="Z991" s="272"/>
    </row>
    <row r="992" spans="1:26" ht="12.75" customHeight="1" x14ac:dyDescent="0.35">
      <c r="A992" s="272"/>
      <c r="B992" s="272"/>
      <c r="C992" s="272"/>
      <c r="D992" s="272"/>
      <c r="E992" s="272"/>
      <c r="F992" s="272"/>
      <c r="G992" s="272"/>
      <c r="H992" s="272"/>
      <c r="I992" s="272"/>
      <c r="J992" s="272"/>
      <c r="K992" s="272"/>
      <c r="L992" s="272"/>
      <c r="M992" s="272"/>
      <c r="N992" s="272"/>
      <c r="O992" s="272"/>
      <c r="P992" s="272"/>
      <c r="Q992" s="272"/>
      <c r="R992" s="272"/>
      <c r="S992" s="272"/>
      <c r="T992" s="272"/>
      <c r="U992" s="272"/>
      <c r="V992" s="272"/>
      <c r="W992" s="272"/>
      <c r="X992" s="272"/>
      <c r="Y992" s="272"/>
      <c r="Z992" s="272"/>
    </row>
    <row r="993" spans="1:26" ht="12.75" customHeight="1" x14ac:dyDescent="0.35">
      <c r="A993" s="272"/>
      <c r="B993" s="272"/>
      <c r="C993" s="272"/>
      <c r="D993" s="272"/>
      <c r="E993" s="272"/>
      <c r="F993" s="272"/>
      <c r="G993" s="272"/>
      <c r="H993" s="272"/>
      <c r="I993" s="272"/>
      <c r="J993" s="272"/>
      <c r="K993" s="272"/>
      <c r="L993" s="272"/>
      <c r="M993" s="272"/>
      <c r="N993" s="272"/>
      <c r="O993" s="272"/>
      <c r="P993" s="272"/>
      <c r="Q993" s="272"/>
      <c r="R993" s="272"/>
      <c r="S993" s="272"/>
      <c r="T993" s="272"/>
      <c r="U993" s="272"/>
      <c r="V993" s="272"/>
      <c r="W993" s="272"/>
      <c r="X993" s="272"/>
      <c r="Y993" s="272"/>
      <c r="Z993" s="272"/>
    </row>
    <row r="994" spans="1:26" ht="12.75" customHeight="1" x14ac:dyDescent="0.35">
      <c r="A994" s="272"/>
      <c r="B994" s="272"/>
      <c r="C994" s="272"/>
      <c r="D994" s="272"/>
      <c r="E994" s="272"/>
      <c r="F994" s="272"/>
      <c r="G994" s="272"/>
      <c r="H994" s="272"/>
      <c r="I994" s="272"/>
      <c r="J994" s="272"/>
      <c r="K994" s="272"/>
      <c r="L994" s="272"/>
      <c r="M994" s="272"/>
      <c r="N994" s="272"/>
      <c r="O994" s="272"/>
      <c r="P994" s="272"/>
      <c r="Q994" s="272"/>
      <c r="R994" s="272"/>
      <c r="S994" s="272"/>
      <c r="T994" s="272"/>
      <c r="U994" s="272"/>
      <c r="V994" s="272"/>
      <c r="W994" s="272"/>
      <c r="X994" s="272"/>
      <c r="Y994" s="272"/>
      <c r="Z994" s="272"/>
    </row>
    <row r="995" spans="1:26" ht="12.75" customHeight="1" x14ac:dyDescent="0.35">
      <c r="A995" s="272"/>
      <c r="B995" s="272"/>
      <c r="C995" s="272"/>
      <c r="D995" s="272"/>
      <c r="E995" s="272"/>
      <c r="F995" s="272"/>
      <c r="G995" s="272"/>
      <c r="H995" s="272"/>
      <c r="I995" s="272"/>
      <c r="J995" s="272"/>
      <c r="K995" s="272"/>
      <c r="L995" s="272"/>
      <c r="M995" s="272"/>
      <c r="N995" s="272"/>
      <c r="O995" s="272"/>
      <c r="P995" s="272"/>
      <c r="Q995" s="272"/>
      <c r="R995" s="272"/>
      <c r="S995" s="272"/>
      <c r="T995" s="272"/>
      <c r="U995" s="272"/>
      <c r="V995" s="272"/>
      <c r="W995" s="272"/>
      <c r="X995" s="272"/>
      <c r="Y995" s="272"/>
      <c r="Z995" s="272"/>
    </row>
    <row r="996" spans="1:26" ht="12.75" customHeight="1" x14ac:dyDescent="0.35">
      <c r="A996" s="272"/>
      <c r="B996" s="272"/>
      <c r="C996" s="272"/>
      <c r="D996" s="272"/>
      <c r="E996" s="272"/>
      <c r="F996" s="272"/>
      <c r="G996" s="272"/>
      <c r="H996" s="272"/>
      <c r="I996" s="272"/>
      <c r="J996" s="272"/>
      <c r="K996" s="272"/>
      <c r="L996" s="272"/>
      <c r="M996" s="272"/>
      <c r="N996" s="272"/>
      <c r="O996" s="272"/>
      <c r="P996" s="272"/>
      <c r="Q996" s="272"/>
      <c r="R996" s="272"/>
      <c r="S996" s="272"/>
      <c r="T996" s="272"/>
      <c r="U996" s="272"/>
      <c r="V996" s="272"/>
      <c r="W996" s="272"/>
      <c r="X996" s="272"/>
      <c r="Y996" s="272"/>
      <c r="Z996" s="272"/>
    </row>
    <row r="997" spans="1:26" ht="12.75" customHeight="1" x14ac:dyDescent="0.35">
      <c r="A997" s="272"/>
      <c r="B997" s="272"/>
      <c r="C997" s="272"/>
      <c r="D997" s="272"/>
      <c r="E997" s="272"/>
      <c r="F997" s="272"/>
      <c r="G997" s="272"/>
      <c r="H997" s="272"/>
      <c r="I997" s="272"/>
      <c r="J997" s="272"/>
      <c r="K997" s="272"/>
      <c r="L997" s="272"/>
      <c r="M997" s="272"/>
      <c r="N997" s="272"/>
      <c r="O997" s="272"/>
      <c r="P997" s="272"/>
      <c r="Q997" s="272"/>
      <c r="R997" s="272"/>
      <c r="S997" s="272"/>
      <c r="T997" s="272"/>
      <c r="U997" s="272"/>
      <c r="V997" s="272"/>
      <c r="W997" s="272"/>
      <c r="X997" s="272"/>
      <c r="Y997" s="272"/>
      <c r="Z997" s="272"/>
    </row>
    <row r="998" spans="1:26" ht="12.75" customHeight="1" x14ac:dyDescent="0.35">
      <c r="A998" s="272"/>
      <c r="B998" s="272"/>
      <c r="C998" s="272"/>
      <c r="D998" s="272"/>
      <c r="E998" s="272"/>
      <c r="F998" s="272"/>
      <c r="G998" s="272"/>
      <c r="H998" s="272"/>
      <c r="I998" s="272"/>
      <c r="J998" s="272"/>
      <c r="K998" s="272"/>
      <c r="L998" s="272"/>
      <c r="M998" s="272"/>
      <c r="N998" s="272"/>
      <c r="O998" s="272"/>
      <c r="P998" s="272"/>
      <c r="Q998" s="272"/>
      <c r="R998" s="272"/>
      <c r="S998" s="272"/>
      <c r="T998" s="272"/>
      <c r="U998" s="272"/>
      <c r="V998" s="272"/>
      <c r="W998" s="272"/>
      <c r="X998" s="272"/>
      <c r="Y998" s="272"/>
      <c r="Z998" s="272"/>
    </row>
    <row r="999" spans="1:26" ht="12.75" customHeight="1" x14ac:dyDescent="0.35">
      <c r="A999" s="272"/>
      <c r="B999" s="272"/>
      <c r="C999" s="272"/>
      <c r="D999" s="272"/>
      <c r="E999" s="272"/>
      <c r="F999" s="272"/>
      <c r="G999" s="272"/>
      <c r="H999" s="272"/>
      <c r="I999" s="272"/>
      <c r="J999" s="272"/>
      <c r="K999" s="272"/>
      <c r="L999" s="272"/>
      <c r="M999" s="272"/>
      <c r="N999" s="272"/>
      <c r="O999" s="272"/>
      <c r="P999" s="272"/>
      <c r="Q999" s="272"/>
      <c r="R999" s="272"/>
      <c r="S999" s="272"/>
      <c r="T999" s="272"/>
      <c r="U999" s="272"/>
      <c r="V999" s="272"/>
      <c r="W999" s="272"/>
      <c r="X999" s="272"/>
      <c r="Y999" s="272"/>
      <c r="Z999" s="272"/>
    </row>
    <row r="1000" spans="1:26" ht="12.75" customHeight="1" x14ac:dyDescent="0.35">
      <c r="A1000" s="272"/>
      <c r="B1000" s="272"/>
      <c r="C1000" s="272"/>
      <c r="D1000" s="272"/>
      <c r="E1000" s="272"/>
      <c r="F1000" s="272"/>
      <c r="G1000" s="272"/>
      <c r="H1000" s="272"/>
      <c r="I1000" s="272"/>
      <c r="J1000" s="272"/>
      <c r="K1000" s="272"/>
      <c r="L1000" s="272"/>
      <c r="M1000" s="272"/>
      <c r="N1000" s="272"/>
      <c r="O1000" s="272"/>
      <c r="P1000" s="272"/>
      <c r="Q1000" s="272"/>
      <c r="R1000" s="272"/>
      <c r="S1000" s="272"/>
      <c r="T1000" s="272"/>
      <c r="U1000" s="272"/>
      <c r="V1000" s="272"/>
      <c r="W1000" s="272"/>
      <c r="X1000" s="272"/>
      <c r="Y1000" s="272"/>
      <c r="Z1000" s="272"/>
    </row>
  </sheetData>
  <mergeCells count="41">
    <mergeCell ref="B12:H12"/>
    <mergeCell ref="A1:I1"/>
    <mergeCell ref="A2:I2"/>
    <mergeCell ref="B3:I3"/>
    <mergeCell ref="B4:H4"/>
    <mergeCell ref="B5:D5"/>
    <mergeCell ref="B6:D6"/>
    <mergeCell ref="B7:D7"/>
    <mergeCell ref="B8:H8"/>
    <mergeCell ref="B9:H9"/>
    <mergeCell ref="B10:H10"/>
    <mergeCell ref="B11:H11"/>
    <mergeCell ref="B25:H25"/>
    <mergeCell ref="B13:H13"/>
    <mergeCell ref="F14:H14"/>
    <mergeCell ref="B16:I16"/>
    <mergeCell ref="B17:H17"/>
    <mergeCell ref="B18:H18"/>
    <mergeCell ref="B19:H19"/>
    <mergeCell ref="B20:H20"/>
    <mergeCell ref="B21:H21"/>
    <mergeCell ref="B22:H22"/>
    <mergeCell ref="B23:H23"/>
    <mergeCell ref="B24:H24"/>
    <mergeCell ref="B42:H42"/>
    <mergeCell ref="F27:H27"/>
    <mergeCell ref="B29:I29"/>
    <mergeCell ref="B30:H30"/>
    <mergeCell ref="B31:H31"/>
    <mergeCell ref="B32:H32"/>
    <mergeCell ref="B33:H33"/>
    <mergeCell ref="B34:H34"/>
    <mergeCell ref="B35:H35"/>
    <mergeCell ref="B36:H36"/>
    <mergeCell ref="B40:H40"/>
    <mergeCell ref="B41:H41"/>
    <mergeCell ref="F43:H43"/>
    <mergeCell ref="B46:E46"/>
    <mergeCell ref="F46:H46"/>
    <mergeCell ref="A49:H49"/>
    <mergeCell ref="A51:H51"/>
  </mergeCells>
  <pageMargins left="0.69930555555555596" right="0.69930555555555596" top="0.75" bottom="0.75" header="0" footer="0"/>
  <pageSetup paperSize="9" scale="6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pageSetUpPr fitToPage="1"/>
  </sheetPr>
  <dimension ref="A1:L128"/>
  <sheetViews>
    <sheetView topLeftCell="A75" workbookViewId="0">
      <selection activeCell="B94" sqref="B94"/>
    </sheetView>
  </sheetViews>
  <sheetFormatPr baseColWidth="10" defaultColWidth="11.453125" defaultRowHeight="12.5" x14ac:dyDescent="0.25"/>
  <cols>
    <col min="1" max="1" width="9.36328125" style="2" customWidth="1"/>
    <col min="2" max="2" width="71.54296875" style="2" bestFit="1" customWidth="1"/>
    <col min="3" max="3" width="26.6328125" style="2" customWidth="1"/>
    <col min="4" max="4" width="17.36328125" style="2" customWidth="1"/>
    <col min="5" max="5" width="18.453125" style="2" customWidth="1"/>
    <col min="6" max="6" width="20.6328125" style="2" customWidth="1"/>
    <col min="7" max="7" width="20.08984375" style="2" customWidth="1"/>
    <col min="8" max="8" width="24.08984375" style="2" customWidth="1"/>
    <col min="9" max="9" width="30.6328125" style="2" bestFit="1" customWidth="1"/>
    <col min="10" max="10" width="31.54296875" style="2" bestFit="1" customWidth="1"/>
    <col min="11" max="16384" width="11.453125" style="2"/>
  </cols>
  <sheetData>
    <row r="1" spans="2:10" ht="15.5" x14ac:dyDescent="0.25">
      <c r="B1" s="521" t="s">
        <v>10472</v>
      </c>
      <c r="C1" s="521"/>
      <c r="D1" s="521"/>
      <c r="E1" s="521"/>
      <c r="F1" s="521"/>
      <c r="G1" s="521"/>
    </row>
    <row r="2" spans="2:10" ht="13" x14ac:dyDescent="0.3">
      <c r="B2" s="3"/>
      <c r="C2" s="3"/>
      <c r="D2" s="3"/>
      <c r="E2" s="3"/>
      <c r="F2" s="3"/>
      <c r="G2" s="3"/>
      <c r="H2" s="9"/>
      <c r="I2" s="9"/>
    </row>
    <row r="3" spans="2:10" x14ac:dyDescent="0.25">
      <c r="B3" s="518" t="str">
        <f>+'Analisis Factor Prestacional'!A3:A5</f>
        <v>Datos Basicos año 2024</v>
      </c>
      <c r="C3" s="4" t="s">
        <v>10473</v>
      </c>
      <c r="D3" s="8">
        <v>366</v>
      </c>
      <c r="E3" s="10"/>
      <c r="F3" s="3"/>
      <c r="G3" s="3"/>
      <c r="H3"/>
      <c r="I3"/>
    </row>
    <row r="4" spans="2:10" x14ac:dyDescent="0.25">
      <c r="B4" s="519"/>
      <c r="C4" s="154" t="s">
        <v>10474</v>
      </c>
      <c r="D4" s="73">
        <f>+'Analisis Factor Prestacional'!$C$4</f>
        <v>200000</v>
      </c>
      <c r="E4" s="11"/>
      <c r="F4" s="3"/>
      <c r="G4" s="3"/>
      <c r="H4"/>
      <c r="I4"/>
    </row>
    <row r="5" spans="2:10" x14ac:dyDescent="0.25">
      <c r="B5" s="520"/>
      <c r="C5" s="154" t="s">
        <v>10475</v>
      </c>
      <c r="D5" s="73">
        <f>+'Analisis Factor Prestacional'!$C$5</f>
        <v>1423500</v>
      </c>
      <c r="E5" s="11"/>
      <c r="F5" s="5"/>
      <c r="G5" s="5"/>
      <c r="H5"/>
      <c r="I5"/>
    </row>
    <row r="6" spans="2:10" x14ac:dyDescent="0.25">
      <c r="B6" s="3"/>
      <c r="C6" s="3"/>
      <c r="D6" s="3"/>
      <c r="E6" s="3"/>
      <c r="F6" s="3"/>
      <c r="G6" s="3"/>
      <c r="H6"/>
      <c r="I6"/>
    </row>
    <row r="7" spans="2:10" ht="13" x14ac:dyDescent="0.25">
      <c r="B7" s="25" t="s">
        <v>10476</v>
      </c>
      <c r="C7" s="3"/>
      <c r="D7" s="3"/>
      <c r="E7" s="3"/>
      <c r="F7" s="3"/>
      <c r="G7" s="3"/>
      <c r="H7"/>
      <c r="I7"/>
    </row>
    <row r="8" spans="2:10" ht="28.5" customHeight="1" x14ac:dyDescent="0.25">
      <c r="B8" s="6" t="s">
        <v>10477</v>
      </c>
      <c r="C8" s="17" t="s">
        <v>10478</v>
      </c>
      <c r="D8" s="17" t="s">
        <v>10479</v>
      </c>
      <c r="E8" s="17" t="s">
        <v>10480</v>
      </c>
      <c r="F8" s="17" t="s">
        <v>10481</v>
      </c>
      <c r="G8" s="17" t="s">
        <v>10482</v>
      </c>
      <c r="H8"/>
      <c r="I8"/>
    </row>
    <row r="9" spans="2:10" x14ac:dyDescent="0.25">
      <c r="B9" s="4" t="s">
        <v>10483</v>
      </c>
      <c r="C9" s="19">
        <f>+$D$5*1.6</f>
        <v>2277600</v>
      </c>
      <c r="D9" s="19">
        <f>+C9/30</f>
        <v>75920</v>
      </c>
      <c r="E9" s="56">
        <f>+D9/7.33</f>
        <v>10357.435197817189</v>
      </c>
      <c r="F9" s="64">
        <f>+IF(C9&gt;2*$D$5,'Analisis Factor Prestacional'!$D$28+1,'Analisis Factor Prestacional'!$C$28+1)</f>
        <v>1.8290000000000002</v>
      </c>
      <c r="G9" s="63">
        <f>+F9*E9</f>
        <v>18943.748976807641</v>
      </c>
      <c r="H9"/>
      <c r="I9"/>
      <c r="J9" s="21"/>
    </row>
    <row r="10" spans="2:10" x14ac:dyDescent="0.25">
      <c r="B10" s="4" t="s">
        <v>10484</v>
      </c>
      <c r="C10" s="19">
        <f>+$D$5</f>
        <v>1423500</v>
      </c>
      <c r="D10" s="19">
        <f>+C10/30</f>
        <v>47450</v>
      </c>
      <c r="E10" s="56">
        <f>+D10/7.33</f>
        <v>6473.3969986357433</v>
      </c>
      <c r="F10" s="64">
        <f>+IF(C10&gt;2*$D$5,'Analisis Factor Prestacional'!$D$28+1,'Analisis Factor Prestacional'!$C$28+1)</f>
        <v>1.8290000000000002</v>
      </c>
      <c r="G10" s="63">
        <f>+F10*E10</f>
        <v>11839.843110504777</v>
      </c>
      <c r="H10"/>
      <c r="I10"/>
      <c r="J10" s="22"/>
    </row>
    <row r="11" spans="2:10" ht="13" x14ac:dyDescent="0.25">
      <c r="B11" s="23" t="s">
        <v>10485</v>
      </c>
      <c r="C11" s="24">
        <f>SUM(C9:C10)</f>
        <v>3701100</v>
      </c>
      <c r="D11" s="24">
        <f>SUM(D9:D10)</f>
        <v>123370</v>
      </c>
      <c r="E11" s="24">
        <f>SUM(E9:E10)</f>
        <v>16830.832196452931</v>
      </c>
      <c r="G11" s="24">
        <f>ROUND(SUM(G9:G10),0)</f>
        <v>30784</v>
      </c>
      <c r="H11"/>
      <c r="I11"/>
    </row>
    <row r="12" spans="2:10" x14ac:dyDescent="0.25">
      <c r="B12" s="3"/>
      <c r="C12" s="3"/>
      <c r="D12" s="3"/>
      <c r="E12" s="3"/>
      <c r="F12" s="3"/>
      <c r="G12" s="20"/>
      <c r="H12"/>
      <c r="I12"/>
    </row>
    <row r="13" spans="2:10" ht="13" x14ac:dyDescent="0.25">
      <c r="B13" s="25" t="s">
        <v>10486</v>
      </c>
      <c r="C13" s="3"/>
      <c r="D13" s="3"/>
      <c r="E13" s="3"/>
      <c r="F13" s="3"/>
      <c r="G13" s="3"/>
      <c r="H13"/>
      <c r="I13"/>
    </row>
    <row r="14" spans="2:10" ht="28.5" customHeight="1" x14ac:dyDescent="0.25">
      <c r="B14" s="6" t="s">
        <v>10477</v>
      </c>
      <c r="C14" s="17" t="s">
        <v>10478</v>
      </c>
      <c r="D14" s="17" t="s">
        <v>10479</v>
      </c>
      <c r="E14" s="17" t="s">
        <v>10480</v>
      </c>
      <c r="F14" s="17" t="s">
        <v>10481</v>
      </c>
      <c r="G14" s="17" t="s">
        <v>10482</v>
      </c>
      <c r="H14"/>
      <c r="I14"/>
    </row>
    <row r="15" spans="2:10" x14ac:dyDescent="0.25">
      <c r="B15" s="4" t="s">
        <v>10483</v>
      </c>
      <c r="C15" s="19">
        <f>+$D$5*1.6*1.1</f>
        <v>2505360</v>
      </c>
      <c r="D15" s="19">
        <f>+C15/30</f>
        <v>83512</v>
      </c>
      <c r="E15" s="56">
        <f>+D15/7.33</f>
        <v>11393.178717598908</v>
      </c>
      <c r="F15" s="64">
        <f>+IF(C15&gt;2*$D$5,'Analisis Factor Prestacional'!$D$28+1,'Analisis Factor Prestacional'!$C$28+1)</f>
        <v>1.8290000000000002</v>
      </c>
      <c r="G15" s="63">
        <f>+F15*E15</f>
        <v>20838.123874488407</v>
      </c>
      <c r="H15"/>
      <c r="I15"/>
      <c r="J15" s="21"/>
    </row>
    <row r="16" spans="2:10" x14ac:dyDescent="0.25">
      <c r="B16" s="4" t="s">
        <v>10484</v>
      </c>
      <c r="C16" s="19">
        <f>+$D$5*1.1</f>
        <v>1565850.0000000002</v>
      </c>
      <c r="D16" s="19">
        <f>+C16/30</f>
        <v>52195.000000000007</v>
      </c>
      <c r="E16" s="56">
        <f>+D16/7.33</f>
        <v>7120.7366984993187</v>
      </c>
      <c r="F16" s="64">
        <f>+IF(C16&gt;2*$D$5,'Analisis Factor Prestacional'!$D$28+1,'Analisis Factor Prestacional'!$C$28+1)</f>
        <v>1.8290000000000002</v>
      </c>
      <c r="G16" s="63">
        <f>+F16*E16</f>
        <v>13023.827421555256</v>
      </c>
      <c r="H16"/>
      <c r="I16"/>
      <c r="J16" s="22"/>
    </row>
    <row r="17" spans="2:10" ht="13" x14ac:dyDescent="0.25">
      <c r="B17" s="23" t="s">
        <v>10485</v>
      </c>
      <c r="C17" s="24">
        <f>SUM(C15:C16)</f>
        <v>4071210</v>
      </c>
      <c r="D17" s="24">
        <f>SUM(D15:D16)</f>
        <v>135707</v>
      </c>
      <c r="E17" s="24">
        <f>SUM(E15:E16)</f>
        <v>18513.915416098229</v>
      </c>
      <c r="G17" s="24">
        <f>ROUND(SUM(G15:G16),0)</f>
        <v>33862</v>
      </c>
      <c r="H17"/>
      <c r="I17"/>
    </row>
    <row r="18" spans="2:10" x14ac:dyDescent="0.25">
      <c r="B18" s="3"/>
      <c r="C18" s="3"/>
      <c r="D18" s="3"/>
      <c r="E18" s="3"/>
      <c r="F18" s="3"/>
      <c r="G18" s="20"/>
      <c r="H18"/>
      <c r="I18"/>
    </row>
    <row r="19" spans="2:10" ht="13" x14ac:dyDescent="0.25">
      <c r="B19" s="25" t="s">
        <v>10487</v>
      </c>
      <c r="C19" s="3"/>
      <c r="D19" s="3"/>
      <c r="E19" s="3"/>
      <c r="F19" s="3"/>
      <c r="G19" s="3"/>
      <c r="H19"/>
      <c r="I19"/>
    </row>
    <row r="20" spans="2:10" ht="28.5" customHeight="1" x14ac:dyDescent="0.25">
      <c r="B20" s="6" t="s">
        <v>10477</v>
      </c>
      <c r="C20" s="17" t="s">
        <v>10478</v>
      </c>
      <c r="D20" s="17" t="s">
        <v>10479</v>
      </c>
      <c r="E20" s="17" t="s">
        <v>10480</v>
      </c>
      <c r="F20" s="17" t="s">
        <v>10481</v>
      </c>
      <c r="G20" s="17" t="s">
        <v>10482</v>
      </c>
      <c r="H20"/>
      <c r="I20"/>
    </row>
    <row r="21" spans="2:10" x14ac:dyDescent="0.25">
      <c r="B21" s="4" t="s">
        <v>10483</v>
      </c>
      <c r="C21" s="19">
        <f>+$D$5*1.6*1.15</f>
        <v>2619240</v>
      </c>
      <c r="D21" s="19">
        <f>+C21/30</f>
        <v>87308</v>
      </c>
      <c r="E21" s="56">
        <f>+D21/7.33</f>
        <v>11911.050477489767</v>
      </c>
      <c r="F21" s="64">
        <f>+IF(C21&gt;2*$D$5,'Analisis Factor Prestacional'!$D$28+1,'Analisis Factor Prestacional'!$C$28+1)</f>
        <v>1.8290000000000002</v>
      </c>
      <c r="G21" s="63">
        <f>+F21*E21</f>
        <v>21785.311323328788</v>
      </c>
      <c r="H21"/>
      <c r="I21"/>
      <c r="J21" s="21"/>
    </row>
    <row r="22" spans="2:10" x14ac:dyDescent="0.25">
      <c r="B22" s="4" t="s">
        <v>10484</v>
      </c>
      <c r="C22" s="19">
        <f>+$D$5*1.15</f>
        <v>1637024.9999999998</v>
      </c>
      <c r="D22" s="19">
        <f>+C22/30</f>
        <v>54567.499999999993</v>
      </c>
      <c r="E22" s="19">
        <f>+D22/7.33</f>
        <v>7444.4065484311041</v>
      </c>
      <c r="F22" s="64">
        <f>+IF(C22&gt;2*$D$5,'Analisis Factor Prestacional'!$D$28+1,'Analisis Factor Prestacional'!$C$28+1)</f>
        <v>1.8290000000000002</v>
      </c>
      <c r="G22" s="63">
        <f>+F22*E22</f>
        <v>13615.81957708049</v>
      </c>
      <c r="H22"/>
      <c r="I22"/>
      <c r="J22" s="22"/>
    </row>
    <row r="23" spans="2:10" ht="13" x14ac:dyDescent="0.25">
      <c r="B23" s="23" t="s">
        <v>10485</v>
      </c>
      <c r="C23" s="24">
        <f>SUM(C21:C22)</f>
        <v>4256265</v>
      </c>
      <c r="D23" s="24">
        <f>SUM(D21:D22)</f>
        <v>141875.5</v>
      </c>
      <c r="E23" s="24">
        <f>SUM(E21:E22)</f>
        <v>19355.45702592087</v>
      </c>
      <c r="G23" s="24">
        <f>ROUND(SUM(G21:G22),0)</f>
        <v>35401</v>
      </c>
      <c r="H23"/>
      <c r="I23"/>
    </row>
    <row r="24" spans="2:10" x14ac:dyDescent="0.25">
      <c r="B24" s="3"/>
      <c r="C24" s="3"/>
      <c r="D24" s="3"/>
      <c r="E24" s="3"/>
      <c r="F24" s="3"/>
      <c r="G24" s="20"/>
      <c r="H24"/>
      <c r="I24"/>
    </row>
    <row r="25" spans="2:10" ht="13" x14ac:dyDescent="0.25">
      <c r="B25" s="25" t="s">
        <v>10488</v>
      </c>
      <c r="C25" s="3"/>
      <c r="D25" s="3"/>
      <c r="E25" s="3"/>
      <c r="F25" s="3"/>
      <c r="G25" s="3"/>
      <c r="H25"/>
      <c r="I25"/>
    </row>
    <row r="26" spans="2:10" ht="28.5" customHeight="1" x14ac:dyDescent="0.25">
      <c r="B26" s="6" t="s">
        <v>10477</v>
      </c>
      <c r="C26" s="17" t="s">
        <v>10478</v>
      </c>
      <c r="D26" s="17" t="s">
        <v>10479</v>
      </c>
      <c r="E26" s="17" t="s">
        <v>10480</v>
      </c>
      <c r="F26" s="17" t="s">
        <v>10481</v>
      </c>
      <c r="G26" s="17" t="s">
        <v>10482</v>
      </c>
      <c r="H26"/>
      <c r="I26"/>
    </row>
    <row r="27" spans="2:10" x14ac:dyDescent="0.25">
      <c r="B27" s="4" t="s">
        <v>10483</v>
      </c>
      <c r="C27" s="19">
        <f>+$D$5*1.6*1.15</f>
        <v>2619240</v>
      </c>
      <c r="D27" s="19">
        <f>+C27/30</f>
        <v>87308</v>
      </c>
      <c r="E27" s="56">
        <f>+D27/7.33</f>
        <v>11911.050477489767</v>
      </c>
      <c r="F27" s="64">
        <f>+IF(C27&gt;2*$D$5,'Analisis Factor Prestacional'!$D$28+1,'Analisis Factor Prestacional'!$C$28+1)</f>
        <v>1.8290000000000002</v>
      </c>
      <c r="G27" s="63">
        <f>+F27*E27</f>
        <v>21785.311323328788</v>
      </c>
      <c r="H27"/>
      <c r="I27"/>
      <c r="J27" s="21"/>
    </row>
    <row r="28" spans="2:10" x14ac:dyDescent="0.25">
      <c r="B28" s="4" t="s">
        <v>10484</v>
      </c>
      <c r="C28" s="19">
        <f>+$D$5*1.15</f>
        <v>1637024.9999999998</v>
      </c>
      <c r="D28" s="19">
        <f>+C28/30</f>
        <v>54567.499999999993</v>
      </c>
      <c r="E28" s="56">
        <f>+D28/7.33</f>
        <v>7444.4065484311041</v>
      </c>
      <c r="F28" s="64">
        <f>+IF(C28&gt;2*$D$5,'Analisis Factor Prestacional'!$D$28+1,'Analisis Factor Prestacional'!$C$28+1)</f>
        <v>1.8290000000000002</v>
      </c>
      <c r="G28" s="63">
        <f>+F28*E28</f>
        <v>13615.81957708049</v>
      </c>
      <c r="H28"/>
      <c r="I28"/>
      <c r="J28" s="22"/>
    </row>
    <row r="29" spans="2:10" ht="13" x14ac:dyDescent="0.25">
      <c r="B29" s="23" t="s">
        <v>10485</v>
      </c>
      <c r="C29" s="24">
        <f>SUM(C27:C28)</f>
        <v>4256265</v>
      </c>
      <c r="D29" s="24">
        <f>SUM(D27:D28)</f>
        <v>141875.5</v>
      </c>
      <c r="E29" s="24">
        <f>SUM(E27:E28)</f>
        <v>19355.45702592087</v>
      </c>
      <c r="G29" s="24">
        <f>ROUND(SUM(G27:G28),0)</f>
        <v>35401</v>
      </c>
      <c r="H29"/>
      <c r="I29"/>
    </row>
    <row r="30" spans="2:10" x14ac:dyDescent="0.25">
      <c r="B30" s="3"/>
      <c r="C30" s="3"/>
      <c r="D30" s="3"/>
      <c r="E30" s="3"/>
      <c r="F30" s="3"/>
      <c r="G30" s="20"/>
      <c r="H30"/>
      <c r="I30"/>
    </row>
    <row r="31" spans="2:10" ht="13" x14ac:dyDescent="0.25">
      <c r="B31" s="25" t="s">
        <v>10489</v>
      </c>
      <c r="C31" s="3"/>
      <c r="D31" s="3"/>
      <c r="E31" s="3"/>
      <c r="F31" s="3"/>
      <c r="G31" s="3"/>
      <c r="H31"/>
      <c r="I31"/>
    </row>
    <row r="32" spans="2:10" ht="28.5" customHeight="1" x14ac:dyDescent="0.25">
      <c r="B32" s="6" t="s">
        <v>10477</v>
      </c>
      <c r="C32" s="17" t="s">
        <v>10478</v>
      </c>
      <c r="D32" s="17" t="s">
        <v>10479</v>
      </c>
      <c r="E32" s="17" t="s">
        <v>10480</v>
      </c>
      <c r="F32" s="17" t="s">
        <v>10481</v>
      </c>
      <c r="G32" s="17" t="s">
        <v>10482</v>
      </c>
      <c r="H32"/>
      <c r="I32"/>
    </row>
    <row r="33" spans="2:10" x14ac:dyDescent="0.25">
      <c r="B33" s="4" t="s">
        <v>10483</v>
      </c>
      <c r="C33" s="19">
        <f>+$D$5*1.6*1.12</f>
        <v>2550912.0000000005</v>
      </c>
      <c r="D33" s="19">
        <f>+C33/30</f>
        <v>85030.400000000009</v>
      </c>
      <c r="E33" s="56">
        <f>+D33/7.33</f>
        <v>11600.327421555254</v>
      </c>
      <c r="F33" s="64">
        <f>+IF(C33&gt;2*$D$5,'Analisis Factor Prestacional'!$D$28+1,'Analisis Factor Prestacional'!$C$28+1)</f>
        <v>1.8290000000000002</v>
      </c>
      <c r="G33" s="63">
        <f>+F33*E33</f>
        <v>21216.998854024561</v>
      </c>
      <c r="H33"/>
      <c r="I33"/>
      <c r="J33" s="21"/>
    </row>
    <row r="34" spans="2:10" x14ac:dyDescent="0.25">
      <c r="B34" s="4" t="s">
        <v>10484</v>
      </c>
      <c r="C34" s="19">
        <f>+$D$5*1.12</f>
        <v>1594320.0000000002</v>
      </c>
      <c r="D34" s="19">
        <f>+C34/30</f>
        <v>53144.000000000007</v>
      </c>
      <c r="E34" s="56">
        <f>+D34/7.33</f>
        <v>7250.2046384720334</v>
      </c>
      <c r="F34" s="64">
        <f>+IF(C34&gt;2*$D$5,'Analisis Factor Prestacional'!$D$28+1,'Analisis Factor Prestacional'!$C$28+1)</f>
        <v>1.8290000000000002</v>
      </c>
      <c r="G34" s="63">
        <f>+F34*E34</f>
        <v>13260.62428376535</v>
      </c>
      <c r="H34"/>
      <c r="I34"/>
      <c r="J34" s="22"/>
    </row>
    <row r="35" spans="2:10" ht="13" x14ac:dyDescent="0.25">
      <c r="B35" s="23" t="s">
        <v>10485</v>
      </c>
      <c r="C35" s="24">
        <f>SUM(C33:C34)</f>
        <v>4145232.0000000009</v>
      </c>
      <c r="D35" s="24">
        <f>SUM(D33:D34)</f>
        <v>138174.40000000002</v>
      </c>
      <c r="E35" s="24">
        <f>SUM(E33:E34)</f>
        <v>18850.532060027286</v>
      </c>
      <c r="G35" s="24">
        <f>ROUND(SUM(G33:G34),0)</f>
        <v>34478</v>
      </c>
      <c r="H35"/>
      <c r="I35"/>
    </row>
    <row r="36" spans="2:10" x14ac:dyDescent="0.25">
      <c r="B36" s="3"/>
      <c r="C36" s="3"/>
      <c r="D36" s="3"/>
      <c r="E36" s="3"/>
      <c r="F36" s="3"/>
      <c r="G36" s="20"/>
      <c r="H36"/>
      <c r="I36"/>
    </row>
    <row r="37" spans="2:10" ht="13" x14ac:dyDescent="0.25">
      <c r="B37" s="25" t="s">
        <v>10490</v>
      </c>
      <c r="C37" s="3"/>
      <c r="D37" s="3"/>
      <c r="E37" s="3"/>
      <c r="F37" s="3"/>
      <c r="G37" s="3"/>
      <c r="H37"/>
      <c r="I37"/>
    </row>
    <row r="38" spans="2:10" ht="28.5" customHeight="1" x14ac:dyDescent="0.25">
      <c r="B38" s="6" t="s">
        <v>10477</v>
      </c>
      <c r="C38" s="17" t="s">
        <v>10478</v>
      </c>
      <c r="D38" s="17" t="s">
        <v>10479</v>
      </c>
      <c r="E38" s="17" t="s">
        <v>10480</v>
      </c>
      <c r="F38" s="17" t="s">
        <v>10481</v>
      </c>
      <c r="G38" s="17" t="s">
        <v>10482</v>
      </c>
      <c r="H38"/>
      <c r="I38"/>
    </row>
    <row r="39" spans="2:10" x14ac:dyDescent="0.25">
      <c r="B39" s="4" t="s">
        <v>10483</v>
      </c>
      <c r="C39" s="19">
        <f>+$D$5*1.6*1.5</f>
        <v>3416400</v>
      </c>
      <c r="D39" s="19">
        <f>+C39/30</f>
        <v>113880</v>
      </c>
      <c r="E39" s="56">
        <f>+D39/7.33</f>
        <v>15536.152796725784</v>
      </c>
      <c r="F39" s="65">
        <f>+IF(C39&gt;2*$D$5,'Analisis Factor Prestacional'!$D$28+1,'Analisis Factor Prestacional'!$C$28+1)</f>
        <v>1.6556000000000002</v>
      </c>
      <c r="G39" s="63">
        <f>+F39*E39</f>
        <v>25721.654570259212</v>
      </c>
      <c r="H39"/>
      <c r="I39"/>
      <c r="J39" s="21"/>
    </row>
    <row r="40" spans="2:10" x14ac:dyDescent="0.25">
      <c r="B40" s="4" t="s">
        <v>10484</v>
      </c>
      <c r="C40" s="19">
        <f>+$D$5*1.5</f>
        <v>2135250</v>
      </c>
      <c r="D40" s="19">
        <f>+C40/30</f>
        <v>71175</v>
      </c>
      <c r="E40" s="56">
        <f>+D40/7.33</f>
        <v>9710.0954979536145</v>
      </c>
      <c r="F40" s="64">
        <f>+IF(C40&gt;2*$D$5,'Analisis Factor Prestacional'!$D$28+1,'Analisis Factor Prestacional'!$C$28+1)</f>
        <v>1.8290000000000002</v>
      </c>
      <c r="G40" s="63">
        <f>+F40*E40</f>
        <v>17759.764665757164</v>
      </c>
      <c r="H40"/>
      <c r="I40"/>
      <c r="J40" s="22"/>
    </row>
    <row r="41" spans="2:10" ht="13" x14ac:dyDescent="0.25">
      <c r="B41" s="23" t="s">
        <v>10485</v>
      </c>
      <c r="C41" s="24">
        <f>SUM(C39:C40)</f>
        <v>5551650</v>
      </c>
      <c r="D41" s="24">
        <f>SUM(D39:D40)</f>
        <v>185055</v>
      </c>
      <c r="E41" s="24">
        <f>SUM(E39:E40)</f>
        <v>25246.248294679397</v>
      </c>
      <c r="G41" s="24">
        <f>ROUND(SUM(G39:G40),0)</f>
        <v>43481</v>
      </c>
      <c r="H41"/>
      <c r="I41"/>
    </row>
    <row r="42" spans="2:10" x14ac:dyDescent="0.25">
      <c r="B42" s="3"/>
      <c r="C42" s="3"/>
      <c r="D42" s="3"/>
      <c r="E42" s="3"/>
      <c r="F42" s="3"/>
      <c r="G42" s="20"/>
      <c r="H42"/>
      <c r="I42"/>
    </row>
    <row r="43" spans="2:10" ht="13" x14ac:dyDescent="0.25">
      <c r="B43" s="25" t="s">
        <v>10491</v>
      </c>
      <c r="C43" s="3"/>
      <c r="D43" s="3"/>
      <c r="E43" s="3"/>
      <c r="F43" s="3"/>
      <c r="G43" s="3"/>
      <c r="H43"/>
      <c r="I43"/>
    </row>
    <row r="44" spans="2:10" ht="28.5" customHeight="1" x14ac:dyDescent="0.25">
      <c r="B44" s="6" t="s">
        <v>10477</v>
      </c>
      <c r="C44" s="17" t="s">
        <v>10478</v>
      </c>
      <c r="D44" s="17" t="s">
        <v>10479</v>
      </c>
      <c r="E44" s="17" t="s">
        <v>10480</v>
      </c>
      <c r="F44" s="17" t="s">
        <v>10481</v>
      </c>
      <c r="G44" s="17" t="s">
        <v>10482</v>
      </c>
      <c r="H44"/>
      <c r="I44"/>
    </row>
    <row r="45" spans="2:10" x14ac:dyDescent="0.25">
      <c r="B45" s="4" t="s">
        <v>10483</v>
      </c>
      <c r="C45" s="19">
        <f>+$D$5*1.6*2.5</f>
        <v>5694000</v>
      </c>
      <c r="D45" s="19">
        <f>+C45/30</f>
        <v>189800</v>
      </c>
      <c r="E45" s="56">
        <f>+D45/7.33</f>
        <v>25893.587994542973</v>
      </c>
      <c r="F45" s="64">
        <f>+IF(C45&gt;2*$D$5,'Analisis Factor Prestacional'!$D$28+1,'Analisis Factor Prestacional'!$C$28+1)</f>
        <v>1.6556000000000002</v>
      </c>
      <c r="G45" s="63">
        <f>+F45*E45</f>
        <v>42869.424283765351</v>
      </c>
      <c r="H45"/>
      <c r="I45"/>
      <c r="J45" s="21"/>
    </row>
    <row r="46" spans="2:10" x14ac:dyDescent="0.25">
      <c r="B46" s="4" t="s">
        <v>10484</v>
      </c>
      <c r="C46" s="19">
        <f>+$D$5*2</f>
        <v>2847000</v>
      </c>
      <c r="D46" s="19">
        <f>+C46/30</f>
        <v>94900</v>
      </c>
      <c r="E46" s="19">
        <f>+D46/7.33</f>
        <v>12946.793997271487</v>
      </c>
      <c r="F46" s="64">
        <f>+IF(C46&gt;2*$D$5,'Analisis Factor Prestacional'!$D$28+1,'Analisis Factor Prestacional'!$C$28+1)</f>
        <v>1.8290000000000002</v>
      </c>
      <c r="G46" s="63">
        <f>+F46*E46</f>
        <v>23679.686221009553</v>
      </c>
      <c r="H46"/>
      <c r="I46"/>
      <c r="J46" s="22"/>
    </row>
    <row r="47" spans="2:10" ht="13" x14ac:dyDescent="0.25">
      <c r="B47" s="23" t="s">
        <v>10485</v>
      </c>
      <c r="C47" s="24">
        <f>SUM(C45:C46)</f>
        <v>8541000</v>
      </c>
      <c r="D47" s="24">
        <f>SUM(D45:D46)</f>
        <v>284700</v>
      </c>
      <c r="E47" s="24">
        <f>SUM(E45:E46)</f>
        <v>38840.381991814458</v>
      </c>
      <c r="G47" s="24">
        <f>ROUND(SUM(G45:G46),0)</f>
        <v>66549</v>
      </c>
      <c r="H47"/>
      <c r="I47"/>
    </row>
    <row r="48" spans="2:10" x14ac:dyDescent="0.25">
      <c r="B48" s="3"/>
      <c r="C48" s="3"/>
      <c r="D48" s="3"/>
      <c r="E48" s="3"/>
      <c r="F48" s="3"/>
      <c r="G48" s="20"/>
      <c r="H48"/>
      <c r="I48"/>
    </row>
    <row r="49" spans="1:10" ht="26" x14ac:dyDescent="0.25">
      <c r="B49" s="155"/>
      <c r="C49" s="156" t="s">
        <v>10492</v>
      </c>
      <c r="D49" s="156" t="s">
        <v>10493</v>
      </c>
      <c r="E49" s="156" t="s">
        <v>10494</v>
      </c>
      <c r="F49" s="3"/>
      <c r="G49" s="17" t="s">
        <v>10478</v>
      </c>
      <c r="H49">
        <v>1.5483</v>
      </c>
      <c r="I49" s="27" t="s">
        <v>10444</v>
      </c>
    </row>
    <row r="50" spans="1:10" x14ac:dyDescent="0.25">
      <c r="B50" s="67" t="s">
        <v>10434</v>
      </c>
      <c r="C50" s="157">
        <v>4298960.0172248222</v>
      </c>
      <c r="D50" s="158">
        <f>+C50/30</f>
        <v>143298.6672408274</v>
      </c>
      <c r="E50" s="159">
        <f>+D50/8</f>
        <v>17912.333405103425</v>
      </c>
      <c r="F50" s="160">
        <v>3.3068923209421706</v>
      </c>
      <c r="G50" s="157">
        <f>+F50*$D$5</f>
        <v>4707361.2188611794</v>
      </c>
      <c r="H50" s="71">
        <f>+E50/$H$49</f>
        <v>11569.032748888087</v>
      </c>
      <c r="I50" s="69">
        <f>H50*$H$49</f>
        <v>17912.333405103425</v>
      </c>
    </row>
    <row r="51" spans="1:10" x14ac:dyDescent="0.25">
      <c r="B51" s="67" t="s">
        <v>10495</v>
      </c>
      <c r="C51" s="157">
        <v>3978048.6054388057</v>
      </c>
      <c r="D51" s="161">
        <f>+C51/30</f>
        <v>132601.62018129352</v>
      </c>
      <c r="E51" s="158">
        <f>+D51/8</f>
        <v>16575.20252266169</v>
      </c>
      <c r="F51" s="160">
        <v>3.0600373887990813</v>
      </c>
      <c r="G51" s="157">
        <f>+F51*$D$5</f>
        <v>4355963.2229554923</v>
      </c>
      <c r="H51" s="162" t="s">
        <v>10496</v>
      </c>
      <c r="I51" s="69"/>
    </row>
    <row r="52" spans="1:10" x14ac:dyDescent="0.25">
      <c r="B52" s="67" t="s">
        <v>10497</v>
      </c>
      <c r="C52" s="157"/>
      <c r="D52" s="158"/>
      <c r="E52" s="158"/>
      <c r="F52" s="163"/>
      <c r="G52" s="157"/>
      <c r="H52" s="70"/>
      <c r="I52" s="69"/>
    </row>
    <row r="53" spans="1:10" x14ac:dyDescent="0.25">
      <c r="B53" s="67" t="s">
        <v>10498</v>
      </c>
      <c r="C53" s="157">
        <v>3017446.9670301876</v>
      </c>
      <c r="D53" s="161">
        <f>+C53/30</f>
        <v>100581.56556767292</v>
      </c>
      <c r="E53" s="158">
        <f>+D53/8</f>
        <v>12572.695695959115</v>
      </c>
      <c r="F53" s="160">
        <v>2.3211130515616829</v>
      </c>
      <c r="G53" s="157">
        <f>+F53*$D$5</f>
        <v>3304104.4288980556</v>
      </c>
      <c r="H53" s="162" t="s">
        <v>10496</v>
      </c>
      <c r="I53" s="69"/>
    </row>
    <row r="54" spans="1:10" x14ac:dyDescent="0.25">
      <c r="B54" s="67" t="s">
        <v>9993</v>
      </c>
      <c r="C54" s="157">
        <v>3017446.9670301876</v>
      </c>
      <c r="D54" s="161">
        <f>+C54/30</f>
        <v>100581.56556767292</v>
      </c>
      <c r="E54" s="158">
        <f>+D54/8</f>
        <v>12572.695695959115</v>
      </c>
      <c r="F54" s="160">
        <v>2.3211130515616829</v>
      </c>
      <c r="G54" s="157">
        <f>+F54*$D$5</f>
        <v>3304104.4288980556</v>
      </c>
      <c r="H54" s="162" t="s">
        <v>10496</v>
      </c>
      <c r="I54" s="69"/>
    </row>
    <row r="55" spans="1:10" x14ac:dyDescent="0.25">
      <c r="B55" s="67" t="s">
        <v>4954</v>
      </c>
      <c r="C55" s="157">
        <v>1103618.9213297288</v>
      </c>
      <c r="D55" s="161">
        <f>+C55/30</f>
        <v>36787.297377657625</v>
      </c>
      <c r="E55" s="158">
        <f>+D55/8</f>
        <v>4598.4121722072032</v>
      </c>
      <c r="F55" s="164">
        <v>0.84893763179209913</v>
      </c>
      <c r="G55" s="157">
        <f>+F55*$D$5</f>
        <v>1208462.7188560532</v>
      </c>
      <c r="H55" s="162" t="s">
        <v>10496</v>
      </c>
      <c r="I55" s="69"/>
    </row>
    <row r="56" spans="1:10" x14ac:dyDescent="0.25">
      <c r="B56" s="67" t="s">
        <v>10031</v>
      </c>
      <c r="C56" s="157">
        <v>1103618.9213297288</v>
      </c>
      <c r="D56" s="161">
        <f>+C56/30</f>
        <v>36787.297377657625</v>
      </c>
      <c r="E56" s="158">
        <f>+D56/8</f>
        <v>4598.4121722072032</v>
      </c>
      <c r="F56" s="164">
        <v>0.84893763179209913</v>
      </c>
      <c r="G56" s="157">
        <f>+F56*$D$5</f>
        <v>1208462.7188560532</v>
      </c>
      <c r="H56" s="68">
        <f>+D56/19</f>
        <v>1936.1735461925066</v>
      </c>
      <c r="I56" s="69">
        <f>H56*$H$49</f>
        <v>2997.777501569858</v>
      </c>
    </row>
    <row r="57" spans="1:10" x14ac:dyDescent="0.25">
      <c r="B57" s="3"/>
      <c r="C57" s="3"/>
      <c r="D57" s="3"/>
      <c r="E57" s="3"/>
      <c r="F57" s="3"/>
      <c r="G57" s="20"/>
      <c r="H57"/>
      <c r="I57"/>
    </row>
    <row r="58" spans="1:10" x14ac:dyDescent="0.25">
      <c r="B58" s="3"/>
      <c r="C58" s="3"/>
      <c r="D58" s="3"/>
      <c r="E58" s="3"/>
      <c r="F58" s="3"/>
      <c r="G58" s="20"/>
      <c r="H58"/>
      <c r="I58"/>
    </row>
    <row r="59" spans="1:10" x14ac:dyDescent="0.25">
      <c r="B59" s="3"/>
      <c r="C59" s="3"/>
      <c r="D59" s="3"/>
      <c r="E59" s="3"/>
      <c r="F59" s="3"/>
      <c r="G59" s="20"/>
      <c r="H59"/>
      <c r="I59"/>
    </row>
    <row r="60" spans="1:10" x14ac:dyDescent="0.25">
      <c r="B60" s="3"/>
      <c r="C60" s="3"/>
      <c r="D60" s="3"/>
      <c r="E60" s="3"/>
      <c r="F60" s="3"/>
      <c r="G60" s="20"/>
      <c r="H60"/>
      <c r="I60"/>
    </row>
    <row r="61" spans="1:10" x14ac:dyDescent="0.25">
      <c r="B61" s="3"/>
      <c r="C61" s="3"/>
      <c r="D61" s="3"/>
      <c r="E61" s="3"/>
      <c r="F61" s="3"/>
      <c r="G61" s="20"/>
      <c r="H61"/>
      <c r="I61"/>
    </row>
    <row r="62" spans="1:10" x14ac:dyDescent="0.25">
      <c r="B62" s="3"/>
      <c r="C62" s="3"/>
      <c r="D62" s="3"/>
      <c r="E62" s="3"/>
      <c r="F62" s="3"/>
      <c r="G62" s="20"/>
      <c r="H62"/>
      <c r="I62"/>
    </row>
    <row r="63" spans="1:10" ht="28.5" customHeight="1" x14ac:dyDescent="0.25">
      <c r="A63" s="28" t="s">
        <v>1</v>
      </c>
      <c r="B63" s="27" t="s">
        <v>10499</v>
      </c>
      <c r="C63" s="29"/>
      <c r="D63" s="28" t="s">
        <v>5363</v>
      </c>
      <c r="E63" s="27" t="s">
        <v>4</v>
      </c>
      <c r="F63" s="27" t="s">
        <v>10444</v>
      </c>
      <c r="G63" s="28" t="s">
        <v>10500</v>
      </c>
      <c r="H63" s="28" t="s">
        <v>10501</v>
      </c>
      <c r="I63" s="28" t="s">
        <v>10502</v>
      </c>
      <c r="J63" s="28" t="s">
        <v>10503</v>
      </c>
    </row>
    <row r="64" spans="1:10" x14ac:dyDescent="0.25">
      <c r="A64" s="12" t="s">
        <v>10050</v>
      </c>
      <c r="B64" s="13" t="s">
        <v>10504</v>
      </c>
      <c r="D64" s="165"/>
      <c r="E64" s="1" t="s">
        <v>10505</v>
      </c>
      <c r="F64" s="26">
        <f>+ROUND(G64*H64,0)</f>
        <v>18943</v>
      </c>
      <c r="G64" s="21">
        <f>+ROUND(E9,0)</f>
        <v>10357</v>
      </c>
      <c r="H64" s="55">
        <f>+IF(G64*8*30&gt;2*$D$5,'Analisis Factor Prestacional'!$D$28+1,'Analisis Factor Prestacional'!$C$28+1)</f>
        <v>1.8290000000000002</v>
      </c>
      <c r="I64" s="166" t="s">
        <v>10506</v>
      </c>
      <c r="J64" s="30">
        <v>45681</v>
      </c>
    </row>
    <row r="65" spans="1:12" x14ac:dyDescent="0.25">
      <c r="A65" s="12" t="s">
        <v>10407</v>
      </c>
      <c r="B65" s="13" t="s">
        <v>10507</v>
      </c>
      <c r="D65" s="165"/>
      <c r="E65" s="1" t="s">
        <v>10505</v>
      </c>
      <c r="F65" s="26">
        <f t="shared" ref="F65:F77" si="0">+ROUND(G65*H65,0)</f>
        <v>20838</v>
      </c>
      <c r="G65" s="21">
        <f>+ROUND(E15,0)</f>
        <v>11393</v>
      </c>
      <c r="H65" s="55">
        <f>+IF(G65*8*30&gt;2*$D$5,'Analisis Factor Prestacional'!$D$28+1,'Analisis Factor Prestacional'!$C$28+1)</f>
        <v>1.8290000000000002</v>
      </c>
      <c r="I65" s="166" t="s">
        <v>10506</v>
      </c>
      <c r="J65" s="30">
        <v>45681</v>
      </c>
    </row>
    <row r="66" spans="1:12" x14ac:dyDescent="0.25">
      <c r="A66" s="12" t="s">
        <v>10409</v>
      </c>
      <c r="B66" s="13" t="s">
        <v>10508</v>
      </c>
      <c r="D66" s="165"/>
      <c r="E66" s="1" t="s">
        <v>10505</v>
      </c>
      <c r="F66" s="26">
        <f t="shared" si="0"/>
        <v>19720</v>
      </c>
      <c r="G66" s="21">
        <f>+ROUND(E21,0)</f>
        <v>11911</v>
      </c>
      <c r="H66" s="55">
        <f>+IF(G66*8*30&gt;2*$D$5,'Analisis Factor Prestacional'!$D$28+1,'Analisis Factor Prestacional'!$C$28+1)</f>
        <v>1.6556000000000002</v>
      </c>
      <c r="I66" s="166" t="s">
        <v>10506</v>
      </c>
      <c r="J66" s="30">
        <v>45681</v>
      </c>
    </row>
    <row r="67" spans="1:12" x14ac:dyDescent="0.25">
      <c r="A67" s="12" t="s">
        <v>10411</v>
      </c>
      <c r="B67" s="13" t="s">
        <v>10509</v>
      </c>
      <c r="D67" s="165"/>
      <c r="E67" s="1" t="s">
        <v>10505</v>
      </c>
      <c r="F67" s="26">
        <f t="shared" si="0"/>
        <v>19720</v>
      </c>
      <c r="G67" s="21">
        <f>+ROUND(E27,0)</f>
        <v>11911</v>
      </c>
      <c r="H67" s="55">
        <f>+IF(G67*8*30&gt;2*$D$5,'Analisis Factor Prestacional'!$D$28+1,'Analisis Factor Prestacional'!$C$28+1)</f>
        <v>1.6556000000000002</v>
      </c>
      <c r="I67" s="166" t="s">
        <v>10506</v>
      </c>
      <c r="J67" s="30">
        <v>45681</v>
      </c>
      <c r="L67" s="21"/>
    </row>
    <row r="68" spans="1:12" x14ac:dyDescent="0.25">
      <c r="A68" s="12" t="s">
        <v>10413</v>
      </c>
      <c r="B68" s="13" t="s">
        <v>10510</v>
      </c>
      <c r="D68" s="165"/>
      <c r="E68" s="1" t="s">
        <v>10505</v>
      </c>
      <c r="F68" s="26">
        <f t="shared" si="0"/>
        <v>21216</v>
      </c>
      <c r="G68" s="21">
        <f>+ROUND(E33,0)</f>
        <v>11600</v>
      </c>
      <c r="H68" s="55">
        <f>+IF(G68*8*30&gt;2*$D$5,'Analisis Factor Prestacional'!$D$28+1,'Analisis Factor Prestacional'!$C$28+1)</f>
        <v>1.8290000000000002</v>
      </c>
      <c r="I68" s="166" t="s">
        <v>10506</v>
      </c>
      <c r="J68" s="30">
        <v>45681</v>
      </c>
    </row>
    <row r="69" spans="1:12" x14ac:dyDescent="0.25">
      <c r="A69" s="12" t="s">
        <v>10415</v>
      </c>
      <c r="B69" s="13" t="s">
        <v>10511</v>
      </c>
      <c r="D69" s="165"/>
      <c r="E69" s="1" t="s">
        <v>10505</v>
      </c>
      <c r="F69" s="26">
        <f>+ROUND(G69*H69,0)</f>
        <v>25721</v>
      </c>
      <c r="G69" s="21">
        <f>+ROUND(E39,0)</f>
        <v>15536</v>
      </c>
      <c r="H69" s="55">
        <f>+IF(G69*8*30&gt;2*$D$5,'Analisis Factor Prestacional'!$D$28+1,'Analisis Factor Prestacional'!$C$28+1)</f>
        <v>1.6556000000000002</v>
      </c>
      <c r="I69" s="166" t="s">
        <v>10506</v>
      </c>
      <c r="J69" s="30">
        <v>45681</v>
      </c>
    </row>
    <row r="70" spans="1:12" x14ac:dyDescent="0.25">
      <c r="A70" s="12" t="s">
        <v>10417</v>
      </c>
      <c r="B70" s="13" t="s">
        <v>10512</v>
      </c>
      <c r="D70" s="165"/>
      <c r="E70" s="1" t="s">
        <v>10505</v>
      </c>
      <c r="F70" s="26">
        <f t="shared" si="0"/>
        <v>42870</v>
      </c>
      <c r="G70" s="21">
        <f>+ROUND(E45,0)</f>
        <v>25894</v>
      </c>
      <c r="H70" s="55">
        <f>+IF(G70*8*30&gt;2*$D$5,'Analisis Factor Prestacional'!$D$28+1,'Analisis Factor Prestacional'!$C$28+1)</f>
        <v>1.6556000000000002</v>
      </c>
      <c r="I70" s="166" t="s">
        <v>10506</v>
      </c>
      <c r="J70" s="30">
        <v>45681</v>
      </c>
    </row>
    <row r="71" spans="1:12" x14ac:dyDescent="0.25">
      <c r="A71" s="12" t="s">
        <v>6049</v>
      </c>
      <c r="B71" s="13" t="s">
        <v>10513</v>
      </c>
      <c r="E71" s="1" t="s">
        <v>10505</v>
      </c>
      <c r="F71" s="26">
        <f t="shared" si="0"/>
        <v>11839</v>
      </c>
      <c r="G71" s="21">
        <f>+ROUND(E10,0)</f>
        <v>6473</v>
      </c>
      <c r="H71" s="55">
        <f>+IF(G71*8*30&gt;2*$D$5,'Analisis Factor Prestacional'!$D$28+1,'Analisis Factor Prestacional'!$C$28+1)</f>
        <v>1.8290000000000002</v>
      </c>
      <c r="I71" s="166" t="s">
        <v>10506</v>
      </c>
      <c r="J71" s="30">
        <v>45681</v>
      </c>
    </row>
    <row r="72" spans="1:12" x14ac:dyDescent="0.25">
      <c r="A72" s="12" t="s">
        <v>10419</v>
      </c>
      <c r="B72" s="13" t="s">
        <v>10514</v>
      </c>
      <c r="E72" s="1" t="s">
        <v>10505</v>
      </c>
      <c r="F72" s="26">
        <f t="shared" si="0"/>
        <v>13024</v>
      </c>
      <c r="G72" s="21">
        <f>+ROUND(E16,0)</f>
        <v>7121</v>
      </c>
      <c r="H72" s="55">
        <f>+IF(G72*8*30&gt;2*$D$5,'Analisis Factor Prestacional'!$D$28+1,'Analisis Factor Prestacional'!$C$28+1)</f>
        <v>1.8290000000000002</v>
      </c>
      <c r="I72" s="166" t="s">
        <v>10506</v>
      </c>
      <c r="J72" s="30">
        <v>45681</v>
      </c>
    </row>
    <row r="73" spans="1:12" x14ac:dyDescent="0.25">
      <c r="A73" s="12" t="s">
        <v>10421</v>
      </c>
      <c r="B73" s="13" t="s">
        <v>10515</v>
      </c>
      <c r="E73" s="1" t="s">
        <v>10505</v>
      </c>
      <c r="F73" s="26">
        <f t="shared" si="0"/>
        <v>13615</v>
      </c>
      <c r="G73" s="21">
        <f>+ROUND(E22,0)</f>
        <v>7444</v>
      </c>
      <c r="H73" s="55">
        <f>+IF(G73*8*30&gt;2*$D$5,'Analisis Factor Prestacional'!$D$28+1,'Analisis Factor Prestacional'!$C$28+1)</f>
        <v>1.8290000000000002</v>
      </c>
      <c r="I73" s="166" t="s">
        <v>10506</v>
      </c>
      <c r="J73" s="30">
        <v>45681</v>
      </c>
    </row>
    <row r="74" spans="1:12" ht="13" x14ac:dyDescent="0.25">
      <c r="A74" s="12" t="s">
        <v>10423</v>
      </c>
      <c r="B74" s="13" t="s">
        <v>10516</v>
      </c>
      <c r="C74" s="66"/>
      <c r="D74" s="66"/>
      <c r="E74" s="1" t="s">
        <v>10505</v>
      </c>
      <c r="F74" s="26">
        <f t="shared" si="0"/>
        <v>13615</v>
      </c>
      <c r="G74" s="21">
        <f>+ROUND(E28,0)</f>
        <v>7444</v>
      </c>
      <c r="H74" s="55">
        <f>+IF(G74*8*30&gt;2*$D$5,'Analisis Factor Prestacional'!$D$28+1,'Analisis Factor Prestacional'!$C$28+1)</f>
        <v>1.8290000000000002</v>
      </c>
      <c r="I74" s="166" t="s">
        <v>10506</v>
      </c>
      <c r="J74" s="30">
        <v>45681</v>
      </c>
    </row>
    <row r="75" spans="1:12" x14ac:dyDescent="0.25">
      <c r="A75" s="12" t="s">
        <v>10425</v>
      </c>
      <c r="B75" s="13" t="s">
        <v>10517</v>
      </c>
      <c r="E75" s="1" t="s">
        <v>10505</v>
      </c>
      <c r="F75" s="26">
        <f t="shared" si="0"/>
        <v>13260</v>
      </c>
      <c r="G75" s="21">
        <f>+ROUND(E34,0)</f>
        <v>7250</v>
      </c>
      <c r="H75" s="55">
        <f>+IF(G75*8*30&gt;2*$D$5,'Analisis Factor Prestacional'!$D$28+1,'Analisis Factor Prestacional'!$C$28+1)</f>
        <v>1.8290000000000002</v>
      </c>
      <c r="I75" s="166" t="s">
        <v>10506</v>
      </c>
      <c r="J75" s="30">
        <v>45681</v>
      </c>
    </row>
    <row r="76" spans="1:12" x14ac:dyDescent="0.25">
      <c r="A76" s="12" t="s">
        <v>10427</v>
      </c>
      <c r="B76" s="13" t="s">
        <v>10518</v>
      </c>
      <c r="E76" s="1" t="s">
        <v>10505</v>
      </c>
      <c r="F76" s="26">
        <f t="shared" si="0"/>
        <v>17760</v>
      </c>
      <c r="G76" s="21">
        <f>+ROUND(E40,0)</f>
        <v>9710</v>
      </c>
      <c r="H76" s="55">
        <f>+IF(G76*8*30&gt;2*$D$5,'Analisis Factor Prestacional'!$D$28+1,'Analisis Factor Prestacional'!$C$28+1)</f>
        <v>1.8290000000000002</v>
      </c>
      <c r="I76" s="166" t="s">
        <v>10506</v>
      </c>
      <c r="J76" s="30">
        <v>45681</v>
      </c>
    </row>
    <row r="77" spans="1:12" x14ac:dyDescent="0.25">
      <c r="A77" s="12" t="s">
        <v>10429</v>
      </c>
      <c r="B77" s="13" t="s">
        <v>10519</v>
      </c>
      <c r="E77" s="1" t="s">
        <v>10505</v>
      </c>
      <c r="F77" s="26">
        <f t="shared" si="0"/>
        <v>21435</v>
      </c>
      <c r="G77" s="21">
        <f>+ROUND(E46,0)</f>
        <v>12947</v>
      </c>
      <c r="H77" s="55">
        <f>+IF(G77*8*30&gt;2.1*$D$5,'Analisis Factor Prestacional'!$D$28+1,'Analisis Factor Prestacional'!$C$28+1)</f>
        <v>1.6556000000000002</v>
      </c>
      <c r="I77" s="166" t="s">
        <v>10506</v>
      </c>
      <c r="J77" s="30">
        <v>45681</v>
      </c>
    </row>
    <row r="78" spans="1:12" x14ac:dyDescent="0.25">
      <c r="A78" s="12" t="s">
        <v>9739</v>
      </c>
      <c r="B78" s="13" t="s">
        <v>4503</v>
      </c>
      <c r="E78" s="1" t="s">
        <v>10276</v>
      </c>
      <c r="F78" s="26">
        <f>+(D5+100000)*F22</f>
        <v>2786481.5000000005</v>
      </c>
      <c r="G78" s="21">
        <f>+(D17/45)/4</f>
        <v>753.92777777777781</v>
      </c>
      <c r="H78" s="55">
        <f>+IF(G78*8*30&gt;2*$D$5,'Analisis Factor Prestacional'!$D$28+1,'Analisis Factor Prestacional'!$C$28+1)</f>
        <v>1.8290000000000002</v>
      </c>
      <c r="I78" s="166" t="s">
        <v>10506</v>
      </c>
      <c r="J78" s="30">
        <v>45681</v>
      </c>
    </row>
    <row r="79" spans="1:12" x14ac:dyDescent="0.25">
      <c r="A79" s="12" t="s">
        <v>10435</v>
      </c>
      <c r="B79" s="13" t="s">
        <v>10436</v>
      </c>
      <c r="E79" s="1" t="s">
        <v>10276</v>
      </c>
      <c r="F79" s="26">
        <f>+H79*G79</f>
        <v>5380700.0000000009</v>
      </c>
      <c r="G79" s="21">
        <v>3250000</v>
      </c>
      <c r="H79" s="75">
        <v>1.6556000000000002</v>
      </c>
      <c r="I79" s="166" t="s">
        <v>10506</v>
      </c>
      <c r="J79" s="30">
        <v>45681</v>
      </c>
    </row>
    <row r="80" spans="1:12" x14ac:dyDescent="0.25">
      <c r="A80" s="12" t="s">
        <v>5371</v>
      </c>
      <c r="B80" s="13" t="s">
        <v>5372</v>
      </c>
      <c r="D80" s="2">
        <v>1</v>
      </c>
      <c r="E80" s="1" t="s">
        <v>10505</v>
      </c>
      <c r="F80" s="26">
        <f>+ROUND($F$64+$F$71*D80,0)</f>
        <v>30782</v>
      </c>
      <c r="H80"/>
      <c r="I80"/>
      <c r="J80" s="30">
        <v>45681</v>
      </c>
    </row>
    <row r="81" spans="1:10" x14ac:dyDescent="0.25">
      <c r="A81" s="12" t="s">
        <v>5601</v>
      </c>
      <c r="B81" s="13" t="s">
        <v>5602</v>
      </c>
      <c r="D81" s="2">
        <v>1</v>
      </c>
      <c r="E81" s="1" t="s">
        <v>10505</v>
      </c>
      <c r="F81" s="26">
        <f>+ROUND($F$65+$F$72*D81,0)</f>
        <v>33862</v>
      </c>
      <c r="H81" s="62"/>
      <c r="I81"/>
      <c r="J81" s="30">
        <v>45681</v>
      </c>
    </row>
    <row r="82" spans="1:10" x14ac:dyDescent="0.25">
      <c r="A82" s="12" t="s">
        <v>6180</v>
      </c>
      <c r="B82" s="13" t="s">
        <v>6181</v>
      </c>
      <c r="D82" s="2">
        <v>1</v>
      </c>
      <c r="E82" s="1" t="s">
        <v>10505</v>
      </c>
      <c r="F82" s="26">
        <f>+ROUND($F$66+$F$73*D82,0)</f>
        <v>33335</v>
      </c>
      <c r="H82" s="62"/>
      <c r="I82"/>
      <c r="J82" s="30">
        <v>45681</v>
      </c>
    </row>
    <row r="83" spans="1:10" x14ac:dyDescent="0.25">
      <c r="A83" s="12" t="s">
        <v>5734</v>
      </c>
      <c r="B83" s="13" t="s">
        <v>5735</v>
      </c>
      <c r="D83" s="2">
        <v>1</v>
      </c>
      <c r="E83" s="1" t="s">
        <v>10505</v>
      </c>
      <c r="F83" s="26">
        <f>+ROUND($F$67+$F$74*D83,0)</f>
        <v>33335</v>
      </c>
      <c r="H83"/>
      <c r="I83"/>
      <c r="J83" s="30">
        <v>45681</v>
      </c>
    </row>
    <row r="84" spans="1:10" x14ac:dyDescent="0.25">
      <c r="A84" s="12" t="s">
        <v>6140</v>
      </c>
      <c r="B84" s="13" t="s">
        <v>6141</v>
      </c>
      <c r="D84" s="2">
        <v>1</v>
      </c>
      <c r="E84" s="1" t="s">
        <v>10505</v>
      </c>
      <c r="F84" s="26">
        <f>+ROUND($F$68+$F$75*D84,0)</f>
        <v>34476</v>
      </c>
      <c r="H84"/>
      <c r="I84"/>
      <c r="J84" s="30">
        <v>45681</v>
      </c>
    </row>
    <row r="85" spans="1:10" x14ac:dyDescent="0.25">
      <c r="A85" s="12" t="s">
        <v>6823</v>
      </c>
      <c r="B85" s="13" t="s">
        <v>10520</v>
      </c>
      <c r="D85" s="2">
        <v>1</v>
      </c>
      <c r="E85" s="1" t="s">
        <v>10505</v>
      </c>
      <c r="F85" s="26">
        <f>+ROUND($F$69+$F$76*D85,0)</f>
        <v>43481</v>
      </c>
      <c r="H85"/>
      <c r="I85"/>
      <c r="J85" s="30">
        <v>45681</v>
      </c>
    </row>
    <row r="86" spans="1:10" x14ac:dyDescent="0.25">
      <c r="A86" s="12" t="s">
        <v>10377</v>
      </c>
      <c r="B86" s="13" t="s">
        <v>10378</v>
      </c>
      <c r="D86" s="2">
        <v>1</v>
      </c>
      <c r="E86" s="1" t="s">
        <v>10505</v>
      </c>
      <c r="F86" s="26">
        <f>+ROUND($F$70+$F$77*D86,0)</f>
        <v>64305</v>
      </c>
      <c r="H86"/>
      <c r="I86"/>
      <c r="J86" s="30">
        <v>45681</v>
      </c>
    </row>
    <row r="87" spans="1:10" x14ac:dyDescent="0.25">
      <c r="A87" s="12" t="s">
        <v>5460</v>
      </c>
      <c r="B87" s="13" t="s">
        <v>5461</v>
      </c>
      <c r="D87" s="2">
        <v>2</v>
      </c>
      <c r="E87" s="1" t="s">
        <v>10505</v>
      </c>
      <c r="F87" s="26">
        <f>+ROUND($F$64+$F$71*D87,0)</f>
        <v>42621</v>
      </c>
      <c r="H87"/>
      <c r="I87"/>
      <c r="J87" s="30">
        <v>45681</v>
      </c>
    </row>
    <row r="88" spans="1:10" x14ac:dyDescent="0.25">
      <c r="A88" s="12" t="s">
        <v>5619</v>
      </c>
      <c r="B88" s="13" t="s">
        <v>5620</v>
      </c>
      <c r="D88" s="2">
        <v>2</v>
      </c>
      <c r="E88" s="1" t="s">
        <v>10505</v>
      </c>
      <c r="F88" s="26">
        <f>+ROUND($F$65+$F$72*D88,0)</f>
        <v>46886</v>
      </c>
      <c r="H88"/>
      <c r="I88"/>
      <c r="J88" s="30">
        <v>45681</v>
      </c>
    </row>
    <row r="89" spans="1:10" x14ac:dyDescent="0.25">
      <c r="A89" s="12" t="s">
        <v>6122</v>
      </c>
      <c r="B89" s="13" t="s">
        <v>6123</v>
      </c>
      <c r="D89" s="2">
        <v>2</v>
      </c>
      <c r="E89" s="1" t="s">
        <v>10505</v>
      </c>
      <c r="F89" s="26">
        <f>+ROUND($F$66+$F$73*D89,0)</f>
        <v>46950</v>
      </c>
      <c r="H89"/>
      <c r="I89"/>
      <c r="J89" s="30">
        <v>45681</v>
      </c>
    </row>
    <row r="90" spans="1:10" x14ac:dyDescent="0.25">
      <c r="A90" s="12" t="s">
        <v>5780</v>
      </c>
      <c r="B90" s="13" t="s">
        <v>5781</v>
      </c>
      <c r="D90" s="2">
        <v>2</v>
      </c>
      <c r="E90" s="1" t="s">
        <v>10505</v>
      </c>
      <c r="F90" s="26">
        <f>+ROUND($F$67+$F$74*D90,0)</f>
        <v>46950</v>
      </c>
      <c r="H90"/>
      <c r="I90"/>
      <c r="J90" s="30">
        <v>45681</v>
      </c>
    </row>
    <row r="91" spans="1:10" x14ac:dyDescent="0.25">
      <c r="A91" s="12" t="s">
        <v>6087</v>
      </c>
      <c r="B91" s="13" t="s">
        <v>6088</v>
      </c>
      <c r="D91" s="2">
        <v>2</v>
      </c>
      <c r="E91" s="1" t="s">
        <v>10505</v>
      </c>
      <c r="F91" s="26">
        <f>+ROUND($F$68+$F$75*D91,0)</f>
        <v>47736</v>
      </c>
      <c r="H91"/>
      <c r="I91"/>
      <c r="J91" s="30">
        <v>45681</v>
      </c>
    </row>
    <row r="92" spans="1:10" x14ac:dyDescent="0.25">
      <c r="A92" s="12" t="s">
        <v>6653</v>
      </c>
      <c r="B92" s="13" t="s">
        <v>6654</v>
      </c>
      <c r="D92" s="2">
        <v>2</v>
      </c>
      <c r="E92" s="1" t="s">
        <v>10505</v>
      </c>
      <c r="F92" s="26">
        <f>+ROUND($F$69+$F$76*D92,0)</f>
        <v>61241</v>
      </c>
      <c r="H92"/>
      <c r="I92"/>
      <c r="J92" s="30">
        <v>45681</v>
      </c>
    </row>
    <row r="93" spans="1:10" x14ac:dyDescent="0.25">
      <c r="A93" s="12" t="s">
        <v>9554</v>
      </c>
      <c r="B93" s="13" t="s">
        <v>9555</v>
      </c>
      <c r="D93" s="2">
        <v>2</v>
      </c>
      <c r="E93" s="1" t="s">
        <v>10505</v>
      </c>
      <c r="F93" s="26">
        <f>+ROUND($F$70+$F$77*D93,0)</f>
        <v>85740</v>
      </c>
      <c r="H93"/>
      <c r="I93"/>
      <c r="J93" s="30">
        <v>45681</v>
      </c>
    </row>
    <row r="94" spans="1:10" x14ac:dyDescent="0.25">
      <c r="A94" s="12" t="s">
        <v>5432</v>
      </c>
      <c r="B94" s="13" t="s">
        <v>5433</v>
      </c>
      <c r="D94" s="165">
        <v>3</v>
      </c>
      <c r="E94" s="1" t="s">
        <v>10505</v>
      </c>
      <c r="F94" s="26">
        <f>+ROUND($F$64+$F$71*D94,0)</f>
        <v>54460</v>
      </c>
      <c r="H94"/>
      <c r="I94"/>
      <c r="J94" s="30">
        <v>45681</v>
      </c>
    </row>
    <row r="95" spans="1:10" x14ac:dyDescent="0.25">
      <c r="A95" s="12" t="s">
        <v>5673</v>
      </c>
      <c r="B95" s="13" t="s">
        <v>5674</v>
      </c>
      <c r="D95" s="165">
        <v>3</v>
      </c>
      <c r="E95" s="1" t="s">
        <v>10505</v>
      </c>
      <c r="F95" s="26">
        <f>+ROUND($F$65+$F$72*D95,0)</f>
        <v>59910</v>
      </c>
      <c r="H95"/>
      <c r="I95"/>
      <c r="J95" s="30">
        <v>45681</v>
      </c>
    </row>
    <row r="96" spans="1:10" x14ac:dyDescent="0.25">
      <c r="A96" s="12" t="s">
        <v>10379</v>
      </c>
      <c r="B96" s="13" t="s">
        <v>10380</v>
      </c>
      <c r="D96" s="165">
        <v>3</v>
      </c>
      <c r="E96" s="1" t="s">
        <v>10505</v>
      </c>
      <c r="F96" s="26">
        <f>+ROUND($F$66+$F$73*D96,0)</f>
        <v>60565</v>
      </c>
      <c r="H96"/>
      <c r="I96"/>
      <c r="J96" s="30">
        <v>45681</v>
      </c>
    </row>
    <row r="97" spans="1:10" x14ac:dyDescent="0.25">
      <c r="A97" s="12" t="s">
        <v>5945</v>
      </c>
      <c r="B97" s="13" t="s">
        <v>5946</v>
      </c>
      <c r="D97" s="165">
        <v>3</v>
      </c>
      <c r="E97" s="1" t="s">
        <v>10505</v>
      </c>
      <c r="F97" s="26">
        <f>+ROUND($F$67+$F$74*D97,0)</f>
        <v>60565</v>
      </c>
      <c r="H97"/>
      <c r="I97"/>
      <c r="J97" s="30">
        <v>45681</v>
      </c>
    </row>
    <row r="98" spans="1:10" x14ac:dyDescent="0.25">
      <c r="A98" s="12" t="s">
        <v>6150</v>
      </c>
      <c r="B98" s="13" t="s">
        <v>6151</v>
      </c>
      <c r="D98" s="165">
        <v>3</v>
      </c>
      <c r="E98" s="1" t="s">
        <v>10505</v>
      </c>
      <c r="F98" s="26">
        <f>+ROUND($F$68+$F$75*D98,0)</f>
        <v>60996</v>
      </c>
      <c r="H98"/>
      <c r="I98"/>
      <c r="J98" s="30">
        <v>45681</v>
      </c>
    </row>
    <row r="99" spans="1:10" x14ac:dyDescent="0.25">
      <c r="A99" s="12" t="s">
        <v>7394</v>
      </c>
      <c r="B99" s="13" t="s">
        <v>7395</v>
      </c>
      <c r="D99" s="165">
        <v>3</v>
      </c>
      <c r="E99" s="1" t="s">
        <v>10505</v>
      </c>
      <c r="F99" s="26">
        <f>+ROUND($F$69+$F$76*D99,0)</f>
        <v>79001</v>
      </c>
      <c r="H99"/>
      <c r="I99"/>
      <c r="J99" s="30">
        <v>45681</v>
      </c>
    </row>
    <row r="100" spans="1:10" x14ac:dyDescent="0.25">
      <c r="A100" s="12" t="s">
        <v>7615</v>
      </c>
      <c r="B100" s="13" t="s">
        <v>7616</v>
      </c>
      <c r="D100" s="165">
        <v>3</v>
      </c>
      <c r="E100" s="1" t="s">
        <v>10505</v>
      </c>
      <c r="F100" s="26">
        <f>+ROUND($F$70+$F$77*D100,0)</f>
        <v>107175</v>
      </c>
      <c r="H100"/>
      <c r="I100"/>
      <c r="J100" s="30">
        <v>45681</v>
      </c>
    </row>
    <row r="101" spans="1:10" x14ac:dyDescent="0.25">
      <c r="A101" s="12" t="s">
        <v>5412</v>
      </c>
      <c r="B101" s="13" t="s">
        <v>5413</v>
      </c>
      <c r="D101" s="2">
        <v>4</v>
      </c>
      <c r="E101" s="1" t="s">
        <v>10505</v>
      </c>
      <c r="F101" s="26">
        <f>+ROUND($F$64+$F$71*D101,0)</f>
        <v>66299</v>
      </c>
      <c r="H101"/>
      <c r="I101"/>
      <c r="J101" s="30">
        <v>45681</v>
      </c>
    </row>
    <row r="102" spans="1:10" x14ac:dyDescent="0.25">
      <c r="A102" s="12" t="s">
        <v>5605</v>
      </c>
      <c r="B102" s="13" t="s">
        <v>5606</v>
      </c>
      <c r="D102" s="165">
        <v>4</v>
      </c>
      <c r="E102" s="1" t="s">
        <v>10505</v>
      </c>
      <c r="F102" s="26">
        <f>+ROUND($F$65+$F$72*D102,0)</f>
        <v>72934</v>
      </c>
      <c r="H102"/>
      <c r="I102"/>
      <c r="J102" s="30">
        <v>45681</v>
      </c>
    </row>
    <row r="103" spans="1:10" x14ac:dyDescent="0.25">
      <c r="A103" s="12" t="s">
        <v>10381</v>
      </c>
      <c r="B103" s="13" t="s">
        <v>10382</v>
      </c>
      <c r="D103" s="165">
        <v>4</v>
      </c>
      <c r="E103" s="1" t="s">
        <v>10505</v>
      </c>
      <c r="F103" s="26">
        <f>+ROUND($F$66+$F$73*D103,0)</f>
        <v>74180</v>
      </c>
      <c r="H103"/>
      <c r="I103"/>
      <c r="J103" s="30">
        <v>45681</v>
      </c>
    </row>
    <row r="104" spans="1:10" x14ac:dyDescent="0.25">
      <c r="A104" s="12" t="s">
        <v>7827</v>
      </c>
      <c r="B104" s="13" t="s">
        <v>7828</v>
      </c>
      <c r="D104" s="165">
        <v>4</v>
      </c>
      <c r="E104" s="1" t="s">
        <v>10505</v>
      </c>
      <c r="F104" s="26">
        <f>+ROUND($F$67+$F$74*D104,0)</f>
        <v>74180</v>
      </c>
      <c r="H104"/>
      <c r="I104"/>
      <c r="J104" s="30">
        <v>45681</v>
      </c>
    </row>
    <row r="105" spans="1:10" x14ac:dyDescent="0.25">
      <c r="A105" s="12" t="s">
        <v>10383</v>
      </c>
      <c r="B105" s="13" t="s">
        <v>10384</v>
      </c>
      <c r="D105" s="165">
        <v>4</v>
      </c>
      <c r="E105" s="1" t="s">
        <v>10505</v>
      </c>
      <c r="F105" s="26">
        <f>+ROUND($F$68+$F$75*D105,0)</f>
        <v>74256</v>
      </c>
      <c r="H105"/>
      <c r="I105"/>
      <c r="J105" s="30">
        <v>45681</v>
      </c>
    </row>
    <row r="106" spans="1:10" ht="13" x14ac:dyDescent="0.3">
      <c r="A106" s="12" t="s">
        <v>10385</v>
      </c>
      <c r="B106" s="13" t="s">
        <v>10386</v>
      </c>
      <c r="D106" s="165">
        <v>4</v>
      </c>
      <c r="E106" s="1" t="s">
        <v>10505</v>
      </c>
      <c r="F106" s="26">
        <f>+ROUND($F$69+$F$76*D106,0)</f>
        <v>96761</v>
      </c>
      <c r="H106" s="9"/>
      <c r="I106" s="9"/>
      <c r="J106" s="30">
        <v>45681</v>
      </c>
    </row>
    <row r="107" spans="1:10" ht="13" x14ac:dyDescent="0.3">
      <c r="A107" s="12" t="s">
        <v>10387</v>
      </c>
      <c r="B107" s="13" t="s">
        <v>10388</v>
      </c>
      <c r="D107" s="165">
        <v>4</v>
      </c>
      <c r="E107" s="1" t="s">
        <v>10505</v>
      </c>
      <c r="F107" s="26">
        <f>+ROUND($F$70+$F$77*D107,0)</f>
        <v>128610</v>
      </c>
      <c r="H107" s="522"/>
      <c r="I107" s="522"/>
      <c r="J107" s="30">
        <v>45681</v>
      </c>
    </row>
    <row r="108" spans="1:10" x14ac:dyDescent="0.25">
      <c r="A108" s="12" t="s">
        <v>5476</v>
      </c>
      <c r="B108" s="13" t="s">
        <v>5477</v>
      </c>
      <c r="D108" s="165">
        <v>5</v>
      </c>
      <c r="E108" s="1" t="s">
        <v>10505</v>
      </c>
      <c r="F108" s="26">
        <f>+ROUND($F$64+$F$71*D108,0)</f>
        <v>78138</v>
      </c>
      <c r="H108"/>
      <c r="I108"/>
      <c r="J108" s="30">
        <v>45681</v>
      </c>
    </row>
    <row r="109" spans="1:10" x14ac:dyDescent="0.25">
      <c r="A109" s="12" t="s">
        <v>5730</v>
      </c>
      <c r="B109" s="13" t="s">
        <v>5731</v>
      </c>
      <c r="D109" s="165">
        <v>5</v>
      </c>
      <c r="E109" s="1" t="s">
        <v>10505</v>
      </c>
      <c r="F109" s="26">
        <f>+ROUND($F$65+$F$72*D109,0)</f>
        <v>85958</v>
      </c>
      <c r="H109"/>
      <c r="I109"/>
      <c r="J109" s="30">
        <v>45681</v>
      </c>
    </row>
    <row r="110" spans="1:10" x14ac:dyDescent="0.25">
      <c r="A110" s="12" t="s">
        <v>10389</v>
      </c>
      <c r="B110" s="13" t="s">
        <v>10390</v>
      </c>
      <c r="D110" s="165">
        <v>5</v>
      </c>
      <c r="E110" s="1" t="s">
        <v>10505</v>
      </c>
      <c r="F110" s="26">
        <f>+ROUND($F$66+$F$73*D110,0)</f>
        <v>87795</v>
      </c>
      <c r="H110"/>
      <c r="I110"/>
      <c r="J110" s="30">
        <v>45681</v>
      </c>
    </row>
    <row r="111" spans="1:10" x14ac:dyDescent="0.25">
      <c r="A111" s="12" t="s">
        <v>10391</v>
      </c>
      <c r="B111" s="13" t="s">
        <v>10392</v>
      </c>
      <c r="D111" s="165">
        <v>5</v>
      </c>
      <c r="E111" s="1" t="s">
        <v>10505</v>
      </c>
      <c r="F111" s="26">
        <f>+ROUND($F$67+$F$74*D111,0)</f>
        <v>87795</v>
      </c>
      <c r="H111"/>
      <c r="I111"/>
      <c r="J111" s="30">
        <v>45681</v>
      </c>
    </row>
    <row r="112" spans="1:10" x14ac:dyDescent="0.25">
      <c r="A112" s="12" t="s">
        <v>10393</v>
      </c>
      <c r="B112" s="13" t="s">
        <v>10394</v>
      </c>
      <c r="D112" s="165">
        <v>5</v>
      </c>
      <c r="E112" s="1" t="s">
        <v>10505</v>
      </c>
      <c r="F112" s="26">
        <f>+ROUND($F$68+$F$75*D112,0)</f>
        <v>87516</v>
      </c>
      <c r="H112"/>
      <c r="I112"/>
      <c r="J112" s="30">
        <v>45681</v>
      </c>
    </row>
    <row r="113" spans="1:10" x14ac:dyDescent="0.25">
      <c r="A113" s="12" t="s">
        <v>9562</v>
      </c>
      <c r="B113" s="13" t="s">
        <v>9563</v>
      </c>
      <c r="D113" s="165">
        <v>5</v>
      </c>
      <c r="E113" s="1" t="s">
        <v>10505</v>
      </c>
      <c r="F113" s="26">
        <f>+ROUND($F$69+$F$76*D113,0)</f>
        <v>114521</v>
      </c>
      <c r="H113"/>
      <c r="I113"/>
      <c r="J113" s="30">
        <v>45681</v>
      </c>
    </row>
    <row r="114" spans="1:10" x14ac:dyDescent="0.25">
      <c r="A114" s="12" t="s">
        <v>7665</v>
      </c>
      <c r="B114" s="13" t="s">
        <v>7666</v>
      </c>
      <c r="D114" s="165">
        <v>5</v>
      </c>
      <c r="E114" s="1" t="s">
        <v>10505</v>
      </c>
      <c r="F114" s="26">
        <f>+ROUND($F$70+$F$77*D114,0)</f>
        <v>150045</v>
      </c>
      <c r="H114"/>
      <c r="I114"/>
      <c r="J114" s="30">
        <v>45681</v>
      </c>
    </row>
    <row r="115" spans="1:10" ht="13" x14ac:dyDescent="0.3">
      <c r="A115" s="12" t="s">
        <v>5394</v>
      </c>
      <c r="B115" s="13" t="s">
        <v>5395</v>
      </c>
      <c r="D115" s="165">
        <v>6</v>
      </c>
      <c r="E115" s="1" t="s">
        <v>10505</v>
      </c>
      <c r="F115" s="26">
        <f>+ROUND($F$64+$F$71*D115,0)</f>
        <v>89977</v>
      </c>
      <c r="H115" s="522"/>
      <c r="I115" s="522"/>
      <c r="J115" s="30">
        <v>45681</v>
      </c>
    </row>
    <row r="116" spans="1:10" x14ac:dyDescent="0.25">
      <c r="A116" s="12" t="s">
        <v>6637</v>
      </c>
      <c r="B116" s="13" t="s">
        <v>6638</v>
      </c>
      <c r="D116" s="165">
        <v>6</v>
      </c>
      <c r="E116" s="1" t="s">
        <v>10505</v>
      </c>
      <c r="F116" s="26">
        <f>+ROUND($F$65+$F$72*D116,0)</f>
        <v>98982</v>
      </c>
      <c r="H116"/>
      <c r="I116"/>
      <c r="J116" s="30">
        <v>45681</v>
      </c>
    </row>
    <row r="117" spans="1:10" x14ac:dyDescent="0.25">
      <c r="A117" s="12" t="s">
        <v>10395</v>
      </c>
      <c r="B117" s="13" t="s">
        <v>10396</v>
      </c>
      <c r="D117" s="165">
        <v>6</v>
      </c>
      <c r="E117" s="1" t="s">
        <v>10505</v>
      </c>
      <c r="F117" s="26">
        <f>+ROUND($F$66+$F$73*D117,0)</f>
        <v>101410</v>
      </c>
      <c r="H117"/>
      <c r="I117"/>
      <c r="J117" s="30">
        <v>45681</v>
      </c>
    </row>
    <row r="118" spans="1:10" x14ac:dyDescent="0.25">
      <c r="A118" s="12" t="s">
        <v>10397</v>
      </c>
      <c r="B118" s="13" t="s">
        <v>10398</v>
      </c>
      <c r="D118" s="165">
        <v>6</v>
      </c>
      <c r="E118" s="1" t="s">
        <v>10505</v>
      </c>
      <c r="F118" s="26">
        <f>+ROUND($F$67+$F$74*D118,0)</f>
        <v>101410</v>
      </c>
      <c r="H118"/>
      <c r="I118"/>
      <c r="J118" s="30">
        <v>45681</v>
      </c>
    </row>
    <row r="119" spans="1:10" x14ac:dyDescent="0.25">
      <c r="A119" s="12" t="s">
        <v>10399</v>
      </c>
      <c r="B119" s="13" t="s">
        <v>10400</v>
      </c>
      <c r="D119" s="165">
        <v>6</v>
      </c>
      <c r="E119" s="1" t="s">
        <v>10505</v>
      </c>
      <c r="F119" s="26">
        <f>+ROUND($F$68+$F$75*D119,0)</f>
        <v>100776</v>
      </c>
      <c r="H119"/>
      <c r="I119"/>
      <c r="J119" s="30">
        <v>45681</v>
      </c>
    </row>
    <row r="120" spans="1:10" x14ac:dyDescent="0.25">
      <c r="A120" s="12" t="s">
        <v>10401</v>
      </c>
      <c r="B120" s="13" t="s">
        <v>10402</v>
      </c>
      <c r="D120" s="165">
        <v>6</v>
      </c>
      <c r="E120" s="1" t="s">
        <v>10505</v>
      </c>
      <c r="F120" s="26">
        <f>+ROUND($F$69+$F$76*D120,0)</f>
        <v>132281</v>
      </c>
      <c r="H120"/>
      <c r="I120"/>
      <c r="J120" s="30">
        <v>45681</v>
      </c>
    </row>
    <row r="121" spans="1:10" x14ac:dyDescent="0.25">
      <c r="A121" s="12" t="s">
        <v>10403</v>
      </c>
      <c r="B121" s="13" t="s">
        <v>10404</v>
      </c>
      <c r="D121" s="165">
        <v>6</v>
      </c>
      <c r="E121" s="1" t="s">
        <v>10505</v>
      </c>
      <c r="F121" s="26">
        <f>+ROUND($F$70+$F$77*D121,0)</f>
        <v>171480</v>
      </c>
      <c r="H121"/>
      <c r="I121"/>
      <c r="J121" s="30">
        <v>45681</v>
      </c>
    </row>
    <row r="122" spans="1:10" x14ac:dyDescent="0.25">
      <c r="A122" s="12" t="s">
        <v>5523</v>
      </c>
      <c r="B122" s="13" t="s">
        <v>5524</v>
      </c>
      <c r="D122" s="165">
        <v>1</v>
      </c>
      <c r="E122" s="1" t="s">
        <v>10505</v>
      </c>
      <c r="F122" s="26">
        <f>+ROUND(+$F$71*D122,0)</f>
        <v>11839</v>
      </c>
      <c r="H122"/>
      <c r="I122"/>
      <c r="J122" s="30"/>
    </row>
    <row r="123" spans="1:10" x14ac:dyDescent="0.25">
      <c r="A123" s="12" t="s">
        <v>5430</v>
      </c>
      <c r="B123" s="13" t="s">
        <v>5431</v>
      </c>
      <c r="D123" s="165">
        <v>2</v>
      </c>
      <c r="E123" s="1" t="s">
        <v>10505</v>
      </c>
      <c r="F123" s="26">
        <f>+ROUND(+$F$71*D123,0)</f>
        <v>23678</v>
      </c>
      <c r="H123"/>
      <c r="I123"/>
      <c r="J123" s="30"/>
    </row>
    <row r="124" spans="1:10" x14ac:dyDescent="0.25">
      <c r="A124" s="12" t="s">
        <v>7819</v>
      </c>
      <c r="B124" s="13" t="s">
        <v>7820</v>
      </c>
      <c r="D124" s="165">
        <v>1</v>
      </c>
      <c r="E124" s="1" t="s">
        <v>10505</v>
      </c>
      <c r="F124" s="26">
        <f>+ROUND($E$50+$F$77*D124,0)</f>
        <v>39347</v>
      </c>
      <c r="H124"/>
      <c r="I124"/>
      <c r="J124" s="30"/>
    </row>
    <row r="125" spans="1:10" x14ac:dyDescent="0.25">
      <c r="A125" s="12" t="s">
        <v>10405</v>
      </c>
      <c r="B125" s="13" t="s">
        <v>10406</v>
      </c>
      <c r="D125" s="165">
        <v>1</v>
      </c>
      <c r="E125" s="1" t="s">
        <v>10505</v>
      </c>
      <c r="F125" s="26">
        <f>+$E$51</f>
        <v>16575.20252266169</v>
      </c>
      <c r="H125"/>
      <c r="I125"/>
      <c r="J125" s="30"/>
    </row>
    <row r="126" spans="1:10" x14ac:dyDescent="0.25">
      <c r="A126" s="12" t="s">
        <v>9992</v>
      </c>
      <c r="B126" s="13" t="s">
        <v>9993</v>
      </c>
      <c r="D126" s="165">
        <v>1</v>
      </c>
      <c r="E126" s="1" t="s">
        <v>10505</v>
      </c>
      <c r="F126" s="26">
        <f>+$E$53</f>
        <v>12572.695695959115</v>
      </c>
      <c r="H126"/>
      <c r="I126"/>
      <c r="J126" s="30"/>
    </row>
    <row r="127" spans="1:10" x14ac:dyDescent="0.25">
      <c r="A127" s="12" t="s">
        <v>10030</v>
      </c>
      <c r="B127" s="13" t="s">
        <v>10031</v>
      </c>
      <c r="D127" s="165">
        <v>1</v>
      </c>
      <c r="E127" s="1" t="s">
        <v>10505</v>
      </c>
      <c r="F127" s="26">
        <f>+$E$55</f>
        <v>4598.4121722072032</v>
      </c>
      <c r="H127"/>
      <c r="I127"/>
      <c r="J127" s="30"/>
    </row>
    <row r="128" spans="1:10" x14ac:dyDescent="0.25">
      <c r="A128" s="12" t="s">
        <v>9737</v>
      </c>
      <c r="B128" s="13" t="s">
        <v>9738</v>
      </c>
      <c r="D128" s="165">
        <v>1</v>
      </c>
      <c r="E128" s="1" t="s">
        <v>10521</v>
      </c>
      <c r="F128" s="26">
        <f>C10/30</f>
        <v>47450</v>
      </c>
      <c r="H128"/>
      <c r="I128"/>
      <c r="J128" s="30"/>
    </row>
  </sheetData>
  <sheetProtection password="FD7A"/>
  <mergeCells count="4">
    <mergeCell ref="B3:B5"/>
    <mergeCell ref="B1:G1"/>
    <mergeCell ref="H107:I107"/>
    <mergeCell ref="H115:I115"/>
  </mergeCells>
  <phoneticPr fontId="15" type="noConversion"/>
  <printOptions horizontalCentered="1"/>
  <pageMargins left="0.55118110236220474" right="0.55118110236220474" top="0.39370078740157483" bottom="0.39370078740157483" header="0" footer="0"/>
  <pageSetup paperSize="3" scale="76" fitToHeight="0" orientation="landscape" r:id="rId1"/>
  <headerFooter alignWithMargins="0"/>
  <rowBreaks count="2" manualBreakCount="2">
    <brk id="62" max="9" man="1"/>
    <brk id="121"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dimension ref="B1:G25"/>
  <sheetViews>
    <sheetView workbookViewId="0"/>
  </sheetViews>
  <sheetFormatPr baseColWidth="10" defaultColWidth="11.453125" defaultRowHeight="12.5" x14ac:dyDescent="0.25"/>
  <cols>
    <col min="1" max="1" width="1.90625" style="40" customWidth="1"/>
    <col min="2" max="2" width="40.36328125" style="40" customWidth="1"/>
    <col min="3" max="3" width="7.453125" style="41" bestFit="1" customWidth="1"/>
    <col min="4" max="4" width="9.08984375" style="41" bestFit="1" customWidth="1"/>
    <col min="5" max="5" width="13.453125" style="40" bestFit="1" customWidth="1"/>
    <col min="6" max="6" width="11" style="40" bestFit="1" customWidth="1"/>
    <col min="7" max="7" width="3.90625" style="40" customWidth="1"/>
    <col min="8" max="8" width="4.36328125" style="40" customWidth="1"/>
    <col min="9" max="16384" width="11.453125" style="40"/>
  </cols>
  <sheetData>
    <row r="1" spans="2:7" ht="13" x14ac:dyDescent="0.25">
      <c r="B1" s="523" t="s">
        <v>10522</v>
      </c>
      <c r="C1" s="523"/>
      <c r="D1" s="523"/>
      <c r="E1" s="523"/>
      <c r="F1" s="523"/>
      <c r="G1" s="57"/>
    </row>
    <row r="3" spans="2:7" ht="26.25" customHeight="1" x14ac:dyDescent="0.25">
      <c r="B3" s="42" t="s">
        <v>10523</v>
      </c>
      <c r="C3" s="42" t="s">
        <v>10524</v>
      </c>
      <c r="D3" s="42" t="s">
        <v>10525</v>
      </c>
      <c r="E3" s="42" t="s">
        <v>10526</v>
      </c>
      <c r="F3" s="42" t="s">
        <v>10527</v>
      </c>
    </row>
    <row r="4" spans="2:7" x14ac:dyDescent="0.25">
      <c r="B4" s="43" t="s">
        <v>10528</v>
      </c>
      <c r="C4" s="167" t="s">
        <v>5143</v>
      </c>
      <c r="D4" s="72">
        <v>0.19</v>
      </c>
      <c r="E4" s="44">
        <v>17442.308432996506</v>
      </c>
      <c r="F4" s="44">
        <f>ROUNDUP($E4*(1+$D4),0)</f>
        <v>20757</v>
      </c>
      <c r="G4" s="59"/>
    </row>
    <row r="5" spans="2:7" x14ac:dyDescent="0.25">
      <c r="B5" s="43" t="s">
        <v>10529</v>
      </c>
      <c r="C5" s="167" t="s">
        <v>5143</v>
      </c>
      <c r="D5" s="72">
        <v>0.19</v>
      </c>
      <c r="E5" s="44">
        <v>26635.446260616391</v>
      </c>
      <c r="F5" s="44">
        <f t="shared" ref="F5:F17" si="0">ROUNDUP($E5*(1+$D5),0)</f>
        <v>31697</v>
      </c>
      <c r="G5" s="59"/>
    </row>
    <row r="6" spans="2:7" x14ac:dyDescent="0.25">
      <c r="B6" s="43" t="s">
        <v>10530</v>
      </c>
      <c r="C6" s="167" t="s">
        <v>5143</v>
      </c>
      <c r="D6" s="72">
        <v>0.19</v>
      </c>
      <c r="E6" s="44">
        <v>18316.532372496709</v>
      </c>
      <c r="F6" s="44">
        <f t="shared" si="0"/>
        <v>21797</v>
      </c>
      <c r="G6" s="59"/>
    </row>
    <row r="7" spans="2:7" x14ac:dyDescent="0.25">
      <c r="B7" s="43" t="s">
        <v>10531</v>
      </c>
      <c r="C7" s="167" t="s">
        <v>5143</v>
      </c>
      <c r="D7" s="72">
        <v>0.19</v>
      </c>
      <c r="E7" s="44">
        <v>59422.898833893727</v>
      </c>
      <c r="F7" s="44">
        <f t="shared" si="0"/>
        <v>70714</v>
      </c>
      <c r="G7" s="59"/>
    </row>
    <row r="8" spans="2:7" x14ac:dyDescent="0.25">
      <c r="B8" s="43" t="s">
        <v>10532</v>
      </c>
      <c r="C8" s="167" t="s">
        <v>5143</v>
      </c>
      <c r="D8" s="72">
        <v>0.19</v>
      </c>
      <c r="E8" s="44">
        <v>67114.123177325891</v>
      </c>
      <c r="F8" s="44">
        <f t="shared" si="0"/>
        <v>79866</v>
      </c>
      <c r="G8" s="59"/>
    </row>
    <row r="9" spans="2:7" x14ac:dyDescent="0.25">
      <c r="B9" s="168" t="s">
        <v>10533</v>
      </c>
      <c r="C9" s="167" t="s">
        <v>5143</v>
      </c>
      <c r="D9" s="72">
        <v>0.19</v>
      </c>
      <c r="E9" s="44">
        <v>3005.448905183423</v>
      </c>
      <c r="F9" s="44">
        <f t="shared" si="0"/>
        <v>3577</v>
      </c>
      <c r="G9" s="59"/>
    </row>
    <row r="10" spans="2:7" x14ac:dyDescent="0.25">
      <c r="B10" s="43" t="s">
        <v>10534</v>
      </c>
      <c r="C10" s="167" t="s">
        <v>5143</v>
      </c>
      <c r="D10" s="72">
        <v>0.19</v>
      </c>
      <c r="E10" s="44">
        <v>137793.26345858764</v>
      </c>
      <c r="F10" s="44">
        <f t="shared" si="0"/>
        <v>163974</v>
      </c>
      <c r="G10" s="59"/>
    </row>
    <row r="11" spans="2:7" x14ac:dyDescent="0.25">
      <c r="B11" s="43" t="s">
        <v>10535</v>
      </c>
      <c r="C11" s="167" t="s">
        <v>10173</v>
      </c>
      <c r="D11" s="72">
        <v>0.19</v>
      </c>
      <c r="E11" s="44">
        <v>1537.5960939632407</v>
      </c>
      <c r="F11" s="44">
        <f t="shared" si="0"/>
        <v>1830</v>
      </c>
      <c r="G11" s="59"/>
    </row>
    <row r="12" spans="2:7" x14ac:dyDescent="0.25">
      <c r="B12" s="168" t="s">
        <v>10536</v>
      </c>
      <c r="C12" s="167" t="s">
        <v>5140</v>
      </c>
      <c r="D12" s="72">
        <v>0.19</v>
      </c>
      <c r="E12" s="44">
        <v>2470.209758550649</v>
      </c>
      <c r="F12" s="44">
        <f t="shared" si="0"/>
        <v>2940</v>
      </c>
      <c r="G12" s="59"/>
    </row>
    <row r="13" spans="2:7" x14ac:dyDescent="0.25">
      <c r="B13" s="168" t="s">
        <v>10537</v>
      </c>
      <c r="C13" s="167" t="s">
        <v>5143</v>
      </c>
      <c r="D13" s="72">
        <v>0.19</v>
      </c>
      <c r="E13" s="44">
        <v>3634.7603866789268</v>
      </c>
      <c r="F13" s="44">
        <f t="shared" si="0"/>
        <v>4326</v>
      </c>
      <c r="G13" s="59"/>
    </row>
    <row r="14" spans="2:7" x14ac:dyDescent="0.25">
      <c r="B14" s="168" t="s">
        <v>10538</v>
      </c>
      <c r="C14" s="167" t="s">
        <v>5143</v>
      </c>
      <c r="D14" s="72">
        <v>0.19</v>
      </c>
      <c r="E14" s="44">
        <v>4541.4230623386857</v>
      </c>
      <c r="F14" s="44">
        <f t="shared" si="0"/>
        <v>5405</v>
      </c>
      <c r="G14" s="59"/>
    </row>
    <row r="15" spans="2:7" x14ac:dyDescent="0.25">
      <c r="B15" s="43" t="s">
        <v>10539</v>
      </c>
      <c r="C15" s="167" t="s">
        <v>5143</v>
      </c>
      <c r="D15" s="72">
        <v>0.19</v>
      </c>
      <c r="E15" s="44">
        <v>11184.876227816994</v>
      </c>
      <c r="F15" s="44">
        <f t="shared" si="0"/>
        <v>13311</v>
      </c>
      <c r="G15" s="59"/>
    </row>
    <row r="16" spans="2:7" x14ac:dyDescent="0.25">
      <c r="B16" s="43" t="s">
        <v>10540</v>
      </c>
      <c r="C16" s="167" t="s">
        <v>5143</v>
      </c>
      <c r="D16" s="72">
        <v>0.19</v>
      </c>
      <c r="E16" s="44">
        <v>11184.876227816994</v>
      </c>
      <c r="F16" s="44">
        <f t="shared" si="0"/>
        <v>13311</v>
      </c>
      <c r="G16" s="59"/>
    </row>
    <row r="17" spans="2:7" x14ac:dyDescent="0.25">
      <c r="B17" s="168" t="s">
        <v>10541</v>
      </c>
      <c r="C17" s="167" t="s">
        <v>5143</v>
      </c>
      <c r="D17" s="72">
        <v>0.19</v>
      </c>
      <c r="E17" s="44">
        <v>13981.095284771241</v>
      </c>
      <c r="F17" s="44">
        <f t="shared" si="0"/>
        <v>16638</v>
      </c>
      <c r="G17" s="59"/>
    </row>
    <row r="18" spans="2:7" ht="13" x14ac:dyDescent="0.25">
      <c r="B18" s="45" t="s">
        <v>10542</v>
      </c>
      <c r="C18" s="46"/>
      <c r="D18" s="46"/>
      <c r="E18" s="47"/>
      <c r="F18" s="48">
        <f>SUM(F4:F17)</f>
        <v>450143</v>
      </c>
      <c r="G18" s="48"/>
    </row>
    <row r="19" spans="2:7" x14ac:dyDescent="0.25">
      <c r="B19" s="49" t="s">
        <v>10543</v>
      </c>
      <c r="D19" s="41">
        <v>10</v>
      </c>
      <c r="E19" s="50"/>
      <c r="F19" s="51" t="s">
        <v>10544</v>
      </c>
    </row>
    <row r="20" spans="2:7" ht="13" x14ac:dyDescent="0.25">
      <c r="B20" s="45" t="s">
        <v>10545</v>
      </c>
      <c r="C20" s="46"/>
      <c r="D20" s="46"/>
      <c r="E20" s="47"/>
      <c r="F20" s="48">
        <f>+F18/D19</f>
        <v>45014.3</v>
      </c>
    </row>
    <row r="21" spans="2:7" x14ac:dyDescent="0.25">
      <c r="B21" s="49" t="s">
        <v>10546</v>
      </c>
      <c r="D21" s="41">
        <f>+COUNT(D4:D17)</f>
        <v>14</v>
      </c>
      <c r="E21" s="50"/>
      <c r="F21" s="51" t="s">
        <v>10544</v>
      </c>
    </row>
    <row r="22" spans="2:7" ht="13" x14ac:dyDescent="0.25">
      <c r="B22" s="45" t="s">
        <v>10547</v>
      </c>
      <c r="C22" s="46"/>
      <c r="D22" s="46"/>
      <c r="E22" s="47"/>
      <c r="F22" s="48">
        <f>+ROUND(F20/D21,0)</f>
        <v>3215</v>
      </c>
    </row>
    <row r="23" spans="2:7" ht="13" x14ac:dyDescent="0.25">
      <c r="B23" s="52" t="s">
        <v>10548</v>
      </c>
      <c r="C23" s="53"/>
      <c r="D23" s="53"/>
      <c r="E23" s="54" t="s">
        <v>10525</v>
      </c>
      <c r="F23" s="58">
        <v>0</v>
      </c>
    </row>
    <row r="24" spans="2:7" ht="13" x14ac:dyDescent="0.25">
      <c r="B24" s="45" t="s">
        <v>5435</v>
      </c>
      <c r="C24" s="46"/>
      <c r="D24" s="46" t="s">
        <v>10549</v>
      </c>
      <c r="E24" s="47"/>
      <c r="F24" s="48">
        <f>+(F22*F23)+F22</f>
        <v>3215</v>
      </c>
    </row>
    <row r="25" spans="2:7" ht="13" x14ac:dyDescent="0.25">
      <c r="B25" s="45" t="s">
        <v>10550</v>
      </c>
      <c r="C25" s="46"/>
      <c r="D25" s="46" t="s">
        <v>10549</v>
      </c>
      <c r="E25" s="47"/>
      <c r="F25" s="48">
        <f>+F24</f>
        <v>3215</v>
      </c>
    </row>
  </sheetData>
  <mergeCells count="1">
    <mergeCell ref="B1:F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dimension ref="A1:H63"/>
  <sheetViews>
    <sheetView topLeftCell="A7" workbookViewId="0">
      <selection activeCell="B94" sqref="B94"/>
    </sheetView>
  </sheetViews>
  <sheetFormatPr baseColWidth="10" defaultColWidth="26.08984375" defaultRowHeight="12.5" x14ac:dyDescent="0.25"/>
  <cols>
    <col min="1" max="1" width="26.54296875" style="18" bestFit="1" customWidth="1"/>
    <col min="2" max="2" width="31" style="18" customWidth="1"/>
    <col min="3" max="3" width="16.453125" style="18" bestFit="1" customWidth="1"/>
    <col min="4" max="4" width="10.54296875" style="18" bestFit="1" customWidth="1"/>
    <col min="5" max="5" width="11" style="18" bestFit="1" customWidth="1"/>
    <col min="6" max="6" width="10.54296875" style="18" bestFit="1" customWidth="1"/>
    <col min="7" max="252" width="11.453125" style="18" customWidth="1"/>
    <col min="253" max="253" width="26.54296875" style="18" bestFit="1" customWidth="1"/>
    <col min="254" max="16384" width="26.08984375" style="18"/>
  </cols>
  <sheetData>
    <row r="1" spans="1:8" ht="13" x14ac:dyDescent="0.25">
      <c r="A1" s="527" t="s">
        <v>10551</v>
      </c>
      <c r="B1" s="527"/>
      <c r="C1" s="527"/>
      <c r="D1" s="527"/>
      <c r="E1" s="527"/>
      <c r="F1" s="169"/>
      <c r="G1" s="165"/>
      <c r="H1" s="165"/>
    </row>
    <row r="2" spans="1:8" ht="13" x14ac:dyDescent="0.3">
      <c r="A2" s="169"/>
      <c r="B2" s="169"/>
      <c r="C2" s="169"/>
      <c r="D2" s="169"/>
      <c r="E2" s="169"/>
      <c r="F2" s="31"/>
      <c r="G2" s="165"/>
      <c r="H2" s="165"/>
    </row>
    <row r="3" spans="1:8" x14ac:dyDescent="0.25">
      <c r="A3" s="528" t="s">
        <v>10552</v>
      </c>
      <c r="B3" s="170" t="s">
        <v>10473</v>
      </c>
      <c r="C3" s="171">
        <v>360</v>
      </c>
      <c r="D3" s="172"/>
      <c r="E3" s="171" t="s">
        <v>10553</v>
      </c>
      <c r="F3" s="173"/>
      <c r="G3" s="165"/>
      <c r="H3" s="165"/>
    </row>
    <row r="4" spans="1:8" x14ac:dyDescent="0.25">
      <c r="A4" s="528"/>
      <c r="B4" s="170" t="s">
        <v>10474</v>
      </c>
      <c r="C4" s="61">
        <v>200000</v>
      </c>
      <c r="D4" s="32"/>
      <c r="E4" s="60">
        <v>5.1999999999999998E-2</v>
      </c>
      <c r="F4" s="173"/>
      <c r="G4" s="165"/>
      <c r="H4" s="165"/>
    </row>
    <row r="5" spans="1:8" x14ac:dyDescent="0.25">
      <c r="A5" s="528"/>
      <c r="B5" s="170" t="s">
        <v>10554</v>
      </c>
      <c r="C5" s="61">
        <v>1423500</v>
      </c>
      <c r="D5" s="32"/>
      <c r="E5" s="32"/>
      <c r="F5" s="173"/>
      <c r="G5" s="165"/>
      <c r="H5" s="165"/>
    </row>
    <row r="6" spans="1:8" x14ac:dyDescent="0.25">
      <c r="A6" s="169"/>
      <c r="B6" s="169"/>
      <c r="C6" s="169"/>
      <c r="D6" s="169"/>
      <c r="E6" s="169"/>
      <c r="F6" s="173"/>
      <c r="G6" s="165"/>
      <c r="H6" s="165"/>
    </row>
    <row r="7" spans="1:8" x14ac:dyDescent="0.25">
      <c r="A7" s="169"/>
      <c r="B7" s="169"/>
      <c r="C7" s="169"/>
      <c r="D7" s="169"/>
      <c r="E7" s="169"/>
      <c r="F7" s="173"/>
      <c r="G7" s="165"/>
      <c r="H7" s="39"/>
    </row>
    <row r="8" spans="1:8" ht="13" x14ac:dyDescent="0.25">
      <c r="A8" s="33"/>
      <c r="B8" s="33"/>
      <c r="C8" s="529" t="s">
        <v>10555</v>
      </c>
      <c r="D8" s="529"/>
      <c r="E8" s="529" t="s">
        <v>10556</v>
      </c>
      <c r="F8" s="529"/>
      <c r="G8" s="165"/>
      <c r="H8" s="165"/>
    </row>
    <row r="9" spans="1:8" ht="13" x14ac:dyDescent="0.25">
      <c r="A9" s="530" t="s">
        <v>10557</v>
      </c>
      <c r="B9" s="34" t="s">
        <v>10558</v>
      </c>
      <c r="C9" s="35">
        <f>C3</f>
        <v>360</v>
      </c>
      <c r="D9" s="35">
        <f>+C3</f>
        <v>360</v>
      </c>
      <c r="E9" s="35">
        <f>+C3</f>
        <v>360</v>
      </c>
      <c r="F9" s="35">
        <f>+C3</f>
        <v>360</v>
      </c>
      <c r="G9" s="165"/>
      <c r="H9" s="165"/>
    </row>
    <row r="10" spans="1:8" ht="13" x14ac:dyDescent="0.25">
      <c r="A10" s="530"/>
      <c r="B10" s="34" t="s">
        <v>10559</v>
      </c>
      <c r="C10" s="35" t="s">
        <v>10560</v>
      </c>
      <c r="D10" s="35" t="s">
        <v>10561</v>
      </c>
      <c r="E10" s="35" t="s">
        <v>10560</v>
      </c>
      <c r="F10" s="35" t="s">
        <v>10561</v>
      </c>
      <c r="G10" s="165"/>
      <c r="H10" s="165"/>
    </row>
    <row r="11" spans="1:8" x14ac:dyDescent="0.25">
      <c r="A11" s="524" t="s">
        <v>10458</v>
      </c>
      <c r="B11" s="170" t="s">
        <v>10562</v>
      </c>
      <c r="C11" s="174">
        <v>0.1053</v>
      </c>
      <c r="D11" s="174">
        <v>0</v>
      </c>
      <c r="E11" s="174">
        <v>0.1053</v>
      </c>
      <c r="F11" s="174">
        <v>0</v>
      </c>
      <c r="G11" s="165"/>
      <c r="H11" s="165"/>
    </row>
    <row r="12" spans="1:8" x14ac:dyDescent="0.25">
      <c r="A12" s="525"/>
      <c r="B12" s="170" t="s">
        <v>10563</v>
      </c>
      <c r="C12" s="174">
        <v>8.3299999999999999E-2</v>
      </c>
      <c r="D12" s="174">
        <v>8.3299999999999999E-2</v>
      </c>
      <c r="E12" s="174">
        <v>8.3299999999999999E-2</v>
      </c>
      <c r="F12" s="174">
        <v>8.3299999999999999E-2</v>
      </c>
      <c r="G12" s="165"/>
      <c r="H12" s="165"/>
    </row>
    <row r="13" spans="1:8" x14ac:dyDescent="0.25">
      <c r="A13" s="525"/>
      <c r="B13" s="170" t="s">
        <v>10564</v>
      </c>
      <c r="C13" s="174">
        <v>0.01</v>
      </c>
      <c r="D13" s="174">
        <v>0.01</v>
      </c>
      <c r="E13" s="174">
        <v>0.01</v>
      </c>
      <c r="F13" s="174">
        <v>0.01</v>
      </c>
      <c r="G13" s="165"/>
      <c r="H13" s="165"/>
    </row>
    <row r="14" spans="1:8" x14ac:dyDescent="0.25">
      <c r="A14" s="525"/>
      <c r="B14" s="170" t="s">
        <v>10565</v>
      </c>
      <c r="C14" s="174">
        <v>8.3299999999999999E-2</v>
      </c>
      <c r="D14" s="174">
        <v>8.3299999999999999E-2</v>
      </c>
      <c r="E14" s="174">
        <v>8.3299999999999999E-2</v>
      </c>
      <c r="F14" s="174">
        <v>8.3299999999999999E-2</v>
      </c>
      <c r="G14" s="165"/>
      <c r="H14" s="165"/>
    </row>
    <row r="15" spans="1:8" x14ac:dyDescent="0.25">
      <c r="A15" s="525"/>
      <c r="B15" s="170" t="s">
        <v>10566</v>
      </c>
      <c r="C15" s="174">
        <v>4.1700000000000001E-2</v>
      </c>
      <c r="D15" s="174">
        <v>4.1700000000000001E-2</v>
      </c>
      <c r="E15" s="174">
        <v>4.1700000000000001E-2</v>
      </c>
      <c r="F15" s="174">
        <v>4.1700000000000001E-2</v>
      </c>
      <c r="G15" s="165"/>
      <c r="H15" s="165"/>
    </row>
    <row r="16" spans="1:8" x14ac:dyDescent="0.25">
      <c r="A16" s="525"/>
      <c r="B16" s="170" t="s">
        <v>10567</v>
      </c>
      <c r="C16" s="174">
        <v>0.06</v>
      </c>
      <c r="D16" s="174">
        <v>2.6700000000000002E-2</v>
      </c>
      <c r="E16" s="174">
        <v>0.06</v>
      </c>
      <c r="F16" s="174">
        <v>2.6700000000000002E-2</v>
      </c>
      <c r="G16" s="165"/>
      <c r="H16" s="175"/>
    </row>
    <row r="17" spans="1:8" x14ac:dyDescent="0.25">
      <c r="A17" s="526"/>
      <c r="B17" s="170" t="s">
        <v>10568</v>
      </c>
      <c r="C17" s="174">
        <v>1.6000000000000001E-3</v>
      </c>
      <c r="D17" s="174">
        <v>1.6000000000000001E-3</v>
      </c>
      <c r="E17" s="174">
        <v>1.6000000000000001E-3</v>
      </c>
      <c r="F17" s="174">
        <v>1.6000000000000001E-3</v>
      </c>
      <c r="G17" s="165"/>
      <c r="H17" s="165"/>
    </row>
    <row r="18" spans="1:8" ht="13" x14ac:dyDescent="0.25">
      <c r="A18" s="36" t="s">
        <v>10569</v>
      </c>
      <c r="B18" s="170" t="s">
        <v>10570</v>
      </c>
      <c r="C18" s="174">
        <v>3.39E-2</v>
      </c>
      <c r="D18" s="174">
        <v>1.21E-2</v>
      </c>
      <c r="E18" s="174">
        <v>3.39E-2</v>
      </c>
      <c r="F18" s="174">
        <v>1.21E-2</v>
      </c>
      <c r="G18" s="165"/>
      <c r="H18" s="175"/>
    </row>
    <row r="19" spans="1:8" ht="13" x14ac:dyDescent="0.25">
      <c r="A19" s="36" t="s">
        <v>10571</v>
      </c>
      <c r="B19" s="170" t="s">
        <v>10572</v>
      </c>
      <c r="C19" s="174">
        <v>2.0299999999999999E-2</v>
      </c>
      <c r="D19" s="174">
        <v>7.3000000000000001E-3</v>
      </c>
      <c r="E19" s="174"/>
      <c r="F19" s="174"/>
      <c r="G19" s="165"/>
      <c r="H19" s="165"/>
    </row>
    <row r="20" spans="1:8" x14ac:dyDescent="0.25">
      <c r="A20" s="531" t="s">
        <v>10573</v>
      </c>
      <c r="B20" s="170" t="s">
        <v>10574</v>
      </c>
      <c r="C20" s="174">
        <v>8.5000000000000006E-2</v>
      </c>
      <c r="D20" s="174">
        <v>8.5000000000000006E-2</v>
      </c>
      <c r="E20" s="174">
        <v>8.5000000000000006E-2</v>
      </c>
      <c r="F20" s="174">
        <v>8.5000000000000006E-2</v>
      </c>
      <c r="G20" s="165"/>
      <c r="H20" s="165"/>
    </row>
    <row r="21" spans="1:8" x14ac:dyDescent="0.25">
      <c r="A21" s="531"/>
      <c r="B21" s="170" t="s">
        <v>10575</v>
      </c>
      <c r="C21" s="174">
        <v>0.12</v>
      </c>
      <c r="D21" s="174">
        <v>0.12</v>
      </c>
      <c r="E21" s="174">
        <v>0.12</v>
      </c>
      <c r="F21" s="174">
        <v>0.12</v>
      </c>
      <c r="G21" s="165"/>
      <c r="H21" s="165"/>
    </row>
    <row r="22" spans="1:8" x14ac:dyDescent="0.25">
      <c r="A22" s="531"/>
      <c r="B22" s="170" t="s">
        <v>10576</v>
      </c>
      <c r="C22" s="174">
        <v>6.9599999999999995E-2</v>
      </c>
      <c r="D22" s="174">
        <v>6.9599999999999995E-2</v>
      </c>
      <c r="E22" s="176">
        <v>6.9599999999999995E-2</v>
      </c>
      <c r="F22" s="176">
        <v>6.9599999999999995E-2</v>
      </c>
      <c r="G22" s="165"/>
      <c r="H22" s="165"/>
    </row>
    <row r="23" spans="1:8" x14ac:dyDescent="0.25">
      <c r="A23" s="531" t="s">
        <v>10577</v>
      </c>
      <c r="B23" s="170" t="s">
        <v>10578</v>
      </c>
      <c r="C23" s="174">
        <v>0.02</v>
      </c>
      <c r="D23" s="174">
        <v>0.02</v>
      </c>
      <c r="E23" s="176">
        <v>0.02</v>
      </c>
      <c r="F23" s="176">
        <v>0.02</v>
      </c>
      <c r="G23" s="165"/>
      <c r="H23" s="165"/>
    </row>
    <row r="24" spans="1:8" x14ac:dyDescent="0.25">
      <c r="A24" s="531"/>
      <c r="B24" s="170" t="s">
        <v>10579</v>
      </c>
      <c r="C24" s="174">
        <v>0.03</v>
      </c>
      <c r="D24" s="174">
        <v>0.03</v>
      </c>
      <c r="E24" s="176">
        <v>0.03</v>
      </c>
      <c r="F24" s="176">
        <v>0.03</v>
      </c>
      <c r="G24" s="165"/>
      <c r="H24" s="165"/>
    </row>
    <row r="25" spans="1:8" x14ac:dyDescent="0.25">
      <c r="A25" s="531"/>
      <c r="B25" s="170" t="s">
        <v>10580</v>
      </c>
      <c r="C25" s="174">
        <v>2.5000000000000001E-2</v>
      </c>
      <c r="D25" s="174">
        <v>2.5000000000000001E-2</v>
      </c>
      <c r="E25" s="174">
        <v>2.5000000000000001E-2</v>
      </c>
      <c r="F25" s="174">
        <v>2.5000000000000001E-2</v>
      </c>
      <c r="G25" s="165"/>
      <c r="H25" s="165"/>
    </row>
    <row r="26" spans="1:8" x14ac:dyDescent="0.25">
      <c r="A26" s="531"/>
      <c r="B26" s="170" t="s">
        <v>10581</v>
      </c>
      <c r="C26" s="174">
        <v>0.04</v>
      </c>
      <c r="D26" s="174">
        <v>0.04</v>
      </c>
      <c r="E26" s="174">
        <v>0.04</v>
      </c>
      <c r="F26" s="174">
        <v>0.04</v>
      </c>
      <c r="G26" s="165"/>
      <c r="H26" s="165"/>
    </row>
    <row r="27" spans="1:8" x14ac:dyDescent="0.25">
      <c r="A27" s="177"/>
      <c r="B27" s="178"/>
      <c r="C27" s="169"/>
      <c r="D27" s="169"/>
      <c r="E27" s="169"/>
      <c r="F27" s="169"/>
      <c r="G27" s="165"/>
      <c r="H27" s="165"/>
    </row>
    <row r="28" spans="1:8" ht="13" x14ac:dyDescent="0.25">
      <c r="A28" s="37" t="s">
        <v>10582</v>
      </c>
      <c r="B28" s="179"/>
      <c r="C28" s="74">
        <f>SUM(C11:C27)</f>
        <v>0.82900000000000007</v>
      </c>
      <c r="D28" s="74">
        <f>SUM(D11:D27)</f>
        <v>0.65560000000000007</v>
      </c>
      <c r="E28" s="74">
        <f>SUM(E11:E27)</f>
        <v>0.80870000000000009</v>
      </c>
      <c r="F28" s="74">
        <f>SUM(F11:F27)</f>
        <v>0.6483000000000001</v>
      </c>
      <c r="G28" s="165"/>
      <c r="H28" s="165"/>
    </row>
    <row r="29" spans="1:8" x14ac:dyDescent="0.25">
      <c r="A29" s="169"/>
      <c r="B29" s="169"/>
      <c r="C29" s="169"/>
      <c r="D29" s="169"/>
      <c r="E29" s="169"/>
      <c r="F29" s="173"/>
      <c r="G29" s="165"/>
      <c r="H29" s="165"/>
    </row>
    <row r="30" spans="1:8" x14ac:dyDescent="0.25">
      <c r="A30" s="169"/>
      <c r="B30" s="169"/>
      <c r="C30" s="169"/>
      <c r="D30" s="169"/>
      <c r="E30" s="169"/>
      <c r="F30" s="169"/>
      <c r="G30" s="165"/>
      <c r="H30" s="165"/>
    </row>
    <row r="31" spans="1:8" ht="28.5" customHeight="1" x14ac:dyDescent="0.25">
      <c r="A31" s="535" t="s">
        <v>10583</v>
      </c>
      <c r="B31" s="527"/>
      <c r="C31" s="527"/>
      <c r="D31" s="527"/>
      <c r="E31" s="527"/>
      <c r="F31" s="169"/>
      <c r="G31" s="165"/>
      <c r="H31" s="165"/>
    </row>
    <row r="32" spans="1:8" x14ac:dyDescent="0.25">
      <c r="A32" s="169"/>
      <c r="B32" s="169"/>
      <c r="C32" s="169"/>
      <c r="D32" s="169"/>
      <c r="E32" s="169"/>
      <c r="F32" s="169"/>
      <c r="G32" s="165"/>
      <c r="H32" s="165"/>
    </row>
    <row r="33" spans="1:7" ht="13" x14ac:dyDescent="0.3">
      <c r="A33" s="534" t="s">
        <v>10584</v>
      </c>
      <c r="B33" s="534"/>
      <c r="C33" s="38" t="s">
        <v>10437</v>
      </c>
      <c r="D33" s="169"/>
      <c r="E33" s="169"/>
      <c r="F33" s="169"/>
      <c r="G33" s="165"/>
    </row>
    <row r="34" spans="1:7" x14ac:dyDescent="0.25">
      <c r="A34" s="533" t="s">
        <v>10585</v>
      </c>
      <c r="B34" s="533"/>
      <c r="C34" s="180" t="e">
        <f>+#REF!</f>
        <v>#REF!</v>
      </c>
      <c r="D34" s="169"/>
      <c r="E34" s="169"/>
      <c r="F34" s="169"/>
      <c r="G34" s="165"/>
    </row>
    <row r="35" spans="1:7" x14ac:dyDescent="0.25">
      <c r="A35" s="533" t="s">
        <v>10586</v>
      </c>
      <c r="B35" s="533"/>
      <c r="C35" s="174" t="e">
        <f>+#REF!</f>
        <v>#REF!</v>
      </c>
      <c r="D35" s="169"/>
      <c r="E35" s="169"/>
      <c r="F35" s="169"/>
      <c r="G35" s="165"/>
    </row>
    <row r="36" spans="1:7" x14ac:dyDescent="0.25">
      <c r="A36" s="533" t="s">
        <v>10587</v>
      </c>
      <c r="B36" s="533"/>
      <c r="C36" s="180" t="e">
        <f>+C35*C34</f>
        <v>#REF!</v>
      </c>
      <c r="D36" s="169"/>
      <c r="E36" s="169"/>
      <c r="F36" s="169"/>
      <c r="G36" s="165"/>
    </row>
    <row r="37" spans="1:7" x14ac:dyDescent="0.25">
      <c r="A37" s="533" t="s">
        <v>10588</v>
      </c>
      <c r="B37" s="533"/>
      <c r="C37" s="180" t="e">
        <f>C36+C34</f>
        <v>#REF!</v>
      </c>
      <c r="D37" s="169"/>
      <c r="E37" s="169"/>
      <c r="F37" s="169"/>
      <c r="G37" s="165"/>
    </row>
    <row r="38" spans="1:7" x14ac:dyDescent="0.25">
      <c r="A38" s="533" t="s">
        <v>10589</v>
      </c>
      <c r="B38" s="533"/>
      <c r="C38" s="181" t="e">
        <f>+#REF!</f>
        <v>#REF!</v>
      </c>
      <c r="D38" s="169"/>
      <c r="E38" s="169"/>
      <c r="F38" s="169"/>
      <c r="G38" s="165"/>
    </row>
    <row r="39" spans="1:7" x14ac:dyDescent="0.25">
      <c r="A39" s="533" t="s">
        <v>10590</v>
      </c>
      <c r="B39" s="533"/>
      <c r="C39" s="180">
        <f>+$C$5</f>
        <v>1423500</v>
      </c>
      <c r="D39" s="169"/>
      <c r="E39" s="169"/>
      <c r="F39" s="169"/>
      <c r="G39" s="165"/>
    </row>
    <row r="40" spans="1:7" x14ac:dyDescent="0.25">
      <c r="A40" s="533" t="s">
        <v>10591</v>
      </c>
      <c r="B40" s="533"/>
      <c r="C40" s="180">
        <f>25*C39</f>
        <v>35587500</v>
      </c>
      <c r="D40" s="169"/>
      <c r="E40" s="169"/>
      <c r="F40" s="169"/>
      <c r="G40" s="165"/>
    </row>
    <row r="41" spans="1:7" x14ac:dyDescent="0.25">
      <c r="A41" s="533" t="s">
        <v>10592</v>
      </c>
      <c r="B41" s="533"/>
      <c r="C41" s="180" t="e">
        <f>ROUND(IF((C37*40%/C38)&lt;C40,(C37*40%/C38),C40),)</f>
        <v>#REF!</v>
      </c>
      <c r="D41" s="169"/>
      <c r="E41" s="169"/>
      <c r="F41" s="169"/>
      <c r="G41" s="165"/>
    </row>
    <row r="42" spans="1:7" x14ac:dyDescent="0.25">
      <c r="A42" s="182" t="str">
        <f>+B20</f>
        <v>Salud</v>
      </c>
      <c r="B42" s="183">
        <v>0.125</v>
      </c>
      <c r="C42" s="180" t="e">
        <f>ROUND($C$41*B42,0)</f>
        <v>#REF!</v>
      </c>
      <c r="D42" s="169"/>
      <c r="E42" s="169"/>
      <c r="F42" s="169"/>
      <c r="G42" s="165"/>
    </row>
    <row r="43" spans="1:7" x14ac:dyDescent="0.25">
      <c r="A43" s="182" t="str">
        <f>+B21</f>
        <v>Pensión</v>
      </c>
      <c r="B43" s="184">
        <v>0.16</v>
      </c>
      <c r="C43" s="180" t="e">
        <f>ROUND($C$41*B43,0)</f>
        <v>#REF!</v>
      </c>
      <c r="D43" s="169"/>
      <c r="E43" s="169"/>
      <c r="F43" s="169"/>
      <c r="G43" s="165"/>
    </row>
    <row r="44" spans="1:7" x14ac:dyDescent="0.25">
      <c r="A44" s="182" t="str">
        <f>+B22</f>
        <v>ARL</v>
      </c>
      <c r="B44" s="183">
        <v>6.9599999999999995E-2</v>
      </c>
      <c r="C44" s="180" t="e">
        <f>ROUND($C$41*B44,0)</f>
        <v>#REF!</v>
      </c>
      <c r="D44" s="169"/>
      <c r="E44" s="169"/>
      <c r="F44" s="169"/>
      <c r="G44" s="165"/>
    </row>
    <row r="45" spans="1:7" x14ac:dyDescent="0.25">
      <c r="A45" s="533" t="s">
        <v>10593</v>
      </c>
      <c r="B45" s="533"/>
      <c r="C45" s="180" t="e">
        <f>C42+C43+C44</f>
        <v>#REF!</v>
      </c>
      <c r="D45" s="169"/>
      <c r="E45" s="169"/>
      <c r="F45" s="169"/>
      <c r="G45" s="165"/>
    </row>
    <row r="46" spans="1:7" x14ac:dyDescent="0.25">
      <c r="A46" s="533" t="s">
        <v>10594</v>
      </c>
      <c r="B46" s="533"/>
      <c r="C46" s="180" t="e">
        <f>C45*C38</f>
        <v>#REF!</v>
      </c>
      <c r="D46" s="169"/>
      <c r="E46" s="169"/>
      <c r="F46" s="169"/>
      <c r="G46" s="165"/>
    </row>
    <row r="47" spans="1:7" x14ac:dyDescent="0.25">
      <c r="A47" s="169"/>
      <c r="B47" s="169"/>
      <c r="C47" s="169"/>
      <c r="D47" s="169"/>
      <c r="E47" s="169"/>
      <c r="F47" s="169"/>
      <c r="G47" s="165"/>
    </row>
    <row r="48" spans="1:7" ht="25.5" customHeight="1" x14ac:dyDescent="0.25">
      <c r="A48" s="532" t="s">
        <v>10595</v>
      </c>
      <c r="B48" s="532"/>
      <c r="C48" s="532"/>
      <c r="D48" s="532"/>
      <c r="E48" s="532"/>
      <c r="F48" s="532"/>
      <c r="G48" s="165"/>
    </row>
    <row r="49" spans="1:6" x14ac:dyDescent="0.25">
      <c r="A49" s="169"/>
      <c r="B49" s="169"/>
      <c r="C49" s="169"/>
      <c r="D49" s="169"/>
      <c r="E49" s="169"/>
      <c r="F49" s="169"/>
    </row>
    <row r="50" spans="1:6" x14ac:dyDescent="0.25">
      <c r="A50" s="169"/>
      <c r="B50" s="169"/>
      <c r="C50" s="169"/>
      <c r="D50" s="169"/>
      <c r="E50" s="169"/>
      <c r="F50" s="169"/>
    </row>
    <row r="51" spans="1:6" x14ac:dyDescent="0.25">
      <c r="A51" s="169"/>
      <c r="B51" s="169"/>
      <c r="C51" s="169"/>
      <c r="D51" s="169"/>
      <c r="E51" s="169"/>
      <c r="F51" s="169"/>
    </row>
    <row r="52" spans="1:6" x14ac:dyDescent="0.25">
      <c r="A52" s="169"/>
      <c r="B52" s="169"/>
      <c r="C52" s="169"/>
      <c r="D52" s="169"/>
      <c r="E52" s="169"/>
      <c r="F52" s="169"/>
    </row>
    <row r="53" spans="1:6" x14ac:dyDescent="0.25">
      <c r="A53" s="169"/>
      <c r="B53" s="169"/>
      <c r="C53" s="169"/>
      <c r="D53" s="169"/>
      <c r="E53" s="169"/>
      <c r="F53" s="169"/>
    </row>
    <row r="54" spans="1:6" x14ac:dyDescent="0.25">
      <c r="A54" s="169"/>
      <c r="B54" s="169"/>
      <c r="C54" s="169"/>
      <c r="D54" s="169"/>
      <c r="E54" s="169"/>
      <c r="F54" s="169"/>
    </row>
    <row r="55" spans="1:6" x14ac:dyDescent="0.25">
      <c r="A55" s="169"/>
      <c r="B55" s="169"/>
      <c r="C55" s="169"/>
      <c r="D55" s="169"/>
      <c r="E55" s="169"/>
      <c r="F55" s="169"/>
    </row>
    <row r="56" spans="1:6" x14ac:dyDescent="0.25">
      <c r="A56" s="169"/>
      <c r="B56" s="169"/>
      <c r="C56" s="169"/>
      <c r="D56" s="169"/>
      <c r="E56" s="169"/>
      <c r="F56" s="169"/>
    </row>
    <row r="57" spans="1:6" x14ac:dyDescent="0.25">
      <c r="A57" s="169"/>
      <c r="B57" s="169"/>
      <c r="C57" s="169"/>
      <c r="D57" s="169"/>
      <c r="E57" s="169"/>
      <c r="F57" s="169"/>
    </row>
    <row r="58" spans="1:6" x14ac:dyDescent="0.25">
      <c r="A58" s="169"/>
      <c r="B58" s="169"/>
      <c r="C58" s="169"/>
      <c r="D58" s="169"/>
      <c r="E58" s="169"/>
      <c r="F58" s="169"/>
    </row>
    <row r="59" spans="1:6" x14ac:dyDescent="0.25">
      <c r="A59" s="169"/>
      <c r="B59" s="169"/>
      <c r="C59" s="169"/>
      <c r="D59" s="169"/>
      <c r="E59" s="169"/>
      <c r="F59" s="169"/>
    </row>
    <row r="60" spans="1:6" x14ac:dyDescent="0.25">
      <c r="A60" s="169"/>
      <c r="B60" s="169"/>
      <c r="C60" s="169"/>
      <c r="D60" s="169"/>
      <c r="E60" s="169"/>
      <c r="F60" s="169"/>
    </row>
    <row r="61" spans="1:6" x14ac:dyDescent="0.25">
      <c r="A61" s="169"/>
      <c r="B61" s="169"/>
      <c r="C61" s="169"/>
      <c r="D61" s="169"/>
      <c r="E61" s="169"/>
      <c r="F61" s="169"/>
    </row>
    <row r="62" spans="1:6" x14ac:dyDescent="0.25">
      <c r="A62" s="169"/>
      <c r="B62" s="169"/>
      <c r="C62" s="169"/>
      <c r="D62" s="169"/>
      <c r="E62" s="169"/>
      <c r="F62" s="169"/>
    </row>
    <row r="63" spans="1:6" x14ac:dyDescent="0.25">
      <c r="A63" s="169"/>
      <c r="B63" s="169"/>
      <c r="C63" s="169"/>
      <c r="D63" s="169"/>
      <c r="E63" s="169"/>
      <c r="F63" s="169"/>
    </row>
  </sheetData>
  <sheetProtection password="FD7A"/>
  <mergeCells count="21">
    <mergeCell ref="A20:A22"/>
    <mergeCell ref="A23:A26"/>
    <mergeCell ref="A48:F48"/>
    <mergeCell ref="A38:B38"/>
    <mergeCell ref="A46:B46"/>
    <mergeCell ref="A36:B36"/>
    <mergeCell ref="A39:B39"/>
    <mergeCell ref="A35:B35"/>
    <mergeCell ref="A40:B40"/>
    <mergeCell ref="A41:B41"/>
    <mergeCell ref="A33:B33"/>
    <mergeCell ref="A34:B34"/>
    <mergeCell ref="A45:B45"/>
    <mergeCell ref="A37:B37"/>
    <mergeCell ref="A31:E31"/>
    <mergeCell ref="A11:A17"/>
    <mergeCell ref="A1:E1"/>
    <mergeCell ref="A3:A5"/>
    <mergeCell ref="C8:D8"/>
    <mergeCell ref="E8:F8"/>
    <mergeCell ref="A9:A10"/>
  </mergeCells>
  <printOptions horizontalCentered="1"/>
  <pageMargins left="0.70866141732283472" right="0.70866141732283472" top="0.74803149606299213" bottom="0.74803149606299213" header="0.31496062992125984" footer="0.31496062992125984"/>
  <pageSetup paperSize="119" scale="8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Actividades</vt:lpstr>
      <vt:lpstr>Insumos</vt:lpstr>
      <vt:lpstr>PRESUPUESTO CT</vt:lpstr>
      <vt:lpstr>Analisis AU</vt:lpstr>
      <vt:lpstr>APU 2</vt:lpstr>
      <vt:lpstr>FACTOR MULTIPLICADOR</vt:lpstr>
      <vt:lpstr>Analisis Mano de Obra</vt:lpstr>
      <vt:lpstr>Analisis Herramienta Menor</vt:lpstr>
      <vt:lpstr>Analisis Factor Prestacional</vt:lpstr>
      <vt:lpstr>Actividades!Área_de_impresión</vt:lpstr>
      <vt:lpstr>'Analisis AU'!Área_de_impresión</vt:lpstr>
      <vt:lpstr>'Analisis Factor Prestacional'!Área_de_impresión</vt:lpstr>
      <vt:lpstr>'Analisis Mano de Obra'!Área_de_impresión</vt:lpstr>
      <vt:lpstr>'FACTOR MULTIPLICADOR'!Área_de_impresión</vt:lpstr>
      <vt:lpstr>'PRESUPUESTO CT'!Área_de_impresión</vt:lpstr>
      <vt:lpstr>Actividades!Títulos_a_imprimir</vt:lpstr>
      <vt:lpstr>'PRESUPUESTO CT'!Títulos_a_imprimir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Wilson Andrés Rudas Florez</dc:creator>
  <cp:keywords/>
  <dc:description/>
  <cp:lastModifiedBy>Valentina Vasquez O.</cp:lastModifiedBy>
  <cp:revision/>
  <cp:lastPrinted>2025-04-21T15:37:59Z</cp:lastPrinted>
  <dcterms:created xsi:type="dcterms:W3CDTF">2011-01-14T14:24:50Z</dcterms:created>
  <dcterms:modified xsi:type="dcterms:W3CDTF">2026-06-23T20:55:35Z</dcterms:modified>
  <cp:category/>
  <cp:contentStatus/>
</cp:coreProperties>
</file>