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MACENAMIENTO\Documents\OBRA PUBLICAS\REHABILITACIÓN DE VIAS\PROCESO CONTRATACION\"/>
    </mc:Choice>
  </mc:AlternateContent>
  <xr:revisionPtr revIDLastSave="0" documentId="13_ncr:1_{069458D5-256F-48CE-9D1B-672E68A57B10}" xr6:coauthVersionLast="47" xr6:coauthVersionMax="47" xr10:uidLastSave="{00000000-0000-0000-0000-000000000000}"/>
  <bookViews>
    <workbookView xWindow="-108" yWindow="-108" windowWidth="23256" windowHeight="12576" activeTab="1" xr2:uid="{B1D1D3B8-5561-45C5-B7F5-D795FA2C473F}"/>
  </bookViews>
  <sheets>
    <sheet name="PASO 1" sheetId="1" r:id="rId1"/>
    <sheet name="PASO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O8" i="1"/>
  <c r="P8" i="1"/>
  <c r="Q8" i="1"/>
  <c r="I12" i="2"/>
  <c r="Y6" i="1"/>
  <c r="Y7" i="1"/>
  <c r="Y8" i="1"/>
  <c r="Y9" i="1"/>
  <c r="Y10" i="1"/>
  <c r="Y11" i="1"/>
  <c r="Y13" i="1"/>
  <c r="Y14" i="1"/>
  <c r="Y15" i="1"/>
  <c r="Y18" i="1"/>
  <c r="Y20" i="1"/>
  <c r="Y23" i="1"/>
  <c r="Y24" i="1"/>
  <c r="Y25" i="1"/>
  <c r="Y26" i="1"/>
  <c r="Y27" i="1"/>
  <c r="Y28" i="1"/>
  <c r="Y29" i="1"/>
  <c r="Y30" i="1"/>
  <c r="Y31" i="1"/>
  <c r="Y32" i="1"/>
  <c r="Y33" i="1"/>
  <c r="Y34" i="1"/>
  <c r="Y37" i="1"/>
  <c r="Y41" i="1"/>
  <c r="Y42" i="1"/>
  <c r="Y43" i="1"/>
  <c r="Y44" i="1"/>
  <c r="Y45" i="1"/>
  <c r="Y46" i="1"/>
  <c r="Y47" i="1"/>
  <c r="Y48" i="1"/>
  <c r="Y50" i="1"/>
  <c r="Y52" i="1"/>
  <c r="Y53" i="1"/>
  <c r="Y54" i="1"/>
  <c r="Y55" i="1"/>
  <c r="Y5" i="1"/>
  <c r="W22" i="1"/>
  <c r="Y22" i="1" s="1"/>
  <c r="W21" i="1"/>
  <c r="Y21" i="1" s="1"/>
  <c r="W19" i="1"/>
  <c r="Y19" i="1" s="1"/>
  <c r="W17" i="1"/>
  <c r="Y17" i="1" s="1"/>
  <c r="W9" i="1"/>
  <c r="O9" i="1"/>
  <c r="O5" i="1"/>
  <c r="P55" i="1"/>
  <c r="N55" i="1"/>
  <c r="O55" i="1"/>
  <c r="M55" i="1"/>
  <c r="O54" i="1"/>
  <c r="O48" i="1"/>
  <c r="O49" i="1"/>
  <c r="O50" i="1"/>
  <c r="O51" i="1"/>
  <c r="W12" i="1" s="1"/>
  <c r="Y12" i="1" s="1"/>
  <c r="O52" i="1"/>
  <c r="O53" i="1"/>
  <c r="P49" i="1"/>
  <c r="P50" i="1"/>
  <c r="P51" i="1"/>
  <c r="P52" i="1"/>
  <c r="P53" i="1"/>
  <c r="P54" i="1"/>
  <c r="M49" i="1"/>
  <c r="N49" i="1"/>
  <c r="M50" i="1"/>
  <c r="N50" i="1"/>
  <c r="M51" i="1"/>
  <c r="N51" i="1"/>
  <c r="M52" i="1"/>
  <c r="N52" i="1"/>
  <c r="M53" i="1"/>
  <c r="N53" i="1"/>
  <c r="M54" i="1"/>
  <c r="N54" i="1"/>
  <c r="N48" i="1"/>
  <c r="P48" i="1"/>
  <c r="M48" i="1"/>
  <c r="O47" i="1"/>
  <c r="O36" i="1"/>
  <c r="O37" i="1"/>
  <c r="O38" i="1"/>
  <c r="O39" i="1"/>
  <c r="O40" i="1"/>
  <c r="Q40" i="1" s="1"/>
  <c r="O41" i="1"/>
  <c r="Q41" i="1" s="1"/>
  <c r="O42" i="1"/>
  <c r="O43" i="1"/>
  <c r="Q43" i="1" s="1"/>
  <c r="O44" i="1"/>
  <c r="Q44" i="1" s="1"/>
  <c r="O45" i="1"/>
  <c r="Q45" i="1" s="1"/>
  <c r="O46" i="1"/>
  <c r="P36" i="1"/>
  <c r="P37" i="1"/>
  <c r="P38" i="1"/>
  <c r="P39" i="1"/>
  <c r="P40" i="1"/>
  <c r="P41" i="1"/>
  <c r="P42" i="1"/>
  <c r="P43" i="1"/>
  <c r="P44" i="1"/>
  <c r="P45" i="1"/>
  <c r="P46" i="1"/>
  <c r="Q46" i="1" s="1"/>
  <c r="P47" i="1"/>
  <c r="M47" i="1"/>
  <c r="N47" i="1"/>
  <c r="M46" i="1"/>
  <c r="N46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36" i="1"/>
  <c r="N36" i="1"/>
  <c r="M37" i="1"/>
  <c r="N37" i="1"/>
  <c r="O35" i="1"/>
  <c r="W16" i="1" s="1"/>
  <c r="Y16" i="1" s="1"/>
  <c r="N35" i="1"/>
  <c r="P35" i="1"/>
  <c r="M35" i="1"/>
  <c r="O34" i="1"/>
  <c r="N34" i="1"/>
  <c r="P34" i="1"/>
  <c r="M34" i="1"/>
  <c r="O32" i="1"/>
  <c r="O33" i="1"/>
  <c r="P32" i="1"/>
  <c r="P33" i="1"/>
  <c r="M32" i="1"/>
  <c r="N32" i="1"/>
  <c r="M33" i="1"/>
  <c r="N33" i="1"/>
  <c r="O31" i="1"/>
  <c r="P31" i="1"/>
  <c r="N31" i="1"/>
  <c r="M31" i="1"/>
  <c r="O30" i="1"/>
  <c r="N30" i="1"/>
  <c r="P30" i="1"/>
  <c r="Q30" i="1" s="1"/>
  <c r="M30" i="1"/>
  <c r="O29" i="1"/>
  <c r="P29" i="1"/>
  <c r="Q29" i="1" s="1"/>
  <c r="N29" i="1"/>
  <c r="M29" i="1"/>
  <c r="N28" i="1"/>
  <c r="O28" i="1"/>
  <c r="P28" i="1"/>
  <c r="M28" i="1"/>
  <c r="N27" i="1"/>
  <c r="O27" i="1"/>
  <c r="P27" i="1"/>
  <c r="Q27" i="1" s="1"/>
  <c r="M27" i="1"/>
  <c r="O13" i="1"/>
  <c r="O23" i="1"/>
  <c r="O22" i="1"/>
  <c r="O21" i="1"/>
  <c r="O20" i="1"/>
  <c r="O19" i="1"/>
  <c r="O18" i="1"/>
  <c r="O17" i="1"/>
  <c r="O16" i="1"/>
  <c r="O26" i="1"/>
  <c r="N26" i="1"/>
  <c r="P26" i="1"/>
  <c r="M26" i="1"/>
  <c r="P25" i="1"/>
  <c r="N25" i="1"/>
  <c r="O25" i="1"/>
  <c r="M25" i="1"/>
  <c r="N15" i="1"/>
  <c r="P15" i="1"/>
  <c r="O15" i="1"/>
  <c r="P24" i="1"/>
  <c r="Q11" i="1"/>
  <c r="P16" i="1"/>
  <c r="P17" i="1"/>
  <c r="P18" i="1"/>
  <c r="P19" i="1"/>
  <c r="P20" i="1"/>
  <c r="P21" i="1"/>
  <c r="P22" i="1"/>
  <c r="P23" i="1"/>
  <c r="P6" i="1"/>
  <c r="P7" i="1"/>
  <c r="P9" i="1"/>
  <c r="Q9" i="1" s="1"/>
  <c r="P10" i="1"/>
  <c r="P11" i="1"/>
  <c r="P12" i="1"/>
  <c r="Q12" i="1" s="1"/>
  <c r="P13" i="1"/>
  <c r="Q13" i="1" s="1"/>
  <c r="P14" i="1"/>
  <c r="P5" i="1"/>
  <c r="M5" i="1"/>
  <c r="O24" i="1"/>
  <c r="M24" i="1"/>
  <c r="M21" i="1"/>
  <c r="M22" i="1"/>
  <c r="M23" i="1"/>
  <c r="M20" i="1"/>
  <c r="M19" i="1"/>
  <c r="M7" i="1"/>
  <c r="M9" i="1"/>
  <c r="M10" i="1"/>
  <c r="M11" i="1"/>
  <c r="M12" i="1"/>
  <c r="M13" i="1"/>
  <c r="M14" i="1"/>
  <c r="M16" i="1"/>
  <c r="M17" i="1"/>
  <c r="M18" i="1"/>
  <c r="M6" i="1"/>
  <c r="O14" i="1"/>
  <c r="O10" i="1"/>
  <c r="O11" i="1"/>
  <c r="O12" i="1"/>
  <c r="O7" i="1"/>
  <c r="O6" i="1"/>
  <c r="Q37" i="1" l="1"/>
  <c r="Q52" i="1"/>
  <c r="Q51" i="1"/>
  <c r="Q33" i="1"/>
  <c r="Q50" i="1"/>
  <c r="Q48" i="1"/>
  <c r="Q36" i="1"/>
  <c r="Q5" i="1"/>
  <c r="Q16" i="1"/>
  <c r="Q18" i="1"/>
  <c r="Q32" i="1"/>
  <c r="Q49" i="1"/>
  <c r="Q15" i="1"/>
  <c r="Y56" i="1"/>
  <c r="Q7" i="1"/>
  <c r="Q6" i="1"/>
  <c r="Q23" i="1"/>
  <c r="Q25" i="1"/>
  <c r="Q10" i="1"/>
  <c r="Q14" i="1"/>
  <c r="Q31" i="1"/>
  <c r="Q28" i="1"/>
  <c r="Q22" i="1"/>
  <c r="Q21" i="1"/>
  <c r="Q20" i="1"/>
  <c r="Q17" i="1"/>
  <c r="Q24" i="1"/>
  <c r="Q39" i="1"/>
  <c r="Q47" i="1"/>
  <c r="Q54" i="1"/>
  <c r="Q55" i="1"/>
  <c r="Q38" i="1"/>
  <c r="Q53" i="1"/>
  <c r="Q26" i="1"/>
  <c r="Q34" i="1"/>
  <c r="Q42" i="1"/>
  <c r="Q19" i="1"/>
  <c r="Q35" i="1"/>
  <c r="Q56" i="1" l="1"/>
  <c r="I48" i="1" l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47" i="1" l="1"/>
  <c r="I46" i="1"/>
  <c r="I44" i="1"/>
  <c r="I43" i="1"/>
  <c r="I42" i="1"/>
  <c r="I41" i="1"/>
  <c r="I32" i="1"/>
  <c r="I25" i="1"/>
  <c r="I20" i="1"/>
  <c r="I19" i="1"/>
  <c r="I13" i="1"/>
  <c r="I12" i="1"/>
  <c r="I11" i="1"/>
  <c r="I10" i="1"/>
  <c r="I9" i="1"/>
  <c r="I6" i="1"/>
  <c r="I7" i="1"/>
  <c r="I8" i="1"/>
  <c r="I14" i="1"/>
  <c r="I15" i="1"/>
  <c r="I16" i="1"/>
  <c r="I17" i="1"/>
  <c r="I18" i="1"/>
  <c r="I21" i="1"/>
  <c r="I22" i="1"/>
  <c r="I23" i="1"/>
  <c r="I24" i="1"/>
  <c r="I26" i="1"/>
  <c r="I27" i="1"/>
  <c r="I28" i="1"/>
  <c r="I29" i="1"/>
  <c r="I30" i="1"/>
  <c r="I31" i="1"/>
  <c r="I33" i="1"/>
  <c r="I34" i="1"/>
  <c r="I35" i="1"/>
  <c r="I36" i="1"/>
  <c r="I37" i="1"/>
  <c r="I38" i="1"/>
  <c r="I39" i="1"/>
  <c r="I40" i="1"/>
  <c r="I45" i="1"/>
  <c r="I5" i="1"/>
  <c r="I215" i="1" l="1"/>
  <c r="Z41" i="1" l="1"/>
  <c r="Z52" i="1"/>
  <c r="Z10" i="1"/>
  <c r="Z28" i="1"/>
  <c r="Z42" i="1"/>
  <c r="Z53" i="1"/>
  <c r="R8" i="1"/>
  <c r="Z20" i="1"/>
  <c r="Z29" i="1"/>
  <c r="Z30" i="1"/>
  <c r="Z44" i="1"/>
  <c r="Z55" i="1"/>
  <c r="Z13" i="1"/>
  <c r="Z31" i="1"/>
  <c r="Z45" i="1"/>
  <c r="Z14" i="1"/>
  <c r="Z23" i="1"/>
  <c r="Z32" i="1"/>
  <c r="Z46" i="1"/>
  <c r="Z15" i="1"/>
  <c r="Z24" i="1"/>
  <c r="Z33" i="1"/>
  <c r="Z47" i="1"/>
  <c r="Z25" i="1"/>
  <c r="Z8" i="1"/>
  <c r="Z48" i="1"/>
  <c r="Z17" i="1"/>
  <c r="Z26" i="1"/>
  <c r="Z37" i="1"/>
  <c r="Z22" i="1"/>
  <c r="Z9" i="1"/>
  <c r="Z54" i="1"/>
  <c r="Z12" i="1"/>
  <c r="Z43" i="1"/>
  <c r="Z19" i="1"/>
  <c r="Z11" i="1"/>
  <c r="Z50" i="1"/>
  <c r="Z21" i="1"/>
  <c r="Z16" i="1"/>
  <c r="Z27" i="1"/>
  <c r="Z18" i="1"/>
  <c r="Z5" i="1"/>
  <c r="AA5" i="1" s="1"/>
  <c r="Z34" i="1"/>
  <c r="Z7" i="1"/>
  <c r="Z6" i="1"/>
  <c r="AA6" i="1" s="1"/>
  <c r="R50" i="1"/>
  <c r="R12" i="1"/>
  <c r="R13" i="1"/>
  <c r="R10" i="1"/>
  <c r="R11" i="1"/>
  <c r="R48" i="1"/>
  <c r="R40" i="1"/>
  <c r="R25" i="1"/>
  <c r="R14" i="1"/>
  <c r="R6" i="1"/>
  <c r="R46" i="1"/>
  <c r="R39" i="1"/>
  <c r="R41" i="1"/>
  <c r="R5" i="1"/>
  <c r="S5" i="1" s="1"/>
  <c r="S6" i="1" s="1"/>
  <c r="S7" i="1" s="1"/>
  <c r="S8" i="1" s="1"/>
  <c r="S9" i="1" s="1"/>
  <c r="S10" i="1" s="1"/>
  <c r="S11" i="1" s="1"/>
  <c r="R22" i="1"/>
  <c r="R21" i="1"/>
  <c r="R52" i="1"/>
  <c r="R24" i="1"/>
  <c r="R27" i="1"/>
  <c r="R32" i="1"/>
  <c r="R23" i="1"/>
  <c r="R47" i="1"/>
  <c r="R29" i="1"/>
  <c r="R37" i="1"/>
  <c r="R43" i="1"/>
  <c r="R38" i="1"/>
  <c r="R45" i="1"/>
  <c r="R51" i="1"/>
  <c r="R9" i="1"/>
  <c r="R54" i="1"/>
  <c r="R30" i="1"/>
  <c r="R49" i="1"/>
  <c r="R53" i="1"/>
  <c r="R20" i="1"/>
  <c r="R18" i="1"/>
  <c r="R55" i="1"/>
  <c r="R31" i="1"/>
  <c r="R36" i="1"/>
  <c r="R16" i="1"/>
  <c r="R44" i="1"/>
  <c r="R7" i="1"/>
  <c r="R28" i="1"/>
  <c r="R15" i="1"/>
  <c r="R33" i="1"/>
  <c r="R17" i="1"/>
  <c r="R34" i="1"/>
  <c r="R35" i="1"/>
  <c r="R26" i="1"/>
  <c r="R19" i="1"/>
  <c r="R42" i="1"/>
  <c r="J74" i="1"/>
  <c r="J111" i="1"/>
  <c r="J151" i="1"/>
  <c r="J174" i="1"/>
  <c r="J142" i="1"/>
  <c r="J103" i="1"/>
  <c r="J95" i="1"/>
  <c r="J199" i="1"/>
  <c r="J209" i="1"/>
  <c r="J77" i="1"/>
  <c r="J87" i="1"/>
  <c r="J97" i="1"/>
  <c r="J138" i="1"/>
  <c r="J60" i="1"/>
  <c r="J141" i="1"/>
  <c r="J71" i="1"/>
  <c r="J52" i="1"/>
  <c r="J94" i="1"/>
  <c r="J124" i="1"/>
  <c r="J208" i="1"/>
  <c r="J86" i="1"/>
  <c r="J191" i="1"/>
  <c r="J132" i="1"/>
  <c r="J207" i="1"/>
  <c r="J104" i="1"/>
  <c r="J156" i="1"/>
  <c r="J78" i="1"/>
  <c r="J88" i="1"/>
  <c r="J98" i="1"/>
  <c r="J121" i="1"/>
  <c r="J81" i="1"/>
  <c r="J194" i="1"/>
  <c r="J113" i="1"/>
  <c r="J175" i="1"/>
  <c r="J62" i="1"/>
  <c r="J73" i="1"/>
  <c r="J134" i="1"/>
  <c r="J166" i="1"/>
  <c r="J63" i="1"/>
  <c r="J54" i="1"/>
  <c r="J105" i="1"/>
  <c r="J115" i="1"/>
  <c r="J146" i="1"/>
  <c r="J177" i="1"/>
  <c r="J157" i="1"/>
  <c r="J182" i="1"/>
  <c r="J192" i="1"/>
  <c r="J61" i="1"/>
  <c r="J164" i="1"/>
  <c r="J185" i="1"/>
  <c r="J125" i="1"/>
  <c r="J167" i="1"/>
  <c r="J90" i="1"/>
  <c r="J131" i="1"/>
  <c r="J184" i="1"/>
  <c r="J122" i="1"/>
  <c r="J72" i="1"/>
  <c r="J82" i="1"/>
  <c r="J114" i="1"/>
  <c r="J176" i="1"/>
  <c r="J198" i="1"/>
  <c r="J70" i="1"/>
  <c r="J173" i="1"/>
  <c r="J183" i="1"/>
  <c r="J193" i="1"/>
  <c r="J201" i="1"/>
  <c r="J120" i="1"/>
  <c r="J69" i="1"/>
  <c r="J154" i="1"/>
  <c r="J196" i="1"/>
  <c r="J101" i="1"/>
  <c r="J66" i="1"/>
  <c r="J55" i="1"/>
  <c r="J214" i="1"/>
  <c r="J169" i="1"/>
  <c r="J197" i="1"/>
  <c r="J117" i="1"/>
  <c r="J148" i="1"/>
  <c r="J145" i="1"/>
  <c r="J140" i="1"/>
  <c r="J195" i="1"/>
  <c r="J119" i="1"/>
  <c r="J187" i="1"/>
  <c r="J110" i="1"/>
  <c r="J102" i="1"/>
  <c r="J203" i="1"/>
  <c r="J206" i="1"/>
  <c r="J165" i="1"/>
  <c r="J135" i="1"/>
  <c r="J144" i="1"/>
  <c r="J50" i="1"/>
  <c r="J163" i="1"/>
  <c r="J109" i="1"/>
  <c r="J211" i="1"/>
  <c r="J106" i="1"/>
  <c r="J155" i="1"/>
  <c r="J137" i="1"/>
  <c r="J188" i="1"/>
  <c r="J92" i="1"/>
  <c r="J57" i="1"/>
  <c r="J200" i="1"/>
  <c r="J171" i="1"/>
  <c r="J99" i="1"/>
  <c r="J212" i="1"/>
  <c r="J53" i="1"/>
  <c r="J204" i="1"/>
  <c r="J128" i="1"/>
  <c r="J159" i="1"/>
  <c r="J48" i="1"/>
  <c r="J178" i="1"/>
  <c r="J107" i="1"/>
  <c r="J51" i="1"/>
  <c r="J116" i="1"/>
  <c r="J143" i="1"/>
  <c r="J76" i="1"/>
  <c r="J180" i="1"/>
  <c r="J190" i="1"/>
  <c r="J100" i="1"/>
  <c r="J205" i="1"/>
  <c r="J168" i="1"/>
  <c r="J89" i="1"/>
  <c r="J149" i="1"/>
  <c r="J68" i="1"/>
  <c r="J179" i="1"/>
  <c r="J75" i="1"/>
  <c r="J186" i="1"/>
  <c r="J112" i="1"/>
  <c r="J49" i="1"/>
  <c r="J150" i="1"/>
  <c r="J162" i="1"/>
  <c r="J129" i="1"/>
  <c r="J153" i="1"/>
  <c r="J133" i="1"/>
  <c r="J136" i="1"/>
  <c r="J96" i="1"/>
  <c r="J79" i="1"/>
  <c r="J161" i="1"/>
  <c r="J56" i="1"/>
  <c r="J85" i="1"/>
  <c r="J147" i="1"/>
  <c r="J210" i="1"/>
  <c r="J172" i="1"/>
  <c r="J160" i="1"/>
  <c r="J108" i="1"/>
  <c r="J65" i="1"/>
  <c r="J84" i="1"/>
  <c r="J67" i="1"/>
  <c r="J58" i="1"/>
  <c r="J80" i="1"/>
  <c r="J170" i="1"/>
  <c r="J59" i="1"/>
  <c r="J64" i="1"/>
  <c r="J83" i="1"/>
  <c r="J181" i="1"/>
  <c r="J130" i="1"/>
  <c r="J91" i="1"/>
  <c r="J127" i="1"/>
  <c r="J139" i="1"/>
  <c r="J202" i="1"/>
  <c r="J93" i="1"/>
  <c r="J152" i="1"/>
  <c r="J213" i="1"/>
  <c r="J189" i="1"/>
  <c r="J123" i="1"/>
  <c r="J126" i="1"/>
  <c r="J118" i="1"/>
  <c r="J158" i="1"/>
  <c r="S12" i="1" l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AA7" i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J8" i="1"/>
  <c r="J24" i="1"/>
  <c r="J40" i="1"/>
  <c r="J9" i="1"/>
  <c r="J25" i="1"/>
  <c r="J41" i="1"/>
  <c r="J10" i="1"/>
  <c r="J26" i="1"/>
  <c r="J42" i="1"/>
  <c r="J11" i="1"/>
  <c r="J27" i="1"/>
  <c r="J43" i="1"/>
  <c r="J12" i="1"/>
  <c r="J28" i="1"/>
  <c r="J44" i="1"/>
  <c r="J13" i="1"/>
  <c r="J45" i="1"/>
  <c r="J14" i="1"/>
  <c r="J46" i="1"/>
  <c r="J15" i="1"/>
  <c r="J47" i="1"/>
  <c r="J32" i="1"/>
  <c r="J29" i="1"/>
  <c r="J30" i="1"/>
  <c r="J31" i="1"/>
  <c r="J16" i="1"/>
  <c r="J5" i="1"/>
  <c r="K5" i="1" s="1"/>
  <c r="J21" i="1"/>
  <c r="J18" i="1"/>
  <c r="J37" i="1"/>
  <c r="J20" i="1"/>
  <c r="J33" i="1"/>
  <c r="J39" i="1"/>
  <c r="J23" i="1"/>
  <c r="J36" i="1"/>
  <c r="J34" i="1"/>
  <c r="J38" i="1"/>
  <c r="J6" i="1"/>
  <c r="J19" i="1"/>
  <c r="J7" i="1"/>
  <c r="J35" i="1"/>
  <c r="J17" i="1"/>
  <c r="J22" i="1"/>
  <c r="AA49" i="1" l="1"/>
  <c r="AA50" i="1" s="1"/>
  <c r="AA51" i="1" s="1"/>
  <c r="AA52" i="1" s="1"/>
  <c r="AA53" i="1" s="1"/>
  <c r="AA54" i="1" s="1"/>
  <c r="AA55" i="1" s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</calcChain>
</file>

<file path=xl/sharedStrings.xml><?xml version="1.0" encoding="utf-8"?>
<sst xmlns="http://schemas.openxmlformats.org/spreadsheetml/2006/main" count="835" uniqueCount="127">
  <si>
    <t>Nº</t>
  </si>
  <si>
    <t>ITEM DE PAGO</t>
  </si>
  <si>
    <t>GENERAL</t>
  </si>
  <si>
    <t>PARTICULAR</t>
  </si>
  <si>
    <t>DESCRIPCION</t>
  </si>
  <si>
    <t>UND.</t>
  </si>
  <si>
    <t>CANTIDAD</t>
  </si>
  <si>
    <t>VALOR UNITARIO</t>
  </si>
  <si>
    <t xml:space="preserve">VALOR TOTAL                                </t>
  </si>
  <si>
    <t>% ACUM</t>
  </si>
  <si>
    <t>Promedio de % participacion</t>
  </si>
  <si>
    <t>se escogen los superiores a este %</t>
  </si>
  <si>
    <t>se mira en la matriz a que tipo de obra corresponde y de alli se sacan los biene relevantes que se presentan en el VUCE</t>
  </si>
  <si>
    <t xml:space="preserve">SUBTOTAL OBRAS </t>
  </si>
  <si>
    <t>SUMATORIA DE LOS PORCENTAJES DE PARTICIPACIÓNDE CADA BIEN</t>
  </si>
  <si>
    <t>DIVISIÓN ENTRE EL NÚMERO DE BIENES QUE SE PROMEDIAN</t>
  </si>
  <si>
    <t>M2</t>
  </si>
  <si>
    <t>ML</t>
  </si>
  <si>
    <t>UN</t>
  </si>
  <si>
    <t>M3</t>
  </si>
  <si>
    <t>Menores al 80%</t>
  </si>
  <si>
    <t>1,2 (CONSTRUCCUÓN)</t>
  </si>
  <si>
    <t>1,8 (CONSTRUCCIÓN)</t>
  </si>
  <si>
    <t>1,1 (VIAS)</t>
  </si>
  <si>
    <t>2,9 (VIAS)</t>
  </si>
  <si>
    <t>2,7 (VIAS)</t>
  </si>
  <si>
    <t>4,40 (VIAS)</t>
  </si>
  <si>
    <t>3,2 (VIAS)</t>
  </si>
  <si>
    <t>3,3 (VIAS)</t>
  </si>
  <si>
    <t>3,19 (VIAS)</t>
  </si>
  <si>
    <t>2,13 (VIAS)</t>
  </si>
  <si>
    <t>2,1 (URBANISMO)</t>
  </si>
  <si>
    <t>2,3 (URBANISMO)</t>
  </si>
  <si>
    <t>4,13 (URBANISMO)</t>
  </si>
  <si>
    <t>2,9 (URBANISMO)</t>
  </si>
  <si>
    <t>2,5 (URBANISMO)</t>
  </si>
  <si>
    <t>3,12 (CONSTRUCCION)</t>
  </si>
  <si>
    <t>3,26 (URBANISMO)</t>
  </si>
  <si>
    <t>3,12 (URBANISMO)</t>
  </si>
  <si>
    <t>3,5 (CONSTRUCCION)</t>
  </si>
  <si>
    <t>4,1 (URBANISMO)</t>
  </si>
  <si>
    <t>4,2 (URBANISMO)</t>
  </si>
  <si>
    <t>4,3 (URBANISMO)</t>
  </si>
  <si>
    <t>1,23 (URBANISMO)</t>
  </si>
  <si>
    <t>1,5 (URBANISMO)</t>
  </si>
  <si>
    <t>1,15 (URBANISMO)</t>
  </si>
  <si>
    <t>1,18 (URBANISMO)</t>
  </si>
  <si>
    <t>1,32 (URBANISMO)</t>
  </si>
  <si>
    <t>1,11 (URBANISMO)</t>
  </si>
  <si>
    <t>11,64 (CONTRUSCCION)</t>
  </si>
  <si>
    <t>11,1 (CONTRUCCION)</t>
  </si>
  <si>
    <t>1,2 (VIAS)</t>
  </si>
  <si>
    <t>5,14 (URBANISMO)</t>
  </si>
  <si>
    <t>5,3 (URBANISMO)</t>
  </si>
  <si>
    <t>3,3 (URBANISMO)</t>
  </si>
  <si>
    <t>4,9 (URBANISMO)</t>
  </si>
  <si>
    <t>11,64 (CONTRUCCION)</t>
  </si>
  <si>
    <t>3,25 (URBANISMO)</t>
  </si>
  <si>
    <t>G 1.101</t>
  </si>
  <si>
    <t>G 1,201</t>
  </si>
  <si>
    <t>G 1.503</t>
  </si>
  <si>
    <t>G 1.504</t>
  </si>
  <si>
    <t>G 2,210</t>
  </si>
  <si>
    <t>G 3,210</t>
  </si>
  <si>
    <t>G 4.109</t>
  </si>
  <si>
    <t>G 4.514</t>
  </si>
  <si>
    <t>BARRIO SAN JOSÉ CARRERA 10 ENTRE CALLE 2 Y VÍA NACIONAL</t>
  </si>
  <si>
    <t>PRELIMINARES</t>
  </si>
  <si>
    <t>CAMPAMENTO 9M2 EN TABLA, TEJA DE ETERNIT, INC. TRANS, MATERIALES</t>
  </si>
  <si>
    <t>CERCA EN TELA VERDE ALTURA 2.10</t>
  </si>
  <si>
    <t>PAVIMENTO</t>
  </si>
  <si>
    <t>DEMOLICION CONCRETO ESTRUCTURAL (INCLUYE CARGUE Y RETIRO DE SOBRANTES A UNA DISTANCIA DE 5 KM)</t>
  </si>
  <si>
    <t>EXCAVACIONES VARIAS SIN CLASIFICAR (INCLUYE RETIRO DE SOBRANTES A UNA DISTANCIA MENOR DE 5 KM)</t>
  </si>
  <si>
    <t>MEJORAMIENTO DE LA SUBRASANTE INVOLUCRANDO EL SUELO EXISTENTE</t>
  </si>
  <si>
    <t>SUMINISTRO E INSTALACIÓN DE GEOTEXTIL NT 1800 (ESTABILIZACIÓN,FILTRO Y SEPARACIÓN)
FILTRO Y SEPARACIÓN)</t>
  </si>
  <si>
    <t>SUBBASE GRANULAR</t>
  </si>
  <si>
    <t>BASE GRANULAR</t>
  </si>
  <si>
    <t>CONCRETO PARA PAVIMENTO RÍGIDO MR-41, INCLUYE SELLADO DE JUNTAS Y ACERO DE TRANSFERENCIA Y UNIÓN</t>
  </si>
  <si>
    <t>REDES DE ALCANTARILLADO SANITARIO</t>
  </si>
  <si>
    <t>EXCAVACIONES VARIAS EN MATERIAL COMÚN SECO A MANO (INCLUYE RETIRO DE SOBRANTES A UNA DISTANCIA MENOR DE 5 KM)</t>
  </si>
  <si>
    <t>ENTIBADO TIPO 1 (1/7 UTILIZACIONES)</t>
  </si>
  <si>
    <t>RELLENO CON MATERIAL DE EXCAVACIÓN</t>
  </si>
  <si>
    <t>NIVELACIÓN DE POZOS DE INSPECCIÓN Di=1.20M, E=0.25M, H=0,21M (INCLUYE PAÑETE INTERNO Y DEMOLICIÓN)</t>
  </si>
  <si>
    <t>RELLENO TIPO 7 "ARENA DE PEÑA"</t>
  </si>
  <si>
    <t>RELLENO TIPO 2 "RECEBO"</t>
  </si>
  <si>
    <t xml:space="preserve">TUBERÍA DRENAJE PVC 160, INC TRITURADO						</t>
  </si>
  <si>
    <t>TUBERÍA PVC ALCANTARILLADO 10"</t>
  </si>
  <si>
    <t>SILLA YEE PVC ALCANTARILLADO 10 X 6"</t>
  </si>
  <si>
    <t>CAJA DE INSPECCIÓN DE 60X60</t>
  </si>
  <si>
    <t>PLACA DE FONDO POZO D=1.7M, E=0.25M (CONCRETO 3000 PSI CON REFUERZO)</t>
  </si>
  <si>
    <t>CILINDRO POZO EN LADRILLO TOLETE, Di=1.20M, E=0.25M (INC. PAÑETE INTERNO E=1.5CM Y CAÑUELA)</t>
  </si>
  <si>
    <t>CUBIERTA POZO D= 1.7M, E=0.20M C0NCRETO 3000 PSI CON REFUERZO (INCLUYE ARO Y TAPA HF</t>
  </si>
  <si>
    <t>REDES DE ACUEDUCTO</t>
  </si>
  <si>
    <t>TUBERÍA PVC UNIÓN MECÁNICA RDE 26 4"</t>
  </si>
  <si>
    <t>CODO 90 PVC UNIÓN MECÁNICA 4"</t>
  </si>
  <si>
    <t>TAPÓN PVC UNIÓN MECÁNICA 4"</t>
  </si>
  <si>
    <t>TEE PVC UNIÓN MECÁNICA 4"</t>
  </si>
  <si>
    <t>UNIÓN REPARACION PVC 4"</t>
  </si>
  <si>
    <t>COLLAR DE DERIVACIÓN PVC UNIÓN MECÁNICA 4" X 1/2"</t>
  </si>
  <si>
    <t>VÁLVULA MARIPOSA 4"</t>
  </si>
  <si>
    <t>ACOMETIDA EN PVC 1/2" 5M. INC CHEQUE , REGISTRO, ACCESORIOS</t>
  </si>
  <si>
    <t>ANDENES Y SARDINELES</t>
  </si>
  <si>
    <t>DEMOLICIÓN CONCRETO SIMPLE (INCLUYE CARGUE Y RETIRO DE SOBRANTES A UNA DISTANCIA DE 5KM)</t>
  </si>
  <si>
    <t>SARDINEL FUNIDO IN-SITU H=0.4 M, E=0.20M,CONCRETO 3000 PSI</t>
  </si>
  <si>
    <t>ANDÉN CONCRETO 2500 PSI EN SITIO E=0.1M</t>
  </si>
  <si>
    <t>BARRIO SAN JOSÉ CALLE 2 ENTRE CARRERA 9 Y 10</t>
  </si>
  <si>
    <t xml:space="preserve">TUBERÍA DRENAJE PVC 160, INC TRITURADO																																																	</t>
  </si>
  <si>
    <t>TUBERÍA PVC ALCANTARILLADO REFORZADO 24"</t>
  </si>
  <si>
    <t>SUMIDERO FUNDIDO EN SITIO REFORZADO SL-100</t>
  </si>
  <si>
    <t>BARRIO SAN JOSÉ CARRERA 9 ENTRE CALLE 2 Y RIO LIMONAL</t>
  </si>
  <si>
    <t>TUBERÍA PVC ALCANTARILLADO 8"</t>
  </si>
  <si>
    <t>BARRIO GALÁN CALLE 2 ENTRE CARRERA 1 Y CARRERA 1 ESTE</t>
  </si>
  <si>
    <t>REDES DE ALCANTARILLADO PLUVIAL</t>
  </si>
  <si>
    <t>LOCALIZACIÓN Y REPLANTEO PARA VÍAS CON EQUIPO DE TOPOGRAFÍA (AMARRADO A COORDENADAS REALES IGAC)</t>
  </si>
  <si>
    <t>LOCALIZACIÓN Y REPLANTEO DE REDES SANITARIAS CON ELEMENTOS DE PRECISIÓN</t>
  </si>
  <si>
    <t>NIVELACIÓN DE CAJA DE INSPECCIÓN</t>
  </si>
  <si>
    <t>NIVELACIÓN DE CAJA VÁLVULAS DE ACUEDUCTO Y/O GAS, TAPA DE TRÁFICO LIVIANO.</t>
  </si>
  <si>
    <t>SILLA YEE PVC ALCANTARILLADO 24 X 6"</t>
  </si>
  <si>
    <t>SILLA YEE PVC ALCANTARILLADO 8 X 6"</t>
  </si>
  <si>
    <t>REDUCTOR DE VELOCIDAD EN CONCRETO REFORZADO PARA VÍA EN PAVIMENTO RÍGIDO</t>
  </si>
  <si>
    <t>CÁRCAMO EN CONCRETO REFORZADO CON REJILLA METÁLICA PARA RECOLECCIÓN DE AGUAS LLUVIAS</t>
  </si>
  <si>
    <t>Objeto:“MEJORAMIENTO Y REHABILITACIÓN DE LA INFRAESTRUCTURA VIAL URBANA DEL MUNICIPIO DE GUADUAS, CUNDINAMARCA”</t>
  </si>
  <si>
    <t>SUMA TOTAL ACTIVIDADES DE OBRA</t>
  </si>
  <si>
    <t>% PARTICIPACIÓN</t>
  </si>
  <si>
    <t>SIMPLIFICACIÓN DE ACTIVIDADES DE OBRA</t>
  </si>
  <si>
    <t>Se simplifica ya que es la misma actividad que se incluia en un item anterior</t>
  </si>
  <si>
    <t>Se observa que el % de participacion mayor es de 27,28 %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</si>
</sst>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#,##0.00;[Red]\-&quot;$&quot;#,##0.00"/>
    <numFmt numFmtId="165" formatCode="&quot;$&quot;#,##0;[Red]\-&quot;$&quot;#,##0"/>
    <numFmt numFmtId="166" formatCode="&quot;$&quot;\ #,##0.00"/>
    <numFmt numFmtId="168" formatCode="_-&quot;$&quot;\ * #,##0_-;\-&quot;$&quot;\ * #,##0_-;_-&quot;$&quot;\ * &quot;-&quot;??_-;_-@_-"/>
    <numFmt numFmtId="169" formatCode="_-* #,##0.00\ _P_t_s_-;\-* #,##0.00\ _P_t_s_-;_-* &quot;-&quot;??\ _P_t_s_-;_-@_-"/>
  </numFmts>
  <fonts count="10" x14ac:knownFonts="1">
    <font>
      <sz val="11"/>
      <color theme="1"/>
      <name val="Calibri"/>
      <family val="2"/>
      <scheme val="minor"/>
    </font>
    <font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color theme="5" tint="0.79998168889431442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indexed="64"/>
      </patternFill>
    </fill>
    <fill>
      <patternFill patternType="solid">
        <fgColor theme="2"/>
        <bgColor rgb="FF808080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rgb="FF9FC5E8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9FC5E8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rgb="FF9FC5E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9FC5E8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9FC5E8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7F7F7F"/>
      </patternFill>
    </fill>
    <fill>
      <patternFill patternType="solid">
        <fgColor theme="0"/>
        <bgColor rgb="FFE5B8B7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9FC5E8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</cellStyleXfs>
  <cellXfs count="145">
    <xf numFmtId="0" fontId="0" fillId="0" borderId="0" xfId="0"/>
    <xf numFmtId="166" fontId="3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10" fontId="4" fillId="7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2" fillId="5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0" fontId="4" fillId="0" borderId="0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0" fontId="4" fillId="0" borderId="12" xfId="0" applyNumberFormat="1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10" fontId="3" fillId="7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4" fillId="0" borderId="10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16" borderId="10" xfId="0" applyFont="1" applyFill="1" applyBorder="1" applyAlignment="1">
      <alignment horizontal="center" vertical="center" wrapText="1"/>
    </xf>
    <xf numFmtId="0" fontId="2" fillId="12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16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2" fillId="12" borderId="12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2" fontId="4" fillId="7" borderId="12" xfId="0" applyNumberFormat="1" applyFont="1" applyFill="1" applyBorder="1" applyAlignment="1">
      <alignment horizontal="center" vertical="center" wrapText="1"/>
    </xf>
    <xf numFmtId="164" fontId="1" fillId="6" borderId="12" xfId="0" applyNumberFormat="1" applyFont="1" applyFill="1" applyBorder="1" applyAlignment="1">
      <alignment horizontal="center" vertical="center" wrapText="1"/>
    </xf>
    <xf numFmtId="10" fontId="4" fillId="6" borderId="12" xfId="0" applyNumberFormat="1" applyFont="1" applyFill="1" applyBorder="1" applyAlignment="1">
      <alignment horizontal="center" vertical="center" wrapText="1"/>
    </xf>
    <xf numFmtId="10" fontId="4" fillId="0" borderId="12" xfId="0" applyNumberFormat="1" applyFont="1" applyBorder="1" applyAlignment="1">
      <alignment horizontal="center" vertical="center" wrapText="1"/>
    </xf>
    <xf numFmtId="4" fontId="1" fillId="6" borderId="12" xfId="0" applyNumberFormat="1" applyFont="1" applyFill="1" applyBorder="1" applyAlignment="1">
      <alignment horizontal="center" vertical="center" wrapText="1"/>
    </xf>
    <xf numFmtId="165" fontId="1" fillId="6" borderId="12" xfId="0" applyNumberFormat="1" applyFont="1" applyFill="1" applyBorder="1" applyAlignment="1">
      <alignment horizontal="center" vertical="center" wrapText="1"/>
    </xf>
    <xf numFmtId="0" fontId="1" fillId="14" borderId="12" xfId="0" applyFont="1" applyFill="1" applyBorder="1" applyAlignment="1">
      <alignment horizontal="center" vertical="center" wrapText="1"/>
    </xf>
    <xf numFmtId="0" fontId="1" fillId="15" borderId="12" xfId="0" applyFont="1" applyFill="1" applyBorder="1" applyAlignment="1">
      <alignment horizontal="center" vertical="center" wrapText="1"/>
    </xf>
    <xf numFmtId="2" fontId="4" fillId="13" borderId="12" xfId="0" applyNumberFormat="1" applyFont="1" applyFill="1" applyBorder="1" applyAlignment="1">
      <alignment horizontal="center" vertical="center" wrapText="1"/>
    </xf>
    <xf numFmtId="164" fontId="1" fillId="14" borderId="12" xfId="0" applyNumberFormat="1" applyFont="1" applyFill="1" applyBorder="1" applyAlignment="1">
      <alignment horizontal="center" vertical="center" wrapText="1"/>
    </xf>
    <xf numFmtId="164" fontId="1" fillId="15" borderId="12" xfId="0" applyNumberFormat="1" applyFont="1" applyFill="1" applyBorder="1" applyAlignment="1">
      <alignment horizontal="center" vertical="center" wrapText="1"/>
    </xf>
    <xf numFmtId="10" fontId="4" fillId="15" borderId="12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2" fontId="4" fillId="0" borderId="12" xfId="0" applyNumberFormat="1" applyFont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4" fontId="1" fillId="3" borderId="12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164" fontId="1" fillId="13" borderId="12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164" fontId="2" fillId="17" borderId="12" xfId="0" applyNumberFormat="1" applyFont="1" applyFill="1" applyBorder="1" applyAlignment="1">
      <alignment horizontal="center" vertical="center" wrapText="1"/>
    </xf>
    <xf numFmtId="10" fontId="3" fillId="17" borderId="12" xfId="0" applyNumberFormat="1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164" fontId="1" fillId="19" borderId="12" xfId="0" applyNumberFormat="1" applyFont="1" applyFill="1" applyBorder="1" applyAlignment="1">
      <alignment horizontal="center" vertical="center" wrapText="1"/>
    </xf>
    <xf numFmtId="10" fontId="4" fillId="19" borderId="12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44" fontId="4" fillId="0" borderId="0" xfId="0" applyNumberFormat="1" applyFont="1" applyFill="1" applyAlignment="1">
      <alignment horizontal="center" vertical="center" wrapText="1"/>
    </xf>
    <xf numFmtId="44" fontId="3" fillId="0" borderId="0" xfId="0" applyNumberFormat="1" applyFont="1" applyFill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4" fontId="4" fillId="0" borderId="12" xfId="1" applyNumberFormat="1" applyFont="1" applyFill="1" applyBorder="1" applyAlignment="1">
      <alignment horizontal="center" vertical="center" wrapText="1"/>
    </xf>
    <xf numFmtId="44" fontId="1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4" fontId="3" fillId="0" borderId="12" xfId="0" applyNumberFormat="1" applyFont="1" applyFill="1" applyBorder="1" applyAlignment="1">
      <alignment horizontal="center" vertical="center" wrapText="1"/>
    </xf>
    <xf numFmtId="44" fontId="4" fillId="0" borderId="12" xfId="0" applyNumberFormat="1" applyFont="1" applyFill="1" applyBorder="1" applyAlignment="1">
      <alignment horizontal="center" vertical="center" wrapText="1"/>
    </xf>
    <xf numFmtId="44" fontId="2" fillId="0" borderId="12" xfId="0" applyNumberFormat="1" applyFont="1" applyFill="1" applyBorder="1" applyAlignment="1">
      <alignment horizontal="center" vertical="center" wrapText="1"/>
    </xf>
    <xf numFmtId="44" fontId="2" fillId="2" borderId="12" xfId="0" applyNumberFormat="1" applyFont="1" applyFill="1" applyBorder="1" applyAlignment="1">
      <alignment horizontal="center" vertical="center" wrapText="1"/>
    </xf>
    <xf numFmtId="44" fontId="1" fillId="6" borderId="12" xfId="0" applyNumberFormat="1" applyFont="1" applyFill="1" applyBorder="1" applyAlignment="1">
      <alignment horizontal="center" vertical="center" wrapText="1"/>
    </xf>
    <xf numFmtId="10" fontId="4" fillId="0" borderId="0" xfId="2" applyNumberFormat="1" applyFont="1" applyFill="1" applyAlignment="1">
      <alignment horizontal="center" vertical="center" wrapText="1"/>
    </xf>
    <xf numFmtId="10" fontId="3" fillId="0" borderId="12" xfId="0" applyNumberFormat="1" applyFont="1" applyBorder="1" applyAlignment="1">
      <alignment horizontal="center" vertical="center" wrapText="1"/>
    </xf>
    <xf numFmtId="10" fontId="4" fillId="0" borderId="12" xfId="2" applyNumberFormat="1" applyFont="1" applyFill="1" applyBorder="1" applyAlignment="1">
      <alignment horizontal="center" vertical="center" wrapText="1"/>
    </xf>
    <xf numFmtId="10" fontId="3" fillId="0" borderId="0" xfId="2" applyNumberFormat="1" applyFont="1" applyFill="1" applyAlignment="1">
      <alignment horizontal="center" vertical="center" wrapText="1"/>
    </xf>
    <xf numFmtId="10" fontId="3" fillId="0" borderId="12" xfId="2" applyNumberFormat="1" applyFont="1" applyFill="1" applyBorder="1" applyAlignment="1">
      <alignment horizontal="center" vertical="center" wrapText="1"/>
    </xf>
    <xf numFmtId="0" fontId="4" fillId="20" borderId="12" xfId="0" applyFont="1" applyFill="1" applyBorder="1" applyAlignment="1">
      <alignment horizontal="center" vertical="center" wrapText="1"/>
    </xf>
    <xf numFmtId="44" fontId="4" fillId="20" borderId="12" xfId="0" applyNumberFormat="1" applyFont="1" applyFill="1" applyBorder="1" applyAlignment="1">
      <alignment horizontal="center" vertical="center" wrapText="1"/>
    </xf>
    <xf numFmtId="44" fontId="1" fillId="21" borderId="12" xfId="0" applyNumberFormat="1" applyFont="1" applyFill="1" applyBorder="1" applyAlignment="1">
      <alignment horizontal="center" vertical="center" wrapText="1"/>
    </xf>
    <xf numFmtId="10" fontId="4" fillId="21" borderId="12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0" fontId="4" fillId="0" borderId="0" xfId="0" applyNumberFormat="1" applyFont="1" applyBorder="1" applyAlignment="1">
      <alignment horizontal="center" vertical="center" wrapText="1"/>
    </xf>
    <xf numFmtId="164" fontId="1" fillId="6" borderId="0" xfId="0" applyNumberFormat="1" applyFont="1" applyFill="1" applyBorder="1" applyAlignment="1">
      <alignment horizontal="center" vertical="center" wrapText="1"/>
    </xf>
    <xf numFmtId="10" fontId="4" fillId="6" borderId="0" xfId="0" applyNumberFormat="1" applyFont="1" applyFill="1" applyBorder="1" applyAlignment="1">
      <alignment horizontal="center" vertical="center" wrapText="1"/>
    </xf>
    <xf numFmtId="165" fontId="1" fillId="6" borderId="0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44" fontId="2" fillId="0" borderId="12" xfId="0" applyNumberFormat="1" applyFont="1" applyBorder="1" applyAlignment="1">
      <alignment horizontal="center" vertical="center" wrapText="1"/>
    </xf>
    <xf numFmtId="44" fontId="1" fillId="3" borderId="12" xfId="0" applyNumberFormat="1" applyFont="1" applyFill="1" applyBorder="1" applyAlignment="1">
      <alignment horizontal="center" vertical="center" wrapText="1"/>
    </xf>
    <xf numFmtId="44" fontId="1" fillId="0" borderId="12" xfId="0" applyNumberFormat="1" applyFont="1" applyBorder="1" applyAlignment="1">
      <alignment horizontal="center" vertical="center" wrapText="1"/>
    </xf>
    <xf numFmtId="44" fontId="1" fillId="2" borderId="12" xfId="0" applyNumberFormat="1" applyFont="1" applyFill="1" applyBorder="1" applyAlignment="1">
      <alignment horizontal="center" vertical="center" wrapText="1"/>
    </xf>
    <xf numFmtId="44" fontId="4" fillId="3" borderId="12" xfId="0" applyNumberFormat="1" applyFont="1" applyFill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44" fontId="4" fillId="0" borderId="0" xfId="0" applyNumberFormat="1" applyFont="1" applyBorder="1" applyAlignment="1">
      <alignment horizontal="center" vertical="center" wrapText="1"/>
    </xf>
    <xf numFmtId="10" fontId="2" fillId="2" borderId="12" xfId="0" applyNumberFormat="1" applyFont="1" applyFill="1" applyBorder="1" applyAlignment="1">
      <alignment horizontal="center" vertical="center" wrapText="1"/>
    </xf>
    <xf numFmtId="10" fontId="1" fillId="0" borderId="12" xfId="0" applyNumberFormat="1" applyFont="1" applyBorder="1" applyAlignment="1">
      <alignment horizontal="center" vertical="center" wrapText="1"/>
    </xf>
    <xf numFmtId="10" fontId="4" fillId="23" borderId="12" xfId="0" applyNumberFormat="1" applyFont="1" applyFill="1" applyBorder="1" applyAlignment="1">
      <alignment horizontal="center" vertical="center" wrapText="1"/>
    </xf>
    <xf numFmtId="10" fontId="1" fillId="24" borderId="12" xfId="0" applyNumberFormat="1" applyFont="1" applyFill="1" applyBorder="1" applyAlignment="1">
      <alignment horizontal="center" vertical="center" wrapText="1"/>
    </xf>
    <xf numFmtId="10" fontId="1" fillId="25" borderId="12" xfId="0" applyNumberFormat="1" applyFont="1" applyFill="1" applyBorder="1" applyAlignment="1">
      <alignment horizontal="center" vertical="center" wrapText="1"/>
    </xf>
    <xf numFmtId="10" fontId="1" fillId="23" borderId="12" xfId="0" applyNumberFormat="1" applyFont="1" applyFill="1" applyBorder="1" applyAlignment="1">
      <alignment horizontal="center" vertical="center" wrapText="1"/>
    </xf>
    <xf numFmtId="10" fontId="1" fillId="22" borderId="12" xfId="0" applyNumberFormat="1" applyFont="1" applyFill="1" applyBorder="1" applyAlignment="1">
      <alignment horizontal="center" vertical="center" wrapText="1"/>
    </xf>
    <xf numFmtId="10" fontId="1" fillId="2" borderId="12" xfId="0" applyNumberFormat="1" applyFont="1" applyFill="1" applyBorder="1" applyAlignment="1">
      <alignment horizontal="center" vertical="center" wrapText="1"/>
    </xf>
    <xf numFmtId="0" fontId="2" fillId="26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10" fontId="4" fillId="7" borderId="0" xfId="0" applyNumberFormat="1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164" fontId="1" fillId="7" borderId="0" xfId="0" applyNumberFormat="1" applyFont="1" applyFill="1" applyBorder="1" applyAlignment="1">
      <alignment horizontal="center" vertical="center" wrapText="1"/>
    </xf>
    <xf numFmtId="166" fontId="3" fillId="27" borderId="0" xfId="0" applyNumberFormat="1" applyFont="1" applyFill="1" applyBorder="1" applyAlignment="1">
      <alignment horizontal="center" vertical="center" wrapText="1"/>
    </xf>
    <xf numFmtId="10" fontId="4" fillId="7" borderId="0" xfId="0" applyNumberFormat="1" applyFont="1" applyFill="1" applyBorder="1" applyAlignment="1">
      <alignment horizontal="center" vertical="center" wrapText="1"/>
    </xf>
    <xf numFmtId="2" fontId="2" fillId="28" borderId="0" xfId="0" applyNumberFormat="1" applyFont="1" applyFill="1" applyBorder="1" applyAlignment="1">
      <alignment horizontal="center" vertical="center" wrapText="1"/>
    </xf>
    <xf numFmtId="0" fontId="1" fillId="29" borderId="12" xfId="0" applyFont="1" applyFill="1" applyBorder="1" applyAlignment="1">
      <alignment horizontal="center" vertical="center" wrapText="1"/>
    </xf>
    <xf numFmtId="0" fontId="1" fillId="30" borderId="12" xfId="0" applyFont="1" applyFill="1" applyBorder="1" applyAlignment="1">
      <alignment horizontal="center" vertical="center" wrapText="1"/>
    </xf>
    <xf numFmtId="0" fontId="1" fillId="31" borderId="12" xfId="0" applyFont="1" applyFill="1" applyBorder="1" applyAlignment="1">
      <alignment horizontal="center" vertical="center" wrapText="1"/>
    </xf>
    <xf numFmtId="44" fontId="1" fillId="30" borderId="12" xfId="0" applyNumberFormat="1" applyFont="1" applyFill="1" applyBorder="1" applyAlignment="1">
      <alignment horizontal="center" vertical="center" wrapText="1"/>
    </xf>
    <xf numFmtId="10" fontId="4" fillId="30" borderId="12" xfId="0" applyNumberFormat="1" applyFont="1" applyFill="1" applyBorder="1" applyAlignment="1">
      <alignment horizontal="center" vertical="center" wrapText="1"/>
    </xf>
    <xf numFmtId="10" fontId="1" fillId="30" borderId="12" xfId="0" applyNumberFormat="1" applyFont="1" applyFill="1" applyBorder="1" applyAlignment="1">
      <alignment horizontal="center" vertical="center" wrapText="1"/>
    </xf>
    <xf numFmtId="10" fontId="9" fillId="21" borderId="12" xfId="0" applyNumberFormat="1" applyFont="1" applyFill="1" applyBorder="1" applyAlignment="1">
      <alignment horizontal="center" vertical="center" wrapText="1"/>
    </xf>
  </cellXfs>
  <cellStyles count="5">
    <cellStyle name="Millares 3" xfId="4" xr:uid="{6C2E1918-F5FA-4718-971C-BB6F000C2364}"/>
    <cellStyle name="Moneda" xfId="1" builtinId="4"/>
    <cellStyle name="Normal" xfId="0" builtinId="0"/>
    <cellStyle name="Normal 32" xfId="3" xr:uid="{CF6D3DFA-C00A-4304-B73F-F9CF99F82BF2}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648400</xdr:colOff>
      <xdr:row>8</xdr:row>
      <xdr:rowOff>93721</xdr:rowOff>
    </xdr:from>
    <xdr:to>
      <xdr:col>11</xdr:col>
      <xdr:colOff>1096792</xdr:colOff>
      <xdr:row>8</xdr:row>
      <xdr:rowOff>261905</xdr:rowOff>
    </xdr:to>
    <xdr:sp macro="" textlink="">
      <xdr:nvSpPr>
        <xdr:cNvPr id="2" name="Flecha: hacia arriba 1">
          <a:extLst>
            <a:ext uri="{FF2B5EF4-FFF2-40B4-BE49-F238E27FC236}">
              <a16:creationId xmlns:a16="http://schemas.microsoft.com/office/drawing/2014/main" id="{E602D227-4AF6-4BEF-80D2-C4F2A7BFBE56}"/>
            </a:ext>
          </a:extLst>
        </xdr:cNvPr>
        <xdr:cNvSpPr/>
      </xdr:nvSpPr>
      <xdr:spPr>
        <a:xfrm rot="5400000">
          <a:off x="10224052" y="2153478"/>
          <a:ext cx="168184" cy="44839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165652</xdr:colOff>
      <xdr:row>8</xdr:row>
      <xdr:rowOff>92765</xdr:rowOff>
    </xdr:from>
    <xdr:to>
      <xdr:col>19</xdr:col>
      <xdr:colOff>614044</xdr:colOff>
      <xdr:row>8</xdr:row>
      <xdr:rowOff>260949</xdr:rowOff>
    </xdr:to>
    <xdr:sp macro="" textlink="">
      <xdr:nvSpPr>
        <xdr:cNvPr id="3" name="Flecha: hacia arriba 2">
          <a:extLst>
            <a:ext uri="{FF2B5EF4-FFF2-40B4-BE49-F238E27FC236}">
              <a16:creationId xmlns:a16="http://schemas.microsoft.com/office/drawing/2014/main" id="{F9C4E1A0-99C2-4FE5-9724-3D3B6DF0A457}"/>
            </a:ext>
          </a:extLst>
        </xdr:cNvPr>
        <xdr:cNvSpPr/>
      </xdr:nvSpPr>
      <xdr:spPr>
        <a:xfrm rot="5400000">
          <a:off x="18832295" y="2152522"/>
          <a:ext cx="168184" cy="44839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299545</xdr:colOff>
      <xdr:row>3</xdr:row>
      <xdr:rowOff>92470</xdr:rowOff>
    </xdr:from>
    <xdr:to>
      <xdr:col>7</xdr:col>
      <xdr:colOff>467729</xdr:colOff>
      <xdr:row>5</xdr:row>
      <xdr:rowOff>7462</xdr:rowOff>
    </xdr:to>
    <xdr:sp macro="" textlink="">
      <xdr:nvSpPr>
        <xdr:cNvPr id="2" name="Flecha: hacia arriba 1">
          <a:extLst>
            <a:ext uri="{FF2B5EF4-FFF2-40B4-BE49-F238E27FC236}">
              <a16:creationId xmlns:a16="http://schemas.microsoft.com/office/drawing/2014/main" id="{B93DA08B-B2DE-4CDB-8BC6-0317EEF4ADC0}"/>
            </a:ext>
          </a:extLst>
        </xdr:cNvPr>
        <xdr:cNvSpPr/>
      </xdr:nvSpPr>
      <xdr:spPr>
        <a:xfrm>
          <a:off x="9338037" y="831024"/>
          <a:ext cx="168184" cy="44839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8C3BA-E52B-4FF8-AA9D-04AF56399F17}">
  <dimension ref="A1:AA1027"/>
  <sheetViews>
    <sheetView topLeftCell="S19" zoomScale="115" zoomScaleNormal="115" workbookViewId="0">
      <selection activeCell="U51" sqref="U51"/>
    </sheetView>
  </sheetViews>
  <sheetFormatPr baseColWidth="10" defaultColWidth="14.44140625" defaultRowHeight="7.8" x14ac:dyDescent="0.3"/>
  <cols>
    <col min="1" max="1" width="2.6640625" style="2" customWidth="1"/>
    <col min="2" max="2" width="7" style="2" customWidth="1"/>
    <col min="3" max="3" width="25" style="2" customWidth="1"/>
    <col min="4" max="4" width="9.77734375" style="2" customWidth="1"/>
    <col min="5" max="5" width="35.88671875" style="2" customWidth="1"/>
    <col min="6" max="6" width="6.44140625" style="2" customWidth="1"/>
    <col min="7" max="7" width="7.5546875" style="2" customWidth="1"/>
    <col min="8" max="8" width="12.44140625" style="2" customWidth="1"/>
    <col min="9" max="9" width="14.109375" style="2" customWidth="1"/>
    <col min="10" max="10" width="9.88671875" style="2" customWidth="1"/>
    <col min="11" max="11" width="6.88671875" style="2" customWidth="1"/>
    <col min="12" max="12" width="27.44140625" style="14" customWidth="1"/>
    <col min="13" max="13" width="25.109375" style="14" customWidth="1"/>
    <col min="14" max="14" width="22.109375" style="14" customWidth="1"/>
    <col min="15" max="15" width="7.6640625" style="14" customWidth="1"/>
    <col min="16" max="16" width="11.77734375" style="83" customWidth="1"/>
    <col min="17" max="17" width="16.21875" style="83" customWidth="1"/>
    <col min="18" max="18" width="12.44140625" style="14" customWidth="1"/>
    <col min="19" max="19" width="9.77734375" style="14" customWidth="1"/>
    <col min="20" max="20" width="15" style="14" customWidth="1"/>
    <col min="21" max="21" width="37.77734375" style="14" customWidth="1"/>
    <col min="22" max="23" width="10" style="14" customWidth="1"/>
    <col min="24" max="25" width="14" style="83" customWidth="1"/>
    <col min="26" max="27" width="10" style="95" customWidth="1"/>
    <col min="28" max="16384" width="14.44140625" style="14"/>
  </cols>
  <sheetData>
    <row r="1" spans="1:27" ht="34.5" customHeight="1" x14ac:dyDescent="0.3">
      <c r="A1" s="16" t="s">
        <v>121</v>
      </c>
      <c r="B1" s="17"/>
      <c r="C1" s="17"/>
      <c r="D1" s="17"/>
      <c r="E1" s="17"/>
      <c r="F1" s="17"/>
      <c r="G1" s="17"/>
      <c r="H1" s="17"/>
      <c r="I1" s="17"/>
      <c r="J1" s="17"/>
      <c r="K1" s="18"/>
      <c r="M1" s="26"/>
      <c r="N1" s="26"/>
      <c r="O1" s="26"/>
      <c r="P1" s="26"/>
      <c r="Q1" s="26"/>
      <c r="R1" s="26"/>
      <c r="S1" s="26"/>
    </row>
    <row r="2" spans="1:27" ht="16.5" customHeight="1" x14ac:dyDescent="0.3">
      <c r="A2" s="28" t="s">
        <v>0</v>
      </c>
      <c r="B2" s="32" t="s">
        <v>1</v>
      </c>
      <c r="C2" s="33" t="s">
        <v>2</v>
      </c>
      <c r="D2" s="33" t="s">
        <v>3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10" t="s">
        <v>123</v>
      </c>
      <c r="K2" s="10" t="s">
        <v>9</v>
      </c>
    </row>
    <row r="3" spans="1:27" s="79" customFormat="1" ht="16.5" customHeight="1" x14ac:dyDescent="0.3">
      <c r="A3" s="29">
        <v>1</v>
      </c>
      <c r="B3" s="34">
        <v>1</v>
      </c>
      <c r="C3" s="35"/>
      <c r="D3" s="35"/>
      <c r="E3" s="34" t="s">
        <v>66</v>
      </c>
      <c r="F3" s="34"/>
      <c r="G3" s="34"/>
      <c r="H3" s="34"/>
      <c r="I3" s="34"/>
      <c r="J3" s="36"/>
      <c r="K3" s="36"/>
      <c r="M3" s="80" t="s">
        <v>4</v>
      </c>
      <c r="N3" s="80" t="s">
        <v>5</v>
      </c>
      <c r="O3" s="80" t="s">
        <v>6</v>
      </c>
      <c r="P3" s="92" t="s">
        <v>7</v>
      </c>
      <c r="Q3" s="93" t="s">
        <v>8</v>
      </c>
      <c r="R3" s="10" t="s">
        <v>123</v>
      </c>
      <c r="S3" s="10" t="s">
        <v>9</v>
      </c>
      <c r="U3" s="89" t="s">
        <v>4</v>
      </c>
      <c r="V3" s="89" t="s">
        <v>5</v>
      </c>
      <c r="W3" s="89" t="s">
        <v>6</v>
      </c>
      <c r="X3" s="90" t="s">
        <v>7</v>
      </c>
      <c r="Y3" s="90" t="s">
        <v>8</v>
      </c>
      <c r="Z3" s="96" t="s">
        <v>123</v>
      </c>
      <c r="AA3" s="99" t="s">
        <v>9</v>
      </c>
    </row>
    <row r="4" spans="1:27" ht="16.5" customHeight="1" x14ac:dyDescent="0.3">
      <c r="A4" s="30">
        <v>2</v>
      </c>
      <c r="B4" s="37">
        <v>0</v>
      </c>
      <c r="C4" s="38"/>
      <c r="D4" s="38"/>
      <c r="E4" s="37" t="s">
        <v>67</v>
      </c>
      <c r="F4" s="37"/>
      <c r="G4" s="37"/>
      <c r="H4" s="37"/>
      <c r="I4" s="37"/>
      <c r="J4" s="39"/>
      <c r="K4" s="39"/>
      <c r="M4" s="71"/>
      <c r="N4" s="71"/>
      <c r="O4" s="71"/>
      <c r="P4" s="91"/>
      <c r="Q4" s="91"/>
      <c r="R4" s="71"/>
      <c r="S4" s="71"/>
      <c r="U4" s="71"/>
      <c r="V4" s="71"/>
      <c r="W4" s="71"/>
      <c r="X4" s="91"/>
      <c r="Y4" s="91"/>
      <c r="Z4" s="97"/>
      <c r="AA4" s="97"/>
    </row>
    <row r="5" spans="1:27" ht="15.6" x14ac:dyDescent="0.3">
      <c r="A5" s="28">
        <v>3</v>
      </c>
      <c r="B5" s="40">
        <v>1E-3</v>
      </c>
      <c r="C5" s="40" t="s">
        <v>21</v>
      </c>
      <c r="D5" s="40"/>
      <c r="E5" s="40" t="s">
        <v>68</v>
      </c>
      <c r="F5" s="41" t="s">
        <v>18</v>
      </c>
      <c r="G5" s="40">
        <v>1</v>
      </c>
      <c r="H5" s="42">
        <v>1874051</v>
      </c>
      <c r="I5" s="42">
        <f>ROUND(H5*G5,0)</f>
        <v>1874051</v>
      </c>
      <c r="J5" s="43">
        <f>(I5*100%)/$I$215</f>
        <v>1.0585575651732809E-3</v>
      </c>
      <c r="K5" s="44">
        <f>J5</f>
        <v>1.0585575651732809E-3</v>
      </c>
      <c r="M5" s="71" t="str">
        <f>E5</f>
        <v>CAMPAMENTO 9M2 EN TABLA, TEJA DE ETERNIT, INC. TRANS, MATERIALES</v>
      </c>
      <c r="N5" s="81" t="s">
        <v>18</v>
      </c>
      <c r="O5" s="71">
        <f>G5+G153</f>
        <v>2</v>
      </c>
      <c r="P5" s="86">
        <f>H5</f>
        <v>1874051</v>
      </c>
      <c r="Q5" s="94">
        <f>ROUND(P5*O5,0)</f>
        <v>3748102</v>
      </c>
      <c r="R5" s="43">
        <f>(Q5*100%)/$I$215</f>
        <v>2.1171151303465618E-3</v>
      </c>
      <c r="S5" s="44">
        <f>R5</f>
        <v>2.1171151303465618E-3</v>
      </c>
      <c r="U5" s="71" t="s">
        <v>68</v>
      </c>
      <c r="V5" s="71" t="s">
        <v>18</v>
      </c>
      <c r="W5" s="71">
        <v>2</v>
      </c>
      <c r="X5" s="91">
        <v>1874051</v>
      </c>
      <c r="Y5" s="94">
        <f>ROUND(X5*W5,0)</f>
        <v>3748102</v>
      </c>
      <c r="Z5" s="43">
        <f>(Y5*100%)/$I$215</f>
        <v>2.1171151303465618E-3</v>
      </c>
      <c r="AA5" s="44">
        <f>Z5</f>
        <v>2.1171151303465618E-3</v>
      </c>
    </row>
    <row r="6" spans="1:27" ht="23.4" customHeight="1" x14ac:dyDescent="0.3">
      <c r="A6" s="28">
        <v>4</v>
      </c>
      <c r="B6" s="40">
        <v>2E-3</v>
      </c>
      <c r="C6" s="40" t="s">
        <v>22</v>
      </c>
      <c r="D6" s="40"/>
      <c r="E6" s="40" t="s">
        <v>69</v>
      </c>
      <c r="F6" s="41" t="s">
        <v>17</v>
      </c>
      <c r="G6" s="45">
        <v>103.36157000000001</v>
      </c>
      <c r="H6" s="46">
        <v>35988</v>
      </c>
      <c r="I6" s="42">
        <f t="shared" ref="I6:I47" si="0">ROUND(H6*G6,0)</f>
        <v>3719776</v>
      </c>
      <c r="J6" s="43">
        <f>(I6*100%)/$I$215</f>
        <v>2.1011151913955415E-3</v>
      </c>
      <c r="K6" s="43">
        <f>J6+K5</f>
        <v>3.1596727565688224E-3</v>
      </c>
      <c r="M6" s="85" t="str">
        <f>E6</f>
        <v>CERCA EN TELA VERDE ALTURA 2.10</v>
      </c>
      <c r="N6" s="81" t="s">
        <v>17</v>
      </c>
      <c r="O6" s="81">
        <f>+G6+G105+G55+G154</f>
        <v>581.17257000000006</v>
      </c>
      <c r="P6" s="86">
        <f t="shared" ref="P6" si="1">H6</f>
        <v>35988</v>
      </c>
      <c r="Q6" s="94">
        <f t="shared" ref="Q6" si="2">ROUND(P6*O6,0)</f>
        <v>20915238</v>
      </c>
      <c r="R6" s="43">
        <f>(Q6*100%)/$I$215</f>
        <v>1.1813970597544935E-2</v>
      </c>
      <c r="S6" s="43">
        <f>R6+S5</f>
        <v>1.3931085727891496E-2</v>
      </c>
      <c r="U6" s="71" t="s">
        <v>69</v>
      </c>
      <c r="V6" s="71" t="s">
        <v>17</v>
      </c>
      <c r="W6" s="71">
        <v>581.17257000000006</v>
      </c>
      <c r="X6" s="91">
        <v>35988</v>
      </c>
      <c r="Y6" s="94">
        <f t="shared" ref="Y6:Y55" si="3">ROUND(X6*W6,0)</f>
        <v>20915238</v>
      </c>
      <c r="Z6" s="43">
        <f t="shared" ref="Z6:Z55" si="4">(Y6*100%)/$I$215</f>
        <v>1.1813970597544935E-2</v>
      </c>
      <c r="AA6" s="43">
        <f>Z6+AA5</f>
        <v>1.3931085727891496E-2</v>
      </c>
    </row>
    <row r="7" spans="1:27" ht="14.4" customHeight="1" x14ac:dyDescent="0.3">
      <c r="A7" s="30">
        <v>5</v>
      </c>
      <c r="B7" s="47">
        <v>1.1000000000000001</v>
      </c>
      <c r="C7" s="48"/>
      <c r="D7" s="47"/>
      <c r="E7" s="47" t="s">
        <v>70</v>
      </c>
      <c r="F7" s="49"/>
      <c r="G7" s="47"/>
      <c r="H7" s="50"/>
      <c r="I7" s="51">
        <f t="shared" si="0"/>
        <v>0</v>
      </c>
      <c r="J7" s="52">
        <f>(I7*100%)/$I$215</f>
        <v>0</v>
      </c>
      <c r="K7" s="52">
        <f t="shared" ref="K7:K47" si="5">J7+K6</f>
        <v>3.1596727565688224E-3</v>
      </c>
      <c r="M7" s="85" t="str">
        <f>E8</f>
        <v>LOCALIZACIÓN Y REPLANTEO PARA VÍAS CON EQUIPO DE TOPOGRAFÍA (AMARRADO A COORDENADAS REALES IGAC)</v>
      </c>
      <c r="N7" s="81" t="s">
        <v>16</v>
      </c>
      <c r="O7" s="81">
        <f>+G8+G107+G57+G156</f>
        <v>2384.2208500000002</v>
      </c>
      <c r="P7" s="86">
        <f>H8</f>
        <v>6376</v>
      </c>
      <c r="Q7" s="94">
        <f>ROUND(P7*O7,0)</f>
        <v>15201792</v>
      </c>
      <c r="R7" s="43">
        <f>(Q7*100%)/$I$215</f>
        <v>8.5867310579011251E-3</v>
      </c>
      <c r="S7" s="43">
        <f t="shared" ref="S7:S55" si="6">R7+S6</f>
        <v>2.2517816785792621E-2</v>
      </c>
      <c r="U7" s="71" t="s">
        <v>113</v>
      </c>
      <c r="V7" s="71" t="s">
        <v>16</v>
      </c>
      <c r="W7" s="71">
        <v>2384.2208500000002</v>
      </c>
      <c r="X7" s="91">
        <v>6376</v>
      </c>
      <c r="Y7" s="94">
        <f t="shared" si="3"/>
        <v>15201792</v>
      </c>
      <c r="Z7" s="43">
        <f t="shared" si="4"/>
        <v>8.5867310579011251E-3</v>
      </c>
      <c r="AA7" s="43">
        <f t="shared" ref="AA7:AA55" si="7">Z7+AA6</f>
        <v>2.2517816785792621E-2</v>
      </c>
    </row>
    <row r="8" spans="1:27" ht="36.6" customHeight="1" x14ac:dyDescent="0.3">
      <c r="A8" s="28">
        <v>6</v>
      </c>
      <c r="B8" s="53">
        <v>1.101</v>
      </c>
      <c r="C8" s="40" t="s">
        <v>58</v>
      </c>
      <c r="D8" s="53"/>
      <c r="E8" s="53" t="s">
        <v>113</v>
      </c>
      <c r="F8" s="54" t="s">
        <v>16</v>
      </c>
      <c r="G8" s="53">
        <v>516.80785000000003</v>
      </c>
      <c r="H8" s="55">
        <v>6376</v>
      </c>
      <c r="I8" s="42">
        <f t="shared" si="0"/>
        <v>3295167</v>
      </c>
      <c r="J8" s="43">
        <f>(I8*100%)/$I$215</f>
        <v>1.8612748299589204E-3</v>
      </c>
      <c r="K8" s="43">
        <f t="shared" si="5"/>
        <v>5.0209475865277426E-3</v>
      </c>
      <c r="L8" s="14" t="s">
        <v>124</v>
      </c>
      <c r="M8" s="85" t="str">
        <f>E9</f>
        <v>DEMOLICION CONCRETO ESTRUCTURAL (INCLUYE CARGUE Y RETIRO DE SOBRANTES A UNA DISTANCIA DE 5 KM)</v>
      </c>
      <c r="N8" s="81" t="s">
        <v>19</v>
      </c>
      <c r="O8" s="81">
        <f>+G9+G108+G58+G157</f>
        <v>508.80417</v>
      </c>
      <c r="P8" s="86">
        <f>H9</f>
        <v>228726</v>
      </c>
      <c r="Q8" s="94">
        <f>ROUND(P8*O8,0)</f>
        <v>116376743</v>
      </c>
      <c r="R8" s="43">
        <f>(Q8*100%)/$I$215</f>
        <v>6.5735394454514137E-2</v>
      </c>
      <c r="S8" s="43">
        <f>R8+S7</f>
        <v>8.8253211240306759E-2</v>
      </c>
      <c r="T8" s="14" t="s">
        <v>124</v>
      </c>
      <c r="U8" s="71" t="s">
        <v>71</v>
      </c>
      <c r="V8" s="71" t="s">
        <v>19</v>
      </c>
      <c r="W8" s="71">
        <v>508.80417</v>
      </c>
      <c r="X8" s="91">
        <v>228726</v>
      </c>
      <c r="Y8" s="94">
        <f t="shared" si="3"/>
        <v>116376743</v>
      </c>
      <c r="Z8" s="43">
        <f t="shared" si="4"/>
        <v>6.5735394454514137E-2</v>
      </c>
      <c r="AA8" s="43">
        <f t="shared" si="7"/>
        <v>8.8253211240306759E-2</v>
      </c>
    </row>
    <row r="9" spans="1:27" ht="21.6" customHeight="1" x14ac:dyDescent="0.3">
      <c r="A9" s="28">
        <v>7</v>
      </c>
      <c r="B9" s="53">
        <v>1.1019999999999999</v>
      </c>
      <c r="C9" s="40" t="s">
        <v>23</v>
      </c>
      <c r="D9" s="53"/>
      <c r="E9" s="53" t="s">
        <v>71</v>
      </c>
      <c r="F9" s="54" t="s">
        <v>19</v>
      </c>
      <c r="G9" s="53">
        <v>103.36157000000001</v>
      </c>
      <c r="H9" s="55">
        <v>228726</v>
      </c>
      <c r="I9" s="42">
        <f t="shared" si="0"/>
        <v>23641478</v>
      </c>
      <c r="J9" s="43">
        <f>(I9*100%)/$I$215</f>
        <v>1.335388705471606E-2</v>
      </c>
      <c r="K9" s="43">
        <f t="shared" si="5"/>
        <v>1.8374834641243801E-2</v>
      </c>
      <c r="M9" s="85" t="str">
        <f>E10</f>
        <v>EXCAVACIONES VARIAS SIN CLASIFICAR (INCLUYE RETIRO DE SOBRANTES A UNA DISTANCIA MENOR DE 5 KM)</v>
      </c>
      <c r="N9" s="81" t="s">
        <v>19</v>
      </c>
      <c r="O9" s="81">
        <f>+G10+G109+G59+G158</f>
        <v>1430.53251</v>
      </c>
      <c r="P9" s="86">
        <f>H10</f>
        <v>29781</v>
      </c>
      <c r="Q9" s="94">
        <f>ROUND(P9*O9,0)</f>
        <v>42602689</v>
      </c>
      <c r="R9" s="43">
        <f>(Q9*100%)/$I$215</f>
        <v>2.4064125649555172E-2</v>
      </c>
      <c r="S9" s="43">
        <f t="shared" si="6"/>
        <v>0.11231733688986192</v>
      </c>
      <c r="U9" s="71" t="s">
        <v>72</v>
      </c>
      <c r="V9" s="71" t="s">
        <v>19</v>
      </c>
      <c r="W9" s="81">
        <f>1430.53251</f>
        <v>1430.53251</v>
      </c>
      <c r="X9" s="91">
        <v>29781</v>
      </c>
      <c r="Y9" s="94">
        <f t="shared" si="3"/>
        <v>42602689</v>
      </c>
      <c r="Z9" s="43">
        <f t="shared" si="4"/>
        <v>2.4064125649555172E-2</v>
      </c>
      <c r="AA9" s="43">
        <f t="shared" si="7"/>
        <v>0.11231733688986192</v>
      </c>
    </row>
    <row r="10" spans="1:27" ht="14.4" customHeight="1" x14ac:dyDescent="0.3">
      <c r="A10" s="28">
        <v>8</v>
      </c>
      <c r="B10" s="53">
        <v>1.1029999999999998</v>
      </c>
      <c r="C10" s="40" t="s">
        <v>24</v>
      </c>
      <c r="D10" s="53"/>
      <c r="E10" s="53" t="s">
        <v>72</v>
      </c>
      <c r="F10" s="54" t="s">
        <v>19</v>
      </c>
      <c r="G10" s="56">
        <v>310.08471000000003</v>
      </c>
      <c r="H10" s="55">
        <v>29781</v>
      </c>
      <c r="I10" s="42">
        <f t="shared" si="0"/>
        <v>9234633</v>
      </c>
      <c r="J10" s="43">
        <f>(I10*100%)/$I$215</f>
        <v>5.2161817494555006E-3</v>
      </c>
      <c r="K10" s="43">
        <f t="shared" si="5"/>
        <v>2.3591016390699302E-2</v>
      </c>
      <c r="M10" s="85" t="str">
        <f>E11</f>
        <v>MEJORAMIENTO DE LA SUBRASANTE INVOLUCRANDO EL SUELO EXISTENTE</v>
      </c>
      <c r="N10" s="81" t="s">
        <v>19</v>
      </c>
      <c r="O10" s="81">
        <f>+G11+G110+G60+G159</f>
        <v>551.08416999999997</v>
      </c>
      <c r="P10" s="86">
        <f>H11</f>
        <v>689</v>
      </c>
      <c r="Q10" s="94">
        <f>ROUND(P10*O10,0)</f>
        <v>379697</v>
      </c>
      <c r="R10" s="43">
        <f>(Q10*100%)/$I$215</f>
        <v>2.144718216439143E-4</v>
      </c>
      <c r="S10" s="43">
        <f t="shared" si="6"/>
        <v>0.11253180871150584</v>
      </c>
      <c r="U10" s="71" t="s">
        <v>73</v>
      </c>
      <c r="V10" s="71" t="s">
        <v>19</v>
      </c>
      <c r="W10" s="71">
        <v>551.08416999999997</v>
      </c>
      <c r="X10" s="91">
        <v>689</v>
      </c>
      <c r="Y10" s="94">
        <f t="shared" si="3"/>
        <v>379697</v>
      </c>
      <c r="Z10" s="43">
        <f t="shared" si="4"/>
        <v>2.144718216439143E-4</v>
      </c>
      <c r="AA10" s="43">
        <f t="shared" si="7"/>
        <v>0.11253180871150584</v>
      </c>
    </row>
    <row r="11" spans="1:27" ht="31.2" x14ac:dyDescent="0.3">
      <c r="A11" s="28">
        <v>9</v>
      </c>
      <c r="B11" s="57">
        <v>1.1039999999999996</v>
      </c>
      <c r="C11" s="40" t="s">
        <v>25</v>
      </c>
      <c r="D11" s="57"/>
      <c r="E11" s="57" t="s">
        <v>73</v>
      </c>
      <c r="F11" s="54" t="s">
        <v>19</v>
      </c>
      <c r="G11" s="57">
        <v>103.36157000000001</v>
      </c>
      <c r="H11" s="58">
        <v>689</v>
      </c>
      <c r="I11" s="42">
        <f t="shared" si="0"/>
        <v>71216</v>
      </c>
      <c r="J11" s="43">
        <f>(I11*100%)/$I$215</f>
        <v>4.0226352197128243E-5</v>
      </c>
      <c r="K11" s="43">
        <f t="shared" si="5"/>
        <v>2.3631242742896432E-2</v>
      </c>
      <c r="M11" s="85" t="str">
        <f>E12</f>
        <v>SUMINISTRO E INSTALACIÓN DE GEOTEXTIL NT 1800 (ESTABILIZACIÓN,FILTRO Y SEPARACIÓN)
FILTRO Y SEPARACIÓN)</v>
      </c>
      <c r="N11" s="81" t="s">
        <v>16</v>
      </c>
      <c r="O11" s="81">
        <f>+G12+G111+G61+G160</f>
        <v>1641.8208500000001</v>
      </c>
      <c r="P11" s="86">
        <f>H12</f>
        <v>11747</v>
      </c>
      <c r="Q11" s="94">
        <f>ROUND(P11*O11,0)</f>
        <v>19286470</v>
      </c>
      <c r="R11" s="43">
        <f>(Q11*100%)/$I$215</f>
        <v>1.0893961116313019E-2</v>
      </c>
      <c r="S11" s="43">
        <f t="shared" si="6"/>
        <v>0.12342576982781886</v>
      </c>
      <c r="U11" s="71" t="s">
        <v>74</v>
      </c>
      <c r="V11" s="71" t="s">
        <v>16</v>
      </c>
      <c r="W11" s="71">
        <v>1641.8208500000001</v>
      </c>
      <c r="X11" s="91">
        <v>11747</v>
      </c>
      <c r="Y11" s="94">
        <f t="shared" si="3"/>
        <v>19286470</v>
      </c>
      <c r="Z11" s="43">
        <f t="shared" si="4"/>
        <v>1.0893961116313019E-2</v>
      </c>
      <c r="AA11" s="43">
        <f t="shared" si="7"/>
        <v>0.12342576982781886</v>
      </c>
    </row>
    <row r="12" spans="1:27" ht="23.4" x14ac:dyDescent="0.3">
      <c r="A12" s="28">
        <v>10</v>
      </c>
      <c r="B12" s="57">
        <v>1.1049999999999995</v>
      </c>
      <c r="C12" s="40" t="s">
        <v>26</v>
      </c>
      <c r="D12" s="57"/>
      <c r="E12" s="57" t="s">
        <v>74</v>
      </c>
      <c r="F12" s="54" t="s">
        <v>16</v>
      </c>
      <c r="G12" s="57">
        <v>516.80785000000003</v>
      </c>
      <c r="H12" s="58">
        <v>11747</v>
      </c>
      <c r="I12" s="42">
        <f t="shared" si="0"/>
        <v>6070942</v>
      </c>
      <c r="J12" s="43">
        <f>(I12*100%)/$I$215</f>
        <v>3.4291711281220247E-3</v>
      </c>
      <c r="K12" s="43">
        <f t="shared" si="5"/>
        <v>2.7060413871018457E-2</v>
      </c>
      <c r="M12" s="85" t="str">
        <f>E13</f>
        <v>SUBBASE GRANULAR</v>
      </c>
      <c r="N12" s="81" t="s">
        <v>19</v>
      </c>
      <c r="O12" s="81">
        <f>+G13+G112+G62+G161</f>
        <v>476.84416999999996</v>
      </c>
      <c r="P12" s="86">
        <f>H13</f>
        <v>212630</v>
      </c>
      <c r="Q12" s="94">
        <f>ROUND(P12*O12,0)</f>
        <v>101391376</v>
      </c>
      <c r="R12" s="43">
        <f>(Q12*100%)/$I$215</f>
        <v>5.7270911041443717E-2</v>
      </c>
      <c r="S12" s="43">
        <f t="shared" si="6"/>
        <v>0.18069668086926258</v>
      </c>
      <c r="U12" s="71" t="s">
        <v>75</v>
      </c>
      <c r="V12" s="71" t="s">
        <v>19</v>
      </c>
      <c r="W12" s="81">
        <f>476.84417+O51</f>
        <v>690.12417000000005</v>
      </c>
      <c r="X12" s="91">
        <v>212630</v>
      </c>
      <c r="Y12" s="94">
        <f t="shared" si="3"/>
        <v>146741102</v>
      </c>
      <c r="Z12" s="43">
        <f t="shared" si="4"/>
        <v>8.2886700332042221E-2</v>
      </c>
      <c r="AA12" s="43">
        <f t="shared" si="7"/>
        <v>0.20631247015986109</v>
      </c>
    </row>
    <row r="13" spans="1:27" x14ac:dyDescent="0.3">
      <c r="A13" s="28">
        <v>11</v>
      </c>
      <c r="B13" s="57">
        <v>1.1059999999999994</v>
      </c>
      <c r="C13" s="40" t="s">
        <v>27</v>
      </c>
      <c r="D13" s="57"/>
      <c r="E13" s="57" t="s">
        <v>75</v>
      </c>
      <c r="F13" s="54" t="s">
        <v>19</v>
      </c>
      <c r="G13" s="57">
        <v>103.36157000000001</v>
      </c>
      <c r="H13" s="58">
        <v>212630</v>
      </c>
      <c r="I13" s="42">
        <f t="shared" si="0"/>
        <v>21977771</v>
      </c>
      <c r="J13" s="43">
        <f>(I13*100%)/$I$215</f>
        <v>1.2414142281984826E-2</v>
      </c>
      <c r="K13" s="43">
        <f t="shared" si="5"/>
        <v>3.9474556153003285E-2</v>
      </c>
      <c r="M13" s="85" t="str">
        <f>E14</f>
        <v>BASE GRANULAR</v>
      </c>
      <c r="N13" s="81" t="s">
        <v>19</v>
      </c>
      <c r="O13" s="81">
        <f>+G14+G113+G63+G162</f>
        <v>476.84416999999996</v>
      </c>
      <c r="P13" s="86">
        <f>H14</f>
        <v>252355</v>
      </c>
      <c r="Q13" s="94">
        <f>ROUND(P13*O13,0)</f>
        <v>120334011</v>
      </c>
      <c r="R13" s="43">
        <f>(Q13*100%)/$I$215</f>
        <v>6.7970656984092118E-2</v>
      </c>
      <c r="S13" s="43">
        <f t="shared" si="6"/>
        <v>0.24866733785335471</v>
      </c>
      <c r="U13" s="71" t="s">
        <v>76</v>
      </c>
      <c r="V13" s="71" t="s">
        <v>19</v>
      </c>
      <c r="W13" s="71">
        <v>476.84416999999996</v>
      </c>
      <c r="X13" s="91">
        <v>252355</v>
      </c>
      <c r="Y13" s="94">
        <f t="shared" si="3"/>
        <v>120334011</v>
      </c>
      <c r="Z13" s="43">
        <f t="shared" si="4"/>
        <v>6.7970656984092118E-2</v>
      </c>
      <c r="AA13" s="43">
        <f t="shared" si="7"/>
        <v>0.2742831271439532</v>
      </c>
    </row>
    <row r="14" spans="1:27" ht="23.4" x14ac:dyDescent="0.3">
      <c r="A14" s="28">
        <v>12</v>
      </c>
      <c r="B14" s="57">
        <v>1.1069999999999993</v>
      </c>
      <c r="C14" s="40" t="s">
        <v>28</v>
      </c>
      <c r="D14" s="59"/>
      <c r="E14" s="57" t="s">
        <v>76</v>
      </c>
      <c r="F14" s="54" t="s">
        <v>19</v>
      </c>
      <c r="G14" s="57">
        <v>103.36157000000001</v>
      </c>
      <c r="H14" s="60">
        <v>252355</v>
      </c>
      <c r="I14" s="42">
        <f t="shared" si="0"/>
        <v>26083809</v>
      </c>
      <c r="J14" s="43">
        <f>(I14*100%)/$I$215</f>
        <v>1.4733437534776222E-2</v>
      </c>
      <c r="K14" s="43">
        <f t="shared" si="5"/>
        <v>5.420799368777951E-2</v>
      </c>
      <c r="M14" s="85" t="str">
        <f>E15</f>
        <v>CONCRETO PARA PAVIMENTO RÍGIDO MR-41, INCLUYE SELLADO DE JUNTAS Y ACERO DE TRANSFERENCIA Y UNIÓN</v>
      </c>
      <c r="N14" s="81" t="s">
        <v>19</v>
      </c>
      <c r="O14" s="81">
        <f>+G15+G114+G64+G163</f>
        <v>476.84416999999996</v>
      </c>
      <c r="P14" s="86">
        <f>H15</f>
        <v>1012983</v>
      </c>
      <c r="Q14" s="94">
        <f>ROUND(P14*O14,0)</f>
        <v>483035038</v>
      </c>
      <c r="R14" s="43">
        <f>(Q14*100%)/$I$215</f>
        <v>0.27284230456837261</v>
      </c>
      <c r="S14" s="43">
        <f t="shared" si="6"/>
        <v>0.52150964242172737</v>
      </c>
      <c r="U14" s="71" t="s">
        <v>77</v>
      </c>
      <c r="V14" s="71" t="s">
        <v>19</v>
      </c>
      <c r="W14" s="71">
        <v>476.84416999999996</v>
      </c>
      <c r="X14" s="91">
        <v>1012983</v>
      </c>
      <c r="Y14" s="94">
        <f t="shared" si="3"/>
        <v>483035038</v>
      </c>
      <c r="Z14" s="43">
        <f t="shared" si="4"/>
        <v>0.27284230456837261</v>
      </c>
      <c r="AA14" s="43">
        <f t="shared" si="7"/>
        <v>0.54712543171232575</v>
      </c>
    </row>
    <row r="15" spans="1:27" ht="27.6" customHeight="1" x14ac:dyDescent="0.3">
      <c r="A15" s="28">
        <v>13</v>
      </c>
      <c r="B15" s="57">
        <v>1.1079999999999992</v>
      </c>
      <c r="C15" s="40" t="s">
        <v>29</v>
      </c>
      <c r="D15" s="57"/>
      <c r="E15" s="57" t="s">
        <v>77</v>
      </c>
      <c r="F15" s="54" t="s">
        <v>19</v>
      </c>
      <c r="G15" s="61">
        <v>103.36157000000001</v>
      </c>
      <c r="H15" s="60">
        <v>1012983</v>
      </c>
      <c r="I15" s="42">
        <f t="shared" si="0"/>
        <v>104703513</v>
      </c>
      <c r="J15" s="43">
        <f>(I15*100%)/$I$215</f>
        <v>5.9141771374615189E-2</v>
      </c>
      <c r="K15" s="43">
        <f t="shared" si="5"/>
        <v>0.11334976506239469</v>
      </c>
      <c r="M15" s="71" t="s">
        <v>119</v>
      </c>
      <c r="N15" s="81" t="str">
        <f>+F164</f>
        <v>M2</v>
      </c>
      <c r="O15" s="81">
        <f>+G164</f>
        <v>3.48</v>
      </c>
      <c r="P15" s="86">
        <f>+H164</f>
        <v>146424</v>
      </c>
      <c r="Q15" s="94">
        <f>ROUND(P15*O15,0)</f>
        <v>509556</v>
      </c>
      <c r="R15" s="43">
        <f>(Q15*100%)/$I$215</f>
        <v>2.8782266794203379E-4</v>
      </c>
      <c r="S15" s="43">
        <f t="shared" si="6"/>
        <v>0.5217974650896694</v>
      </c>
      <c r="U15" s="71" t="s">
        <v>119</v>
      </c>
      <c r="V15" s="71" t="s">
        <v>16</v>
      </c>
      <c r="W15" s="71">
        <v>3.48</v>
      </c>
      <c r="X15" s="91">
        <v>146424</v>
      </c>
      <c r="Y15" s="94">
        <f t="shared" si="3"/>
        <v>509556</v>
      </c>
      <c r="Z15" s="43">
        <f t="shared" si="4"/>
        <v>2.8782266794203379E-4</v>
      </c>
      <c r="AA15" s="43">
        <f t="shared" si="7"/>
        <v>0.54741325438026778</v>
      </c>
    </row>
    <row r="16" spans="1:27" ht="22.2" customHeight="1" x14ac:dyDescent="0.3">
      <c r="A16" s="30">
        <v>14</v>
      </c>
      <c r="B16" s="62">
        <v>1.2</v>
      </c>
      <c r="C16" s="48"/>
      <c r="D16" s="63"/>
      <c r="E16" s="62" t="s">
        <v>78</v>
      </c>
      <c r="F16" s="49"/>
      <c r="G16" s="62"/>
      <c r="H16" s="64"/>
      <c r="I16" s="51">
        <f t="shared" si="0"/>
        <v>0</v>
      </c>
      <c r="J16" s="52">
        <f>(I16*100%)/$I$215</f>
        <v>0</v>
      </c>
      <c r="K16" s="52">
        <f t="shared" si="5"/>
        <v>0.11334976506239469</v>
      </c>
      <c r="M16" s="85" t="str">
        <f>E17</f>
        <v>LOCALIZACIÓN Y REPLANTEO DE REDES SANITARIAS CON ELEMENTOS DE PRECISIÓN</v>
      </c>
      <c r="N16" s="81" t="s">
        <v>17</v>
      </c>
      <c r="O16" s="81">
        <f>+G17+G116+G66+G166+G201</f>
        <v>485</v>
      </c>
      <c r="P16" s="86">
        <f>H17</f>
        <v>7429</v>
      </c>
      <c r="Q16" s="94">
        <f>ROUND(P16*O16,0)</f>
        <v>3603065</v>
      </c>
      <c r="R16" s="43">
        <f>(Q16*100%)/$I$215</f>
        <v>2.0351909918999364E-3</v>
      </c>
      <c r="S16" s="43">
        <f t="shared" si="6"/>
        <v>0.52383265608156937</v>
      </c>
      <c r="U16" s="71" t="s">
        <v>114</v>
      </c>
      <c r="V16" s="71" t="s">
        <v>17</v>
      </c>
      <c r="W16" s="71">
        <f>485+O35</f>
        <v>842</v>
      </c>
      <c r="X16" s="91">
        <v>7429</v>
      </c>
      <c r="Y16" s="94">
        <f t="shared" si="3"/>
        <v>6255218</v>
      </c>
      <c r="Z16" s="43">
        <f t="shared" si="4"/>
        <v>3.5332594127417453E-3</v>
      </c>
      <c r="AA16" s="43">
        <f t="shared" si="7"/>
        <v>0.55094651379300952</v>
      </c>
    </row>
    <row r="17" spans="1:27" ht="22.2" customHeight="1" x14ac:dyDescent="0.3">
      <c r="A17" s="28">
        <v>15</v>
      </c>
      <c r="B17" s="57">
        <v>1.2009999999999998</v>
      </c>
      <c r="C17" s="40" t="s">
        <v>59</v>
      </c>
      <c r="D17" s="59"/>
      <c r="E17" s="65" t="s">
        <v>114</v>
      </c>
      <c r="F17" s="54" t="s">
        <v>17</v>
      </c>
      <c r="G17" s="57">
        <v>67</v>
      </c>
      <c r="H17" s="58">
        <v>7429</v>
      </c>
      <c r="I17" s="42">
        <f t="shared" si="0"/>
        <v>497743</v>
      </c>
      <c r="J17" s="43">
        <f>(I17*100%)/$I$215</f>
        <v>2.8115009578823865E-4</v>
      </c>
      <c r="K17" s="43">
        <f t="shared" si="5"/>
        <v>0.11363091515818292</v>
      </c>
      <c r="M17" s="85" t="str">
        <f>E18</f>
        <v>EXCAVACIONES VARIAS EN MATERIAL COMÚN SECO A MANO (INCLUYE RETIRO DE SOBRANTES A UNA DISTANCIA MENOR DE 5 KM)</v>
      </c>
      <c r="N17" s="81" t="s">
        <v>19</v>
      </c>
      <c r="O17" s="81">
        <f>+G18+G117+G67+G167+G202</f>
        <v>614.03200000000004</v>
      </c>
      <c r="P17" s="86">
        <f>H18</f>
        <v>71810</v>
      </c>
      <c r="Q17" s="94">
        <f>ROUND(P17*O17,0)</f>
        <v>44093638</v>
      </c>
      <c r="R17" s="43">
        <f>(Q17*100%)/$I$215</f>
        <v>2.4906288079092863E-2</v>
      </c>
      <c r="S17" s="43">
        <f t="shared" si="6"/>
        <v>0.54873894416066227</v>
      </c>
      <c r="U17" s="71" t="s">
        <v>79</v>
      </c>
      <c r="V17" s="71" t="s">
        <v>19</v>
      </c>
      <c r="W17" s="71">
        <f>614.032+O36+O49</f>
        <v>1007.5820000000001</v>
      </c>
      <c r="X17" s="91">
        <v>71810</v>
      </c>
      <c r="Y17" s="94">
        <f t="shared" si="3"/>
        <v>72354463</v>
      </c>
      <c r="Z17" s="43">
        <f t="shared" si="4"/>
        <v>4.0869412936307629E-2</v>
      </c>
      <c r="AA17" s="43">
        <f t="shared" si="7"/>
        <v>0.59181592672931715</v>
      </c>
    </row>
    <row r="18" spans="1:27" ht="22.2" customHeight="1" x14ac:dyDescent="0.3">
      <c r="A18" s="28">
        <v>16</v>
      </c>
      <c r="B18" s="57">
        <v>1.2019999999999997</v>
      </c>
      <c r="C18" s="40" t="s">
        <v>30</v>
      </c>
      <c r="D18" s="59"/>
      <c r="E18" s="65" t="s">
        <v>79</v>
      </c>
      <c r="F18" s="54" t="s">
        <v>19</v>
      </c>
      <c r="G18" s="57">
        <v>82.992000000000004</v>
      </c>
      <c r="H18" s="58">
        <v>71810</v>
      </c>
      <c r="I18" s="42">
        <f t="shared" si="0"/>
        <v>5959656</v>
      </c>
      <c r="J18" s="43">
        <f>(I18*100%)/$I$215</f>
        <v>3.3663112394648463E-3</v>
      </c>
      <c r="K18" s="43">
        <f t="shared" si="5"/>
        <v>0.11699722639764777</v>
      </c>
      <c r="M18" s="85" t="str">
        <f>E19</f>
        <v>ENTIBADO TIPO 1 (1/7 UTILIZACIONES)</v>
      </c>
      <c r="N18" s="81" t="s">
        <v>16</v>
      </c>
      <c r="O18" s="81">
        <f>+G19+G68</f>
        <v>665.40000000000009</v>
      </c>
      <c r="P18" s="86">
        <f>H19</f>
        <v>19985</v>
      </c>
      <c r="Q18" s="94">
        <f>ROUND(P18*O18,0)</f>
        <v>13298019</v>
      </c>
      <c r="R18" s="43">
        <f>(Q18*100%)/$I$215</f>
        <v>7.5113850232827323E-3</v>
      </c>
      <c r="S18" s="43">
        <f t="shared" si="6"/>
        <v>0.55625032918394501</v>
      </c>
      <c r="U18" s="71" t="s">
        <v>80</v>
      </c>
      <c r="V18" s="71" t="s">
        <v>16</v>
      </c>
      <c r="W18" s="71">
        <v>665.40000000000009</v>
      </c>
      <c r="X18" s="91">
        <v>19985</v>
      </c>
      <c r="Y18" s="94">
        <f t="shared" si="3"/>
        <v>13298019</v>
      </c>
      <c r="Z18" s="43">
        <f t="shared" si="4"/>
        <v>7.5113850232827323E-3</v>
      </c>
      <c r="AA18" s="43">
        <f t="shared" si="7"/>
        <v>0.5993273117525999</v>
      </c>
    </row>
    <row r="19" spans="1:27" ht="22.2" customHeight="1" x14ac:dyDescent="0.3">
      <c r="A19" s="28">
        <v>17</v>
      </c>
      <c r="B19" s="57">
        <v>1.2029999999999996</v>
      </c>
      <c r="C19" s="40" t="s">
        <v>31</v>
      </c>
      <c r="D19" s="59"/>
      <c r="E19" s="66" t="s">
        <v>80</v>
      </c>
      <c r="F19" s="54" t="s">
        <v>16</v>
      </c>
      <c r="G19" s="57">
        <v>201</v>
      </c>
      <c r="H19" s="58">
        <v>19985</v>
      </c>
      <c r="I19" s="42">
        <f t="shared" si="0"/>
        <v>4016985</v>
      </c>
      <c r="J19" s="43">
        <f>(I19*100%)/$I$215</f>
        <v>2.2689936724974891E-3</v>
      </c>
      <c r="K19" s="43">
        <f t="shared" si="5"/>
        <v>0.11926622007014526</v>
      </c>
      <c r="M19" s="85" t="str">
        <f>E20</f>
        <v>RELLENO CON MATERIAL DE EXCAVACIÓN</v>
      </c>
      <c r="N19" s="81" t="s">
        <v>19</v>
      </c>
      <c r="O19" s="81">
        <f>+G20+G118+G69+G168+G203</f>
        <v>232.79999999999998</v>
      </c>
      <c r="P19" s="86">
        <f>H20</f>
        <v>33882</v>
      </c>
      <c r="Q19" s="94">
        <f>ROUND(P19*O19,0)</f>
        <v>7887730</v>
      </c>
      <c r="R19" s="43">
        <f>(Q19*100%)/$I$215</f>
        <v>4.4553836920896194E-3</v>
      </c>
      <c r="S19" s="43">
        <f t="shared" si="6"/>
        <v>0.56070571287603466</v>
      </c>
      <c r="U19" s="71" t="s">
        <v>81</v>
      </c>
      <c r="V19" s="71" t="s">
        <v>19</v>
      </c>
      <c r="W19" s="71">
        <f>232.8+O40</f>
        <v>286.35000000000002</v>
      </c>
      <c r="X19" s="91">
        <v>33882</v>
      </c>
      <c r="Y19" s="94">
        <f t="shared" si="3"/>
        <v>9702111</v>
      </c>
      <c r="Z19" s="43">
        <f t="shared" si="4"/>
        <v>5.4802366622898231E-3</v>
      </c>
      <c r="AA19" s="43">
        <f t="shared" si="7"/>
        <v>0.60480754841488971</v>
      </c>
    </row>
    <row r="20" spans="1:27" ht="22.2" customHeight="1" x14ac:dyDescent="0.3">
      <c r="A20" s="28">
        <v>18</v>
      </c>
      <c r="B20" s="57">
        <v>1.2039999999999995</v>
      </c>
      <c r="C20" s="40" t="s">
        <v>32</v>
      </c>
      <c r="D20" s="59"/>
      <c r="E20" s="66" t="s">
        <v>81</v>
      </c>
      <c r="F20" s="54" t="s">
        <v>19</v>
      </c>
      <c r="G20" s="57">
        <v>32.159999999999997</v>
      </c>
      <c r="H20" s="58">
        <v>33882</v>
      </c>
      <c r="I20" s="42">
        <f t="shared" si="0"/>
        <v>1089645</v>
      </c>
      <c r="J20" s="43">
        <f>(I20*100%)/$I$215</f>
        <v>6.154858955830123E-4</v>
      </c>
      <c r="K20" s="43">
        <f t="shared" si="5"/>
        <v>0.11988170596572827</v>
      </c>
      <c r="M20" s="85" t="str">
        <f>E21</f>
        <v>NIVELACIÓN DE POZOS DE INSPECCIÓN Di=1.20M, E=0.25M, H=0,21M (INCLUYE PAÑETE INTERNO Y DEMOLICIÓN)</v>
      </c>
      <c r="N20" s="81" t="s">
        <v>18</v>
      </c>
      <c r="O20" s="81">
        <f>+G21+G119+G70+G169+G204</f>
        <v>9</v>
      </c>
      <c r="P20" s="86">
        <f>H21</f>
        <v>212465</v>
      </c>
      <c r="Q20" s="94">
        <f>ROUND(P20*O20,0)</f>
        <v>1912185</v>
      </c>
      <c r="R20" s="43">
        <f>(Q20*100%)/$I$215</f>
        <v>1.0800975521802075E-3</v>
      </c>
      <c r="S20" s="43">
        <f t="shared" si="6"/>
        <v>0.56178581042821485</v>
      </c>
      <c r="U20" s="71" t="s">
        <v>82</v>
      </c>
      <c r="V20" s="71" t="s">
        <v>18</v>
      </c>
      <c r="W20" s="71">
        <v>9</v>
      </c>
      <c r="X20" s="91">
        <v>212465</v>
      </c>
      <c r="Y20" s="94">
        <f t="shared" si="3"/>
        <v>1912185</v>
      </c>
      <c r="Z20" s="43">
        <f t="shared" si="4"/>
        <v>1.0800975521802075E-3</v>
      </c>
      <c r="AA20" s="43">
        <f t="shared" si="7"/>
        <v>0.6058876459670699</v>
      </c>
    </row>
    <row r="21" spans="1:27" ht="22.2" customHeight="1" x14ac:dyDescent="0.3">
      <c r="A21" s="28">
        <v>19</v>
      </c>
      <c r="B21" s="57">
        <v>1.2049999999999994</v>
      </c>
      <c r="C21" s="40" t="s">
        <v>33</v>
      </c>
      <c r="D21" s="59"/>
      <c r="E21" s="66" t="s">
        <v>82</v>
      </c>
      <c r="F21" s="54" t="s">
        <v>18</v>
      </c>
      <c r="G21" s="57">
        <v>1</v>
      </c>
      <c r="H21" s="58">
        <v>212465</v>
      </c>
      <c r="I21" s="42">
        <f t="shared" si="0"/>
        <v>212465</v>
      </c>
      <c r="J21" s="43">
        <f>(I21*100%)/$I$215</f>
        <v>1.2001083913113418E-4</v>
      </c>
      <c r="K21" s="43">
        <f t="shared" si="5"/>
        <v>0.1200017168048594</v>
      </c>
      <c r="M21" s="85" t="str">
        <f>E22</f>
        <v>RELLENO TIPO 7 "ARENA DE PEÑA"</v>
      </c>
      <c r="N21" s="81" t="s">
        <v>19</v>
      </c>
      <c r="O21" s="81">
        <f>+G22+G120+G71+G170+G205</f>
        <v>133.12</v>
      </c>
      <c r="P21" s="86">
        <f>H22</f>
        <v>128236</v>
      </c>
      <c r="Q21" s="94">
        <f>ROUND(P21*O21,0)</f>
        <v>17070776</v>
      </c>
      <c r="R21" s="43">
        <f>(Q21*100%)/$I$215</f>
        <v>9.6424265285088191E-3</v>
      </c>
      <c r="S21" s="43">
        <f t="shared" si="6"/>
        <v>0.57142823695672362</v>
      </c>
      <c r="U21" s="71" t="s">
        <v>83</v>
      </c>
      <c r="V21" s="71" t="s">
        <v>19</v>
      </c>
      <c r="W21" s="71">
        <f>133.12+O38</f>
        <v>175.34800000000001</v>
      </c>
      <c r="X21" s="91">
        <v>128236</v>
      </c>
      <c r="Y21" s="94">
        <f t="shared" si="3"/>
        <v>22485926</v>
      </c>
      <c r="Z21" s="43">
        <f t="shared" si="4"/>
        <v>1.2701173595183147E-2</v>
      </c>
      <c r="AA21" s="43">
        <f t="shared" si="7"/>
        <v>0.61858881956225309</v>
      </c>
    </row>
    <row r="22" spans="1:27" ht="22.2" customHeight="1" x14ac:dyDescent="0.3">
      <c r="A22" s="28">
        <v>20</v>
      </c>
      <c r="B22" s="57">
        <v>1.2059999999999993</v>
      </c>
      <c r="C22" s="40" t="s">
        <v>34</v>
      </c>
      <c r="D22" s="59"/>
      <c r="E22" s="66" t="s">
        <v>83</v>
      </c>
      <c r="F22" s="54" t="s">
        <v>19</v>
      </c>
      <c r="G22" s="57">
        <v>16.079999999999998</v>
      </c>
      <c r="H22" s="58">
        <v>128236</v>
      </c>
      <c r="I22" s="42">
        <f t="shared" si="0"/>
        <v>2062035</v>
      </c>
      <c r="J22" s="43">
        <f>(I22*100%)/$I$215</f>
        <v>1.1647403133116902E-3</v>
      </c>
      <c r="K22" s="43">
        <f t="shared" si="5"/>
        <v>0.12116645711817109</v>
      </c>
      <c r="M22" s="85" t="str">
        <f>E23</f>
        <v>RELLENO TIPO 2 "RECEBO"</v>
      </c>
      <c r="N22" s="81" t="s">
        <v>19</v>
      </c>
      <c r="O22" s="81">
        <f>+G23+G121+G72+G171+G206</f>
        <v>433.44</v>
      </c>
      <c r="P22" s="86">
        <f>H23</f>
        <v>192649</v>
      </c>
      <c r="Q22" s="94">
        <f>ROUND(P22*O22,0)</f>
        <v>83501783</v>
      </c>
      <c r="R22" s="43">
        <f>(Q22*100%)/$I$215</f>
        <v>4.7165975792605251E-2</v>
      </c>
      <c r="S22" s="43">
        <f t="shared" si="6"/>
        <v>0.61859421274932891</v>
      </c>
      <c r="U22" s="71" t="s">
        <v>84</v>
      </c>
      <c r="V22" s="71" t="s">
        <v>19</v>
      </c>
      <c r="W22" s="71">
        <f>433.44+O39</f>
        <v>491.58</v>
      </c>
      <c r="X22" s="91">
        <v>192649</v>
      </c>
      <c r="Y22" s="94">
        <f t="shared" si="3"/>
        <v>94702395</v>
      </c>
      <c r="Z22" s="43">
        <f t="shared" si="4"/>
        <v>5.3492640631059823E-2</v>
      </c>
      <c r="AA22" s="43">
        <f t="shared" si="7"/>
        <v>0.67208146019331294</v>
      </c>
    </row>
    <row r="23" spans="1:27" ht="22.2" customHeight="1" x14ac:dyDescent="0.3">
      <c r="A23" s="28">
        <v>21</v>
      </c>
      <c r="B23" s="57">
        <v>1.2069999999999992</v>
      </c>
      <c r="C23" s="40" t="s">
        <v>35</v>
      </c>
      <c r="D23" s="59"/>
      <c r="E23" s="66" t="s">
        <v>84</v>
      </c>
      <c r="F23" s="54" t="s">
        <v>19</v>
      </c>
      <c r="G23" s="57">
        <v>32.159999999999997</v>
      </c>
      <c r="H23" s="58">
        <v>192649</v>
      </c>
      <c r="I23" s="42">
        <f t="shared" si="0"/>
        <v>6195592</v>
      </c>
      <c r="J23" s="43">
        <f>(I23*100%)/$I$215</f>
        <v>3.49957967116533E-3</v>
      </c>
      <c r="K23" s="43">
        <f t="shared" si="5"/>
        <v>0.12466603678933642</v>
      </c>
      <c r="M23" s="85" t="str">
        <f>E24</f>
        <v xml:space="preserve">TUBERÍA DRENAJE PVC 160, INC TRITURADO						</v>
      </c>
      <c r="N23" s="81" t="s">
        <v>17</v>
      </c>
      <c r="O23" s="81">
        <f>+G24+G122+G73+G172+G207</f>
        <v>364</v>
      </c>
      <c r="P23" s="86">
        <f>H24</f>
        <v>63994</v>
      </c>
      <c r="Q23" s="94">
        <f>ROUND(P23*O23,0)</f>
        <v>23293816</v>
      </c>
      <c r="R23" s="43">
        <f>(Q23*100%)/$I$215</f>
        <v>1.3157510200391779E-2</v>
      </c>
      <c r="S23" s="43">
        <f t="shared" si="6"/>
        <v>0.63175172294972071</v>
      </c>
      <c r="U23" s="71" t="s">
        <v>85</v>
      </c>
      <c r="V23" s="71" t="s">
        <v>17</v>
      </c>
      <c r="W23" s="71">
        <v>364</v>
      </c>
      <c r="X23" s="91">
        <v>63994</v>
      </c>
      <c r="Y23" s="94">
        <f t="shared" si="3"/>
        <v>23293816</v>
      </c>
      <c r="Z23" s="43">
        <f t="shared" si="4"/>
        <v>1.3157510200391779E-2</v>
      </c>
      <c r="AA23" s="43">
        <f t="shared" si="7"/>
        <v>0.68523897039370474</v>
      </c>
    </row>
    <row r="24" spans="1:27" ht="22.2" customHeight="1" x14ac:dyDescent="0.3">
      <c r="A24" s="28">
        <v>22</v>
      </c>
      <c r="B24" s="57">
        <v>1.2079999999999991</v>
      </c>
      <c r="C24" s="40" t="s">
        <v>36</v>
      </c>
      <c r="D24" s="59"/>
      <c r="E24" s="66" t="s">
        <v>85</v>
      </c>
      <c r="F24" s="54" t="s">
        <v>17</v>
      </c>
      <c r="G24" s="57">
        <v>45</v>
      </c>
      <c r="H24" s="58">
        <v>63994</v>
      </c>
      <c r="I24" s="42">
        <f t="shared" si="0"/>
        <v>2879730</v>
      </c>
      <c r="J24" s="43">
        <f>(I24*100%)/$I$215</f>
        <v>1.6266152720264561E-3</v>
      </c>
      <c r="K24" s="43">
        <f t="shared" si="5"/>
        <v>0.12629265206136289</v>
      </c>
      <c r="M24" s="85" t="str">
        <f>E25</f>
        <v>TUBERÍA PVC ALCANTARILLADO 10"</v>
      </c>
      <c r="N24" s="81" t="s">
        <v>17</v>
      </c>
      <c r="O24" s="81">
        <f>G25</f>
        <v>67</v>
      </c>
      <c r="P24" s="86">
        <f>H25</f>
        <v>108272</v>
      </c>
      <c r="Q24" s="94">
        <f t="shared" ref="Q24" si="8">ROUND(P24*O24,0)</f>
        <v>7254224</v>
      </c>
      <c r="R24" s="43">
        <f>(Q24*100%)/$I$215</f>
        <v>4.0975478760511743E-3</v>
      </c>
      <c r="S24" s="43">
        <f t="shared" si="6"/>
        <v>0.63584927082577192</v>
      </c>
      <c r="U24" s="71" t="s">
        <v>86</v>
      </c>
      <c r="V24" s="71" t="s">
        <v>17</v>
      </c>
      <c r="W24" s="71">
        <v>67</v>
      </c>
      <c r="X24" s="91">
        <v>108272</v>
      </c>
      <c r="Y24" s="94">
        <f t="shared" si="3"/>
        <v>7254224</v>
      </c>
      <c r="Z24" s="43">
        <f t="shared" si="4"/>
        <v>4.0975478760511743E-3</v>
      </c>
      <c r="AA24" s="43">
        <f t="shared" si="7"/>
        <v>0.68933651826975595</v>
      </c>
    </row>
    <row r="25" spans="1:27" ht="22.2" customHeight="1" x14ac:dyDescent="0.3">
      <c r="A25" s="28">
        <v>23</v>
      </c>
      <c r="B25" s="57">
        <v>1.208999999999999</v>
      </c>
      <c r="C25" s="40" t="s">
        <v>37</v>
      </c>
      <c r="D25" s="59"/>
      <c r="E25" s="66" t="s">
        <v>86</v>
      </c>
      <c r="F25" s="54" t="s">
        <v>17</v>
      </c>
      <c r="G25" s="57">
        <v>67</v>
      </c>
      <c r="H25" s="58">
        <v>108272</v>
      </c>
      <c r="I25" s="42">
        <f t="shared" si="0"/>
        <v>7254224</v>
      </c>
      <c r="J25" s="43">
        <f>(I25*100%)/$I$215</f>
        <v>4.0975478760511743E-3</v>
      </c>
      <c r="K25" s="43">
        <f t="shared" si="5"/>
        <v>0.13039019993741408</v>
      </c>
      <c r="M25" s="85" t="str">
        <f>E74</f>
        <v>TUBERÍA PVC ALCANTARILLADO REFORZADO 24"</v>
      </c>
      <c r="N25" s="85" t="str">
        <f>F74</f>
        <v>ML</v>
      </c>
      <c r="O25" s="85">
        <f>G74</f>
        <v>86</v>
      </c>
      <c r="P25" s="87">
        <f>H74</f>
        <v>580086</v>
      </c>
      <c r="Q25" s="94">
        <f>ROUND(P25*O25,0)</f>
        <v>49887396</v>
      </c>
      <c r="R25" s="43">
        <f>(Q25*100%)/$I$215</f>
        <v>2.8178891845843723E-2</v>
      </c>
      <c r="S25" s="43">
        <f t="shared" si="6"/>
        <v>0.66402816267161568</v>
      </c>
      <c r="U25" s="71" t="s">
        <v>107</v>
      </c>
      <c r="V25" s="71" t="s">
        <v>17</v>
      </c>
      <c r="W25" s="71">
        <v>86</v>
      </c>
      <c r="X25" s="91">
        <v>580086</v>
      </c>
      <c r="Y25" s="94">
        <f t="shared" si="3"/>
        <v>49887396</v>
      </c>
      <c r="Z25" s="43">
        <f t="shared" si="4"/>
        <v>2.8178891845843723E-2</v>
      </c>
      <c r="AA25" s="43">
        <f t="shared" si="7"/>
        <v>0.71751541011559972</v>
      </c>
    </row>
    <row r="26" spans="1:27" ht="22.2" customHeight="1" x14ac:dyDescent="0.3">
      <c r="A26" s="28">
        <v>24</v>
      </c>
      <c r="B26" s="57">
        <v>1.2099999999999989</v>
      </c>
      <c r="C26" s="40" t="s">
        <v>38</v>
      </c>
      <c r="D26" s="59"/>
      <c r="E26" s="66" t="s">
        <v>87</v>
      </c>
      <c r="F26" s="54" t="s">
        <v>18</v>
      </c>
      <c r="G26" s="57">
        <v>9</v>
      </c>
      <c r="H26" s="58">
        <v>172947</v>
      </c>
      <c r="I26" s="42">
        <f t="shared" si="0"/>
        <v>1556523</v>
      </c>
      <c r="J26" s="43">
        <f>(I26*100%)/$I$215</f>
        <v>8.7920189846285438E-4</v>
      </c>
      <c r="K26" s="43">
        <f t="shared" si="5"/>
        <v>0.13126940183587693</v>
      </c>
      <c r="M26" s="85" t="str">
        <f>E173</f>
        <v>TUBERÍA PVC ALCANTARILLADO 8"</v>
      </c>
      <c r="N26" s="85" t="str">
        <f>F173</f>
        <v>ML</v>
      </c>
      <c r="O26" s="85">
        <f>G173+G123+G208</f>
        <v>332</v>
      </c>
      <c r="P26" s="87">
        <f>H173</f>
        <v>77167</v>
      </c>
      <c r="Q26" s="94">
        <f>ROUND(P26*O26,0)</f>
        <v>25619444</v>
      </c>
      <c r="R26" s="43">
        <f>(Q26*100%)/$I$215</f>
        <v>1.4471140999755728E-2</v>
      </c>
      <c r="S26" s="43">
        <f t="shared" si="6"/>
        <v>0.67849930367137146</v>
      </c>
      <c r="U26" s="71" t="s">
        <v>110</v>
      </c>
      <c r="V26" s="71" t="s">
        <v>17</v>
      </c>
      <c r="W26" s="71">
        <v>332</v>
      </c>
      <c r="X26" s="91">
        <v>77167</v>
      </c>
      <c r="Y26" s="94">
        <f t="shared" si="3"/>
        <v>25619444</v>
      </c>
      <c r="Z26" s="43">
        <f t="shared" si="4"/>
        <v>1.4471140999755728E-2</v>
      </c>
      <c r="AA26" s="43">
        <f t="shared" si="7"/>
        <v>0.73198655111535549</v>
      </c>
    </row>
    <row r="27" spans="1:27" ht="22.2" customHeight="1" x14ac:dyDescent="0.3">
      <c r="A27" s="28">
        <v>25</v>
      </c>
      <c r="B27" s="57">
        <v>1.2109999999999987</v>
      </c>
      <c r="C27" s="40" t="s">
        <v>39</v>
      </c>
      <c r="D27" s="59"/>
      <c r="E27" s="66" t="s">
        <v>88</v>
      </c>
      <c r="F27" s="54" t="s">
        <v>18</v>
      </c>
      <c r="G27" s="57">
        <v>9</v>
      </c>
      <c r="H27" s="58">
        <v>380286</v>
      </c>
      <c r="I27" s="42">
        <f t="shared" si="0"/>
        <v>3422574</v>
      </c>
      <c r="J27" s="43">
        <f>(I27*100%)/$I$215</f>
        <v>1.9332406642430632E-3</v>
      </c>
      <c r="K27" s="43">
        <f t="shared" si="5"/>
        <v>0.13320264250011998</v>
      </c>
      <c r="M27" s="85" t="str">
        <f>E26</f>
        <v>SILLA YEE PVC ALCANTARILLADO 10 X 6"</v>
      </c>
      <c r="N27" s="85" t="str">
        <f>F26</f>
        <v>UN</v>
      </c>
      <c r="O27" s="85">
        <f>G26</f>
        <v>9</v>
      </c>
      <c r="P27" s="87">
        <f>H26</f>
        <v>172947</v>
      </c>
      <c r="Q27" s="94">
        <f t="shared" ref="Q27:Q45" si="9">ROUND(P27*O27,0)</f>
        <v>1556523</v>
      </c>
      <c r="R27" s="43">
        <f>(Q27*100%)/$I$215</f>
        <v>8.7920189846285438E-4</v>
      </c>
      <c r="S27" s="43">
        <f t="shared" si="6"/>
        <v>0.67937850556983426</v>
      </c>
      <c r="U27" s="71" t="s">
        <v>87</v>
      </c>
      <c r="V27" s="71" t="s">
        <v>18</v>
      </c>
      <c r="W27" s="71">
        <v>9</v>
      </c>
      <c r="X27" s="91">
        <v>172947</v>
      </c>
      <c r="Y27" s="94">
        <f t="shared" si="3"/>
        <v>1556523</v>
      </c>
      <c r="Z27" s="43">
        <f t="shared" si="4"/>
        <v>8.7920189846285438E-4</v>
      </c>
      <c r="AA27" s="43">
        <f t="shared" si="7"/>
        <v>0.73286575301381829</v>
      </c>
    </row>
    <row r="28" spans="1:27" ht="22.2" customHeight="1" x14ac:dyDescent="0.3">
      <c r="A28" s="28">
        <v>26</v>
      </c>
      <c r="B28" s="57">
        <v>1.2119999999999986</v>
      </c>
      <c r="C28" s="40" t="s">
        <v>40</v>
      </c>
      <c r="D28" s="59"/>
      <c r="E28" s="66" t="s">
        <v>89</v>
      </c>
      <c r="F28" s="54" t="s">
        <v>18</v>
      </c>
      <c r="G28" s="57">
        <v>1</v>
      </c>
      <c r="H28" s="58">
        <v>1216356</v>
      </c>
      <c r="I28" s="42">
        <f t="shared" si="0"/>
        <v>1216356</v>
      </c>
      <c r="J28" s="43">
        <f>(I28*100%)/$I$215</f>
        <v>6.8705859431995788E-4</v>
      </c>
      <c r="K28" s="43">
        <f t="shared" si="5"/>
        <v>0.13388970109443993</v>
      </c>
      <c r="M28" s="85" t="str">
        <f>E75</f>
        <v>SILLA YEE PVC ALCANTARILLADO 24 X 6"</v>
      </c>
      <c r="N28" s="85" t="str">
        <f>F75</f>
        <v>UN</v>
      </c>
      <c r="O28" s="85">
        <f>G75</f>
        <v>12</v>
      </c>
      <c r="P28" s="87">
        <f>H75</f>
        <v>484197</v>
      </c>
      <c r="Q28" s="94">
        <f t="shared" si="9"/>
        <v>5810364</v>
      </c>
      <c r="R28" s="43">
        <f>(Q28*100%)/$I$215</f>
        <v>3.2819836645910307E-3</v>
      </c>
      <c r="S28" s="43">
        <f t="shared" si="6"/>
        <v>0.68266048923442524</v>
      </c>
      <c r="U28" s="71" t="s">
        <v>117</v>
      </c>
      <c r="V28" s="71" t="s">
        <v>18</v>
      </c>
      <c r="W28" s="71">
        <v>12</v>
      </c>
      <c r="X28" s="91">
        <v>484197</v>
      </c>
      <c r="Y28" s="94">
        <f t="shared" si="3"/>
        <v>5810364</v>
      </c>
      <c r="Z28" s="43">
        <f t="shared" si="4"/>
        <v>3.2819836645910307E-3</v>
      </c>
      <c r="AA28" s="43">
        <f t="shared" si="7"/>
        <v>0.73614773667840927</v>
      </c>
    </row>
    <row r="29" spans="1:27" ht="22.2" customHeight="1" x14ac:dyDescent="0.3">
      <c r="A29" s="28">
        <v>27</v>
      </c>
      <c r="B29" s="57">
        <v>1.2129999999999985</v>
      </c>
      <c r="C29" s="40" t="s">
        <v>41</v>
      </c>
      <c r="D29" s="59"/>
      <c r="E29" s="66" t="s">
        <v>90</v>
      </c>
      <c r="F29" s="54" t="s">
        <v>17</v>
      </c>
      <c r="G29" s="57">
        <v>1.7</v>
      </c>
      <c r="H29" s="58">
        <v>972641</v>
      </c>
      <c r="I29" s="42">
        <f t="shared" si="0"/>
        <v>1653490</v>
      </c>
      <c r="J29" s="43">
        <f>(I29*100%)/$I$215</f>
        <v>9.3397370105635777E-4</v>
      </c>
      <c r="K29" s="43">
        <f t="shared" si="5"/>
        <v>0.13482367479549628</v>
      </c>
      <c r="M29" s="85" t="str">
        <f>E124</f>
        <v>SILLA YEE PVC ALCANTARILLADO 8 X 6"</v>
      </c>
      <c r="N29" s="85" t="str">
        <f>F124</f>
        <v>UN</v>
      </c>
      <c r="O29" s="85">
        <f>G124+G209</f>
        <v>14</v>
      </c>
      <c r="P29" s="87">
        <f>H124</f>
        <v>202397</v>
      </c>
      <c r="Q29" s="94">
        <f t="shared" si="9"/>
        <v>2833558</v>
      </c>
      <c r="R29" s="43">
        <f>(Q29*100%)/$I$215</f>
        <v>1.6005350213293404E-3</v>
      </c>
      <c r="S29" s="43">
        <f t="shared" si="6"/>
        <v>0.68426102425575452</v>
      </c>
      <c r="U29" s="71" t="s">
        <v>118</v>
      </c>
      <c r="V29" s="71" t="s">
        <v>18</v>
      </c>
      <c r="W29" s="71">
        <v>14</v>
      </c>
      <c r="X29" s="91">
        <v>202397</v>
      </c>
      <c r="Y29" s="94">
        <f t="shared" si="3"/>
        <v>2833558</v>
      </c>
      <c r="Z29" s="43">
        <f t="shared" si="4"/>
        <v>1.6005350213293404E-3</v>
      </c>
      <c r="AA29" s="43">
        <f t="shared" si="7"/>
        <v>0.73774827169973856</v>
      </c>
    </row>
    <row r="30" spans="1:27" ht="22.2" customHeight="1" x14ac:dyDescent="0.3">
      <c r="A30" s="28">
        <v>28</v>
      </c>
      <c r="B30" s="57">
        <v>1.2139999999999984</v>
      </c>
      <c r="C30" s="40" t="s">
        <v>42</v>
      </c>
      <c r="D30" s="59"/>
      <c r="E30" s="66" t="s">
        <v>91</v>
      </c>
      <c r="F30" s="54" t="s">
        <v>18</v>
      </c>
      <c r="G30" s="57">
        <v>1</v>
      </c>
      <c r="H30" s="58">
        <v>1203072</v>
      </c>
      <c r="I30" s="42">
        <f t="shared" si="0"/>
        <v>1203072</v>
      </c>
      <c r="J30" s="43">
        <f>(I30*100%)/$I$215</f>
        <v>6.7955512792776157E-4</v>
      </c>
      <c r="K30" s="43">
        <f t="shared" si="5"/>
        <v>0.13550322992342403</v>
      </c>
      <c r="M30" s="85" t="str">
        <f>E27</f>
        <v>CAJA DE INSPECCIÓN DE 60X60</v>
      </c>
      <c r="N30" s="85" t="str">
        <f>F27</f>
        <v>UN</v>
      </c>
      <c r="O30" s="85">
        <f>G27+G76+G125+G174</f>
        <v>56</v>
      </c>
      <c r="P30" s="87">
        <f>H27</f>
        <v>380286</v>
      </c>
      <c r="Q30" s="94">
        <f t="shared" si="9"/>
        <v>21296016</v>
      </c>
      <c r="R30" s="43">
        <f>(Q30*100%)/$I$215</f>
        <v>1.2029053021956837E-2</v>
      </c>
      <c r="S30" s="43">
        <f t="shared" si="6"/>
        <v>0.69629007727771142</v>
      </c>
      <c r="U30" s="71" t="s">
        <v>88</v>
      </c>
      <c r="V30" s="71" t="s">
        <v>18</v>
      </c>
      <c r="W30" s="71">
        <v>56</v>
      </c>
      <c r="X30" s="91">
        <v>380286</v>
      </c>
      <c r="Y30" s="94">
        <f t="shared" si="3"/>
        <v>21296016</v>
      </c>
      <c r="Z30" s="43">
        <f t="shared" si="4"/>
        <v>1.2029053021956837E-2</v>
      </c>
      <c r="AA30" s="43">
        <f t="shared" si="7"/>
        <v>0.74977732472169545</v>
      </c>
    </row>
    <row r="31" spans="1:27" ht="22.2" customHeight="1" x14ac:dyDescent="0.3">
      <c r="A31" s="30">
        <v>29</v>
      </c>
      <c r="B31" s="62">
        <v>1.3</v>
      </c>
      <c r="C31" s="48"/>
      <c r="D31" s="63"/>
      <c r="E31" s="62" t="s">
        <v>92</v>
      </c>
      <c r="F31" s="38"/>
      <c r="G31" s="62"/>
      <c r="H31" s="64"/>
      <c r="I31" s="51">
        <f t="shared" si="0"/>
        <v>0</v>
      </c>
      <c r="J31" s="52">
        <f>(I31*100%)/$I$215</f>
        <v>0</v>
      </c>
      <c r="K31" s="52">
        <f t="shared" si="5"/>
        <v>0.13550322992342403</v>
      </c>
      <c r="M31" s="85" t="str">
        <f>E28</f>
        <v>PLACA DE FONDO POZO D=1.7M, E=0.25M (CONCRETO 3000 PSI CON REFUERZO)</v>
      </c>
      <c r="N31" s="85" t="str">
        <f>F28</f>
        <v>UN</v>
      </c>
      <c r="O31" s="85">
        <f>G28+G77+G126+G175+G211</f>
        <v>9</v>
      </c>
      <c r="P31" s="87">
        <f>H28</f>
        <v>1216356</v>
      </c>
      <c r="Q31" s="94">
        <f t="shared" si="9"/>
        <v>10947204</v>
      </c>
      <c r="R31" s="43">
        <f>(Q31*100%)/$I$215</f>
        <v>6.1835273488796208E-3</v>
      </c>
      <c r="S31" s="43">
        <f t="shared" si="6"/>
        <v>0.70247360462659103</v>
      </c>
      <c r="U31" s="71" t="s">
        <v>89</v>
      </c>
      <c r="V31" s="71" t="s">
        <v>18</v>
      </c>
      <c r="W31" s="71">
        <v>9</v>
      </c>
      <c r="X31" s="91">
        <v>1216356</v>
      </c>
      <c r="Y31" s="94">
        <f t="shared" si="3"/>
        <v>10947204</v>
      </c>
      <c r="Z31" s="43">
        <f t="shared" si="4"/>
        <v>6.1835273488796208E-3</v>
      </c>
      <c r="AA31" s="43">
        <f t="shared" si="7"/>
        <v>0.75596085207057506</v>
      </c>
    </row>
    <row r="32" spans="1:27" ht="22.2" customHeight="1" x14ac:dyDescent="0.3">
      <c r="A32" s="28">
        <v>30</v>
      </c>
      <c r="B32" s="57">
        <v>1.3009999999999999</v>
      </c>
      <c r="C32" s="40" t="s">
        <v>59</v>
      </c>
      <c r="D32" s="59"/>
      <c r="E32" s="57" t="s">
        <v>114</v>
      </c>
      <c r="F32" s="33" t="s">
        <v>17</v>
      </c>
      <c r="G32" s="57">
        <v>67</v>
      </c>
      <c r="H32" s="58">
        <v>7429</v>
      </c>
      <c r="I32" s="42">
        <f t="shared" si="0"/>
        <v>497743</v>
      </c>
      <c r="J32" s="43">
        <f>(I32*100%)/$I$215</f>
        <v>2.8115009578823865E-4</v>
      </c>
      <c r="K32" s="43">
        <f t="shared" si="5"/>
        <v>0.13578438001921228</v>
      </c>
      <c r="M32" s="85" t="str">
        <f>E29</f>
        <v>CILINDRO POZO EN LADRILLO TOLETE, Di=1.20M, E=0.25M (INC. PAÑETE INTERNO E=1.5CM Y CAÑUELA)</v>
      </c>
      <c r="N32" s="85" t="str">
        <f>F29</f>
        <v>ML</v>
      </c>
      <c r="O32" s="85">
        <f>G29+G78+G127+G176+G212</f>
        <v>8.6000000000000014</v>
      </c>
      <c r="P32" s="87">
        <f>H29</f>
        <v>972641</v>
      </c>
      <c r="Q32" s="94">
        <f t="shared" si="9"/>
        <v>8364713</v>
      </c>
      <c r="R32" s="43">
        <f>(Q32*100%)/$I$215</f>
        <v>4.724807503452836E-3</v>
      </c>
      <c r="S32" s="43">
        <f t="shared" si="6"/>
        <v>0.70719841213004386</v>
      </c>
      <c r="U32" s="71" t="s">
        <v>90</v>
      </c>
      <c r="V32" s="71" t="s">
        <v>17</v>
      </c>
      <c r="W32" s="71">
        <v>8.6000000000000014</v>
      </c>
      <c r="X32" s="91">
        <v>972641</v>
      </c>
      <c r="Y32" s="94">
        <f t="shared" si="3"/>
        <v>8364713</v>
      </c>
      <c r="Z32" s="43">
        <f t="shared" si="4"/>
        <v>4.724807503452836E-3</v>
      </c>
      <c r="AA32" s="43">
        <f t="shared" si="7"/>
        <v>0.76068565957402789</v>
      </c>
    </row>
    <row r="33" spans="1:27" ht="21.6" customHeight="1" x14ac:dyDescent="0.3">
      <c r="A33" s="28">
        <v>31</v>
      </c>
      <c r="B33" s="57">
        <v>1.3019999999999998</v>
      </c>
      <c r="C33" s="40" t="s">
        <v>30</v>
      </c>
      <c r="D33" s="57"/>
      <c r="E33" s="57" t="s">
        <v>79</v>
      </c>
      <c r="F33" s="33" t="s">
        <v>19</v>
      </c>
      <c r="G33" s="57">
        <v>23.45</v>
      </c>
      <c r="H33" s="58">
        <v>71810</v>
      </c>
      <c r="I33" s="42">
        <f t="shared" si="0"/>
        <v>1683945</v>
      </c>
      <c r="J33" s="43">
        <f>(I33*100%)/$I$215</f>
        <v>9.5117620549585924E-4</v>
      </c>
      <c r="K33" s="43">
        <f t="shared" si="5"/>
        <v>0.13673555622470815</v>
      </c>
      <c r="M33" s="85" t="str">
        <f>E30</f>
        <v>CUBIERTA POZO D= 1.7M, E=0.20M C0NCRETO 3000 PSI CON REFUERZO (INCLUYE ARO Y TAPA HF</v>
      </c>
      <c r="N33" s="85" t="str">
        <f>F30</f>
        <v>UN</v>
      </c>
      <c r="O33" s="85">
        <f>G30+G79+G128+G177+G213</f>
        <v>9</v>
      </c>
      <c r="P33" s="87">
        <f>H30</f>
        <v>1203072</v>
      </c>
      <c r="Q33" s="94">
        <f t="shared" si="9"/>
        <v>10827648</v>
      </c>
      <c r="R33" s="43">
        <f>(Q33*100%)/$I$215</f>
        <v>6.1159961513498539E-3</v>
      </c>
      <c r="S33" s="43">
        <f t="shared" si="6"/>
        <v>0.7133144082813937</v>
      </c>
      <c r="U33" s="71" t="s">
        <v>91</v>
      </c>
      <c r="V33" s="71" t="s">
        <v>18</v>
      </c>
      <c r="W33" s="71">
        <v>9</v>
      </c>
      <c r="X33" s="91">
        <v>1203072</v>
      </c>
      <c r="Y33" s="94">
        <f t="shared" si="3"/>
        <v>10827648</v>
      </c>
      <c r="Z33" s="43">
        <f t="shared" si="4"/>
        <v>6.1159961513498539E-3</v>
      </c>
      <c r="AA33" s="43">
        <f t="shared" si="7"/>
        <v>0.76680165572537773</v>
      </c>
    </row>
    <row r="34" spans="1:27" ht="54.6" customHeight="1" x14ac:dyDescent="0.3">
      <c r="A34" s="28">
        <v>32</v>
      </c>
      <c r="B34" s="57">
        <v>1.3029999999999997</v>
      </c>
      <c r="C34" s="40" t="s">
        <v>43</v>
      </c>
      <c r="D34" s="59"/>
      <c r="E34" s="57" t="s">
        <v>93</v>
      </c>
      <c r="F34" s="33" t="s">
        <v>17</v>
      </c>
      <c r="G34" s="57">
        <v>73.7</v>
      </c>
      <c r="H34" s="58">
        <v>46802</v>
      </c>
      <c r="I34" s="42">
        <f t="shared" si="0"/>
        <v>3449307</v>
      </c>
      <c r="J34" s="43">
        <f>(I34*100%)/$I$215</f>
        <v>1.9483407972649379E-3</v>
      </c>
      <c r="K34" s="43">
        <f t="shared" si="5"/>
        <v>0.13868389702197309</v>
      </c>
      <c r="M34" s="85" t="str">
        <f>E80</f>
        <v>SUMIDERO FUNDIDO EN SITIO REFORZADO SL-100</v>
      </c>
      <c r="N34" s="85" t="str">
        <f>F80</f>
        <v>UN</v>
      </c>
      <c r="O34" s="85">
        <f>G80+G210</f>
        <v>10</v>
      </c>
      <c r="P34" s="87">
        <f>H80</f>
        <v>3459890</v>
      </c>
      <c r="Q34" s="94">
        <f t="shared" si="9"/>
        <v>34598900</v>
      </c>
      <c r="R34" s="43">
        <f>(Q34*100%)/$I$215</f>
        <v>1.9543186040120484E-2</v>
      </c>
      <c r="S34" s="43">
        <f t="shared" si="6"/>
        <v>0.73285759432151421</v>
      </c>
      <c r="U34" s="71" t="s">
        <v>108</v>
      </c>
      <c r="V34" s="71" t="s">
        <v>18</v>
      </c>
      <c r="W34" s="71">
        <v>10</v>
      </c>
      <c r="X34" s="91">
        <v>3459890</v>
      </c>
      <c r="Y34" s="94">
        <f t="shared" si="3"/>
        <v>34598900</v>
      </c>
      <c r="Z34" s="43">
        <f t="shared" si="4"/>
        <v>1.9543186040120484E-2</v>
      </c>
      <c r="AA34" s="43">
        <f t="shared" si="7"/>
        <v>0.78634484176549824</v>
      </c>
    </row>
    <row r="35" spans="1:27" ht="39" customHeight="1" x14ac:dyDescent="0.3">
      <c r="A35" s="28">
        <v>33</v>
      </c>
      <c r="B35" s="57">
        <v>1.3039999999999996</v>
      </c>
      <c r="C35" s="40" t="s">
        <v>34</v>
      </c>
      <c r="D35" s="59"/>
      <c r="E35" s="57" t="s">
        <v>83</v>
      </c>
      <c r="F35" s="33" t="s">
        <v>19</v>
      </c>
      <c r="G35" s="57">
        <v>2.4119999999999995</v>
      </c>
      <c r="H35" s="58">
        <v>128236</v>
      </c>
      <c r="I35" s="42">
        <f t="shared" si="0"/>
        <v>309305</v>
      </c>
      <c r="J35" s="43">
        <f>(I35*100%)/$I$215</f>
        <v>1.747109057842725E-4</v>
      </c>
      <c r="K35" s="43">
        <f t="shared" si="5"/>
        <v>0.13885860792775737</v>
      </c>
      <c r="M35" s="85" t="str">
        <f>E32</f>
        <v>LOCALIZACIÓN Y REPLANTEO DE REDES SANITARIAS CON ELEMENTOS DE PRECISIÓN</v>
      </c>
      <c r="N35" s="85" t="str">
        <f>F32</f>
        <v>ML</v>
      </c>
      <c r="O35" s="85">
        <f>G32+G82+G130+G179</f>
        <v>357</v>
      </c>
      <c r="P35" s="87">
        <f>H32</f>
        <v>7429</v>
      </c>
      <c r="Q35" s="94">
        <f t="shared" si="9"/>
        <v>2652153</v>
      </c>
      <c r="R35" s="43">
        <f>(Q35*100%)/$I$215</f>
        <v>1.4980684208418089E-3</v>
      </c>
      <c r="S35" s="43">
        <f t="shared" si="6"/>
        <v>0.73435566274235597</v>
      </c>
      <c r="U35" s="100" t="s">
        <v>125</v>
      </c>
      <c r="V35" s="100"/>
      <c r="W35" s="100"/>
      <c r="X35" s="101"/>
      <c r="Y35" s="102"/>
      <c r="Z35" s="103"/>
      <c r="AA35" s="144">
        <f t="shared" si="7"/>
        <v>0.78634484176549824</v>
      </c>
    </row>
    <row r="36" spans="1:27" ht="31.2" x14ac:dyDescent="0.3">
      <c r="A36" s="28">
        <v>34</v>
      </c>
      <c r="B36" s="57">
        <v>1.3049999999999995</v>
      </c>
      <c r="C36" s="40" t="s">
        <v>35</v>
      </c>
      <c r="D36" s="59"/>
      <c r="E36" s="57" t="s">
        <v>84</v>
      </c>
      <c r="F36" s="33" t="s">
        <v>19</v>
      </c>
      <c r="G36" s="57">
        <v>12.059999999999999</v>
      </c>
      <c r="H36" s="58">
        <v>192649</v>
      </c>
      <c r="I36" s="42">
        <f t="shared" si="0"/>
        <v>2323347</v>
      </c>
      <c r="J36" s="43">
        <f>(I36*100%)/$I$215</f>
        <v>1.3123423766869988E-3</v>
      </c>
      <c r="K36" s="43">
        <f t="shared" si="5"/>
        <v>0.14017095030444437</v>
      </c>
      <c r="M36" s="85" t="str">
        <f>E33</f>
        <v>EXCAVACIONES VARIAS EN MATERIAL COMÚN SECO A MANO (INCLUYE RETIRO DE SOBRANTES A UNA DISTANCIA MENOR DE 5 KM)</v>
      </c>
      <c r="N36" s="85" t="str">
        <f>F33</f>
        <v>M3</v>
      </c>
      <c r="O36" s="85">
        <f>G33+G83+G131+G180</f>
        <v>84.35</v>
      </c>
      <c r="P36" s="87">
        <f>H33</f>
        <v>71810</v>
      </c>
      <c r="Q36" s="94">
        <f t="shared" si="9"/>
        <v>6057174</v>
      </c>
      <c r="R36" s="43">
        <f>(Q36*100%)/$I$215</f>
        <v>3.4213942743665476E-3</v>
      </c>
      <c r="S36" s="43">
        <f t="shared" si="6"/>
        <v>0.73777705701672247</v>
      </c>
      <c r="U36" s="100" t="s">
        <v>125</v>
      </c>
      <c r="V36" s="100"/>
      <c r="W36" s="100"/>
      <c r="X36" s="101"/>
      <c r="Y36" s="102"/>
      <c r="Z36" s="103"/>
      <c r="AA36" s="144">
        <f t="shared" si="7"/>
        <v>0.78634484176549824</v>
      </c>
    </row>
    <row r="37" spans="1:27" x14ac:dyDescent="0.3">
      <c r="A37" s="28">
        <v>35</v>
      </c>
      <c r="B37" s="57">
        <v>1.3059999999999994</v>
      </c>
      <c r="C37" s="40" t="s">
        <v>32</v>
      </c>
      <c r="D37" s="59"/>
      <c r="E37" s="57" t="s">
        <v>81</v>
      </c>
      <c r="F37" s="33" t="s">
        <v>19</v>
      </c>
      <c r="G37" s="57">
        <v>10.049999999999999</v>
      </c>
      <c r="H37" s="58">
        <v>33882</v>
      </c>
      <c r="I37" s="42">
        <f t="shared" si="0"/>
        <v>340514</v>
      </c>
      <c r="J37" s="43">
        <f>(I37*100%)/$I$215</f>
        <v>1.9233930706657107E-4</v>
      </c>
      <c r="K37" s="43">
        <f t="shared" si="5"/>
        <v>0.14036328961151096</v>
      </c>
      <c r="M37" s="85" t="str">
        <f>E34</f>
        <v>TUBERÍA PVC UNIÓN MECÁNICA RDE 26 4"</v>
      </c>
      <c r="N37" s="85" t="str">
        <f>F34</f>
        <v>ML</v>
      </c>
      <c r="O37" s="85">
        <f>G34+G84+G132+G181</f>
        <v>392.70000000000005</v>
      </c>
      <c r="P37" s="87">
        <f>H34</f>
        <v>46802</v>
      </c>
      <c r="Q37" s="94">
        <f t="shared" si="9"/>
        <v>18379145</v>
      </c>
      <c r="R37" s="43">
        <f>(Q37*100%)/$I$215</f>
        <v>1.038145865889812E-2</v>
      </c>
      <c r="S37" s="43">
        <f t="shared" si="6"/>
        <v>0.74815851567562064</v>
      </c>
      <c r="U37" s="71" t="s">
        <v>93</v>
      </c>
      <c r="V37" s="71" t="s">
        <v>17</v>
      </c>
      <c r="W37" s="71">
        <v>392.70000000000005</v>
      </c>
      <c r="X37" s="91">
        <v>46802</v>
      </c>
      <c r="Y37" s="94">
        <f t="shared" si="3"/>
        <v>18379145</v>
      </c>
      <c r="Z37" s="43">
        <f t="shared" si="4"/>
        <v>1.038145865889812E-2</v>
      </c>
      <c r="AA37" s="43">
        <f t="shared" si="7"/>
        <v>0.79672630042439641</v>
      </c>
    </row>
    <row r="38" spans="1:27" ht="31.2" customHeight="1" x14ac:dyDescent="0.3">
      <c r="A38" s="28">
        <v>36</v>
      </c>
      <c r="B38" s="57">
        <v>1.3069999999999993</v>
      </c>
      <c r="C38" s="40" t="s">
        <v>44</v>
      </c>
      <c r="D38" s="59"/>
      <c r="E38" s="57" t="s">
        <v>94</v>
      </c>
      <c r="F38" s="33" t="s">
        <v>18</v>
      </c>
      <c r="G38" s="57">
        <v>12</v>
      </c>
      <c r="H38" s="58">
        <v>191890</v>
      </c>
      <c r="I38" s="42">
        <f t="shared" si="0"/>
        <v>2302680</v>
      </c>
      <c r="J38" s="43">
        <f>(I38*100%)/$I$215</f>
        <v>1.300668623304921E-3</v>
      </c>
      <c r="K38" s="43">
        <f t="shared" si="5"/>
        <v>0.14166395823481587</v>
      </c>
      <c r="M38" s="85" t="str">
        <f>E35</f>
        <v>RELLENO TIPO 7 "ARENA DE PEÑA"</v>
      </c>
      <c r="N38" s="85" t="str">
        <f>F35</f>
        <v>M3</v>
      </c>
      <c r="O38" s="85">
        <f>G35+G85+G133+G182</f>
        <v>42.227999999999994</v>
      </c>
      <c r="P38" s="87">
        <f>H35</f>
        <v>128236</v>
      </c>
      <c r="Q38" s="94">
        <f t="shared" si="9"/>
        <v>5415150</v>
      </c>
      <c r="R38" s="43">
        <f>(Q38*100%)/$I$215</f>
        <v>3.0587470666743285E-3</v>
      </c>
      <c r="S38" s="43">
        <f t="shared" si="6"/>
        <v>0.75121726274229494</v>
      </c>
      <c r="U38" s="100" t="s">
        <v>125</v>
      </c>
      <c r="V38" s="100"/>
      <c r="W38" s="100"/>
      <c r="X38" s="101"/>
      <c r="Y38" s="102"/>
      <c r="Z38" s="103"/>
      <c r="AA38" s="144">
        <f t="shared" si="7"/>
        <v>0.79672630042439641</v>
      </c>
    </row>
    <row r="39" spans="1:27" ht="23.4" customHeight="1" x14ac:dyDescent="0.3">
      <c r="A39" s="28">
        <v>37</v>
      </c>
      <c r="B39" s="57">
        <v>1.3079999999999992</v>
      </c>
      <c r="C39" s="40" t="s">
        <v>45</v>
      </c>
      <c r="D39" s="59"/>
      <c r="E39" s="57" t="s">
        <v>95</v>
      </c>
      <c r="F39" s="33" t="s">
        <v>18</v>
      </c>
      <c r="G39" s="57">
        <v>6</v>
      </c>
      <c r="H39" s="58">
        <v>189245</v>
      </c>
      <c r="I39" s="42">
        <f t="shared" si="0"/>
        <v>1135470</v>
      </c>
      <c r="J39" s="43">
        <f>(I39*100%)/$I$215</f>
        <v>6.413701433564536E-4</v>
      </c>
      <c r="K39" s="43">
        <f t="shared" si="5"/>
        <v>0.14230532837817231</v>
      </c>
      <c r="M39" s="85" t="str">
        <f>E36</f>
        <v>RELLENO TIPO 2 "RECEBO"</v>
      </c>
      <c r="N39" s="85" t="str">
        <f>F36</f>
        <v>M3</v>
      </c>
      <c r="O39" s="85">
        <f>G36+G86+G134+G183</f>
        <v>58.14</v>
      </c>
      <c r="P39" s="87">
        <f>H36</f>
        <v>192649</v>
      </c>
      <c r="Q39" s="94">
        <f t="shared" si="9"/>
        <v>11200613</v>
      </c>
      <c r="R39" s="43">
        <f>(Q39*100%)/$I$215</f>
        <v>6.3266654033044979E-3</v>
      </c>
      <c r="S39" s="43">
        <f t="shared" si="6"/>
        <v>0.75754392814559945</v>
      </c>
      <c r="U39" s="100" t="s">
        <v>125</v>
      </c>
      <c r="V39" s="100"/>
      <c r="W39" s="100"/>
      <c r="X39" s="101"/>
      <c r="Y39" s="102"/>
      <c r="Z39" s="103"/>
      <c r="AA39" s="144">
        <f t="shared" si="7"/>
        <v>0.79672630042439641</v>
      </c>
    </row>
    <row r="40" spans="1:27" ht="15.6" customHeight="1" x14ac:dyDescent="0.3">
      <c r="A40" s="28">
        <v>38</v>
      </c>
      <c r="B40" s="57">
        <v>1.3089999999999991</v>
      </c>
      <c r="C40" s="40" t="s">
        <v>46</v>
      </c>
      <c r="D40" s="59"/>
      <c r="E40" s="57" t="s">
        <v>96</v>
      </c>
      <c r="F40" s="33" t="s">
        <v>18</v>
      </c>
      <c r="G40" s="57">
        <v>12</v>
      </c>
      <c r="H40" s="58">
        <v>360352</v>
      </c>
      <c r="I40" s="42">
        <f t="shared" si="0"/>
        <v>4324224</v>
      </c>
      <c r="J40" s="43">
        <f>(I40*100%)/$I$215</f>
        <v>2.4425375983385005E-3</v>
      </c>
      <c r="K40" s="43">
        <f t="shared" si="5"/>
        <v>0.14474786597651082</v>
      </c>
      <c r="M40" s="85" t="str">
        <f>E37</f>
        <v>RELLENO CON MATERIAL DE EXCAVACIÓN</v>
      </c>
      <c r="N40" s="85" t="str">
        <f>F37</f>
        <v>M3</v>
      </c>
      <c r="O40" s="85">
        <f>G37+G87+G135+G184</f>
        <v>53.55</v>
      </c>
      <c r="P40" s="87">
        <f>H37</f>
        <v>33882</v>
      </c>
      <c r="Q40" s="94">
        <f t="shared" si="9"/>
        <v>1814381</v>
      </c>
      <c r="R40" s="43">
        <f>(Q40*100%)/$I$215</f>
        <v>1.0248529702002042E-3</v>
      </c>
      <c r="S40" s="43">
        <f t="shared" si="6"/>
        <v>0.75856878111579962</v>
      </c>
      <c r="U40" s="100" t="s">
        <v>125</v>
      </c>
      <c r="V40" s="100"/>
      <c r="W40" s="100"/>
      <c r="X40" s="101"/>
      <c r="Y40" s="102"/>
      <c r="Z40" s="103"/>
      <c r="AA40" s="144">
        <f t="shared" si="7"/>
        <v>0.79672630042439641</v>
      </c>
    </row>
    <row r="41" spans="1:27" ht="23.4" customHeight="1" x14ac:dyDescent="0.3">
      <c r="A41" s="28">
        <v>39</v>
      </c>
      <c r="B41" s="57">
        <v>1.3099999999999989</v>
      </c>
      <c r="C41" s="40" t="s">
        <v>47</v>
      </c>
      <c r="D41" s="59"/>
      <c r="E41" s="57" t="s">
        <v>97</v>
      </c>
      <c r="F41" s="33" t="s">
        <v>18</v>
      </c>
      <c r="G41" s="57">
        <v>6</v>
      </c>
      <c r="H41" s="58">
        <v>112935</v>
      </c>
      <c r="I41" s="42">
        <f t="shared" si="0"/>
        <v>677610</v>
      </c>
      <c r="J41" s="43">
        <f>(I41*100%)/$I$215</f>
        <v>3.8274795709245207E-4</v>
      </c>
      <c r="K41" s="43">
        <f t="shared" si="5"/>
        <v>0.14513061393360327</v>
      </c>
      <c r="M41" s="85" t="str">
        <f>E38</f>
        <v>CODO 90 PVC UNIÓN MECÁNICA 4"</v>
      </c>
      <c r="N41" s="85" t="str">
        <f>F38</f>
        <v>UN</v>
      </c>
      <c r="O41" s="85">
        <f>G38+G88+G136+G185</f>
        <v>71</v>
      </c>
      <c r="P41" s="87">
        <f>H38</f>
        <v>191890</v>
      </c>
      <c r="Q41" s="94">
        <f t="shared" si="9"/>
        <v>13624190</v>
      </c>
      <c r="R41" s="43">
        <f>(Q41*100%)/$I$215</f>
        <v>7.6956226878874493E-3</v>
      </c>
      <c r="S41" s="43">
        <f t="shared" si="6"/>
        <v>0.7662644038036871</v>
      </c>
      <c r="U41" s="71" t="s">
        <v>94</v>
      </c>
      <c r="V41" s="71" t="s">
        <v>18</v>
      </c>
      <c r="W41" s="71">
        <v>71</v>
      </c>
      <c r="X41" s="91">
        <v>191890</v>
      </c>
      <c r="Y41" s="94">
        <f t="shared" si="3"/>
        <v>13624190</v>
      </c>
      <c r="Z41" s="43">
        <f t="shared" si="4"/>
        <v>7.6956226878874493E-3</v>
      </c>
      <c r="AA41" s="43">
        <f t="shared" si="7"/>
        <v>0.80442192311228389</v>
      </c>
    </row>
    <row r="42" spans="1:27" ht="23.4" customHeight="1" x14ac:dyDescent="0.3">
      <c r="A42" s="28">
        <v>40</v>
      </c>
      <c r="B42" s="57">
        <v>1.3109999999999988</v>
      </c>
      <c r="C42" s="40" t="s">
        <v>48</v>
      </c>
      <c r="D42" s="59"/>
      <c r="E42" s="57" t="s">
        <v>98</v>
      </c>
      <c r="F42" s="33" t="s">
        <v>18</v>
      </c>
      <c r="G42" s="57">
        <v>24</v>
      </c>
      <c r="H42" s="58">
        <v>36368</v>
      </c>
      <c r="I42" s="42">
        <f t="shared" si="0"/>
        <v>872832</v>
      </c>
      <c r="J42" s="43">
        <f>(I42*100%)/$I$215</f>
        <v>4.9301908898174334E-4</v>
      </c>
      <c r="K42" s="43">
        <f t="shared" si="5"/>
        <v>0.14562363302258502</v>
      </c>
      <c r="M42" s="85" t="str">
        <f>E39</f>
        <v>TAPÓN PVC UNIÓN MECÁNICA 4"</v>
      </c>
      <c r="N42" s="85" t="str">
        <f>F39</f>
        <v>UN</v>
      </c>
      <c r="O42" s="85">
        <f>G39+G89+G137+G186</f>
        <v>75.5</v>
      </c>
      <c r="P42" s="87">
        <f>H39</f>
        <v>189245</v>
      </c>
      <c r="Q42" s="94">
        <f t="shared" si="9"/>
        <v>14287998</v>
      </c>
      <c r="R42" s="43">
        <f>(Q42*100%)/$I$215</f>
        <v>8.0705745863270031E-3</v>
      </c>
      <c r="S42" s="43">
        <f t="shared" si="6"/>
        <v>0.77433497839001408</v>
      </c>
      <c r="U42" s="71" t="s">
        <v>95</v>
      </c>
      <c r="V42" s="71" t="s">
        <v>18</v>
      </c>
      <c r="W42" s="71">
        <v>75.5</v>
      </c>
      <c r="X42" s="91">
        <v>189245</v>
      </c>
      <c r="Y42" s="94">
        <f t="shared" si="3"/>
        <v>14287998</v>
      </c>
      <c r="Z42" s="43">
        <f t="shared" si="4"/>
        <v>8.0705745863270031E-3</v>
      </c>
      <c r="AA42" s="43">
        <f t="shared" si="7"/>
        <v>0.81249249769861087</v>
      </c>
    </row>
    <row r="43" spans="1:27" x14ac:dyDescent="0.3">
      <c r="A43" s="28">
        <v>41</v>
      </c>
      <c r="B43" s="57">
        <v>1.3119999999999987</v>
      </c>
      <c r="C43" s="40" t="s">
        <v>49</v>
      </c>
      <c r="D43" s="59"/>
      <c r="E43" s="57" t="s">
        <v>99</v>
      </c>
      <c r="F43" s="33" t="s">
        <v>18</v>
      </c>
      <c r="G43" s="57">
        <v>6</v>
      </c>
      <c r="H43" s="58">
        <v>1289821</v>
      </c>
      <c r="I43" s="42">
        <f t="shared" si="0"/>
        <v>7738926</v>
      </c>
      <c r="J43" s="43">
        <f>(I43*100%)/$I$215</f>
        <v>4.3713317639787813E-3</v>
      </c>
      <c r="K43" s="43">
        <f t="shared" si="5"/>
        <v>0.14999496478656379</v>
      </c>
      <c r="M43" s="85" t="str">
        <f>E40</f>
        <v>TEE PVC UNIÓN MECÁNICA 4"</v>
      </c>
      <c r="N43" s="85" t="str">
        <f>F40</f>
        <v>UN</v>
      </c>
      <c r="O43" s="85">
        <f>G40+G90+G138+G187</f>
        <v>71</v>
      </c>
      <c r="P43" s="87">
        <f>H40</f>
        <v>360352</v>
      </c>
      <c r="Q43" s="94">
        <f t="shared" si="9"/>
        <v>25584992</v>
      </c>
      <c r="R43" s="43">
        <f>(Q43*100%)/$I$215</f>
        <v>1.4451680790169463E-2</v>
      </c>
      <c r="S43" s="43">
        <f t="shared" si="6"/>
        <v>0.78878665918018354</v>
      </c>
      <c r="U43" s="71" t="s">
        <v>96</v>
      </c>
      <c r="V43" s="71" t="s">
        <v>18</v>
      </c>
      <c r="W43" s="71">
        <v>71</v>
      </c>
      <c r="X43" s="91">
        <v>360352</v>
      </c>
      <c r="Y43" s="94">
        <f t="shared" si="3"/>
        <v>25584992</v>
      </c>
      <c r="Z43" s="43">
        <f t="shared" si="4"/>
        <v>1.4451680790169463E-2</v>
      </c>
      <c r="AA43" s="43">
        <f t="shared" si="7"/>
        <v>0.82694417848878032</v>
      </c>
    </row>
    <row r="44" spans="1:27" ht="21" customHeight="1" x14ac:dyDescent="0.3">
      <c r="A44" s="28">
        <v>42</v>
      </c>
      <c r="B44" s="57">
        <v>1.3129999999999986</v>
      </c>
      <c r="C44" s="40" t="s">
        <v>50</v>
      </c>
      <c r="D44" s="59"/>
      <c r="E44" s="57" t="s">
        <v>100</v>
      </c>
      <c r="F44" s="32" t="s">
        <v>18</v>
      </c>
      <c r="G44" s="57">
        <v>6</v>
      </c>
      <c r="H44" s="58">
        <v>392431</v>
      </c>
      <c r="I44" s="42">
        <f t="shared" si="0"/>
        <v>2354586</v>
      </c>
      <c r="J44" s="43">
        <f>(I44*100%)/$I$215</f>
        <v>1.3299877234670215E-3</v>
      </c>
      <c r="K44" s="43">
        <f t="shared" si="5"/>
        <v>0.15132495251003081</v>
      </c>
      <c r="M44" s="85" t="str">
        <f>E41</f>
        <v>UNIÓN REPARACION PVC 4"</v>
      </c>
      <c r="N44" s="85" t="str">
        <f>F41</f>
        <v>UN</v>
      </c>
      <c r="O44" s="85">
        <f>G41+G91+G139+G188</f>
        <v>138</v>
      </c>
      <c r="P44" s="87">
        <f>H41</f>
        <v>112935</v>
      </c>
      <c r="Q44" s="94">
        <f t="shared" si="9"/>
        <v>15585030</v>
      </c>
      <c r="R44" s="43">
        <f>(Q44*100%)/$I$215</f>
        <v>8.8032030131263983E-3</v>
      </c>
      <c r="S44" s="43">
        <f t="shared" si="6"/>
        <v>0.79758986219330996</v>
      </c>
      <c r="T44" s="82"/>
      <c r="U44" s="71" t="s">
        <v>97</v>
      </c>
      <c r="V44" s="71" t="s">
        <v>18</v>
      </c>
      <c r="W44" s="71">
        <v>138</v>
      </c>
      <c r="X44" s="91">
        <v>112935</v>
      </c>
      <c r="Y44" s="94">
        <f t="shared" si="3"/>
        <v>15585030</v>
      </c>
      <c r="Z44" s="43">
        <f t="shared" si="4"/>
        <v>8.8032030131263983E-3</v>
      </c>
      <c r="AA44" s="43">
        <f t="shared" si="7"/>
        <v>0.83574738150190675</v>
      </c>
    </row>
    <row r="45" spans="1:27" ht="28.8" customHeight="1" x14ac:dyDescent="0.3">
      <c r="A45" s="30">
        <v>43</v>
      </c>
      <c r="B45" s="62">
        <v>1.4</v>
      </c>
      <c r="C45" s="48"/>
      <c r="D45" s="63"/>
      <c r="E45" s="62" t="s">
        <v>101</v>
      </c>
      <c r="F45" s="37"/>
      <c r="G45" s="62"/>
      <c r="H45" s="64"/>
      <c r="I45" s="51">
        <f t="shared" si="0"/>
        <v>0</v>
      </c>
      <c r="J45" s="52">
        <f>(I45*100%)/$I$215</f>
        <v>0</v>
      </c>
      <c r="K45" s="52">
        <f t="shared" si="5"/>
        <v>0.15132495251003081</v>
      </c>
      <c r="M45" s="85" t="str">
        <f>E42</f>
        <v>COLLAR DE DERIVACIÓN PVC UNIÓN MECÁNICA 4" X 1/2"</v>
      </c>
      <c r="N45" s="85" t="str">
        <f>F42</f>
        <v>UN</v>
      </c>
      <c r="O45" s="85">
        <f>G42+G92+G140+G189</f>
        <v>107</v>
      </c>
      <c r="P45" s="87">
        <f>H42</f>
        <v>36368</v>
      </c>
      <c r="Q45" s="94">
        <f t="shared" si="9"/>
        <v>3891376</v>
      </c>
      <c r="R45" s="43">
        <f>(Q45*100%)/$I$215</f>
        <v>2.1980434383769391E-3</v>
      </c>
      <c r="S45" s="43">
        <f t="shared" si="6"/>
        <v>0.79978790563168689</v>
      </c>
      <c r="U45" s="71" t="s">
        <v>98</v>
      </c>
      <c r="V45" s="71" t="s">
        <v>18</v>
      </c>
      <c r="W45" s="71">
        <v>107</v>
      </c>
      <c r="X45" s="91">
        <v>36368</v>
      </c>
      <c r="Y45" s="94">
        <f t="shared" si="3"/>
        <v>3891376</v>
      </c>
      <c r="Z45" s="43">
        <f t="shared" si="4"/>
        <v>2.1980434383769391E-3</v>
      </c>
      <c r="AA45" s="43">
        <f t="shared" si="7"/>
        <v>0.83794542494028368</v>
      </c>
    </row>
    <row r="46" spans="1:27" ht="39" customHeight="1" x14ac:dyDescent="0.3">
      <c r="A46" s="28">
        <v>44</v>
      </c>
      <c r="B46" s="57">
        <v>1.4009999999999998</v>
      </c>
      <c r="C46" s="40" t="s">
        <v>51</v>
      </c>
      <c r="D46" s="59"/>
      <c r="E46" s="57" t="s">
        <v>102</v>
      </c>
      <c r="F46" s="33" t="s">
        <v>19</v>
      </c>
      <c r="G46" s="57">
        <v>37.988999999999997</v>
      </c>
      <c r="H46" s="58">
        <v>79992</v>
      </c>
      <c r="I46" s="42">
        <f t="shared" si="0"/>
        <v>3038816</v>
      </c>
      <c r="J46" s="43">
        <f>(I46*100%)/$I$215</f>
        <v>1.7164749870572406E-3</v>
      </c>
      <c r="K46" s="43">
        <f t="shared" si="5"/>
        <v>0.15304142749708805</v>
      </c>
      <c r="M46" s="85" t="str">
        <f>E43</f>
        <v>VÁLVULA MARIPOSA 4"</v>
      </c>
      <c r="N46" s="85" t="str">
        <f>F43</f>
        <v>UN</v>
      </c>
      <c r="O46" s="85">
        <f>G43+G93+G141+G190</f>
        <v>53</v>
      </c>
      <c r="P46" s="87">
        <f>H43</f>
        <v>1289821</v>
      </c>
      <c r="Q46" s="94">
        <f t="shared" ref="Q46:Q47" si="10">ROUND(P46*O46,0)</f>
        <v>68360513</v>
      </c>
      <c r="R46" s="43">
        <f>(Q46*100%)/$I$215</f>
        <v>3.8613430581812568E-2</v>
      </c>
      <c r="S46" s="43">
        <f t="shared" si="6"/>
        <v>0.83840133621349944</v>
      </c>
      <c r="U46" s="71" t="s">
        <v>99</v>
      </c>
      <c r="V46" s="71" t="s">
        <v>18</v>
      </c>
      <c r="W46" s="71">
        <v>53</v>
      </c>
      <c r="X46" s="91">
        <v>1289821</v>
      </c>
      <c r="Y46" s="94">
        <f t="shared" si="3"/>
        <v>68360513</v>
      </c>
      <c r="Z46" s="43">
        <f t="shared" si="4"/>
        <v>3.8613430581812568E-2</v>
      </c>
      <c r="AA46" s="43">
        <f t="shared" si="7"/>
        <v>0.87655885552209623</v>
      </c>
    </row>
    <row r="47" spans="1:27" ht="23.4" x14ac:dyDescent="0.3">
      <c r="A47" s="28">
        <v>45</v>
      </c>
      <c r="B47" s="57">
        <v>1.4019999999999997</v>
      </c>
      <c r="C47" s="40" t="s">
        <v>30</v>
      </c>
      <c r="D47" s="59"/>
      <c r="E47" s="57" t="s">
        <v>79</v>
      </c>
      <c r="F47" s="33" t="s">
        <v>19</v>
      </c>
      <c r="G47" s="57">
        <v>53.6</v>
      </c>
      <c r="H47" s="58">
        <v>71810</v>
      </c>
      <c r="I47" s="42">
        <f t="shared" si="0"/>
        <v>3849016</v>
      </c>
      <c r="J47" s="43">
        <f>(I47*100%)/$I$215</f>
        <v>2.1741163955906221E-3</v>
      </c>
      <c r="K47" s="43">
        <f t="shared" si="5"/>
        <v>0.15521554389267866</v>
      </c>
      <c r="M47" s="85" t="str">
        <f>E44</f>
        <v>ACOMETIDA EN PVC 1/2" 5M. INC CHEQUE , REGISTRO, ACCESORIOS</v>
      </c>
      <c r="N47" s="85" t="str">
        <f>F44</f>
        <v>UN</v>
      </c>
      <c r="O47" s="85">
        <f>G44+G94+G142+G191</f>
        <v>53</v>
      </c>
      <c r="P47" s="87">
        <f>H44</f>
        <v>392431</v>
      </c>
      <c r="Q47" s="94">
        <f t="shared" si="10"/>
        <v>20798843</v>
      </c>
      <c r="R47" s="43">
        <f>(Q47*100%)/$I$215</f>
        <v>1.1748224890625356E-2</v>
      </c>
      <c r="S47" s="43">
        <f t="shared" si="6"/>
        <v>0.85014956110412476</v>
      </c>
      <c r="U47" s="71" t="s">
        <v>100</v>
      </c>
      <c r="V47" s="71" t="s">
        <v>18</v>
      </c>
      <c r="W47" s="71">
        <v>53</v>
      </c>
      <c r="X47" s="91">
        <v>392431</v>
      </c>
      <c r="Y47" s="94">
        <f t="shared" si="3"/>
        <v>20798843</v>
      </c>
      <c r="Z47" s="43">
        <f t="shared" si="4"/>
        <v>1.1748224890625356E-2</v>
      </c>
      <c r="AA47" s="43">
        <f t="shared" si="7"/>
        <v>0.88830708041272155</v>
      </c>
    </row>
    <row r="48" spans="1:27" ht="39" customHeight="1" x14ac:dyDescent="0.3">
      <c r="A48" s="28">
        <v>46</v>
      </c>
      <c r="B48" s="66">
        <v>1.4029999999999996</v>
      </c>
      <c r="C48" s="40" t="s">
        <v>52</v>
      </c>
      <c r="D48" s="66"/>
      <c r="E48" s="66" t="s">
        <v>103</v>
      </c>
      <c r="F48" s="66" t="s">
        <v>17</v>
      </c>
      <c r="G48" s="66">
        <v>134</v>
      </c>
      <c r="H48" s="66">
        <v>86868</v>
      </c>
      <c r="I48" s="42">
        <f t="shared" ref="I48:I111" si="11">ROUND(H48*G48,0)</f>
        <v>11640312</v>
      </c>
      <c r="J48" s="43">
        <f t="shared" ref="J48:J111" si="12">(I48*100%)/$I$215</f>
        <v>6.5750293500963014E-3</v>
      </c>
      <c r="K48" s="43">
        <f t="shared" ref="K48:K111" si="13">J48+K47</f>
        <v>0.16179057324277496</v>
      </c>
      <c r="M48" s="85" t="str">
        <f>E46</f>
        <v>DEMOLICIÓN CONCRETO SIMPLE (INCLUYE CARGUE Y RETIRO DE SOBRANTES A UNA DISTANCIA DE 5KM)</v>
      </c>
      <c r="N48" s="85" t="str">
        <f>F46</f>
        <v>M3</v>
      </c>
      <c r="O48" s="85">
        <f>G46+G96+G144+G193</f>
        <v>208.38900000000001</v>
      </c>
      <c r="P48" s="87">
        <f>H46</f>
        <v>79992</v>
      </c>
      <c r="Q48" s="94">
        <f t="shared" ref="Q48:Q54" si="14">ROUND(P48*O48,0)</f>
        <v>16669453</v>
      </c>
      <c r="R48" s="43">
        <f>(Q48*100%)/$I$215</f>
        <v>9.4157392624055827E-3</v>
      </c>
      <c r="S48" s="43">
        <f t="shared" si="6"/>
        <v>0.85956530036653034</v>
      </c>
      <c r="U48" s="71" t="s">
        <v>102</v>
      </c>
      <c r="V48" s="71" t="s">
        <v>19</v>
      </c>
      <c r="W48" s="71">
        <v>208.38900000000001</v>
      </c>
      <c r="X48" s="91">
        <v>79992</v>
      </c>
      <c r="Y48" s="94">
        <f t="shared" si="3"/>
        <v>16669453</v>
      </c>
      <c r="Z48" s="43">
        <f t="shared" si="4"/>
        <v>9.4157392624055827E-3</v>
      </c>
      <c r="AA48" s="43">
        <f t="shared" si="7"/>
        <v>0.89772281967512713</v>
      </c>
    </row>
    <row r="49" spans="1:27" ht="62.4" customHeight="1" x14ac:dyDescent="0.3">
      <c r="A49" s="28">
        <v>47</v>
      </c>
      <c r="B49" s="66">
        <v>1.4039999999999995</v>
      </c>
      <c r="C49" s="40" t="s">
        <v>27</v>
      </c>
      <c r="D49" s="66"/>
      <c r="E49" s="66" t="s">
        <v>75</v>
      </c>
      <c r="F49" s="66" t="s">
        <v>19</v>
      </c>
      <c r="G49" s="66">
        <v>42.88</v>
      </c>
      <c r="H49" s="66">
        <v>212630</v>
      </c>
      <c r="I49" s="42">
        <f t="shared" si="11"/>
        <v>9117574</v>
      </c>
      <c r="J49" s="43">
        <f t="shared" si="12"/>
        <v>5.1500609821862973E-3</v>
      </c>
      <c r="K49" s="43">
        <f t="shared" si="13"/>
        <v>0.16694063422496125</v>
      </c>
      <c r="M49" s="85" t="str">
        <f>E47</f>
        <v>EXCAVACIONES VARIAS EN MATERIAL COMÚN SECO A MANO (INCLUYE RETIRO DE SOBRANTES A UNA DISTANCIA MENOR DE 5 KM)</v>
      </c>
      <c r="N49" s="85" t="str">
        <f>F47</f>
        <v>M3</v>
      </c>
      <c r="O49" s="85">
        <f>G47+G97+G145+G194</f>
        <v>309.2</v>
      </c>
      <c r="P49" s="87">
        <f>H47</f>
        <v>71810</v>
      </c>
      <c r="Q49" s="94">
        <f t="shared" si="14"/>
        <v>22203652</v>
      </c>
      <c r="R49" s="43">
        <f>(Q49*100%)/$I$215</f>
        <v>1.2541731147698142E-2</v>
      </c>
      <c r="S49" s="43">
        <f t="shared" si="6"/>
        <v>0.87210703151422853</v>
      </c>
      <c r="U49" s="100" t="s">
        <v>125</v>
      </c>
      <c r="V49" s="100"/>
      <c r="W49" s="100"/>
      <c r="X49" s="101"/>
      <c r="Y49" s="102"/>
      <c r="Z49" s="103"/>
      <c r="AA49" s="144">
        <f t="shared" si="7"/>
        <v>0.89772281967512713</v>
      </c>
    </row>
    <row r="50" spans="1:27" ht="70.2" customHeight="1" x14ac:dyDescent="0.3">
      <c r="A50" s="28">
        <v>48</v>
      </c>
      <c r="B50" s="66">
        <v>1.4049999999999994</v>
      </c>
      <c r="C50" s="40" t="s">
        <v>53</v>
      </c>
      <c r="D50" s="66"/>
      <c r="E50" s="66" t="s">
        <v>104</v>
      </c>
      <c r="F50" s="66" t="s">
        <v>16</v>
      </c>
      <c r="G50" s="66">
        <v>214.4</v>
      </c>
      <c r="H50" s="66">
        <v>90143</v>
      </c>
      <c r="I50" s="42">
        <f t="shared" si="11"/>
        <v>19326659</v>
      </c>
      <c r="J50" s="43">
        <f t="shared" si="12"/>
        <v>1.0916661869914039E-2</v>
      </c>
      <c r="K50" s="43">
        <f t="shared" si="13"/>
        <v>0.1778572960948753</v>
      </c>
      <c r="M50" s="85" t="str">
        <f>E48</f>
        <v>SARDINEL FUNIDO IN-SITU H=0.4 M, E=0.20M,CONCRETO 3000 PSI</v>
      </c>
      <c r="N50" s="85" t="str">
        <f>F48</f>
        <v>ML</v>
      </c>
      <c r="O50" s="85">
        <f>G48+G98+G146+G195</f>
        <v>734</v>
      </c>
      <c r="P50" s="87">
        <f>H48</f>
        <v>86868</v>
      </c>
      <c r="Q50" s="94">
        <f t="shared" si="14"/>
        <v>63761112</v>
      </c>
      <c r="R50" s="43">
        <f>(Q50*100%)/$I$215</f>
        <v>3.6015459275900635E-2</v>
      </c>
      <c r="S50" s="43">
        <f t="shared" si="6"/>
        <v>0.90812249079012919</v>
      </c>
      <c r="U50" s="71" t="s">
        <v>103</v>
      </c>
      <c r="V50" s="71" t="s">
        <v>17</v>
      </c>
      <c r="W50" s="71">
        <v>734</v>
      </c>
      <c r="X50" s="91">
        <v>86868</v>
      </c>
      <c r="Y50" s="94">
        <f t="shared" si="3"/>
        <v>63761112</v>
      </c>
      <c r="Z50" s="43">
        <f t="shared" si="4"/>
        <v>3.6015459275900635E-2</v>
      </c>
      <c r="AA50" s="43">
        <f t="shared" si="7"/>
        <v>0.93373827895102779</v>
      </c>
    </row>
    <row r="51" spans="1:27" ht="8.25" customHeight="1" x14ac:dyDescent="0.3">
      <c r="A51" s="28">
        <v>49</v>
      </c>
      <c r="B51" s="66">
        <v>1.4059999999999993</v>
      </c>
      <c r="C51" s="40" t="s">
        <v>60</v>
      </c>
      <c r="D51" s="66"/>
      <c r="E51" s="66" t="s">
        <v>115</v>
      </c>
      <c r="F51" s="66" t="s">
        <v>18</v>
      </c>
      <c r="G51" s="66">
        <v>6</v>
      </c>
      <c r="H51" s="66">
        <v>208276</v>
      </c>
      <c r="I51" s="42">
        <f t="shared" si="11"/>
        <v>1249656</v>
      </c>
      <c r="J51" s="43">
        <f t="shared" si="12"/>
        <v>7.0586809679362066E-4</v>
      </c>
      <c r="K51" s="43">
        <f t="shared" si="13"/>
        <v>0.17856316419166893</v>
      </c>
      <c r="M51" s="85" t="str">
        <f>E49</f>
        <v>SUBBASE GRANULAR</v>
      </c>
      <c r="N51" s="85" t="str">
        <f>F49</f>
        <v>M3</v>
      </c>
      <c r="O51" s="85">
        <f>G49+G99+G147+G196</f>
        <v>213.28</v>
      </c>
      <c r="P51" s="87">
        <f>H49</f>
        <v>212630</v>
      </c>
      <c r="Q51" s="94">
        <f t="shared" si="14"/>
        <v>45349726</v>
      </c>
      <c r="R51" s="43">
        <f>(Q51*100%)/$I$215</f>
        <v>2.5615789290598514E-2</v>
      </c>
      <c r="S51" s="43">
        <f t="shared" si="6"/>
        <v>0.93373828008072768</v>
      </c>
      <c r="U51" s="100" t="s">
        <v>125</v>
      </c>
      <c r="V51" s="100"/>
      <c r="W51" s="100"/>
      <c r="X51" s="101"/>
      <c r="Y51" s="102"/>
      <c r="Z51" s="103"/>
      <c r="AA51" s="144">
        <f t="shared" si="7"/>
        <v>0.93373827895102779</v>
      </c>
    </row>
    <row r="52" spans="1:27" ht="8.25" customHeight="1" x14ac:dyDescent="0.3">
      <c r="A52" s="28">
        <v>50</v>
      </c>
      <c r="B52" s="66">
        <v>1.4069999999999991</v>
      </c>
      <c r="C52" s="40" t="s">
        <v>61</v>
      </c>
      <c r="D52" s="66"/>
      <c r="E52" s="66" t="s">
        <v>116</v>
      </c>
      <c r="F52" s="66" t="s">
        <v>18</v>
      </c>
      <c r="G52" s="66">
        <v>6</v>
      </c>
      <c r="H52" s="66">
        <v>79238</v>
      </c>
      <c r="I52" s="42">
        <f t="shared" si="11"/>
        <v>475428</v>
      </c>
      <c r="J52" s="43">
        <f t="shared" si="12"/>
        <v>2.68545469731188E-4</v>
      </c>
      <c r="K52" s="43">
        <f t="shared" si="13"/>
        <v>0.17883170966140011</v>
      </c>
      <c r="M52" s="85" t="str">
        <f>E50</f>
        <v>ANDÉN CONCRETO 2500 PSI EN SITIO E=0.1M</v>
      </c>
      <c r="N52" s="85" t="str">
        <f>F50</f>
        <v>M2</v>
      </c>
      <c r="O52" s="85">
        <f>G50+G100+G148+G197</f>
        <v>1066.4000000000001</v>
      </c>
      <c r="P52" s="87">
        <f>H50</f>
        <v>90143</v>
      </c>
      <c r="Q52" s="94">
        <f t="shared" si="14"/>
        <v>96128495</v>
      </c>
      <c r="R52" s="43">
        <f>(Q52*100%)/$I$215</f>
        <v>5.4298173107867345E-2</v>
      </c>
      <c r="S52" s="43">
        <f t="shared" si="6"/>
        <v>0.98803645318859501</v>
      </c>
      <c r="T52" s="79"/>
      <c r="U52" s="71" t="s">
        <v>104</v>
      </c>
      <c r="V52" s="71" t="s">
        <v>16</v>
      </c>
      <c r="W52" s="71">
        <v>1066.4000000000001</v>
      </c>
      <c r="X52" s="91">
        <v>90143</v>
      </c>
      <c r="Y52" s="94">
        <f t="shared" si="3"/>
        <v>96128495</v>
      </c>
      <c r="Z52" s="43">
        <f t="shared" si="4"/>
        <v>5.4298173107867345E-2</v>
      </c>
      <c r="AA52" s="43">
        <f t="shared" si="7"/>
        <v>0.98803645205889512</v>
      </c>
    </row>
    <row r="53" spans="1:27" s="79" customFormat="1" ht="8.25" customHeight="1" x14ac:dyDescent="0.3">
      <c r="A53" s="29">
        <v>51</v>
      </c>
      <c r="B53" s="36">
        <v>2</v>
      </c>
      <c r="C53" s="67"/>
      <c r="D53" s="36"/>
      <c r="E53" s="36" t="s">
        <v>105</v>
      </c>
      <c r="F53" s="36"/>
      <c r="G53" s="36"/>
      <c r="H53" s="36"/>
      <c r="I53" s="68">
        <f t="shared" si="11"/>
        <v>0</v>
      </c>
      <c r="J53" s="69">
        <f t="shared" si="12"/>
        <v>0</v>
      </c>
      <c r="K53" s="69">
        <f t="shared" si="13"/>
        <v>0.17883170966140011</v>
      </c>
      <c r="M53" s="85" t="str">
        <f>E51</f>
        <v>NIVELACIÓN DE CAJA DE INSPECCIÓN</v>
      </c>
      <c r="N53" s="85" t="str">
        <f>F51</f>
        <v>UN</v>
      </c>
      <c r="O53" s="85">
        <f>G51+G101+G149+G198</f>
        <v>53</v>
      </c>
      <c r="P53" s="87">
        <f>H51</f>
        <v>208276</v>
      </c>
      <c r="Q53" s="94">
        <f t="shared" si="14"/>
        <v>11038628</v>
      </c>
      <c r="R53" s="43">
        <f>(Q53*100%)/$I$215</f>
        <v>6.235168188343649E-3</v>
      </c>
      <c r="S53" s="43">
        <f t="shared" si="6"/>
        <v>0.9942716213769387</v>
      </c>
      <c r="T53" s="14"/>
      <c r="U53" s="71" t="s">
        <v>115</v>
      </c>
      <c r="V53" s="71" t="s">
        <v>18</v>
      </c>
      <c r="W53" s="71">
        <v>53</v>
      </c>
      <c r="X53" s="91">
        <v>208276</v>
      </c>
      <c r="Y53" s="94">
        <f t="shared" si="3"/>
        <v>11038628</v>
      </c>
      <c r="Z53" s="43">
        <f t="shared" si="4"/>
        <v>6.235168188343649E-3</v>
      </c>
      <c r="AA53" s="43">
        <f t="shared" si="7"/>
        <v>0.99427162024723881</v>
      </c>
    </row>
    <row r="54" spans="1:27" ht="8.25" customHeight="1" x14ac:dyDescent="0.3">
      <c r="A54" s="30">
        <v>52</v>
      </c>
      <c r="B54" s="70">
        <v>0</v>
      </c>
      <c r="C54" s="70"/>
      <c r="D54" s="70"/>
      <c r="E54" s="70" t="s">
        <v>67</v>
      </c>
      <c r="F54" s="70"/>
      <c r="G54" s="70"/>
      <c r="H54" s="70"/>
      <c r="I54" s="51">
        <f t="shared" si="11"/>
        <v>0</v>
      </c>
      <c r="J54" s="52">
        <f t="shared" si="12"/>
        <v>0</v>
      </c>
      <c r="K54" s="52">
        <f t="shared" si="13"/>
        <v>0.17883170966140011</v>
      </c>
      <c r="M54" s="85" t="str">
        <f>E52</f>
        <v>NIVELACIÓN DE CAJA VÁLVULAS DE ACUEDUCTO Y/O GAS, TAPA DE TRÁFICO LIVIANO.</v>
      </c>
      <c r="N54" s="85" t="str">
        <f>F52</f>
        <v>UN</v>
      </c>
      <c r="O54" s="85">
        <f>G52+G102+G150+G199</f>
        <v>53</v>
      </c>
      <c r="P54" s="87">
        <f>H52</f>
        <v>79238</v>
      </c>
      <c r="Q54" s="94">
        <f t="shared" si="14"/>
        <v>4199614</v>
      </c>
      <c r="R54" s="43">
        <f>(Q54*100%)/$I$215</f>
        <v>2.3721516492921607E-3</v>
      </c>
      <c r="S54" s="43">
        <f t="shared" si="6"/>
        <v>0.99664377302623086</v>
      </c>
      <c r="U54" s="71" t="s">
        <v>116</v>
      </c>
      <c r="V54" s="71" t="s">
        <v>18</v>
      </c>
      <c r="W54" s="71">
        <v>53</v>
      </c>
      <c r="X54" s="91">
        <v>79238</v>
      </c>
      <c r="Y54" s="94">
        <f t="shared" si="3"/>
        <v>4199614</v>
      </c>
      <c r="Z54" s="43">
        <f t="shared" si="4"/>
        <v>2.3721516492921607E-3</v>
      </c>
      <c r="AA54" s="43">
        <f t="shared" si="7"/>
        <v>0.99664377189653097</v>
      </c>
    </row>
    <row r="55" spans="1:27" ht="8.25" customHeight="1" x14ac:dyDescent="0.3">
      <c r="A55" s="28">
        <v>53</v>
      </c>
      <c r="B55" s="66">
        <v>1E-3</v>
      </c>
      <c r="C55" s="66" t="s">
        <v>22</v>
      </c>
      <c r="D55" s="66"/>
      <c r="E55" s="66" t="s">
        <v>69</v>
      </c>
      <c r="F55" s="66" t="s">
        <v>17</v>
      </c>
      <c r="G55" s="66">
        <v>189.15100000000001</v>
      </c>
      <c r="H55" s="66">
        <v>35988</v>
      </c>
      <c r="I55" s="42">
        <f t="shared" si="11"/>
        <v>6807166</v>
      </c>
      <c r="J55" s="43">
        <f t="shared" si="12"/>
        <v>3.8450271986676682E-3</v>
      </c>
      <c r="K55" s="43">
        <f t="shared" si="13"/>
        <v>0.18267673686006777</v>
      </c>
      <c r="M55" s="85" t="str">
        <f>E214</f>
        <v>CÁRCAMO EN CONCRETO REFORZADO CON REJILLA METÁLICA PARA RECOLECCIÓN DE AGUAS LLUVIAS</v>
      </c>
      <c r="N55" s="85" t="str">
        <f>F214</f>
        <v>ML</v>
      </c>
      <c r="O55" s="85">
        <f>G214</f>
        <v>5.8</v>
      </c>
      <c r="P55" s="87">
        <f>H214</f>
        <v>1024450</v>
      </c>
      <c r="Q55" s="94">
        <f t="shared" ref="Q55" si="15">ROUND(P55*O55,0)</f>
        <v>5941810</v>
      </c>
      <c r="R55" s="43">
        <f>(Q55*100%)/$I$215</f>
        <v>3.3562309277187508E-3</v>
      </c>
      <c r="S55" s="43">
        <f t="shared" si="6"/>
        <v>1.0000000039539496</v>
      </c>
      <c r="U55" s="71" t="s">
        <v>120</v>
      </c>
      <c r="V55" s="71" t="s">
        <v>17</v>
      </c>
      <c r="W55" s="71">
        <v>5.8</v>
      </c>
      <c r="X55" s="91">
        <v>1024450</v>
      </c>
      <c r="Y55" s="94">
        <f t="shared" si="3"/>
        <v>5941810</v>
      </c>
      <c r="Z55" s="43">
        <f t="shared" si="4"/>
        <v>3.3562309277187508E-3</v>
      </c>
      <c r="AA55" s="43">
        <f t="shared" si="7"/>
        <v>1.0000000028242497</v>
      </c>
    </row>
    <row r="56" spans="1:27" ht="8.25" customHeight="1" x14ac:dyDescent="0.3">
      <c r="A56" s="73">
        <v>54</v>
      </c>
      <c r="B56" s="74">
        <v>2.1</v>
      </c>
      <c r="C56" s="74"/>
      <c r="D56" s="74"/>
      <c r="E56" s="74" t="s">
        <v>70</v>
      </c>
      <c r="F56" s="74"/>
      <c r="G56" s="74"/>
      <c r="H56" s="74"/>
      <c r="I56" s="75">
        <f t="shared" si="11"/>
        <v>0</v>
      </c>
      <c r="J56" s="76">
        <f t="shared" si="12"/>
        <v>0</v>
      </c>
      <c r="K56" s="76">
        <f t="shared" si="13"/>
        <v>0.18267673686006777</v>
      </c>
      <c r="M56" s="88" t="s">
        <v>122</v>
      </c>
      <c r="N56" s="88"/>
      <c r="O56" s="88"/>
      <c r="P56" s="88"/>
      <c r="Q56" s="91">
        <f>+SUM(Q5:Q55)</f>
        <v>1770381762</v>
      </c>
      <c r="R56" s="71"/>
      <c r="S56" s="71"/>
      <c r="U56" s="71" t="s">
        <v>122</v>
      </c>
      <c r="V56" s="71"/>
      <c r="W56" s="71"/>
      <c r="X56" s="91"/>
      <c r="Y56" s="104">
        <f>+SUM(Y5:Y55)</f>
        <v>1770381760</v>
      </c>
      <c r="Z56" s="97"/>
      <c r="AA56" s="97"/>
    </row>
    <row r="57" spans="1:27" ht="8.25" customHeight="1" x14ac:dyDescent="0.3">
      <c r="A57" s="28">
        <v>55</v>
      </c>
      <c r="B57" s="66">
        <v>2.101</v>
      </c>
      <c r="C57" s="66" t="s">
        <v>58</v>
      </c>
      <c r="D57" s="66"/>
      <c r="E57" s="66" t="s">
        <v>113</v>
      </c>
      <c r="F57" s="66" t="s">
        <v>16</v>
      </c>
      <c r="G57" s="66">
        <v>608.49299999999994</v>
      </c>
      <c r="H57" s="66">
        <v>6376</v>
      </c>
      <c r="I57" s="42">
        <f t="shared" si="11"/>
        <v>3879751</v>
      </c>
      <c r="J57" s="43">
        <f t="shared" si="12"/>
        <v>2.1914770580088814E-3</v>
      </c>
      <c r="K57" s="43">
        <f t="shared" si="13"/>
        <v>0.18486821391807665</v>
      </c>
    </row>
    <row r="58" spans="1:27" ht="8.25" customHeight="1" x14ac:dyDescent="0.3">
      <c r="A58" s="28">
        <v>56</v>
      </c>
      <c r="B58" s="66">
        <v>2.1019999999999999</v>
      </c>
      <c r="C58" s="66" t="s">
        <v>23</v>
      </c>
      <c r="D58" s="66"/>
      <c r="E58" s="66" t="s">
        <v>71</v>
      </c>
      <c r="F58" s="66" t="s">
        <v>19</v>
      </c>
      <c r="G58" s="66">
        <v>121.6986</v>
      </c>
      <c r="H58" s="66">
        <v>228726</v>
      </c>
      <c r="I58" s="42">
        <f t="shared" si="11"/>
        <v>27835634</v>
      </c>
      <c r="J58" s="43">
        <f t="shared" si="12"/>
        <v>1.5722955753122297E-2</v>
      </c>
      <c r="K58" s="43">
        <f t="shared" si="13"/>
        <v>0.20059116967119894</v>
      </c>
    </row>
    <row r="59" spans="1:27" ht="8.25" customHeight="1" x14ac:dyDescent="0.3">
      <c r="A59" s="28">
        <v>57</v>
      </c>
      <c r="B59" s="66">
        <v>2.1029999999999998</v>
      </c>
      <c r="C59" s="66" t="s">
        <v>24</v>
      </c>
      <c r="D59" s="66"/>
      <c r="E59" s="66" t="s">
        <v>72</v>
      </c>
      <c r="F59" s="66" t="s">
        <v>19</v>
      </c>
      <c r="G59" s="66">
        <v>365.09579999999994</v>
      </c>
      <c r="H59" s="66">
        <v>29781</v>
      </c>
      <c r="I59" s="42">
        <f t="shared" si="11"/>
        <v>10872918</v>
      </c>
      <c r="J59" s="43">
        <f t="shared" si="12"/>
        <v>6.1415669074154008E-3</v>
      </c>
      <c r="K59" s="43">
        <f t="shared" si="13"/>
        <v>0.20673273657861435</v>
      </c>
    </row>
    <row r="60" spans="1:27" ht="8.25" customHeight="1" x14ac:dyDescent="0.3">
      <c r="A60" s="28">
        <v>58</v>
      </c>
      <c r="B60" s="66">
        <v>2.1039999999999996</v>
      </c>
      <c r="C60" s="66" t="s">
        <v>25</v>
      </c>
      <c r="D60" s="66"/>
      <c r="E60" s="66" t="s">
        <v>73</v>
      </c>
      <c r="F60" s="66" t="s">
        <v>19</v>
      </c>
      <c r="G60" s="66">
        <v>121.6986</v>
      </c>
      <c r="H60" s="66">
        <v>689</v>
      </c>
      <c r="I60" s="42">
        <f t="shared" si="11"/>
        <v>83850</v>
      </c>
      <c r="J60" s="43">
        <f t="shared" si="12"/>
        <v>4.7362666138637427E-5</v>
      </c>
      <c r="K60" s="43">
        <f t="shared" si="13"/>
        <v>0.20678009924475299</v>
      </c>
    </row>
    <row r="61" spans="1:27" ht="8.25" customHeight="1" x14ac:dyDescent="0.3">
      <c r="A61" s="28">
        <v>59</v>
      </c>
      <c r="B61" s="66">
        <v>2.1049999999999995</v>
      </c>
      <c r="C61" s="66" t="s">
        <v>26</v>
      </c>
      <c r="D61" s="66"/>
      <c r="E61" s="66" t="s">
        <v>74</v>
      </c>
      <c r="F61" s="66" t="s">
        <v>16</v>
      </c>
      <c r="G61" s="66">
        <v>608.49299999999994</v>
      </c>
      <c r="H61" s="66">
        <v>11747</v>
      </c>
      <c r="I61" s="42">
        <f t="shared" si="11"/>
        <v>7147967</v>
      </c>
      <c r="J61" s="43">
        <f t="shared" si="12"/>
        <v>4.0375286176624657E-3</v>
      </c>
      <c r="K61" s="43">
        <f t="shared" si="13"/>
        <v>0.21081762786241545</v>
      </c>
    </row>
    <row r="62" spans="1:27" ht="8.25" customHeight="1" x14ac:dyDescent="0.3">
      <c r="A62" s="28">
        <v>60</v>
      </c>
      <c r="B62" s="66">
        <v>2.1059999999999994</v>
      </c>
      <c r="C62" s="66" t="s">
        <v>27</v>
      </c>
      <c r="D62" s="66"/>
      <c r="E62" s="66" t="s">
        <v>75</v>
      </c>
      <c r="F62" s="66" t="s">
        <v>19</v>
      </c>
      <c r="G62" s="66">
        <v>121.6986</v>
      </c>
      <c r="H62" s="66">
        <v>212630</v>
      </c>
      <c r="I62" s="42">
        <f t="shared" si="11"/>
        <v>25876773</v>
      </c>
      <c r="J62" s="43">
        <f t="shared" si="12"/>
        <v>1.4616493265883211E-2</v>
      </c>
      <c r="K62" s="43">
        <f t="shared" si="13"/>
        <v>0.22543412112829866</v>
      </c>
    </row>
    <row r="63" spans="1:27" ht="8.25" customHeight="1" x14ac:dyDescent="0.3">
      <c r="A63" s="28">
        <v>61</v>
      </c>
      <c r="B63" s="66">
        <v>2.1069999999999993</v>
      </c>
      <c r="C63" s="66" t="s">
        <v>28</v>
      </c>
      <c r="D63" s="66"/>
      <c r="E63" s="66" t="s">
        <v>76</v>
      </c>
      <c r="F63" s="66" t="s">
        <v>19</v>
      </c>
      <c r="G63" s="66">
        <v>121.6986</v>
      </c>
      <c r="H63" s="66">
        <v>252355</v>
      </c>
      <c r="I63" s="42">
        <f t="shared" si="11"/>
        <v>30711250</v>
      </c>
      <c r="J63" s="43">
        <f t="shared" si="12"/>
        <v>1.7347247232560866E-2</v>
      </c>
      <c r="K63" s="43">
        <f t="shared" si="13"/>
        <v>0.24278136836085953</v>
      </c>
    </row>
    <row r="64" spans="1:27" ht="8.25" customHeight="1" x14ac:dyDescent="0.3">
      <c r="A64" s="28">
        <v>62</v>
      </c>
      <c r="B64" s="66">
        <v>2.1079999999999992</v>
      </c>
      <c r="C64" s="66" t="s">
        <v>29</v>
      </c>
      <c r="D64" s="66"/>
      <c r="E64" s="66" t="s">
        <v>77</v>
      </c>
      <c r="F64" s="66" t="s">
        <v>19</v>
      </c>
      <c r="G64" s="66">
        <v>121.6986</v>
      </c>
      <c r="H64" s="66">
        <v>1012983</v>
      </c>
      <c r="I64" s="42">
        <f t="shared" si="11"/>
        <v>123278613</v>
      </c>
      <c r="J64" s="43">
        <f t="shared" si="12"/>
        <v>6.9633915200396995E-2</v>
      </c>
      <c r="K64" s="43">
        <f t="shared" si="13"/>
        <v>0.31241528356125653</v>
      </c>
    </row>
    <row r="65" spans="1:11" ht="8.25" customHeight="1" x14ac:dyDescent="0.3">
      <c r="A65" s="30">
        <v>63</v>
      </c>
      <c r="B65" s="70">
        <v>2.2000000000000002</v>
      </c>
      <c r="C65" s="70"/>
      <c r="D65" s="70"/>
      <c r="E65" s="70" t="s">
        <v>78</v>
      </c>
      <c r="F65" s="70"/>
      <c r="G65" s="70"/>
      <c r="H65" s="70"/>
      <c r="I65" s="51">
        <f t="shared" si="11"/>
        <v>0</v>
      </c>
      <c r="J65" s="52">
        <f t="shared" si="12"/>
        <v>0</v>
      </c>
      <c r="K65" s="52">
        <f t="shared" si="13"/>
        <v>0.31241528356125653</v>
      </c>
    </row>
    <row r="66" spans="1:11" ht="8.25" customHeight="1" x14ac:dyDescent="0.3">
      <c r="A66" s="28">
        <v>64</v>
      </c>
      <c r="B66" s="66">
        <v>2.2010000000000001</v>
      </c>
      <c r="C66" s="66" t="s">
        <v>59</v>
      </c>
      <c r="D66" s="66"/>
      <c r="E66" s="66" t="s">
        <v>114</v>
      </c>
      <c r="F66" s="66" t="s">
        <v>17</v>
      </c>
      <c r="G66" s="66">
        <v>86</v>
      </c>
      <c r="H66" s="66">
        <v>7429</v>
      </c>
      <c r="I66" s="42">
        <f t="shared" si="11"/>
        <v>638894</v>
      </c>
      <c r="J66" s="43">
        <f t="shared" si="12"/>
        <v>3.608792274296794E-4</v>
      </c>
      <c r="K66" s="43">
        <f t="shared" si="13"/>
        <v>0.3127761627886862</v>
      </c>
    </row>
    <row r="67" spans="1:11" ht="8.25" customHeight="1" x14ac:dyDescent="0.3">
      <c r="A67" s="28">
        <v>65</v>
      </c>
      <c r="B67" s="66">
        <v>2.202</v>
      </c>
      <c r="C67" s="66" t="s">
        <v>30</v>
      </c>
      <c r="D67" s="66"/>
      <c r="E67" s="66" t="s">
        <v>79</v>
      </c>
      <c r="F67" s="66" t="s">
        <v>19</v>
      </c>
      <c r="G67" s="66">
        <v>185.76000000000002</v>
      </c>
      <c r="H67" s="66">
        <v>71810</v>
      </c>
      <c r="I67" s="42">
        <f t="shared" si="11"/>
        <v>13339426</v>
      </c>
      <c r="J67" s="43">
        <f t="shared" si="12"/>
        <v>7.5347737640913499E-3</v>
      </c>
      <c r="K67" s="43">
        <f t="shared" si="13"/>
        <v>0.32031093655277754</v>
      </c>
    </row>
    <row r="68" spans="1:11" ht="8.25" customHeight="1" x14ac:dyDescent="0.3">
      <c r="A68" s="28">
        <v>66</v>
      </c>
      <c r="B68" s="66">
        <v>2.2029999999999998</v>
      </c>
      <c r="C68" s="66" t="s">
        <v>31</v>
      </c>
      <c r="D68" s="66"/>
      <c r="E68" s="66" t="s">
        <v>80</v>
      </c>
      <c r="F68" s="66" t="s">
        <v>16</v>
      </c>
      <c r="G68" s="66">
        <v>464.40000000000003</v>
      </c>
      <c r="H68" s="66">
        <v>19985</v>
      </c>
      <c r="I68" s="42">
        <f t="shared" si="11"/>
        <v>9281034</v>
      </c>
      <c r="J68" s="43">
        <f t="shared" si="12"/>
        <v>5.2423913507852436E-3</v>
      </c>
      <c r="K68" s="43">
        <f t="shared" si="13"/>
        <v>0.32555332790356278</v>
      </c>
    </row>
    <row r="69" spans="1:11" ht="8.25" customHeight="1" x14ac:dyDescent="0.3">
      <c r="A69" s="28">
        <v>67</v>
      </c>
      <c r="B69" s="66">
        <v>2.2039999999999997</v>
      </c>
      <c r="C69" s="66" t="s">
        <v>32</v>
      </c>
      <c r="D69" s="66"/>
      <c r="E69" s="66" t="s">
        <v>81</v>
      </c>
      <c r="F69" s="66" t="s">
        <v>19</v>
      </c>
      <c r="G69" s="66">
        <v>41.279999999999994</v>
      </c>
      <c r="H69" s="66">
        <v>33882</v>
      </c>
      <c r="I69" s="42">
        <f t="shared" si="11"/>
        <v>1398649</v>
      </c>
      <c r="J69" s="43">
        <f t="shared" si="12"/>
        <v>7.9002678154012048E-4</v>
      </c>
      <c r="K69" s="43">
        <f t="shared" si="13"/>
        <v>0.32634335468510289</v>
      </c>
    </row>
    <row r="70" spans="1:11" ht="8.25" customHeight="1" x14ac:dyDescent="0.3">
      <c r="A70" s="28">
        <v>68</v>
      </c>
      <c r="B70" s="66">
        <v>2.2049999999999996</v>
      </c>
      <c r="C70" s="66" t="s">
        <v>33</v>
      </c>
      <c r="D70" s="66"/>
      <c r="E70" s="66" t="s">
        <v>82</v>
      </c>
      <c r="F70" s="66" t="s">
        <v>18</v>
      </c>
      <c r="G70" s="66">
        <v>2</v>
      </c>
      <c r="H70" s="66">
        <v>212465</v>
      </c>
      <c r="I70" s="42">
        <f t="shared" si="11"/>
        <v>424930</v>
      </c>
      <c r="J70" s="43">
        <f t="shared" si="12"/>
        <v>2.4002167826226836E-4</v>
      </c>
      <c r="K70" s="43">
        <f t="shared" si="13"/>
        <v>0.32658337636336515</v>
      </c>
    </row>
    <row r="71" spans="1:11" ht="8.25" customHeight="1" x14ac:dyDescent="0.3">
      <c r="A71" s="28">
        <v>69</v>
      </c>
      <c r="B71" s="66">
        <v>2.2059999999999995</v>
      </c>
      <c r="C71" s="66" t="s">
        <v>34</v>
      </c>
      <c r="D71" s="66"/>
      <c r="E71" s="66" t="s">
        <v>83</v>
      </c>
      <c r="F71" s="66" t="s">
        <v>19</v>
      </c>
      <c r="G71" s="66">
        <v>24.08</v>
      </c>
      <c r="H71" s="66">
        <v>128236</v>
      </c>
      <c r="I71" s="42">
        <f t="shared" si="11"/>
        <v>3087923</v>
      </c>
      <c r="J71" s="43">
        <f t="shared" si="12"/>
        <v>1.7442130722816898E-3</v>
      </c>
      <c r="K71" s="43">
        <f t="shared" si="13"/>
        <v>0.32832758943564683</v>
      </c>
    </row>
    <row r="72" spans="1:11" ht="8.25" customHeight="1" x14ac:dyDescent="0.3">
      <c r="A72" s="28">
        <v>70</v>
      </c>
      <c r="B72" s="66">
        <v>2.2069999999999994</v>
      </c>
      <c r="C72" s="66" t="s">
        <v>35</v>
      </c>
      <c r="D72" s="66"/>
      <c r="E72" s="66" t="s">
        <v>84</v>
      </c>
      <c r="F72" s="66" t="s">
        <v>19</v>
      </c>
      <c r="G72" s="66">
        <v>82.559999999999988</v>
      </c>
      <c r="H72" s="66">
        <v>192649</v>
      </c>
      <c r="I72" s="42">
        <f t="shared" si="11"/>
        <v>15905101</v>
      </c>
      <c r="J72" s="43">
        <f t="shared" si="12"/>
        <v>8.9839950931938969E-3</v>
      </c>
      <c r="K72" s="43">
        <f t="shared" si="13"/>
        <v>0.33731158452884075</v>
      </c>
    </row>
    <row r="73" spans="1:11" ht="8.25" customHeight="1" x14ac:dyDescent="0.3">
      <c r="A73" s="28">
        <v>71</v>
      </c>
      <c r="B73" s="66">
        <v>2.2079999999999993</v>
      </c>
      <c r="C73" s="66" t="s">
        <v>36</v>
      </c>
      <c r="D73" s="66"/>
      <c r="E73" s="66" t="s">
        <v>106</v>
      </c>
      <c r="F73" s="66" t="s">
        <v>17</v>
      </c>
      <c r="G73" s="66">
        <v>69</v>
      </c>
      <c r="H73" s="66">
        <v>63994</v>
      </c>
      <c r="I73" s="42">
        <f t="shared" si="11"/>
        <v>4415586</v>
      </c>
      <c r="J73" s="43">
        <f t="shared" si="12"/>
        <v>2.4941434171072327E-3</v>
      </c>
      <c r="K73" s="43">
        <f t="shared" si="13"/>
        <v>0.33980572794594799</v>
      </c>
    </row>
    <row r="74" spans="1:11" ht="15" customHeight="1" x14ac:dyDescent="0.3">
      <c r="A74" s="28">
        <v>72</v>
      </c>
      <c r="B74" s="66">
        <v>2.2089999999999992</v>
      </c>
      <c r="C74" s="66" t="s">
        <v>54</v>
      </c>
      <c r="D74" s="66"/>
      <c r="E74" s="66" t="s">
        <v>107</v>
      </c>
      <c r="F74" s="66" t="s">
        <v>17</v>
      </c>
      <c r="G74" s="66">
        <v>86</v>
      </c>
      <c r="H74" s="66">
        <v>580086</v>
      </c>
      <c r="I74" s="42">
        <f t="shared" si="11"/>
        <v>49887396</v>
      </c>
      <c r="J74" s="43">
        <f t="shared" si="12"/>
        <v>2.8178891845843723E-2</v>
      </c>
      <c r="K74" s="43">
        <f t="shared" si="13"/>
        <v>0.3679846197917917</v>
      </c>
    </row>
    <row r="75" spans="1:11" ht="8.25" customHeight="1" x14ac:dyDescent="0.3">
      <c r="A75" s="28">
        <v>73</v>
      </c>
      <c r="B75" s="66">
        <v>2.2099999999999991</v>
      </c>
      <c r="C75" s="66" t="s">
        <v>62</v>
      </c>
      <c r="D75" s="66"/>
      <c r="E75" s="66" t="s">
        <v>117</v>
      </c>
      <c r="F75" s="66" t="s">
        <v>18</v>
      </c>
      <c r="G75" s="66">
        <v>12</v>
      </c>
      <c r="H75" s="66">
        <v>484197</v>
      </c>
      <c r="I75" s="42">
        <f t="shared" si="11"/>
        <v>5810364</v>
      </c>
      <c r="J75" s="43">
        <f t="shared" si="12"/>
        <v>3.2819836645910307E-3</v>
      </c>
      <c r="K75" s="43">
        <f t="shared" si="13"/>
        <v>0.37126660345638274</v>
      </c>
    </row>
    <row r="76" spans="1:11" ht="8.25" customHeight="1" x14ac:dyDescent="0.3">
      <c r="A76" s="28">
        <v>74</v>
      </c>
      <c r="B76" s="66">
        <v>2.210999999999999</v>
      </c>
      <c r="C76" s="66" t="s">
        <v>39</v>
      </c>
      <c r="D76" s="66"/>
      <c r="E76" s="66" t="s">
        <v>88</v>
      </c>
      <c r="F76" s="66" t="s">
        <v>18</v>
      </c>
      <c r="G76" s="66">
        <v>12</v>
      </c>
      <c r="H76" s="66">
        <v>380286</v>
      </c>
      <c r="I76" s="42">
        <f t="shared" si="11"/>
        <v>4563432</v>
      </c>
      <c r="J76" s="43">
        <f t="shared" si="12"/>
        <v>2.5776542189907508E-3</v>
      </c>
      <c r="K76" s="43">
        <f t="shared" si="13"/>
        <v>0.37384425767537349</v>
      </c>
    </row>
    <row r="77" spans="1:11" ht="8.25" customHeight="1" x14ac:dyDescent="0.3">
      <c r="A77" s="28">
        <v>75</v>
      </c>
      <c r="B77" s="66">
        <v>2.2119999999999989</v>
      </c>
      <c r="C77" s="66" t="s">
        <v>40</v>
      </c>
      <c r="D77" s="66"/>
      <c r="E77" s="66" t="s">
        <v>89</v>
      </c>
      <c r="F77" s="66" t="s">
        <v>18</v>
      </c>
      <c r="G77" s="66">
        <v>2</v>
      </c>
      <c r="H77" s="66">
        <v>1216356</v>
      </c>
      <c r="I77" s="42">
        <f t="shared" si="11"/>
        <v>2432712</v>
      </c>
      <c r="J77" s="43">
        <f t="shared" si="12"/>
        <v>1.3741171886399158E-3</v>
      </c>
      <c r="K77" s="43">
        <f t="shared" si="13"/>
        <v>0.37521837486401338</v>
      </c>
    </row>
    <row r="78" spans="1:11" ht="8.25" customHeight="1" x14ac:dyDescent="0.3">
      <c r="A78" s="28">
        <v>76</v>
      </c>
      <c r="B78" s="66">
        <v>2.2129999999999987</v>
      </c>
      <c r="C78" s="66" t="s">
        <v>41</v>
      </c>
      <c r="D78" s="66"/>
      <c r="E78" s="66" t="s">
        <v>90</v>
      </c>
      <c r="F78" s="66" t="s">
        <v>17</v>
      </c>
      <c r="G78" s="66">
        <v>2.7</v>
      </c>
      <c r="H78" s="66">
        <v>972641</v>
      </c>
      <c r="I78" s="42">
        <f t="shared" si="11"/>
        <v>2626131</v>
      </c>
      <c r="J78" s="43">
        <f t="shared" si="12"/>
        <v>1.4833698961159933E-3</v>
      </c>
      <c r="K78" s="43">
        <f t="shared" si="13"/>
        <v>0.37670174476012935</v>
      </c>
    </row>
    <row r="79" spans="1:11" ht="8.25" customHeight="1" x14ac:dyDescent="0.3">
      <c r="A79" s="28">
        <v>77</v>
      </c>
      <c r="B79" s="66">
        <v>2.2139999999999986</v>
      </c>
      <c r="C79" s="66" t="s">
        <v>42</v>
      </c>
      <c r="D79" s="66"/>
      <c r="E79" s="66" t="s">
        <v>91</v>
      </c>
      <c r="F79" s="66" t="s">
        <v>18</v>
      </c>
      <c r="G79" s="66">
        <v>2</v>
      </c>
      <c r="H79" s="66">
        <v>1203072</v>
      </c>
      <c r="I79" s="42">
        <f t="shared" si="11"/>
        <v>2406144</v>
      </c>
      <c r="J79" s="43">
        <f t="shared" si="12"/>
        <v>1.3591102558555231E-3</v>
      </c>
      <c r="K79" s="43">
        <f t="shared" si="13"/>
        <v>0.37806085501598485</v>
      </c>
    </row>
    <row r="80" spans="1:11" ht="8.25" customHeight="1" x14ac:dyDescent="0.3">
      <c r="A80" s="28">
        <v>78</v>
      </c>
      <c r="B80" s="66">
        <v>2.2149999999999985</v>
      </c>
      <c r="C80" s="66" t="s">
        <v>55</v>
      </c>
      <c r="D80" s="66"/>
      <c r="E80" s="66" t="s">
        <v>108</v>
      </c>
      <c r="F80" s="66" t="s">
        <v>18</v>
      </c>
      <c r="G80" s="66">
        <v>2</v>
      </c>
      <c r="H80" s="66">
        <v>3459890</v>
      </c>
      <c r="I80" s="42">
        <f t="shared" si="11"/>
        <v>6919780</v>
      </c>
      <c r="J80" s="43">
        <f t="shared" si="12"/>
        <v>3.9086372080240966E-3</v>
      </c>
      <c r="K80" s="43">
        <f t="shared" si="13"/>
        <v>0.38196949222400894</v>
      </c>
    </row>
    <row r="81" spans="1:11" ht="8.25" customHeight="1" x14ac:dyDescent="0.3">
      <c r="A81" s="30">
        <v>79</v>
      </c>
      <c r="B81" s="70">
        <v>2.2999999999999998</v>
      </c>
      <c r="C81" s="70"/>
      <c r="D81" s="70"/>
      <c r="E81" s="70" t="s">
        <v>92</v>
      </c>
      <c r="F81" s="70"/>
      <c r="G81" s="70"/>
      <c r="H81" s="70"/>
      <c r="I81" s="51">
        <f t="shared" si="11"/>
        <v>0</v>
      </c>
      <c r="J81" s="52">
        <f t="shared" si="12"/>
        <v>0</v>
      </c>
      <c r="K81" s="52">
        <f t="shared" si="13"/>
        <v>0.38196949222400894</v>
      </c>
    </row>
    <row r="82" spans="1:11" ht="8.25" customHeight="1" x14ac:dyDescent="0.3">
      <c r="A82" s="28">
        <v>80</v>
      </c>
      <c r="B82" s="66">
        <v>2.3009999999999997</v>
      </c>
      <c r="C82" s="66" t="s">
        <v>59</v>
      </c>
      <c r="D82" s="66"/>
      <c r="E82" s="66" t="s">
        <v>114</v>
      </c>
      <c r="F82" s="66" t="s">
        <v>17</v>
      </c>
      <c r="G82" s="66">
        <v>86</v>
      </c>
      <c r="H82" s="66">
        <v>7429</v>
      </c>
      <c r="I82" s="42">
        <f t="shared" si="11"/>
        <v>638894</v>
      </c>
      <c r="J82" s="43">
        <f t="shared" si="12"/>
        <v>3.608792274296794E-4</v>
      </c>
      <c r="K82" s="43">
        <f t="shared" si="13"/>
        <v>0.38233037145143861</v>
      </c>
    </row>
    <row r="83" spans="1:11" ht="8.25" customHeight="1" x14ac:dyDescent="0.3">
      <c r="A83" s="28">
        <v>81</v>
      </c>
      <c r="B83" s="66">
        <v>2.3019999999999996</v>
      </c>
      <c r="C83" s="66" t="s">
        <v>30</v>
      </c>
      <c r="D83" s="66"/>
      <c r="E83" s="66" t="s">
        <v>79</v>
      </c>
      <c r="F83" s="66" t="s">
        <v>19</v>
      </c>
      <c r="G83" s="66">
        <v>18.059999999999999</v>
      </c>
      <c r="H83" s="66">
        <v>71810</v>
      </c>
      <c r="I83" s="42">
        <f t="shared" si="11"/>
        <v>1296889</v>
      </c>
      <c r="J83" s="43">
        <f t="shared" si="12"/>
        <v>7.3254765326024273E-4</v>
      </c>
      <c r="K83" s="43">
        <f t="shared" si="13"/>
        <v>0.38306291910469886</v>
      </c>
    </row>
    <row r="84" spans="1:11" ht="8.25" customHeight="1" x14ac:dyDescent="0.3">
      <c r="A84" s="28">
        <v>82</v>
      </c>
      <c r="B84" s="66">
        <v>2.3029999999999995</v>
      </c>
      <c r="C84" s="66" t="s">
        <v>43</v>
      </c>
      <c r="D84" s="66"/>
      <c r="E84" s="66" t="s">
        <v>93</v>
      </c>
      <c r="F84" s="66" t="s">
        <v>17</v>
      </c>
      <c r="G84" s="66">
        <v>94.600000000000009</v>
      </c>
      <c r="H84" s="66">
        <v>46802</v>
      </c>
      <c r="I84" s="42">
        <f t="shared" si="11"/>
        <v>4427469</v>
      </c>
      <c r="J84" s="43">
        <f t="shared" si="12"/>
        <v>2.5008555287557173E-3</v>
      </c>
      <c r="K84" s="43">
        <f t="shared" si="13"/>
        <v>0.38556377463345459</v>
      </c>
    </row>
    <row r="85" spans="1:11" ht="8.25" customHeight="1" x14ac:dyDescent="0.3">
      <c r="A85" s="28">
        <v>83</v>
      </c>
      <c r="B85" s="66">
        <v>2.3039999999999994</v>
      </c>
      <c r="C85" s="66" t="s">
        <v>34</v>
      </c>
      <c r="D85" s="66"/>
      <c r="E85" s="66" t="s">
        <v>83</v>
      </c>
      <c r="F85" s="66" t="s">
        <v>19</v>
      </c>
      <c r="G85" s="66">
        <v>3.0960000000000001</v>
      </c>
      <c r="H85" s="66">
        <v>128236</v>
      </c>
      <c r="I85" s="42">
        <f t="shared" si="11"/>
        <v>397019</v>
      </c>
      <c r="J85" s="43">
        <f t="shared" si="12"/>
        <v>2.2425615202976377E-4</v>
      </c>
      <c r="K85" s="43">
        <f t="shared" si="13"/>
        <v>0.38578803078548435</v>
      </c>
    </row>
    <row r="86" spans="1:11" ht="8.25" customHeight="1" x14ac:dyDescent="0.3">
      <c r="A86" s="28">
        <v>84</v>
      </c>
      <c r="B86" s="66">
        <v>2.3049999999999993</v>
      </c>
      <c r="C86" s="66" t="s">
        <v>35</v>
      </c>
      <c r="D86" s="66"/>
      <c r="E86" s="66" t="s">
        <v>84</v>
      </c>
      <c r="F86" s="66" t="s">
        <v>19</v>
      </c>
      <c r="G86" s="66">
        <v>15.48</v>
      </c>
      <c r="H86" s="66">
        <v>192649</v>
      </c>
      <c r="I86" s="42">
        <f t="shared" si="11"/>
        <v>2982207</v>
      </c>
      <c r="J86" s="43">
        <f t="shared" si="12"/>
        <v>1.6844993977019381E-3</v>
      </c>
      <c r="K86" s="43">
        <f t="shared" si="13"/>
        <v>0.38747253018318628</v>
      </c>
    </row>
    <row r="87" spans="1:11" ht="8.25" customHeight="1" x14ac:dyDescent="0.3">
      <c r="A87" s="28">
        <v>85</v>
      </c>
      <c r="B87" s="66">
        <v>2.3059999999999992</v>
      </c>
      <c r="C87" s="66" t="s">
        <v>32</v>
      </c>
      <c r="D87" s="66"/>
      <c r="E87" s="66" t="s">
        <v>81</v>
      </c>
      <c r="F87" s="66" t="s">
        <v>19</v>
      </c>
      <c r="G87" s="66">
        <v>12.9</v>
      </c>
      <c r="H87" s="66">
        <v>33882</v>
      </c>
      <c r="I87" s="42">
        <f t="shared" si="11"/>
        <v>437078</v>
      </c>
      <c r="J87" s="43">
        <f t="shared" si="12"/>
        <v>2.4688347514064838E-4</v>
      </c>
      <c r="K87" s="43">
        <f t="shared" si="13"/>
        <v>0.38771941365832691</v>
      </c>
    </row>
    <row r="88" spans="1:11" ht="8.25" customHeight="1" x14ac:dyDescent="0.3">
      <c r="A88" s="28">
        <v>86</v>
      </c>
      <c r="B88" s="66">
        <v>2.3069999999999991</v>
      </c>
      <c r="C88" s="66" t="s">
        <v>44</v>
      </c>
      <c r="D88" s="66"/>
      <c r="E88" s="66" t="s">
        <v>94</v>
      </c>
      <c r="F88" s="66" t="s">
        <v>18</v>
      </c>
      <c r="G88" s="66">
        <v>24</v>
      </c>
      <c r="H88" s="66">
        <v>191890</v>
      </c>
      <c r="I88" s="42">
        <f t="shared" si="11"/>
        <v>4605360</v>
      </c>
      <c r="J88" s="43">
        <f t="shared" si="12"/>
        <v>2.6013372466098419E-3</v>
      </c>
      <c r="K88" s="43">
        <f t="shared" si="13"/>
        <v>0.39032075090493673</v>
      </c>
    </row>
    <row r="89" spans="1:11" ht="8.25" customHeight="1" x14ac:dyDescent="0.3">
      <c r="A89" s="28">
        <v>87</v>
      </c>
      <c r="B89" s="66">
        <v>2.3079999999999989</v>
      </c>
      <c r="C89" s="66" t="s">
        <v>45</v>
      </c>
      <c r="D89" s="66"/>
      <c r="E89" s="66" t="s">
        <v>95</v>
      </c>
      <c r="F89" s="66" t="s">
        <v>18</v>
      </c>
      <c r="G89" s="66">
        <v>12</v>
      </c>
      <c r="H89" s="66">
        <v>189245</v>
      </c>
      <c r="I89" s="42">
        <f t="shared" si="11"/>
        <v>2270940</v>
      </c>
      <c r="J89" s="43">
        <f t="shared" si="12"/>
        <v>1.2827402867129072E-3</v>
      </c>
      <c r="K89" s="43">
        <f t="shared" si="13"/>
        <v>0.39160349119164961</v>
      </c>
    </row>
    <row r="90" spans="1:11" ht="8.25" customHeight="1" x14ac:dyDescent="0.3">
      <c r="A90" s="28">
        <v>88</v>
      </c>
      <c r="B90" s="66">
        <v>2.3089999999999988</v>
      </c>
      <c r="C90" s="66" t="s">
        <v>46</v>
      </c>
      <c r="D90" s="66"/>
      <c r="E90" s="66" t="s">
        <v>96</v>
      </c>
      <c r="F90" s="66" t="s">
        <v>18</v>
      </c>
      <c r="G90" s="66">
        <v>24</v>
      </c>
      <c r="H90" s="66">
        <v>360352</v>
      </c>
      <c r="I90" s="42">
        <f t="shared" si="11"/>
        <v>8648448</v>
      </c>
      <c r="J90" s="43">
        <f t="shared" si="12"/>
        <v>4.8850751966770011E-3</v>
      </c>
      <c r="K90" s="43">
        <f t="shared" si="13"/>
        <v>0.39648856638832664</v>
      </c>
    </row>
    <row r="91" spans="1:11" ht="8.25" customHeight="1" x14ac:dyDescent="0.3">
      <c r="A91" s="28">
        <v>89</v>
      </c>
      <c r="B91" s="66">
        <v>2.3099999999999987</v>
      </c>
      <c r="C91" s="66" t="s">
        <v>47</v>
      </c>
      <c r="D91" s="66"/>
      <c r="E91" s="66" t="s">
        <v>97</v>
      </c>
      <c r="F91" s="66" t="s">
        <v>18</v>
      </c>
      <c r="G91" s="66">
        <v>12</v>
      </c>
      <c r="H91" s="66">
        <v>112935</v>
      </c>
      <c r="I91" s="42">
        <f t="shared" si="11"/>
        <v>1355220</v>
      </c>
      <c r="J91" s="43">
        <f t="shared" si="12"/>
        <v>7.6549591418490414E-4</v>
      </c>
      <c r="K91" s="43">
        <f t="shared" si="13"/>
        <v>0.39725406230251153</v>
      </c>
    </row>
    <row r="92" spans="1:11" ht="8.25" customHeight="1" x14ac:dyDescent="0.3">
      <c r="A92" s="28">
        <v>90</v>
      </c>
      <c r="B92" s="66">
        <v>2.3109999999999986</v>
      </c>
      <c r="C92" s="66" t="s">
        <v>48</v>
      </c>
      <c r="D92" s="66"/>
      <c r="E92" s="66" t="s">
        <v>98</v>
      </c>
      <c r="F92" s="66" t="s">
        <v>18</v>
      </c>
      <c r="G92" s="66">
        <v>48</v>
      </c>
      <c r="H92" s="66">
        <v>36368</v>
      </c>
      <c r="I92" s="42">
        <f t="shared" si="11"/>
        <v>1745664</v>
      </c>
      <c r="J92" s="43">
        <f t="shared" si="12"/>
        <v>9.8603817796348667E-4</v>
      </c>
      <c r="K92" s="43">
        <f t="shared" si="13"/>
        <v>0.39824010048047503</v>
      </c>
    </row>
    <row r="93" spans="1:11" ht="8.25" customHeight="1" x14ac:dyDescent="0.3">
      <c r="A93" s="28">
        <v>91</v>
      </c>
      <c r="B93" s="66">
        <v>2.3119999999999985</v>
      </c>
      <c r="C93" s="66" t="s">
        <v>56</v>
      </c>
      <c r="D93" s="66"/>
      <c r="E93" s="66" t="s">
        <v>99</v>
      </c>
      <c r="F93" s="66" t="s">
        <v>18</v>
      </c>
      <c r="G93" s="66">
        <v>12</v>
      </c>
      <c r="H93" s="66">
        <v>1289821</v>
      </c>
      <c r="I93" s="42">
        <f t="shared" si="11"/>
        <v>15477852</v>
      </c>
      <c r="J93" s="43">
        <f t="shared" si="12"/>
        <v>8.7426635279575626E-3</v>
      </c>
      <c r="K93" s="43">
        <f t="shared" si="13"/>
        <v>0.40698276400843258</v>
      </c>
    </row>
    <row r="94" spans="1:11" ht="8.25" customHeight="1" x14ac:dyDescent="0.3">
      <c r="A94" s="28">
        <v>92</v>
      </c>
      <c r="B94" s="66">
        <v>2.3129999999999984</v>
      </c>
      <c r="C94" s="66" t="s">
        <v>50</v>
      </c>
      <c r="D94" s="66"/>
      <c r="E94" s="66" t="s">
        <v>100</v>
      </c>
      <c r="F94" s="66" t="s">
        <v>18</v>
      </c>
      <c r="G94" s="66">
        <v>12</v>
      </c>
      <c r="H94" s="66">
        <v>392431</v>
      </c>
      <c r="I94" s="42">
        <f t="shared" si="11"/>
        <v>4709172</v>
      </c>
      <c r="J94" s="43">
        <f t="shared" si="12"/>
        <v>2.6599754469340429E-3</v>
      </c>
      <c r="K94" s="43">
        <f t="shared" si="13"/>
        <v>0.40964273945536661</v>
      </c>
    </row>
    <row r="95" spans="1:11" ht="8.25" customHeight="1" x14ac:dyDescent="0.3">
      <c r="A95" s="30">
        <v>93</v>
      </c>
      <c r="B95" s="70">
        <v>2.4</v>
      </c>
      <c r="C95" s="70"/>
      <c r="D95" s="70"/>
      <c r="E95" s="70" t="s">
        <v>101</v>
      </c>
      <c r="F95" s="70"/>
      <c r="G95" s="70"/>
      <c r="H95" s="70"/>
      <c r="I95" s="51">
        <f t="shared" si="11"/>
        <v>0</v>
      </c>
      <c r="J95" s="52">
        <f t="shared" si="12"/>
        <v>0</v>
      </c>
      <c r="K95" s="52">
        <f t="shared" si="13"/>
        <v>0.40964273945536661</v>
      </c>
    </row>
    <row r="96" spans="1:11" ht="8.25" customHeight="1" x14ac:dyDescent="0.3">
      <c r="A96" s="28">
        <v>94</v>
      </c>
      <c r="B96" s="66">
        <v>2.4009999999999998</v>
      </c>
      <c r="C96" s="66" t="s">
        <v>51</v>
      </c>
      <c r="D96" s="66"/>
      <c r="E96" s="66" t="s">
        <v>102</v>
      </c>
      <c r="F96" s="66" t="s">
        <v>19</v>
      </c>
      <c r="G96" s="66">
        <v>55.04</v>
      </c>
      <c r="H96" s="66">
        <v>79992</v>
      </c>
      <c r="I96" s="42">
        <f t="shared" si="11"/>
        <v>4402760</v>
      </c>
      <c r="J96" s="43">
        <f t="shared" si="12"/>
        <v>2.48689865198029E-3</v>
      </c>
      <c r="K96" s="43">
        <f t="shared" si="13"/>
        <v>0.41212963810734687</v>
      </c>
    </row>
    <row r="97" spans="1:27" ht="8.25" customHeight="1" x14ac:dyDescent="0.3">
      <c r="A97" s="28">
        <v>95</v>
      </c>
      <c r="B97" s="66">
        <v>2.4019999999999997</v>
      </c>
      <c r="C97" s="66" t="s">
        <v>30</v>
      </c>
      <c r="D97" s="66"/>
      <c r="E97" s="66" t="s">
        <v>79</v>
      </c>
      <c r="F97" s="66" t="s">
        <v>19</v>
      </c>
      <c r="G97" s="66">
        <v>82.559999999999988</v>
      </c>
      <c r="H97" s="66">
        <v>71810</v>
      </c>
      <c r="I97" s="42">
        <f t="shared" si="11"/>
        <v>5928634</v>
      </c>
      <c r="J97" s="43">
        <f t="shared" si="12"/>
        <v>3.348788465118361E-3</v>
      </c>
      <c r="K97" s="43">
        <f t="shared" si="13"/>
        <v>0.41547842657246525</v>
      </c>
    </row>
    <row r="98" spans="1:27" ht="8.25" customHeight="1" x14ac:dyDescent="0.3">
      <c r="A98" s="28">
        <v>96</v>
      </c>
      <c r="B98" s="66">
        <v>2.4029999999999996</v>
      </c>
      <c r="C98" s="66" t="s">
        <v>52</v>
      </c>
      <c r="D98" s="66"/>
      <c r="E98" s="66" t="s">
        <v>103</v>
      </c>
      <c r="F98" s="66" t="s">
        <v>17</v>
      </c>
      <c r="G98" s="66">
        <v>172</v>
      </c>
      <c r="H98" s="66">
        <v>86868</v>
      </c>
      <c r="I98" s="42">
        <f t="shared" si="11"/>
        <v>14941296</v>
      </c>
      <c r="J98" s="43">
        <f t="shared" si="12"/>
        <v>8.4395899120639096E-3</v>
      </c>
      <c r="K98" s="43">
        <f t="shared" si="13"/>
        <v>0.42391801648452915</v>
      </c>
    </row>
    <row r="99" spans="1:27" ht="8.25" customHeight="1" x14ac:dyDescent="0.3">
      <c r="A99" s="28">
        <v>97</v>
      </c>
      <c r="B99" s="66">
        <v>2.4039999999999995</v>
      </c>
      <c r="C99" s="66" t="s">
        <v>27</v>
      </c>
      <c r="D99" s="66"/>
      <c r="E99" s="66" t="s">
        <v>75</v>
      </c>
      <c r="F99" s="66" t="s">
        <v>19</v>
      </c>
      <c r="G99" s="66">
        <v>55.04</v>
      </c>
      <c r="H99" s="66">
        <v>212630</v>
      </c>
      <c r="I99" s="42">
        <f t="shared" si="11"/>
        <v>11703155</v>
      </c>
      <c r="J99" s="43">
        <f t="shared" si="12"/>
        <v>6.6105262138786555E-3</v>
      </c>
      <c r="K99" s="43">
        <f t="shared" si="13"/>
        <v>0.43052854269840779</v>
      </c>
    </row>
    <row r="100" spans="1:27" ht="8.25" customHeight="1" x14ac:dyDescent="0.3">
      <c r="A100" s="28">
        <v>98</v>
      </c>
      <c r="B100" s="66">
        <v>2.4049999999999994</v>
      </c>
      <c r="C100" s="66" t="s">
        <v>53</v>
      </c>
      <c r="D100" s="66"/>
      <c r="E100" s="66" t="s">
        <v>104</v>
      </c>
      <c r="F100" s="66" t="s">
        <v>16</v>
      </c>
      <c r="G100" s="66">
        <v>275.2</v>
      </c>
      <c r="H100" s="66">
        <v>90143</v>
      </c>
      <c r="I100" s="42">
        <f t="shared" si="11"/>
        <v>24807354</v>
      </c>
      <c r="J100" s="43">
        <f t="shared" si="12"/>
        <v>1.4012432024865733E-2</v>
      </c>
      <c r="K100" s="43">
        <f t="shared" si="13"/>
        <v>0.44454097472327353</v>
      </c>
    </row>
    <row r="101" spans="1:27" ht="8.25" customHeight="1" x14ac:dyDescent="0.3">
      <c r="A101" s="28">
        <v>99</v>
      </c>
      <c r="B101" s="66">
        <v>2.4059999999999993</v>
      </c>
      <c r="C101" s="66" t="s">
        <v>60</v>
      </c>
      <c r="D101" s="66"/>
      <c r="E101" s="66" t="s">
        <v>115</v>
      </c>
      <c r="F101" s="66" t="s">
        <v>18</v>
      </c>
      <c r="G101" s="66">
        <v>12</v>
      </c>
      <c r="H101" s="66">
        <v>208276</v>
      </c>
      <c r="I101" s="42">
        <f t="shared" si="11"/>
        <v>2499312</v>
      </c>
      <c r="J101" s="43">
        <f t="shared" si="12"/>
        <v>1.4117361935872413E-3</v>
      </c>
      <c r="K101" s="43">
        <f t="shared" si="13"/>
        <v>0.44595271091686078</v>
      </c>
    </row>
    <row r="102" spans="1:27" ht="8.25" customHeight="1" x14ac:dyDescent="0.3">
      <c r="A102" s="28">
        <v>100</v>
      </c>
      <c r="B102" s="66">
        <v>2.4069999999999991</v>
      </c>
      <c r="C102" s="66" t="s">
        <v>61</v>
      </c>
      <c r="D102" s="66"/>
      <c r="E102" s="66" t="s">
        <v>116</v>
      </c>
      <c r="F102" s="66" t="s">
        <v>18</v>
      </c>
      <c r="G102" s="66">
        <v>12</v>
      </c>
      <c r="H102" s="66">
        <v>79238</v>
      </c>
      <c r="I102" s="42">
        <f t="shared" si="11"/>
        <v>950856</v>
      </c>
      <c r="J102" s="43">
        <f t="shared" si="12"/>
        <v>5.37090939462376E-4</v>
      </c>
      <c r="K102" s="43">
        <f t="shared" si="13"/>
        <v>0.44648980185632314</v>
      </c>
    </row>
    <row r="103" spans="1:27" s="79" customFormat="1" ht="8.25" customHeight="1" x14ac:dyDescent="0.3">
      <c r="A103" s="29">
        <v>101</v>
      </c>
      <c r="B103" s="36">
        <v>3</v>
      </c>
      <c r="C103" s="36"/>
      <c r="D103" s="36"/>
      <c r="E103" s="36" t="s">
        <v>109</v>
      </c>
      <c r="F103" s="36"/>
      <c r="G103" s="36"/>
      <c r="H103" s="36"/>
      <c r="I103" s="68">
        <f t="shared" si="11"/>
        <v>0</v>
      </c>
      <c r="J103" s="69">
        <f t="shared" si="12"/>
        <v>0</v>
      </c>
      <c r="K103" s="69">
        <f t="shared" si="13"/>
        <v>0.44648980185632314</v>
      </c>
      <c r="P103" s="84"/>
      <c r="Q103" s="84"/>
      <c r="X103" s="84"/>
      <c r="Y103" s="84"/>
      <c r="Z103" s="98"/>
      <c r="AA103" s="98"/>
    </row>
    <row r="104" spans="1:27" ht="8.25" customHeight="1" x14ac:dyDescent="0.3">
      <c r="A104" s="30">
        <v>102</v>
      </c>
      <c r="B104" s="70">
        <v>0</v>
      </c>
      <c r="C104" s="70"/>
      <c r="D104" s="70"/>
      <c r="E104" s="70" t="s">
        <v>67</v>
      </c>
      <c r="F104" s="70"/>
      <c r="G104" s="70"/>
      <c r="H104" s="70"/>
      <c r="I104" s="51">
        <f t="shared" si="11"/>
        <v>0</v>
      </c>
      <c r="J104" s="52">
        <f t="shared" si="12"/>
        <v>0</v>
      </c>
      <c r="K104" s="52">
        <f t="shared" si="13"/>
        <v>0.44648980185632314</v>
      </c>
    </row>
    <row r="105" spans="1:27" ht="8.25" customHeight="1" x14ac:dyDescent="0.3">
      <c r="A105" s="28">
        <v>103</v>
      </c>
      <c r="B105" s="66">
        <v>1E-3</v>
      </c>
      <c r="C105" s="66" t="s">
        <v>22</v>
      </c>
      <c r="D105" s="66"/>
      <c r="E105" s="66" t="s">
        <v>69</v>
      </c>
      <c r="F105" s="66" t="s">
        <v>17</v>
      </c>
      <c r="G105" s="66">
        <v>18.059999999999999</v>
      </c>
      <c r="H105" s="66">
        <v>35988</v>
      </c>
      <c r="I105" s="42">
        <f t="shared" si="11"/>
        <v>649943</v>
      </c>
      <c r="J105" s="43">
        <f t="shared" si="12"/>
        <v>3.6712025424143619E-4</v>
      </c>
      <c r="K105" s="43">
        <f t="shared" si="13"/>
        <v>0.4468569221105646</v>
      </c>
    </row>
    <row r="106" spans="1:27" ht="8.25" customHeight="1" x14ac:dyDescent="0.3">
      <c r="A106" s="73">
        <v>104</v>
      </c>
      <c r="B106" s="74">
        <v>3.1</v>
      </c>
      <c r="C106" s="74"/>
      <c r="D106" s="74"/>
      <c r="E106" s="74" t="s">
        <v>70</v>
      </c>
      <c r="F106" s="74"/>
      <c r="G106" s="74"/>
      <c r="H106" s="74"/>
      <c r="I106" s="75">
        <f t="shared" si="11"/>
        <v>0</v>
      </c>
      <c r="J106" s="76">
        <f t="shared" si="12"/>
        <v>0</v>
      </c>
      <c r="K106" s="76">
        <f t="shared" si="13"/>
        <v>0.4468569221105646</v>
      </c>
    </row>
    <row r="107" spans="1:27" ht="8.25" customHeight="1" x14ac:dyDescent="0.3">
      <c r="A107" s="31">
        <v>105</v>
      </c>
      <c r="B107" s="71">
        <v>3.101</v>
      </c>
      <c r="C107" s="71" t="s">
        <v>58</v>
      </c>
      <c r="D107" s="71"/>
      <c r="E107" s="71" t="s">
        <v>113</v>
      </c>
      <c r="F107" s="71" t="s">
        <v>16</v>
      </c>
      <c r="G107" s="71">
        <v>516.52</v>
      </c>
      <c r="H107" s="71">
        <v>6376</v>
      </c>
      <c r="I107" s="72">
        <f t="shared" si="11"/>
        <v>3293332</v>
      </c>
      <c r="J107" s="11">
        <f t="shared" si="12"/>
        <v>1.8602383303481344E-3</v>
      </c>
      <c r="K107" s="11">
        <f t="shared" si="13"/>
        <v>0.44871716044091275</v>
      </c>
    </row>
    <row r="108" spans="1:27" ht="8.25" customHeight="1" x14ac:dyDescent="0.3">
      <c r="A108" s="28">
        <v>106</v>
      </c>
      <c r="B108" s="66">
        <v>3.1019999999999999</v>
      </c>
      <c r="C108" s="66" t="s">
        <v>23</v>
      </c>
      <c r="D108" s="66"/>
      <c r="E108" s="66" t="s">
        <v>71</v>
      </c>
      <c r="F108" s="66" t="s">
        <v>19</v>
      </c>
      <c r="G108" s="66">
        <v>135.26400000000001</v>
      </c>
      <c r="H108" s="66">
        <v>228726</v>
      </c>
      <c r="I108" s="42">
        <f t="shared" si="11"/>
        <v>30938394</v>
      </c>
      <c r="J108" s="43">
        <f t="shared" si="12"/>
        <v>1.7475549503728365E-2</v>
      </c>
      <c r="K108" s="43">
        <f t="shared" si="13"/>
        <v>0.46619270994464113</v>
      </c>
    </row>
    <row r="109" spans="1:27" ht="8.25" customHeight="1" x14ac:dyDescent="0.3">
      <c r="A109" s="28">
        <v>107</v>
      </c>
      <c r="B109" s="66">
        <v>3.1029999999999998</v>
      </c>
      <c r="C109" s="66" t="s">
        <v>24</v>
      </c>
      <c r="D109" s="66"/>
      <c r="E109" s="66" t="s">
        <v>72</v>
      </c>
      <c r="F109" s="66" t="s">
        <v>19</v>
      </c>
      <c r="G109" s="66">
        <v>309.91199999999998</v>
      </c>
      <c r="H109" s="66">
        <v>29781</v>
      </c>
      <c r="I109" s="42">
        <f t="shared" si="11"/>
        <v>9229489</v>
      </c>
      <c r="J109" s="43">
        <f t="shared" si="12"/>
        <v>5.2132761614457554E-3</v>
      </c>
      <c r="K109" s="43">
        <f t="shared" si="13"/>
        <v>0.47140598610608686</v>
      </c>
    </row>
    <row r="110" spans="1:27" ht="8.25" customHeight="1" x14ac:dyDescent="0.3">
      <c r="A110" s="28">
        <v>108</v>
      </c>
      <c r="B110" s="66">
        <v>3.1039999999999996</v>
      </c>
      <c r="C110" s="66" t="s">
        <v>25</v>
      </c>
      <c r="D110" s="66"/>
      <c r="E110" s="66" t="s">
        <v>73</v>
      </c>
      <c r="F110" s="66" t="s">
        <v>19</v>
      </c>
      <c r="G110" s="66">
        <v>103.304</v>
      </c>
      <c r="H110" s="66">
        <v>689</v>
      </c>
      <c r="I110" s="42">
        <f t="shared" si="11"/>
        <v>71176</v>
      </c>
      <c r="J110" s="43">
        <f t="shared" si="12"/>
        <v>4.0203758200162879E-5</v>
      </c>
      <c r="K110" s="43">
        <f t="shared" si="13"/>
        <v>0.47144618986428705</v>
      </c>
    </row>
    <row r="111" spans="1:27" ht="8.25" customHeight="1" x14ac:dyDescent="0.3">
      <c r="A111" s="28">
        <v>109</v>
      </c>
      <c r="B111" s="66">
        <v>3.1049999999999995</v>
      </c>
      <c r="C111" s="66" t="s">
        <v>26</v>
      </c>
      <c r="D111" s="66"/>
      <c r="E111" s="66" t="s">
        <v>74</v>
      </c>
      <c r="F111" s="66" t="s">
        <v>16</v>
      </c>
      <c r="G111" s="66">
        <v>516.52</v>
      </c>
      <c r="H111" s="66">
        <v>11747</v>
      </c>
      <c r="I111" s="42">
        <f t="shared" si="11"/>
        <v>6067560</v>
      </c>
      <c r="J111" s="43">
        <f t="shared" si="12"/>
        <v>3.4272608056786034E-3</v>
      </c>
      <c r="K111" s="43">
        <f t="shared" si="13"/>
        <v>0.47487345066996567</v>
      </c>
    </row>
    <row r="112" spans="1:27" ht="8.25" customHeight="1" x14ac:dyDescent="0.3">
      <c r="A112" s="28">
        <v>110</v>
      </c>
      <c r="B112" s="66">
        <v>3.1059999999999994</v>
      </c>
      <c r="C112" s="66" t="s">
        <v>27</v>
      </c>
      <c r="D112" s="66"/>
      <c r="E112" s="66" t="s">
        <v>75</v>
      </c>
      <c r="F112" s="66" t="s">
        <v>19</v>
      </c>
      <c r="G112" s="66">
        <v>103.304</v>
      </c>
      <c r="H112" s="66">
        <v>212630</v>
      </c>
      <c r="I112" s="42">
        <f t="shared" ref="I112:I175" si="16">ROUND(H112*G112,0)</f>
        <v>21965530</v>
      </c>
      <c r="J112" s="43">
        <f t="shared" ref="J112:J175" si="17">(I112*100%)/$I$215</f>
        <v>1.2407227954063502E-2</v>
      </c>
      <c r="K112" s="43">
        <f t="shared" ref="K112:K175" si="18">J112+K111</f>
        <v>0.48728067862402918</v>
      </c>
    </row>
    <row r="113" spans="1:11" ht="8.25" customHeight="1" x14ac:dyDescent="0.3">
      <c r="A113" s="28">
        <v>111</v>
      </c>
      <c r="B113" s="66">
        <v>3.1069999999999993</v>
      </c>
      <c r="C113" s="66" t="s">
        <v>28</v>
      </c>
      <c r="D113" s="66"/>
      <c r="E113" s="66" t="s">
        <v>76</v>
      </c>
      <c r="F113" s="66" t="s">
        <v>19</v>
      </c>
      <c r="G113" s="66">
        <v>103.304</v>
      </c>
      <c r="H113" s="66">
        <v>252355</v>
      </c>
      <c r="I113" s="42">
        <f t="shared" si="16"/>
        <v>26069281</v>
      </c>
      <c r="J113" s="43">
        <f t="shared" si="17"/>
        <v>1.4725231395078402E-2</v>
      </c>
      <c r="K113" s="43">
        <f t="shared" si="18"/>
        <v>0.50200591001910755</v>
      </c>
    </row>
    <row r="114" spans="1:11" ht="8.25" customHeight="1" x14ac:dyDescent="0.3">
      <c r="A114" s="28">
        <v>112</v>
      </c>
      <c r="B114" s="66">
        <v>3.1079999999999992</v>
      </c>
      <c r="C114" s="66" t="s">
        <v>29</v>
      </c>
      <c r="D114" s="66"/>
      <c r="E114" s="66" t="s">
        <v>77</v>
      </c>
      <c r="F114" s="66" t="s">
        <v>19</v>
      </c>
      <c r="G114" s="66">
        <v>103.304</v>
      </c>
      <c r="H114" s="66">
        <v>1012983</v>
      </c>
      <c r="I114" s="42">
        <f t="shared" si="16"/>
        <v>104645196</v>
      </c>
      <c r="J114" s="43">
        <f t="shared" si="17"/>
        <v>5.9108831021589467E-2</v>
      </c>
      <c r="K114" s="43">
        <f t="shared" si="18"/>
        <v>0.56111474104069703</v>
      </c>
    </row>
    <row r="115" spans="1:11" ht="8.25" customHeight="1" x14ac:dyDescent="0.3">
      <c r="A115" s="73">
        <v>113</v>
      </c>
      <c r="B115" s="74">
        <v>3.2</v>
      </c>
      <c r="C115" s="74"/>
      <c r="D115" s="74"/>
      <c r="E115" s="74" t="s">
        <v>78</v>
      </c>
      <c r="F115" s="74"/>
      <c r="G115" s="74"/>
      <c r="H115" s="74"/>
      <c r="I115" s="75">
        <f t="shared" si="16"/>
        <v>0</v>
      </c>
      <c r="J115" s="76">
        <f t="shared" si="17"/>
        <v>0</v>
      </c>
      <c r="K115" s="76">
        <f t="shared" si="18"/>
        <v>0.56111474104069703</v>
      </c>
    </row>
    <row r="116" spans="1:11" ht="8.25" customHeight="1" x14ac:dyDescent="0.3">
      <c r="A116" s="28">
        <v>114</v>
      </c>
      <c r="B116" s="66">
        <v>3.2010000000000001</v>
      </c>
      <c r="C116" s="66" t="s">
        <v>59</v>
      </c>
      <c r="D116" s="66"/>
      <c r="E116" s="66" t="s">
        <v>114</v>
      </c>
      <c r="F116" s="66" t="s">
        <v>17</v>
      </c>
      <c r="G116" s="66">
        <v>76</v>
      </c>
      <c r="H116" s="66">
        <v>7429</v>
      </c>
      <c r="I116" s="42">
        <f t="shared" si="16"/>
        <v>564604</v>
      </c>
      <c r="J116" s="43">
        <f t="shared" si="17"/>
        <v>3.189165265657632E-4</v>
      </c>
      <c r="K116" s="43">
        <f t="shared" si="18"/>
        <v>0.56143365756726282</v>
      </c>
    </row>
    <row r="117" spans="1:11" ht="8.25" customHeight="1" x14ac:dyDescent="0.3">
      <c r="A117" s="28">
        <v>115</v>
      </c>
      <c r="B117" s="66">
        <v>3.202</v>
      </c>
      <c r="C117" s="66" t="s">
        <v>30</v>
      </c>
      <c r="D117" s="66"/>
      <c r="E117" s="66" t="s">
        <v>79</v>
      </c>
      <c r="F117" s="66" t="s">
        <v>19</v>
      </c>
      <c r="G117" s="66">
        <v>79.040000000000006</v>
      </c>
      <c r="H117" s="66">
        <v>71810</v>
      </c>
      <c r="I117" s="42">
        <f t="shared" si="16"/>
        <v>5675862</v>
      </c>
      <c r="J117" s="43">
        <f t="shared" si="17"/>
        <v>3.206010220095157E-3</v>
      </c>
      <c r="K117" s="43">
        <f t="shared" si="18"/>
        <v>0.56463966778735797</v>
      </c>
    </row>
    <row r="118" spans="1:11" ht="8.25" customHeight="1" x14ac:dyDescent="0.3">
      <c r="A118" s="28">
        <v>116</v>
      </c>
      <c r="B118" s="66">
        <v>3.2029999999999998</v>
      </c>
      <c r="C118" s="66" t="s">
        <v>32</v>
      </c>
      <c r="D118" s="66"/>
      <c r="E118" s="66" t="s">
        <v>81</v>
      </c>
      <c r="F118" s="66" t="s">
        <v>19</v>
      </c>
      <c r="G118" s="66">
        <v>36.480000000000004</v>
      </c>
      <c r="H118" s="66">
        <v>33882</v>
      </c>
      <c r="I118" s="42">
        <f t="shared" si="16"/>
        <v>1236015</v>
      </c>
      <c r="J118" s="43">
        <f t="shared" si="17"/>
        <v>6.981629789785085E-4</v>
      </c>
      <c r="K118" s="43">
        <f t="shared" si="18"/>
        <v>0.56533783076633648</v>
      </c>
    </row>
    <row r="119" spans="1:11" ht="8.25" customHeight="1" x14ac:dyDescent="0.3">
      <c r="A119" s="28">
        <v>117</v>
      </c>
      <c r="B119" s="66">
        <v>3.2039999999999997</v>
      </c>
      <c r="C119" s="66" t="s">
        <v>33</v>
      </c>
      <c r="D119" s="66"/>
      <c r="E119" s="66" t="s">
        <v>82</v>
      </c>
      <c r="F119" s="66" t="s">
        <v>18</v>
      </c>
      <c r="G119" s="66">
        <v>2</v>
      </c>
      <c r="H119" s="66">
        <v>212465</v>
      </c>
      <c r="I119" s="42">
        <f t="shared" si="16"/>
        <v>424930</v>
      </c>
      <c r="J119" s="43">
        <f t="shared" si="17"/>
        <v>2.4002167826226836E-4</v>
      </c>
      <c r="K119" s="43">
        <f t="shared" si="18"/>
        <v>0.56557785244459879</v>
      </c>
    </row>
    <row r="120" spans="1:11" ht="8.25" customHeight="1" x14ac:dyDescent="0.3">
      <c r="A120" s="28">
        <v>118</v>
      </c>
      <c r="B120" s="66">
        <v>3.2049999999999996</v>
      </c>
      <c r="C120" s="66" t="s">
        <v>34</v>
      </c>
      <c r="D120" s="66"/>
      <c r="E120" s="66" t="s">
        <v>83</v>
      </c>
      <c r="F120" s="66" t="s">
        <v>19</v>
      </c>
      <c r="G120" s="66">
        <v>21.28</v>
      </c>
      <c r="H120" s="66">
        <v>128236</v>
      </c>
      <c r="I120" s="42">
        <f t="shared" si="16"/>
        <v>2728862</v>
      </c>
      <c r="J120" s="43">
        <f t="shared" si="17"/>
        <v>1.5413974936722052E-3</v>
      </c>
      <c r="K120" s="43">
        <f t="shared" si="18"/>
        <v>0.56711924993827101</v>
      </c>
    </row>
    <row r="121" spans="1:11" ht="8.25" customHeight="1" x14ac:dyDescent="0.3">
      <c r="A121" s="28">
        <v>119</v>
      </c>
      <c r="B121" s="66">
        <v>3.2059999999999995</v>
      </c>
      <c r="C121" s="66" t="s">
        <v>35</v>
      </c>
      <c r="D121" s="66"/>
      <c r="E121" s="66" t="s">
        <v>84</v>
      </c>
      <c r="F121" s="66" t="s">
        <v>19</v>
      </c>
      <c r="G121" s="66">
        <v>72.960000000000008</v>
      </c>
      <c r="H121" s="66">
        <v>192649</v>
      </c>
      <c r="I121" s="42">
        <f t="shared" si="16"/>
        <v>14055671</v>
      </c>
      <c r="J121" s="43">
        <f t="shared" si="17"/>
        <v>7.9393446980027191E-3</v>
      </c>
      <c r="K121" s="43">
        <f t="shared" si="18"/>
        <v>0.57505859463627373</v>
      </c>
    </row>
    <row r="122" spans="1:11" ht="8.25" customHeight="1" x14ac:dyDescent="0.3">
      <c r="A122" s="28">
        <v>120</v>
      </c>
      <c r="B122" s="66">
        <v>3.2069999999999994</v>
      </c>
      <c r="C122" s="66" t="s">
        <v>36</v>
      </c>
      <c r="D122" s="66"/>
      <c r="E122" s="66" t="s">
        <v>106</v>
      </c>
      <c r="F122" s="66" t="s">
        <v>17</v>
      </c>
      <c r="G122" s="66">
        <v>105</v>
      </c>
      <c r="H122" s="66">
        <v>63994</v>
      </c>
      <c r="I122" s="42">
        <f t="shared" si="16"/>
        <v>6719370</v>
      </c>
      <c r="J122" s="43">
        <f t="shared" si="17"/>
        <v>3.7954356347283981E-3</v>
      </c>
      <c r="K122" s="43">
        <f t="shared" si="18"/>
        <v>0.57885403027100213</v>
      </c>
    </row>
    <row r="123" spans="1:11" ht="8.25" customHeight="1" x14ac:dyDescent="0.3">
      <c r="A123" s="28">
        <v>121</v>
      </c>
      <c r="B123" s="66">
        <v>3.2079999999999993</v>
      </c>
      <c r="C123" s="66" t="s">
        <v>57</v>
      </c>
      <c r="D123" s="66"/>
      <c r="E123" s="66" t="s">
        <v>110</v>
      </c>
      <c r="F123" s="66" t="s">
        <v>17</v>
      </c>
      <c r="G123" s="66">
        <v>76</v>
      </c>
      <c r="H123" s="66">
        <v>77167</v>
      </c>
      <c r="I123" s="42">
        <f t="shared" si="16"/>
        <v>5864692</v>
      </c>
      <c r="J123" s="43">
        <f t="shared" si="17"/>
        <v>3.3126708312693834E-3</v>
      </c>
      <c r="K123" s="43">
        <f t="shared" si="18"/>
        <v>0.58216670110227153</v>
      </c>
    </row>
    <row r="124" spans="1:11" ht="8.25" customHeight="1" x14ac:dyDescent="0.3">
      <c r="A124" s="28">
        <v>122</v>
      </c>
      <c r="B124" s="66">
        <v>3.2089999999999992</v>
      </c>
      <c r="C124" s="66" t="s">
        <v>63</v>
      </c>
      <c r="D124" s="66"/>
      <c r="E124" s="66" t="s">
        <v>118</v>
      </c>
      <c r="F124" s="66" t="s">
        <v>18</v>
      </c>
      <c r="G124" s="66">
        <v>10</v>
      </c>
      <c r="H124" s="66">
        <v>202397</v>
      </c>
      <c r="I124" s="42">
        <f t="shared" si="16"/>
        <v>2023970</v>
      </c>
      <c r="J124" s="43">
        <f t="shared" si="17"/>
        <v>1.1432393009495289E-3</v>
      </c>
      <c r="K124" s="43">
        <f t="shared" si="18"/>
        <v>0.58330994040322104</v>
      </c>
    </row>
    <row r="125" spans="1:11" ht="8.25" customHeight="1" x14ac:dyDescent="0.3">
      <c r="A125" s="28">
        <v>123</v>
      </c>
      <c r="B125" s="66">
        <v>3.2099999999999991</v>
      </c>
      <c r="C125" s="66" t="s">
        <v>39</v>
      </c>
      <c r="D125" s="66"/>
      <c r="E125" s="66" t="s">
        <v>88</v>
      </c>
      <c r="F125" s="66" t="s">
        <v>18</v>
      </c>
      <c r="G125" s="66">
        <v>10</v>
      </c>
      <c r="H125" s="66">
        <v>380286</v>
      </c>
      <c r="I125" s="42">
        <f t="shared" si="16"/>
        <v>3802860</v>
      </c>
      <c r="J125" s="43">
        <f t="shared" si="17"/>
        <v>2.1480451824922924E-3</v>
      </c>
      <c r="K125" s="43">
        <f t="shared" si="18"/>
        <v>0.58545798558571338</v>
      </c>
    </row>
    <row r="126" spans="1:11" ht="8.25" customHeight="1" x14ac:dyDescent="0.3">
      <c r="A126" s="28">
        <v>124</v>
      </c>
      <c r="B126" s="66">
        <v>3.210999999999999</v>
      </c>
      <c r="C126" s="66" t="s">
        <v>40</v>
      </c>
      <c r="D126" s="66"/>
      <c r="E126" s="66" t="s">
        <v>89</v>
      </c>
      <c r="F126" s="66" t="s">
        <v>18</v>
      </c>
      <c r="G126" s="66">
        <v>2</v>
      </c>
      <c r="H126" s="66">
        <v>1216356</v>
      </c>
      <c r="I126" s="42">
        <f t="shared" si="16"/>
        <v>2432712</v>
      </c>
      <c r="J126" s="43">
        <f t="shared" si="17"/>
        <v>1.3741171886399158E-3</v>
      </c>
      <c r="K126" s="43">
        <f t="shared" si="18"/>
        <v>0.58683210277435327</v>
      </c>
    </row>
    <row r="127" spans="1:11" ht="8.25" customHeight="1" x14ac:dyDescent="0.3">
      <c r="A127" s="28">
        <v>125</v>
      </c>
      <c r="B127" s="66">
        <v>3.2119999999999989</v>
      </c>
      <c r="C127" s="66" t="s">
        <v>41</v>
      </c>
      <c r="D127" s="66"/>
      <c r="E127" s="66" t="s">
        <v>90</v>
      </c>
      <c r="F127" s="66" t="s">
        <v>17</v>
      </c>
      <c r="G127" s="66">
        <v>1.4</v>
      </c>
      <c r="H127" s="66">
        <v>972641</v>
      </c>
      <c r="I127" s="42">
        <f t="shared" si="16"/>
        <v>1361697</v>
      </c>
      <c r="J127" s="43">
        <f t="shared" si="17"/>
        <v>7.6915444714352021E-4</v>
      </c>
      <c r="K127" s="43">
        <f t="shared" si="18"/>
        <v>0.58760125722149681</v>
      </c>
    </row>
    <row r="128" spans="1:11" ht="8.25" customHeight="1" x14ac:dyDescent="0.3">
      <c r="A128" s="28">
        <v>126</v>
      </c>
      <c r="B128" s="66">
        <v>3.2129999999999987</v>
      </c>
      <c r="C128" s="66" t="s">
        <v>42</v>
      </c>
      <c r="D128" s="66"/>
      <c r="E128" s="66" t="s">
        <v>91</v>
      </c>
      <c r="F128" s="66" t="s">
        <v>18</v>
      </c>
      <c r="G128" s="66">
        <v>2</v>
      </c>
      <c r="H128" s="66">
        <v>1203072</v>
      </c>
      <c r="I128" s="42">
        <f t="shared" si="16"/>
        <v>2406144</v>
      </c>
      <c r="J128" s="43">
        <f t="shared" si="17"/>
        <v>1.3591102558555231E-3</v>
      </c>
      <c r="K128" s="43">
        <f t="shared" si="18"/>
        <v>0.58896036747735236</v>
      </c>
    </row>
    <row r="129" spans="1:11" ht="8.25" customHeight="1" x14ac:dyDescent="0.3">
      <c r="A129" s="30">
        <v>127</v>
      </c>
      <c r="B129" s="70">
        <v>3.3</v>
      </c>
      <c r="C129" s="70"/>
      <c r="D129" s="70"/>
      <c r="E129" s="70" t="s">
        <v>92</v>
      </c>
      <c r="F129" s="70"/>
      <c r="G129" s="70"/>
      <c r="H129" s="70"/>
      <c r="I129" s="51">
        <f t="shared" si="16"/>
        <v>0</v>
      </c>
      <c r="J129" s="52">
        <f t="shared" si="17"/>
        <v>0</v>
      </c>
      <c r="K129" s="52">
        <f t="shared" si="18"/>
        <v>0.58896036747735236</v>
      </c>
    </row>
    <row r="130" spans="1:11" ht="8.25" customHeight="1" x14ac:dyDescent="0.3">
      <c r="A130" s="28">
        <v>128</v>
      </c>
      <c r="B130" s="66">
        <v>3.3009999999999997</v>
      </c>
      <c r="C130" s="66" t="s">
        <v>59</v>
      </c>
      <c r="D130" s="66"/>
      <c r="E130" s="66" t="s">
        <v>114</v>
      </c>
      <c r="F130" s="66" t="s">
        <v>17</v>
      </c>
      <c r="G130" s="66">
        <v>76</v>
      </c>
      <c r="H130" s="66">
        <v>7429</v>
      </c>
      <c r="I130" s="42">
        <f t="shared" si="16"/>
        <v>564604</v>
      </c>
      <c r="J130" s="43">
        <f t="shared" si="17"/>
        <v>3.189165265657632E-4</v>
      </c>
      <c r="K130" s="43">
        <f t="shared" si="18"/>
        <v>0.58927928400391816</v>
      </c>
    </row>
    <row r="131" spans="1:11" ht="8.25" customHeight="1" x14ac:dyDescent="0.3">
      <c r="A131" s="28">
        <v>129</v>
      </c>
      <c r="B131" s="66">
        <v>3.3019999999999996</v>
      </c>
      <c r="C131" s="66" t="s">
        <v>30</v>
      </c>
      <c r="D131" s="66"/>
      <c r="E131" s="66" t="s">
        <v>79</v>
      </c>
      <c r="F131" s="66" t="s">
        <v>19</v>
      </c>
      <c r="G131" s="66">
        <v>15.959999999999999</v>
      </c>
      <c r="H131" s="66">
        <v>71810</v>
      </c>
      <c r="I131" s="42">
        <f t="shared" si="16"/>
        <v>1146088</v>
      </c>
      <c r="J131" s="43">
        <f t="shared" si="17"/>
        <v>6.4736771985090863E-4</v>
      </c>
      <c r="K131" s="43">
        <f t="shared" si="18"/>
        <v>0.58992665172376901</v>
      </c>
    </row>
    <row r="132" spans="1:11" ht="8.25" customHeight="1" x14ac:dyDescent="0.3">
      <c r="A132" s="28">
        <v>130</v>
      </c>
      <c r="B132" s="66">
        <v>3.3029999999999995</v>
      </c>
      <c r="C132" s="66" t="s">
        <v>43</v>
      </c>
      <c r="D132" s="66"/>
      <c r="E132" s="66" t="s">
        <v>93</v>
      </c>
      <c r="F132" s="66" t="s">
        <v>17</v>
      </c>
      <c r="G132" s="66">
        <v>83.600000000000009</v>
      </c>
      <c r="H132" s="66">
        <v>46802</v>
      </c>
      <c r="I132" s="42">
        <f t="shared" si="16"/>
        <v>3912647</v>
      </c>
      <c r="J132" s="43">
        <f t="shared" si="17"/>
        <v>2.210058361113194E-3</v>
      </c>
      <c r="K132" s="43">
        <f t="shared" si="18"/>
        <v>0.59213671008488222</v>
      </c>
    </row>
    <row r="133" spans="1:11" ht="8.25" customHeight="1" x14ac:dyDescent="0.3">
      <c r="A133" s="28">
        <v>131</v>
      </c>
      <c r="B133" s="66">
        <v>3.3039999999999994</v>
      </c>
      <c r="C133" s="66" t="s">
        <v>34</v>
      </c>
      <c r="D133" s="66"/>
      <c r="E133" s="66" t="s">
        <v>83</v>
      </c>
      <c r="F133" s="66" t="s">
        <v>19</v>
      </c>
      <c r="G133" s="66">
        <v>13.68</v>
      </c>
      <c r="H133" s="66">
        <v>128236</v>
      </c>
      <c r="I133" s="42">
        <f t="shared" si="16"/>
        <v>1754268</v>
      </c>
      <c r="J133" s="43">
        <f t="shared" si="17"/>
        <v>9.9089814671073583E-4</v>
      </c>
      <c r="K133" s="43">
        <f t="shared" si="18"/>
        <v>0.59312760823159294</v>
      </c>
    </row>
    <row r="134" spans="1:11" ht="8.25" customHeight="1" x14ac:dyDescent="0.3">
      <c r="A134" s="28">
        <v>132</v>
      </c>
      <c r="B134" s="66">
        <v>3.3049999999999993</v>
      </c>
      <c r="C134" s="66" t="s">
        <v>35</v>
      </c>
      <c r="D134" s="66"/>
      <c r="E134" s="66" t="s">
        <v>84</v>
      </c>
      <c r="F134" s="66" t="s">
        <v>19</v>
      </c>
      <c r="G134" s="66">
        <v>11.4</v>
      </c>
      <c r="H134" s="66">
        <v>192649</v>
      </c>
      <c r="I134" s="42">
        <f t="shared" si="16"/>
        <v>2196199</v>
      </c>
      <c r="J134" s="43">
        <f t="shared" si="17"/>
        <v>1.2405228385332066E-3</v>
      </c>
      <c r="K134" s="43">
        <f t="shared" si="18"/>
        <v>0.59436813107012609</v>
      </c>
    </row>
    <row r="135" spans="1:11" ht="8.25" customHeight="1" x14ac:dyDescent="0.3">
      <c r="A135" s="28">
        <v>133</v>
      </c>
      <c r="B135" s="66">
        <v>3.3059999999999992</v>
      </c>
      <c r="C135" s="66" t="s">
        <v>32</v>
      </c>
      <c r="D135" s="66"/>
      <c r="E135" s="66" t="s">
        <v>81</v>
      </c>
      <c r="F135" s="66" t="s">
        <v>19</v>
      </c>
      <c r="G135" s="66">
        <v>11.4</v>
      </c>
      <c r="H135" s="66">
        <v>33882</v>
      </c>
      <c r="I135" s="42">
        <f t="shared" si="16"/>
        <v>386255</v>
      </c>
      <c r="J135" s="43">
        <f t="shared" si="17"/>
        <v>2.181761074463852E-4</v>
      </c>
      <c r="K135" s="43">
        <f t="shared" si="18"/>
        <v>0.59458630717757244</v>
      </c>
    </row>
    <row r="136" spans="1:11" ht="8.25" customHeight="1" x14ac:dyDescent="0.3">
      <c r="A136" s="28">
        <v>134</v>
      </c>
      <c r="B136" s="66">
        <v>3.3069999999999991</v>
      </c>
      <c r="C136" s="66" t="s">
        <v>44</v>
      </c>
      <c r="D136" s="66"/>
      <c r="E136" s="66" t="s">
        <v>94</v>
      </c>
      <c r="F136" s="66" t="s">
        <v>18</v>
      </c>
      <c r="G136" s="66">
        <v>10</v>
      </c>
      <c r="H136" s="66">
        <v>191890</v>
      </c>
      <c r="I136" s="42">
        <f t="shared" si="16"/>
        <v>1918900</v>
      </c>
      <c r="J136" s="43">
        <f t="shared" si="17"/>
        <v>1.0838905194207676E-3</v>
      </c>
      <c r="K136" s="43">
        <f t="shared" si="18"/>
        <v>0.59567019769699325</v>
      </c>
    </row>
    <row r="137" spans="1:11" ht="8.25" customHeight="1" x14ac:dyDescent="0.3">
      <c r="A137" s="28">
        <v>135</v>
      </c>
      <c r="B137" s="66">
        <v>3.3079999999999989</v>
      </c>
      <c r="C137" s="66" t="s">
        <v>45</v>
      </c>
      <c r="D137" s="66"/>
      <c r="E137" s="66" t="s">
        <v>95</v>
      </c>
      <c r="F137" s="66" t="s">
        <v>18</v>
      </c>
      <c r="G137" s="66">
        <v>20</v>
      </c>
      <c r="H137" s="66">
        <v>189245</v>
      </c>
      <c r="I137" s="42">
        <f t="shared" si="16"/>
        <v>3784900</v>
      </c>
      <c r="J137" s="43">
        <f t="shared" si="17"/>
        <v>2.1379004778548454E-3</v>
      </c>
      <c r="K137" s="43">
        <f t="shared" si="18"/>
        <v>0.59780809817484815</v>
      </c>
    </row>
    <row r="138" spans="1:11" ht="8.25" customHeight="1" x14ac:dyDescent="0.3">
      <c r="A138" s="28">
        <v>136</v>
      </c>
      <c r="B138" s="66">
        <v>3.3089999999999988</v>
      </c>
      <c r="C138" s="66" t="s">
        <v>46</v>
      </c>
      <c r="D138" s="66"/>
      <c r="E138" s="66" t="s">
        <v>96</v>
      </c>
      <c r="F138" s="66" t="s">
        <v>18</v>
      </c>
      <c r="G138" s="66">
        <v>10</v>
      </c>
      <c r="H138" s="66">
        <v>360352</v>
      </c>
      <c r="I138" s="42">
        <f t="shared" si="16"/>
        <v>3603520</v>
      </c>
      <c r="J138" s="43">
        <f t="shared" si="17"/>
        <v>2.0354479986154175E-3</v>
      </c>
      <c r="K138" s="43">
        <f t="shared" si="18"/>
        <v>0.59984354617346358</v>
      </c>
    </row>
    <row r="139" spans="1:11" ht="8.25" customHeight="1" x14ac:dyDescent="0.3">
      <c r="A139" s="28">
        <v>137</v>
      </c>
      <c r="B139" s="66">
        <v>3.3099999999999987</v>
      </c>
      <c r="C139" s="66" t="s">
        <v>47</v>
      </c>
      <c r="D139" s="66"/>
      <c r="E139" s="66" t="s">
        <v>97</v>
      </c>
      <c r="F139" s="66" t="s">
        <v>18</v>
      </c>
      <c r="G139" s="66">
        <v>40</v>
      </c>
      <c r="H139" s="66">
        <v>112935</v>
      </c>
      <c r="I139" s="42">
        <f t="shared" si="16"/>
        <v>4517400</v>
      </c>
      <c r="J139" s="43">
        <f t="shared" si="17"/>
        <v>2.551653047283014E-3</v>
      </c>
      <c r="K139" s="43">
        <f t="shared" si="18"/>
        <v>0.60239519922074658</v>
      </c>
    </row>
    <row r="140" spans="1:11" ht="8.25" customHeight="1" x14ac:dyDescent="0.3">
      <c r="A140" s="28">
        <v>138</v>
      </c>
      <c r="B140" s="66">
        <v>3.3109999999999986</v>
      </c>
      <c r="C140" s="66" t="s">
        <v>48</v>
      </c>
      <c r="D140" s="66"/>
      <c r="E140" s="66" t="s">
        <v>98</v>
      </c>
      <c r="F140" s="66" t="s">
        <v>18</v>
      </c>
      <c r="G140" s="66">
        <v>10</v>
      </c>
      <c r="H140" s="66">
        <v>36368</v>
      </c>
      <c r="I140" s="42">
        <f t="shared" si="16"/>
        <v>363680</v>
      </c>
      <c r="J140" s="43">
        <f t="shared" si="17"/>
        <v>2.0542462040905974E-4</v>
      </c>
      <c r="K140" s="43">
        <f t="shared" si="18"/>
        <v>0.60260062384115565</v>
      </c>
    </row>
    <row r="141" spans="1:11" ht="8.25" customHeight="1" x14ac:dyDescent="0.3">
      <c r="A141" s="28">
        <v>139</v>
      </c>
      <c r="B141" s="66">
        <v>3.3119999999999985</v>
      </c>
      <c r="C141" s="66" t="s">
        <v>49</v>
      </c>
      <c r="D141" s="66"/>
      <c r="E141" s="66" t="s">
        <v>99</v>
      </c>
      <c r="F141" s="66" t="s">
        <v>18</v>
      </c>
      <c r="G141" s="66">
        <v>10</v>
      </c>
      <c r="H141" s="66">
        <v>1289821</v>
      </c>
      <c r="I141" s="42">
        <f t="shared" si="16"/>
        <v>12898210</v>
      </c>
      <c r="J141" s="43">
        <f t="shared" si="17"/>
        <v>7.2855529399646346E-3</v>
      </c>
      <c r="K141" s="43">
        <f t="shared" si="18"/>
        <v>0.60988617678112034</v>
      </c>
    </row>
    <row r="142" spans="1:11" ht="8.25" customHeight="1" x14ac:dyDescent="0.3">
      <c r="A142" s="28">
        <v>140</v>
      </c>
      <c r="B142" s="66">
        <v>3.3129999999999984</v>
      </c>
      <c r="C142" s="66" t="s">
        <v>50</v>
      </c>
      <c r="D142" s="66"/>
      <c r="E142" s="66" t="s">
        <v>100</v>
      </c>
      <c r="F142" s="66" t="s">
        <v>18</v>
      </c>
      <c r="G142" s="66">
        <v>10</v>
      </c>
      <c r="H142" s="66">
        <v>392431</v>
      </c>
      <c r="I142" s="42">
        <f t="shared" si="16"/>
        <v>3924310</v>
      </c>
      <c r="J142" s="43">
        <f t="shared" si="17"/>
        <v>2.2166462057783688E-3</v>
      </c>
      <c r="K142" s="43">
        <f t="shared" si="18"/>
        <v>0.61210282298689866</v>
      </c>
    </row>
    <row r="143" spans="1:11" ht="8.25" customHeight="1" x14ac:dyDescent="0.3">
      <c r="A143" s="30">
        <v>141</v>
      </c>
      <c r="B143" s="70">
        <v>3.4</v>
      </c>
      <c r="C143" s="70"/>
      <c r="D143" s="70"/>
      <c r="E143" s="70" t="s">
        <v>101</v>
      </c>
      <c r="F143" s="70"/>
      <c r="G143" s="70"/>
      <c r="H143" s="70"/>
      <c r="I143" s="51">
        <f t="shared" si="16"/>
        <v>0</v>
      </c>
      <c r="J143" s="52">
        <f t="shared" si="17"/>
        <v>0</v>
      </c>
      <c r="K143" s="52">
        <f t="shared" si="18"/>
        <v>0.61210282298689866</v>
      </c>
    </row>
    <row r="144" spans="1:11" ht="8.25" customHeight="1" x14ac:dyDescent="0.3">
      <c r="A144" s="28">
        <v>142</v>
      </c>
      <c r="B144" s="66">
        <v>3.4009999999999998</v>
      </c>
      <c r="C144" s="66" t="s">
        <v>51</v>
      </c>
      <c r="D144" s="66"/>
      <c r="E144" s="66" t="s">
        <v>102</v>
      </c>
      <c r="F144" s="66" t="s">
        <v>19</v>
      </c>
      <c r="G144" s="66">
        <v>82.080000000000013</v>
      </c>
      <c r="H144" s="66">
        <v>79992</v>
      </c>
      <c r="I144" s="42">
        <f t="shared" si="16"/>
        <v>6565743</v>
      </c>
      <c r="J144" s="43">
        <f t="shared" si="17"/>
        <v>3.708659435433461E-3</v>
      </c>
      <c r="K144" s="43">
        <f t="shared" si="18"/>
        <v>0.61581148242233208</v>
      </c>
    </row>
    <row r="145" spans="1:27" ht="8.25" customHeight="1" x14ac:dyDescent="0.3">
      <c r="A145" s="28">
        <v>143</v>
      </c>
      <c r="B145" s="66">
        <v>3.4019999999999997</v>
      </c>
      <c r="C145" s="66" t="s">
        <v>30</v>
      </c>
      <c r="D145" s="66"/>
      <c r="E145" s="66" t="s">
        <v>79</v>
      </c>
      <c r="F145" s="66" t="s">
        <v>19</v>
      </c>
      <c r="G145" s="66">
        <v>123.12</v>
      </c>
      <c r="H145" s="66">
        <v>71810</v>
      </c>
      <c r="I145" s="42">
        <f t="shared" si="16"/>
        <v>8841247</v>
      </c>
      <c r="J145" s="43">
        <f t="shared" si="17"/>
        <v>4.9939776972001164E-3</v>
      </c>
      <c r="K145" s="43">
        <f t="shared" si="18"/>
        <v>0.62080546011953219</v>
      </c>
    </row>
    <row r="146" spans="1:27" ht="8.25" customHeight="1" x14ac:dyDescent="0.3">
      <c r="A146" s="28">
        <v>144</v>
      </c>
      <c r="B146" s="66">
        <v>3.4029999999999996</v>
      </c>
      <c r="C146" s="66" t="s">
        <v>52</v>
      </c>
      <c r="D146" s="66"/>
      <c r="E146" s="66" t="s">
        <v>103</v>
      </c>
      <c r="F146" s="66" t="s">
        <v>17</v>
      </c>
      <c r="G146" s="66">
        <v>172</v>
      </c>
      <c r="H146" s="66">
        <v>86868</v>
      </c>
      <c r="I146" s="42">
        <f t="shared" si="16"/>
        <v>14941296</v>
      </c>
      <c r="J146" s="43">
        <f t="shared" si="17"/>
        <v>8.4395899120639096E-3</v>
      </c>
      <c r="K146" s="43">
        <f t="shared" si="18"/>
        <v>0.62924505003159614</v>
      </c>
    </row>
    <row r="147" spans="1:27" ht="8.25" customHeight="1" x14ac:dyDescent="0.3">
      <c r="A147" s="28">
        <v>145</v>
      </c>
      <c r="B147" s="66">
        <v>3.4039999999999995</v>
      </c>
      <c r="C147" s="66" t="s">
        <v>27</v>
      </c>
      <c r="D147" s="66"/>
      <c r="E147" s="66" t="s">
        <v>75</v>
      </c>
      <c r="F147" s="66" t="s">
        <v>19</v>
      </c>
      <c r="G147" s="66">
        <v>82.080000000000013</v>
      </c>
      <c r="H147" s="66">
        <v>212630</v>
      </c>
      <c r="I147" s="42">
        <f t="shared" si="16"/>
        <v>17452670</v>
      </c>
      <c r="J147" s="43">
        <f t="shared" si="17"/>
        <v>9.858139325436055E-3</v>
      </c>
      <c r="K147" s="43">
        <f t="shared" si="18"/>
        <v>0.63910318935703225</v>
      </c>
    </row>
    <row r="148" spans="1:27" ht="8.25" customHeight="1" x14ac:dyDescent="0.3">
      <c r="A148" s="28">
        <v>146</v>
      </c>
      <c r="B148" s="66">
        <v>3.4049999999999994</v>
      </c>
      <c r="C148" s="66" t="s">
        <v>53</v>
      </c>
      <c r="D148" s="66"/>
      <c r="E148" s="66" t="s">
        <v>104</v>
      </c>
      <c r="F148" s="66" t="s">
        <v>16</v>
      </c>
      <c r="G148" s="66">
        <v>410.40000000000003</v>
      </c>
      <c r="H148" s="66">
        <v>90143</v>
      </c>
      <c r="I148" s="42">
        <f t="shared" si="16"/>
        <v>36994687</v>
      </c>
      <c r="J148" s="43">
        <f t="shared" si="17"/>
        <v>2.0896446145311748E-2</v>
      </c>
      <c r="K148" s="43">
        <f t="shared" si="18"/>
        <v>0.65999963550234397</v>
      </c>
    </row>
    <row r="149" spans="1:27" ht="8.25" customHeight="1" x14ac:dyDescent="0.3">
      <c r="A149" s="28">
        <v>147</v>
      </c>
      <c r="B149" s="66">
        <v>3.4059999999999993</v>
      </c>
      <c r="C149" s="66" t="s">
        <v>60</v>
      </c>
      <c r="D149" s="66"/>
      <c r="E149" s="66" t="s">
        <v>115</v>
      </c>
      <c r="F149" s="66" t="s">
        <v>18</v>
      </c>
      <c r="G149" s="66">
        <v>10</v>
      </c>
      <c r="H149" s="66">
        <v>208276</v>
      </c>
      <c r="I149" s="42">
        <f t="shared" si="16"/>
        <v>2082760</v>
      </c>
      <c r="J149" s="43">
        <f t="shared" si="17"/>
        <v>1.1764468279893677E-3</v>
      </c>
      <c r="K149" s="43">
        <f t="shared" si="18"/>
        <v>0.66117608233033331</v>
      </c>
    </row>
    <row r="150" spans="1:27" ht="8.25" customHeight="1" x14ac:dyDescent="0.3">
      <c r="A150" s="28">
        <v>148</v>
      </c>
      <c r="B150" s="66">
        <v>3.4069999999999991</v>
      </c>
      <c r="C150" s="66" t="s">
        <v>61</v>
      </c>
      <c r="D150" s="66"/>
      <c r="E150" s="66" t="s">
        <v>116</v>
      </c>
      <c r="F150" s="66" t="s">
        <v>18</v>
      </c>
      <c r="G150" s="66">
        <v>10</v>
      </c>
      <c r="H150" s="66">
        <v>79238</v>
      </c>
      <c r="I150" s="42">
        <f t="shared" si="16"/>
        <v>792380</v>
      </c>
      <c r="J150" s="43">
        <f t="shared" si="17"/>
        <v>4.4757578288531335E-4</v>
      </c>
      <c r="K150" s="43">
        <f t="shared" si="18"/>
        <v>0.66162365811321866</v>
      </c>
    </row>
    <row r="151" spans="1:27" s="79" customFormat="1" ht="8.25" customHeight="1" x14ac:dyDescent="0.3">
      <c r="A151" s="29">
        <v>149</v>
      </c>
      <c r="B151" s="36">
        <v>4</v>
      </c>
      <c r="C151" s="36"/>
      <c r="D151" s="36"/>
      <c r="E151" s="36" t="s">
        <v>111</v>
      </c>
      <c r="F151" s="36"/>
      <c r="G151" s="36"/>
      <c r="H151" s="36"/>
      <c r="I151" s="68">
        <f t="shared" si="16"/>
        <v>0</v>
      </c>
      <c r="J151" s="69">
        <f t="shared" si="17"/>
        <v>0</v>
      </c>
      <c r="K151" s="69">
        <f t="shared" si="18"/>
        <v>0.66162365811321866</v>
      </c>
      <c r="P151" s="84"/>
      <c r="Q151" s="84"/>
      <c r="X151" s="84"/>
      <c r="Y151" s="84"/>
      <c r="Z151" s="98"/>
      <c r="AA151" s="98"/>
    </row>
    <row r="152" spans="1:27" ht="8.25" customHeight="1" x14ac:dyDescent="0.3">
      <c r="A152" s="30">
        <v>150</v>
      </c>
      <c r="B152" s="70">
        <v>0</v>
      </c>
      <c r="C152" s="70"/>
      <c r="D152" s="70"/>
      <c r="E152" s="70" t="s">
        <v>67</v>
      </c>
      <c r="F152" s="70"/>
      <c r="G152" s="70"/>
      <c r="H152" s="70"/>
      <c r="I152" s="51">
        <f t="shared" si="16"/>
        <v>0</v>
      </c>
      <c r="J152" s="52">
        <f t="shared" si="17"/>
        <v>0</v>
      </c>
      <c r="K152" s="52">
        <f t="shared" si="18"/>
        <v>0.66162365811321866</v>
      </c>
    </row>
    <row r="153" spans="1:27" ht="8.25" customHeight="1" x14ac:dyDescent="0.3">
      <c r="A153" s="28">
        <v>151</v>
      </c>
      <c r="B153" s="66">
        <v>1E-3</v>
      </c>
      <c r="C153" s="66" t="s">
        <v>21</v>
      </c>
      <c r="D153" s="66"/>
      <c r="E153" s="66" t="s">
        <v>68</v>
      </c>
      <c r="F153" s="66" t="s">
        <v>18</v>
      </c>
      <c r="G153" s="66">
        <v>1</v>
      </c>
      <c r="H153" s="66">
        <v>1874051</v>
      </c>
      <c r="I153" s="42">
        <f t="shared" si="16"/>
        <v>1874051</v>
      </c>
      <c r="J153" s="43">
        <f t="shared" si="17"/>
        <v>1.0585575651732809E-3</v>
      </c>
      <c r="K153" s="43">
        <f t="shared" si="18"/>
        <v>0.66268221567839192</v>
      </c>
    </row>
    <row r="154" spans="1:27" ht="8.25" customHeight="1" x14ac:dyDescent="0.3">
      <c r="A154" s="28">
        <v>152</v>
      </c>
      <c r="B154" s="66">
        <v>2E-3</v>
      </c>
      <c r="C154" s="66" t="s">
        <v>22</v>
      </c>
      <c r="D154" s="66"/>
      <c r="E154" s="66" t="s">
        <v>69</v>
      </c>
      <c r="F154" s="66" t="s">
        <v>17</v>
      </c>
      <c r="G154" s="66">
        <v>270.60000000000002</v>
      </c>
      <c r="H154" s="66">
        <v>35988</v>
      </c>
      <c r="I154" s="42">
        <f t="shared" si="16"/>
        <v>9738353</v>
      </c>
      <c r="J154" s="43">
        <f t="shared" si="17"/>
        <v>5.5007079532402884E-3</v>
      </c>
      <c r="K154" s="43">
        <f t="shared" si="18"/>
        <v>0.66818292363163223</v>
      </c>
    </row>
    <row r="155" spans="1:27" ht="8.25" customHeight="1" x14ac:dyDescent="0.3">
      <c r="A155" s="30">
        <v>153</v>
      </c>
      <c r="B155" s="70">
        <v>4.0999999999999996</v>
      </c>
      <c r="C155" s="70"/>
      <c r="D155" s="70"/>
      <c r="E155" s="70" t="s">
        <v>70</v>
      </c>
      <c r="F155" s="70"/>
      <c r="G155" s="70"/>
      <c r="H155" s="70"/>
      <c r="I155" s="51">
        <f t="shared" si="16"/>
        <v>0</v>
      </c>
      <c r="J155" s="52">
        <f t="shared" si="17"/>
        <v>0</v>
      </c>
      <c r="K155" s="52">
        <f t="shared" si="18"/>
        <v>0.66818292363163223</v>
      </c>
    </row>
    <row r="156" spans="1:27" ht="8.25" customHeight="1" x14ac:dyDescent="0.3">
      <c r="A156" s="28">
        <v>154</v>
      </c>
      <c r="B156" s="66">
        <v>4.101</v>
      </c>
      <c r="C156" s="66" t="s">
        <v>58</v>
      </c>
      <c r="D156" s="66"/>
      <c r="E156" s="66" t="s">
        <v>113</v>
      </c>
      <c r="F156" s="66" t="s">
        <v>16</v>
      </c>
      <c r="G156" s="66">
        <v>742.4</v>
      </c>
      <c r="H156" s="66">
        <v>6376</v>
      </c>
      <c r="I156" s="42">
        <f t="shared" si="16"/>
        <v>4733542</v>
      </c>
      <c r="J156" s="43">
        <f t="shared" si="17"/>
        <v>2.6737408395851887E-3</v>
      </c>
      <c r="K156" s="43">
        <f t="shared" si="18"/>
        <v>0.67085666447121739</v>
      </c>
    </row>
    <row r="157" spans="1:27" ht="8.25" customHeight="1" x14ac:dyDescent="0.3">
      <c r="A157" s="28">
        <v>155</v>
      </c>
      <c r="B157" s="66">
        <v>4.1020000000000003</v>
      </c>
      <c r="C157" s="66" t="s">
        <v>23</v>
      </c>
      <c r="D157" s="66"/>
      <c r="E157" s="66" t="s">
        <v>71</v>
      </c>
      <c r="F157" s="66" t="s">
        <v>19</v>
      </c>
      <c r="G157" s="66">
        <v>148.47999999999999</v>
      </c>
      <c r="H157" s="66">
        <v>228726</v>
      </c>
      <c r="I157" s="42">
        <f t="shared" si="16"/>
        <v>33961236</v>
      </c>
      <c r="J157" s="43">
        <f t="shared" si="17"/>
        <v>1.9183001578097488E-2</v>
      </c>
      <c r="K157" s="43">
        <f t="shared" si="18"/>
        <v>0.69003966604931488</v>
      </c>
    </row>
    <row r="158" spans="1:27" ht="8.25" customHeight="1" x14ac:dyDescent="0.3">
      <c r="A158" s="28">
        <v>156</v>
      </c>
      <c r="B158" s="66">
        <v>4.1030000000000006</v>
      </c>
      <c r="C158" s="66" t="s">
        <v>24</v>
      </c>
      <c r="D158" s="66"/>
      <c r="E158" s="66" t="s">
        <v>72</v>
      </c>
      <c r="F158" s="66" t="s">
        <v>19</v>
      </c>
      <c r="G158" s="66">
        <v>445.44</v>
      </c>
      <c r="H158" s="66">
        <v>29781</v>
      </c>
      <c r="I158" s="42">
        <f t="shared" si="16"/>
        <v>13265649</v>
      </c>
      <c r="J158" s="43">
        <f t="shared" si="17"/>
        <v>7.4931008312385146E-3</v>
      </c>
      <c r="K158" s="43">
        <f t="shared" si="18"/>
        <v>0.69753276688055343</v>
      </c>
    </row>
    <row r="159" spans="1:27" ht="8.25" customHeight="1" x14ac:dyDescent="0.3">
      <c r="A159" s="28">
        <v>157</v>
      </c>
      <c r="B159" s="66">
        <v>4.104000000000001</v>
      </c>
      <c r="C159" s="66" t="s">
        <v>25</v>
      </c>
      <c r="D159" s="66"/>
      <c r="E159" s="66" t="s">
        <v>73</v>
      </c>
      <c r="F159" s="66" t="s">
        <v>19</v>
      </c>
      <c r="G159" s="66">
        <v>222.72</v>
      </c>
      <c r="H159" s="66">
        <v>689</v>
      </c>
      <c r="I159" s="42">
        <f t="shared" si="16"/>
        <v>153454</v>
      </c>
      <c r="J159" s="43">
        <f t="shared" si="17"/>
        <v>8.6678480258061631E-5</v>
      </c>
      <c r="K159" s="43">
        <f t="shared" si="18"/>
        <v>0.69761944536081144</v>
      </c>
    </row>
    <row r="160" spans="1:27" ht="8.25" customHeight="1" x14ac:dyDescent="0.3">
      <c r="A160" s="28">
        <v>158</v>
      </c>
      <c r="B160" s="66">
        <v>4.1050000000000013</v>
      </c>
      <c r="C160" s="66" t="s">
        <v>26</v>
      </c>
      <c r="D160" s="66"/>
      <c r="E160" s="66" t="s">
        <v>74</v>
      </c>
      <c r="F160" s="66" t="s">
        <v>16</v>
      </c>
      <c r="G160" s="66">
        <v>0</v>
      </c>
      <c r="H160" s="66">
        <v>11747</v>
      </c>
      <c r="I160" s="42">
        <f t="shared" si="16"/>
        <v>0</v>
      </c>
      <c r="J160" s="43">
        <f t="shared" si="17"/>
        <v>0</v>
      </c>
      <c r="K160" s="43">
        <f t="shared" si="18"/>
        <v>0.69761944536081144</v>
      </c>
    </row>
    <row r="161" spans="1:11" ht="8.25" customHeight="1" x14ac:dyDescent="0.3">
      <c r="A161" s="28">
        <v>159</v>
      </c>
      <c r="B161" s="66">
        <v>4.1060000000000016</v>
      </c>
      <c r="C161" s="66" t="s">
        <v>27</v>
      </c>
      <c r="D161" s="66"/>
      <c r="E161" s="66" t="s">
        <v>75</v>
      </c>
      <c r="F161" s="66" t="s">
        <v>19</v>
      </c>
      <c r="G161" s="66">
        <v>148.47999999999999</v>
      </c>
      <c r="H161" s="66">
        <v>212630</v>
      </c>
      <c r="I161" s="42">
        <f t="shared" si="16"/>
        <v>31571302</v>
      </c>
      <c r="J161" s="43">
        <f t="shared" si="17"/>
        <v>1.7833047539512176E-2</v>
      </c>
      <c r="K161" s="43">
        <f t="shared" si="18"/>
        <v>0.71545249290032364</v>
      </c>
    </row>
    <row r="162" spans="1:11" ht="8.25" customHeight="1" x14ac:dyDescent="0.3">
      <c r="A162" s="28">
        <v>160</v>
      </c>
      <c r="B162" s="66">
        <v>4.107000000000002</v>
      </c>
      <c r="C162" s="66" t="s">
        <v>28</v>
      </c>
      <c r="D162" s="66"/>
      <c r="E162" s="66" t="s">
        <v>76</v>
      </c>
      <c r="F162" s="66" t="s">
        <v>19</v>
      </c>
      <c r="G162" s="66">
        <v>148.47999999999999</v>
      </c>
      <c r="H162" s="66">
        <v>252355</v>
      </c>
      <c r="I162" s="42">
        <f t="shared" si="16"/>
        <v>37469670</v>
      </c>
      <c r="J162" s="43">
        <f t="shared" si="17"/>
        <v>2.1164740256826697E-2</v>
      </c>
      <c r="K162" s="43">
        <f t="shared" si="18"/>
        <v>0.73661723315715033</v>
      </c>
    </row>
    <row r="163" spans="1:11" ht="8.25" customHeight="1" x14ac:dyDescent="0.3">
      <c r="A163" s="28">
        <v>161</v>
      </c>
      <c r="B163" s="66">
        <v>4.1080000000000023</v>
      </c>
      <c r="C163" s="66" t="s">
        <v>29</v>
      </c>
      <c r="D163" s="66"/>
      <c r="E163" s="66" t="s">
        <v>77</v>
      </c>
      <c r="F163" s="66" t="s">
        <v>19</v>
      </c>
      <c r="G163" s="66">
        <v>148.47999999999999</v>
      </c>
      <c r="H163" s="66">
        <v>1012983</v>
      </c>
      <c r="I163" s="42">
        <f t="shared" si="16"/>
        <v>150407716</v>
      </c>
      <c r="J163" s="43">
        <f t="shared" si="17"/>
        <v>8.4957786971770949E-2</v>
      </c>
      <c r="K163" s="43">
        <f t="shared" si="18"/>
        <v>0.82157502012892125</v>
      </c>
    </row>
    <row r="164" spans="1:11" ht="8.25" customHeight="1" x14ac:dyDescent="0.3">
      <c r="A164" s="28">
        <v>162</v>
      </c>
      <c r="B164" s="66">
        <v>4.1090000000000027</v>
      </c>
      <c r="C164" s="66" t="s">
        <v>64</v>
      </c>
      <c r="D164" s="66"/>
      <c r="E164" s="66" t="s">
        <v>119</v>
      </c>
      <c r="F164" s="66" t="s">
        <v>16</v>
      </c>
      <c r="G164" s="66">
        <v>3.48</v>
      </c>
      <c r="H164" s="66">
        <v>146424</v>
      </c>
      <c r="I164" s="42">
        <f t="shared" si="16"/>
        <v>509556</v>
      </c>
      <c r="J164" s="43">
        <f t="shared" si="17"/>
        <v>2.8782266794203379E-4</v>
      </c>
      <c r="K164" s="43">
        <f t="shared" si="18"/>
        <v>0.82186284279686328</v>
      </c>
    </row>
    <row r="165" spans="1:11" ht="8.25" customHeight="1" x14ac:dyDescent="0.3">
      <c r="A165" s="30">
        <v>163</v>
      </c>
      <c r="B165" s="70">
        <v>4.2</v>
      </c>
      <c r="C165" s="70"/>
      <c r="D165" s="70"/>
      <c r="E165" s="70" t="s">
        <v>78</v>
      </c>
      <c r="F165" s="70"/>
      <c r="G165" s="70"/>
      <c r="H165" s="70"/>
      <c r="I165" s="51">
        <f t="shared" si="16"/>
        <v>0</v>
      </c>
      <c r="J165" s="52">
        <f t="shared" si="17"/>
        <v>0</v>
      </c>
      <c r="K165" s="52">
        <f t="shared" si="18"/>
        <v>0.82186284279686328</v>
      </c>
    </row>
    <row r="166" spans="1:11" ht="8.25" customHeight="1" x14ac:dyDescent="0.3">
      <c r="A166" s="28">
        <v>164</v>
      </c>
      <c r="B166" s="66">
        <v>4.2010000000000005</v>
      </c>
      <c r="C166" s="66" t="s">
        <v>59</v>
      </c>
      <c r="D166" s="66"/>
      <c r="E166" s="66" t="s">
        <v>114</v>
      </c>
      <c r="F166" s="66" t="s">
        <v>17</v>
      </c>
      <c r="G166" s="66">
        <v>128</v>
      </c>
      <c r="H166" s="66">
        <v>7429</v>
      </c>
      <c r="I166" s="42">
        <f t="shared" si="16"/>
        <v>950912</v>
      </c>
      <c r="J166" s="43">
        <f t="shared" si="17"/>
        <v>5.3712257105812755E-4</v>
      </c>
      <c r="K166" s="43">
        <f t="shared" si="18"/>
        <v>0.82239996536792137</v>
      </c>
    </row>
    <row r="167" spans="1:11" ht="8.25" customHeight="1" x14ac:dyDescent="0.3">
      <c r="A167" s="28">
        <v>165</v>
      </c>
      <c r="B167" s="66">
        <v>4.2020000000000008</v>
      </c>
      <c r="C167" s="66" t="s">
        <v>30</v>
      </c>
      <c r="D167" s="66"/>
      <c r="E167" s="66" t="s">
        <v>79</v>
      </c>
      <c r="F167" s="66" t="s">
        <v>19</v>
      </c>
      <c r="G167" s="66">
        <v>133.12</v>
      </c>
      <c r="H167" s="66">
        <v>71810</v>
      </c>
      <c r="I167" s="42">
        <f t="shared" si="16"/>
        <v>9559347</v>
      </c>
      <c r="J167" s="43">
        <f t="shared" si="17"/>
        <v>5.3995964277207542E-3</v>
      </c>
      <c r="K167" s="43">
        <f t="shared" si="18"/>
        <v>0.82779956179564218</v>
      </c>
    </row>
    <row r="168" spans="1:11" ht="8.25" customHeight="1" x14ac:dyDescent="0.3">
      <c r="A168" s="28">
        <v>166</v>
      </c>
      <c r="B168" s="66">
        <v>4.2030000000000012</v>
      </c>
      <c r="C168" s="66" t="s">
        <v>32</v>
      </c>
      <c r="D168" s="66"/>
      <c r="E168" s="66" t="s">
        <v>81</v>
      </c>
      <c r="F168" s="66" t="s">
        <v>19</v>
      </c>
      <c r="G168" s="66">
        <v>61.44</v>
      </c>
      <c r="H168" s="66">
        <v>33882</v>
      </c>
      <c r="I168" s="42">
        <f t="shared" si="16"/>
        <v>2081710</v>
      </c>
      <c r="J168" s="43">
        <f t="shared" si="17"/>
        <v>1.1758537355690271E-3</v>
      </c>
      <c r="K168" s="43">
        <f t="shared" si="18"/>
        <v>0.82897541553121123</v>
      </c>
    </row>
    <row r="169" spans="1:11" ht="8.25" customHeight="1" x14ac:dyDescent="0.3">
      <c r="A169" s="28">
        <v>167</v>
      </c>
      <c r="B169" s="66">
        <v>4.2040000000000015</v>
      </c>
      <c r="C169" s="66" t="s">
        <v>33</v>
      </c>
      <c r="D169" s="66"/>
      <c r="E169" s="66" t="s">
        <v>82</v>
      </c>
      <c r="F169" s="66" t="s">
        <v>18</v>
      </c>
      <c r="G169" s="66">
        <v>2</v>
      </c>
      <c r="H169" s="66">
        <v>212465</v>
      </c>
      <c r="I169" s="42">
        <f t="shared" si="16"/>
        <v>424930</v>
      </c>
      <c r="J169" s="43">
        <f t="shared" si="17"/>
        <v>2.4002167826226836E-4</v>
      </c>
      <c r="K169" s="43">
        <f t="shared" si="18"/>
        <v>0.82921543720947355</v>
      </c>
    </row>
    <row r="170" spans="1:11" ht="8.25" customHeight="1" x14ac:dyDescent="0.3">
      <c r="A170" s="28">
        <v>168</v>
      </c>
      <c r="B170" s="66">
        <v>4.2050000000000018</v>
      </c>
      <c r="C170" s="66" t="s">
        <v>34</v>
      </c>
      <c r="D170" s="66"/>
      <c r="E170" s="66" t="s">
        <v>83</v>
      </c>
      <c r="F170" s="66" t="s">
        <v>19</v>
      </c>
      <c r="G170" s="66">
        <v>35.839999999999996</v>
      </c>
      <c r="H170" s="66">
        <v>128236</v>
      </c>
      <c r="I170" s="42">
        <f t="shared" si="16"/>
        <v>4595978</v>
      </c>
      <c r="J170" s="43">
        <f t="shared" si="17"/>
        <v>2.5960378246216169E-3</v>
      </c>
      <c r="K170" s="43">
        <f t="shared" si="18"/>
        <v>0.83181147503409514</v>
      </c>
    </row>
    <row r="171" spans="1:11" ht="8.25" customHeight="1" x14ac:dyDescent="0.3">
      <c r="A171" s="28">
        <v>169</v>
      </c>
      <c r="B171" s="66">
        <v>4.2060000000000022</v>
      </c>
      <c r="C171" s="66" t="s">
        <v>35</v>
      </c>
      <c r="D171" s="66"/>
      <c r="E171" s="66" t="s">
        <v>84</v>
      </c>
      <c r="F171" s="66" t="s">
        <v>19</v>
      </c>
      <c r="G171" s="66">
        <v>122.88</v>
      </c>
      <c r="H171" s="66">
        <v>192649</v>
      </c>
      <c r="I171" s="42">
        <f t="shared" si="16"/>
        <v>23672709</v>
      </c>
      <c r="J171" s="43">
        <f t="shared" si="17"/>
        <v>1.3371527882696689E-2</v>
      </c>
      <c r="K171" s="43">
        <f t="shared" si="18"/>
        <v>0.84518300291679183</v>
      </c>
    </row>
    <row r="172" spans="1:11" ht="8.25" customHeight="1" x14ac:dyDescent="0.3">
      <c r="A172" s="28">
        <v>170</v>
      </c>
      <c r="B172" s="66">
        <v>4.2070000000000025</v>
      </c>
      <c r="C172" s="66" t="s">
        <v>36</v>
      </c>
      <c r="D172" s="66"/>
      <c r="E172" s="66" t="s">
        <v>106</v>
      </c>
      <c r="F172" s="66" t="s">
        <v>17</v>
      </c>
      <c r="G172" s="66">
        <v>125</v>
      </c>
      <c r="H172" s="66">
        <v>63994</v>
      </c>
      <c r="I172" s="42">
        <f t="shared" si="16"/>
        <v>7999250</v>
      </c>
      <c r="J172" s="43">
        <f t="shared" si="17"/>
        <v>4.5183757556290453E-3</v>
      </c>
      <c r="K172" s="43">
        <f t="shared" si="18"/>
        <v>0.8497013786724209</v>
      </c>
    </row>
    <row r="173" spans="1:11" ht="8.25" customHeight="1" x14ac:dyDescent="0.3">
      <c r="A173" s="28">
        <v>171</v>
      </c>
      <c r="B173" s="66">
        <v>4.2080000000000028</v>
      </c>
      <c r="C173" s="66" t="s">
        <v>57</v>
      </c>
      <c r="D173" s="66"/>
      <c r="E173" s="66" t="s">
        <v>110</v>
      </c>
      <c r="F173" s="66" t="s">
        <v>17</v>
      </c>
      <c r="G173" s="66">
        <v>128</v>
      </c>
      <c r="H173" s="66">
        <v>77167</v>
      </c>
      <c r="I173" s="42">
        <f t="shared" si="16"/>
        <v>9877376</v>
      </c>
      <c r="J173" s="43">
        <f t="shared" si="17"/>
        <v>5.5792350842431724E-3</v>
      </c>
      <c r="K173" s="43">
        <f t="shared" si="18"/>
        <v>0.85528061375666409</v>
      </c>
    </row>
    <row r="174" spans="1:11" ht="8.25" customHeight="1" x14ac:dyDescent="0.3">
      <c r="A174" s="28">
        <v>172</v>
      </c>
      <c r="B174" s="66">
        <v>4.2090000000000032</v>
      </c>
      <c r="C174" s="66" t="s">
        <v>39</v>
      </c>
      <c r="D174" s="66"/>
      <c r="E174" s="66" t="s">
        <v>88</v>
      </c>
      <c r="F174" s="66" t="s">
        <v>18</v>
      </c>
      <c r="G174" s="66">
        <v>25</v>
      </c>
      <c r="H174" s="66">
        <v>380286</v>
      </c>
      <c r="I174" s="42">
        <f t="shared" si="16"/>
        <v>9507150</v>
      </c>
      <c r="J174" s="43">
        <f t="shared" si="17"/>
        <v>5.3701129562307316E-3</v>
      </c>
      <c r="K174" s="43">
        <f t="shared" si="18"/>
        <v>0.86065072671289478</v>
      </c>
    </row>
    <row r="175" spans="1:11" ht="8.25" customHeight="1" x14ac:dyDescent="0.3">
      <c r="A175" s="28">
        <v>173</v>
      </c>
      <c r="B175" s="66">
        <v>4.2100000000000035</v>
      </c>
      <c r="C175" s="66" t="s">
        <v>40</v>
      </c>
      <c r="D175" s="66"/>
      <c r="E175" s="66" t="s">
        <v>89</v>
      </c>
      <c r="F175" s="66" t="s">
        <v>18</v>
      </c>
      <c r="G175" s="66">
        <v>2</v>
      </c>
      <c r="H175" s="66">
        <v>1216356</v>
      </c>
      <c r="I175" s="42">
        <f t="shared" si="16"/>
        <v>2432712</v>
      </c>
      <c r="J175" s="43">
        <f t="shared" si="17"/>
        <v>1.3741171886399158E-3</v>
      </c>
      <c r="K175" s="43">
        <f t="shared" si="18"/>
        <v>0.86202484390153467</v>
      </c>
    </row>
    <row r="176" spans="1:11" ht="8.25" customHeight="1" x14ac:dyDescent="0.3">
      <c r="A176" s="28">
        <v>174</v>
      </c>
      <c r="B176" s="66">
        <v>4.2110000000000039</v>
      </c>
      <c r="C176" s="66" t="s">
        <v>41</v>
      </c>
      <c r="D176" s="66"/>
      <c r="E176" s="66" t="s">
        <v>90</v>
      </c>
      <c r="F176" s="66" t="s">
        <v>17</v>
      </c>
      <c r="G176" s="66">
        <v>1.4</v>
      </c>
      <c r="H176" s="66">
        <v>972641</v>
      </c>
      <c r="I176" s="42">
        <f t="shared" ref="I176:I214" si="19">ROUND(H176*G176,0)</f>
        <v>1361697</v>
      </c>
      <c r="J176" s="43">
        <f t="shared" ref="J176:J214" si="20">(I176*100%)/$I$215</f>
        <v>7.6915444714352021E-4</v>
      </c>
      <c r="K176" s="43">
        <f t="shared" ref="K176:K214" si="21">J176+K175</f>
        <v>0.8627939983486782</v>
      </c>
    </row>
    <row r="177" spans="1:11" ht="8.25" customHeight="1" x14ac:dyDescent="0.3">
      <c r="A177" s="28">
        <v>175</v>
      </c>
      <c r="B177" s="66">
        <v>4.2120000000000042</v>
      </c>
      <c r="C177" s="66" t="s">
        <v>42</v>
      </c>
      <c r="D177" s="66"/>
      <c r="E177" s="66" t="s">
        <v>91</v>
      </c>
      <c r="F177" s="66" t="s">
        <v>18</v>
      </c>
      <c r="G177" s="66">
        <v>2</v>
      </c>
      <c r="H177" s="66">
        <v>1203072</v>
      </c>
      <c r="I177" s="42">
        <f t="shared" si="19"/>
        <v>2406144</v>
      </c>
      <c r="J177" s="43">
        <f t="shared" si="20"/>
        <v>1.3591102558555231E-3</v>
      </c>
      <c r="K177" s="43">
        <f t="shared" si="21"/>
        <v>0.86415310860453376</v>
      </c>
    </row>
    <row r="178" spans="1:11" ht="8.25" customHeight="1" x14ac:dyDescent="0.3">
      <c r="A178" s="30">
        <v>176</v>
      </c>
      <c r="B178" s="70">
        <v>4.3</v>
      </c>
      <c r="C178" s="70"/>
      <c r="D178" s="70"/>
      <c r="E178" s="70" t="s">
        <v>92</v>
      </c>
      <c r="F178" s="70"/>
      <c r="G178" s="70"/>
      <c r="H178" s="70"/>
      <c r="I178" s="51">
        <f t="shared" si="19"/>
        <v>0</v>
      </c>
      <c r="J178" s="52">
        <f t="shared" si="20"/>
        <v>0</v>
      </c>
      <c r="K178" s="52">
        <f t="shared" si="21"/>
        <v>0.86415310860453376</v>
      </c>
    </row>
    <row r="179" spans="1:11" ht="8.25" customHeight="1" x14ac:dyDescent="0.3">
      <c r="A179" s="28">
        <v>177</v>
      </c>
      <c r="B179" s="66">
        <v>4.3010000000000002</v>
      </c>
      <c r="C179" s="66" t="s">
        <v>59</v>
      </c>
      <c r="D179" s="66"/>
      <c r="E179" s="66" t="s">
        <v>114</v>
      </c>
      <c r="F179" s="66" t="s">
        <v>17</v>
      </c>
      <c r="G179" s="66">
        <v>128</v>
      </c>
      <c r="H179" s="66">
        <v>7429</v>
      </c>
      <c r="I179" s="42">
        <f t="shared" si="19"/>
        <v>950912</v>
      </c>
      <c r="J179" s="43">
        <f t="shared" si="20"/>
        <v>5.3712257105812755E-4</v>
      </c>
      <c r="K179" s="43">
        <f t="shared" si="21"/>
        <v>0.86469023117559185</v>
      </c>
    </row>
    <row r="180" spans="1:11" ht="8.25" customHeight="1" x14ac:dyDescent="0.3">
      <c r="A180" s="28">
        <v>178</v>
      </c>
      <c r="B180" s="66">
        <v>4.3020000000000005</v>
      </c>
      <c r="C180" s="66" t="s">
        <v>30</v>
      </c>
      <c r="D180" s="66"/>
      <c r="E180" s="66" t="s">
        <v>79</v>
      </c>
      <c r="F180" s="66" t="s">
        <v>19</v>
      </c>
      <c r="G180" s="66">
        <v>26.88</v>
      </c>
      <c r="H180" s="66">
        <v>71810</v>
      </c>
      <c r="I180" s="42">
        <f t="shared" si="19"/>
        <v>1930253</v>
      </c>
      <c r="J180" s="43">
        <f t="shared" si="20"/>
        <v>1.090303260609461E-3</v>
      </c>
      <c r="K180" s="43">
        <f t="shared" si="21"/>
        <v>0.86578053443620129</v>
      </c>
    </row>
    <row r="181" spans="1:11" ht="8.25" customHeight="1" x14ac:dyDescent="0.3">
      <c r="A181" s="28">
        <v>179</v>
      </c>
      <c r="B181" s="66">
        <v>4.3030000000000008</v>
      </c>
      <c r="C181" s="66" t="s">
        <v>43</v>
      </c>
      <c r="D181" s="66"/>
      <c r="E181" s="66" t="s">
        <v>93</v>
      </c>
      <c r="F181" s="66" t="s">
        <v>17</v>
      </c>
      <c r="G181" s="66">
        <v>140.80000000000001</v>
      </c>
      <c r="H181" s="66">
        <v>46802</v>
      </c>
      <c r="I181" s="42">
        <f t="shared" si="19"/>
        <v>6589722</v>
      </c>
      <c r="J181" s="43">
        <f t="shared" si="20"/>
        <v>3.7222039717642705E-3</v>
      </c>
      <c r="K181" s="43">
        <f t="shared" si="21"/>
        <v>0.86950273840796555</v>
      </c>
    </row>
    <row r="182" spans="1:11" ht="8.25" customHeight="1" x14ac:dyDescent="0.3">
      <c r="A182" s="28">
        <v>180</v>
      </c>
      <c r="B182" s="66">
        <v>4.3040000000000012</v>
      </c>
      <c r="C182" s="66" t="s">
        <v>34</v>
      </c>
      <c r="D182" s="66"/>
      <c r="E182" s="66" t="s">
        <v>83</v>
      </c>
      <c r="F182" s="66" t="s">
        <v>19</v>
      </c>
      <c r="G182" s="66">
        <v>23.04</v>
      </c>
      <c r="H182" s="66">
        <v>128236</v>
      </c>
      <c r="I182" s="42">
        <f t="shared" si="19"/>
        <v>2954557</v>
      </c>
      <c r="J182" s="43">
        <f t="shared" si="20"/>
        <v>1.6688812972996325E-3</v>
      </c>
      <c r="K182" s="43">
        <f t="shared" si="21"/>
        <v>0.87117161970526513</v>
      </c>
    </row>
    <row r="183" spans="1:11" ht="8.25" customHeight="1" x14ac:dyDescent="0.3">
      <c r="A183" s="28">
        <v>181</v>
      </c>
      <c r="B183" s="66">
        <v>4.3050000000000015</v>
      </c>
      <c r="C183" s="66" t="s">
        <v>35</v>
      </c>
      <c r="D183" s="66"/>
      <c r="E183" s="66" t="s">
        <v>84</v>
      </c>
      <c r="F183" s="66" t="s">
        <v>19</v>
      </c>
      <c r="G183" s="66">
        <v>19.2</v>
      </c>
      <c r="H183" s="66">
        <v>192649</v>
      </c>
      <c r="I183" s="42">
        <f t="shared" si="19"/>
        <v>3698861</v>
      </c>
      <c r="J183" s="43">
        <f t="shared" si="20"/>
        <v>2.0893013552322785E-3</v>
      </c>
      <c r="K183" s="43">
        <f t="shared" si="21"/>
        <v>0.87326092106049746</v>
      </c>
    </row>
    <row r="184" spans="1:11" ht="8.25" customHeight="1" x14ac:dyDescent="0.3">
      <c r="A184" s="28">
        <v>182</v>
      </c>
      <c r="B184" s="66">
        <v>4.3060000000000018</v>
      </c>
      <c r="C184" s="66" t="s">
        <v>32</v>
      </c>
      <c r="D184" s="66"/>
      <c r="E184" s="66" t="s">
        <v>81</v>
      </c>
      <c r="F184" s="66" t="s">
        <v>19</v>
      </c>
      <c r="G184" s="66">
        <v>19.2</v>
      </c>
      <c r="H184" s="66">
        <v>33882</v>
      </c>
      <c r="I184" s="42">
        <f t="shared" si="19"/>
        <v>650534</v>
      </c>
      <c r="J184" s="43">
        <f t="shared" si="20"/>
        <v>3.6745408054659942E-4</v>
      </c>
      <c r="K184" s="43">
        <f t="shared" si="21"/>
        <v>0.87362837514104408</v>
      </c>
    </row>
    <row r="185" spans="1:11" ht="8.25" customHeight="1" x14ac:dyDescent="0.3">
      <c r="A185" s="28">
        <v>183</v>
      </c>
      <c r="B185" s="66">
        <v>4.3070000000000022</v>
      </c>
      <c r="C185" s="66" t="s">
        <v>44</v>
      </c>
      <c r="D185" s="66"/>
      <c r="E185" s="66" t="s">
        <v>94</v>
      </c>
      <c r="F185" s="66" t="s">
        <v>18</v>
      </c>
      <c r="G185" s="66">
        <v>25</v>
      </c>
      <c r="H185" s="66">
        <v>191890</v>
      </c>
      <c r="I185" s="42">
        <f t="shared" si="19"/>
        <v>4797250</v>
      </c>
      <c r="J185" s="43">
        <f t="shared" si="20"/>
        <v>2.7097262985519188E-3</v>
      </c>
      <c r="K185" s="43">
        <f t="shared" si="21"/>
        <v>0.87633810143959601</v>
      </c>
    </row>
    <row r="186" spans="1:11" ht="8.25" customHeight="1" x14ac:dyDescent="0.3">
      <c r="A186" s="28">
        <v>184</v>
      </c>
      <c r="B186" s="66">
        <v>4.3080000000000025</v>
      </c>
      <c r="C186" s="66" t="s">
        <v>45</v>
      </c>
      <c r="D186" s="66"/>
      <c r="E186" s="66" t="s">
        <v>95</v>
      </c>
      <c r="F186" s="66" t="s">
        <v>18</v>
      </c>
      <c r="G186" s="66">
        <v>37.5</v>
      </c>
      <c r="H186" s="66">
        <v>189245</v>
      </c>
      <c r="I186" s="42">
        <f t="shared" si="19"/>
        <v>7096688</v>
      </c>
      <c r="J186" s="43">
        <f t="shared" si="20"/>
        <v>4.0085636784027972E-3</v>
      </c>
      <c r="K186" s="43">
        <f t="shared" si="21"/>
        <v>0.88034666511799875</v>
      </c>
    </row>
    <row r="187" spans="1:11" ht="8.25" customHeight="1" x14ac:dyDescent="0.3">
      <c r="A187" s="28">
        <v>185</v>
      </c>
      <c r="B187" s="66">
        <v>4.3090000000000028</v>
      </c>
      <c r="C187" s="66" t="s">
        <v>46</v>
      </c>
      <c r="D187" s="66"/>
      <c r="E187" s="66" t="s">
        <v>96</v>
      </c>
      <c r="F187" s="66" t="s">
        <v>18</v>
      </c>
      <c r="G187" s="66">
        <v>25</v>
      </c>
      <c r="H187" s="66">
        <v>360352</v>
      </c>
      <c r="I187" s="42">
        <f t="shared" si="19"/>
        <v>9008800</v>
      </c>
      <c r="J187" s="43">
        <f t="shared" si="20"/>
        <v>5.0886199965385435E-3</v>
      </c>
      <c r="K187" s="43">
        <f t="shared" si="21"/>
        <v>0.88543528511453728</v>
      </c>
    </row>
    <row r="188" spans="1:11" ht="8.25" customHeight="1" x14ac:dyDescent="0.3">
      <c r="A188" s="28">
        <v>186</v>
      </c>
      <c r="B188" s="66">
        <v>4.3100000000000032</v>
      </c>
      <c r="C188" s="66" t="s">
        <v>47</v>
      </c>
      <c r="D188" s="66"/>
      <c r="E188" s="66" t="s">
        <v>97</v>
      </c>
      <c r="F188" s="66" t="s">
        <v>18</v>
      </c>
      <c r="G188" s="66">
        <v>80</v>
      </c>
      <c r="H188" s="66">
        <v>112935</v>
      </c>
      <c r="I188" s="42">
        <f t="shared" si="19"/>
        <v>9034800</v>
      </c>
      <c r="J188" s="43">
        <f t="shared" si="20"/>
        <v>5.1033060945660279E-3</v>
      </c>
      <c r="K188" s="43">
        <f t="shared" si="21"/>
        <v>0.89053859120910328</v>
      </c>
    </row>
    <row r="189" spans="1:11" ht="8.25" customHeight="1" x14ac:dyDescent="0.3">
      <c r="A189" s="28">
        <v>187</v>
      </c>
      <c r="B189" s="66">
        <v>4.3110000000000035</v>
      </c>
      <c r="C189" s="66" t="s">
        <v>48</v>
      </c>
      <c r="D189" s="66"/>
      <c r="E189" s="66" t="s">
        <v>98</v>
      </c>
      <c r="F189" s="66" t="s">
        <v>18</v>
      </c>
      <c r="G189" s="66">
        <v>25</v>
      </c>
      <c r="H189" s="66">
        <v>36368</v>
      </c>
      <c r="I189" s="42">
        <f t="shared" si="19"/>
        <v>909200</v>
      </c>
      <c r="J189" s="43">
        <f t="shared" si="20"/>
        <v>5.1356155102264933E-4</v>
      </c>
      <c r="K189" s="43">
        <f t="shared" si="21"/>
        <v>0.89105215276012595</v>
      </c>
    </row>
    <row r="190" spans="1:11" ht="8.25" customHeight="1" x14ac:dyDescent="0.3">
      <c r="A190" s="28">
        <v>188</v>
      </c>
      <c r="B190" s="66">
        <v>4.3120000000000038</v>
      </c>
      <c r="C190" s="66" t="s">
        <v>49</v>
      </c>
      <c r="D190" s="66"/>
      <c r="E190" s="66" t="s">
        <v>99</v>
      </c>
      <c r="F190" s="66" t="s">
        <v>18</v>
      </c>
      <c r="G190" s="66">
        <v>25</v>
      </c>
      <c r="H190" s="66">
        <v>1289821</v>
      </c>
      <c r="I190" s="42">
        <f t="shared" si="19"/>
        <v>32245525</v>
      </c>
      <c r="J190" s="43">
        <f t="shared" si="20"/>
        <v>1.8213882349911587E-2</v>
      </c>
      <c r="K190" s="43">
        <f t="shared" si="21"/>
        <v>0.90926603511003756</v>
      </c>
    </row>
    <row r="191" spans="1:11" ht="8.25" customHeight="1" x14ac:dyDescent="0.3">
      <c r="A191" s="28">
        <v>189</v>
      </c>
      <c r="B191" s="66">
        <v>4.3130000000000042</v>
      </c>
      <c r="C191" s="66" t="s">
        <v>50</v>
      </c>
      <c r="D191" s="66"/>
      <c r="E191" s="66" t="s">
        <v>100</v>
      </c>
      <c r="F191" s="66" t="s">
        <v>18</v>
      </c>
      <c r="G191" s="66">
        <v>25</v>
      </c>
      <c r="H191" s="66">
        <v>392431</v>
      </c>
      <c r="I191" s="42">
        <f t="shared" si="19"/>
        <v>9810775</v>
      </c>
      <c r="J191" s="43">
        <f t="shared" si="20"/>
        <v>5.5416155144459222E-3</v>
      </c>
      <c r="K191" s="43">
        <f t="shared" si="21"/>
        <v>0.91480765062448344</v>
      </c>
    </row>
    <row r="192" spans="1:11" ht="8.25" customHeight="1" x14ac:dyDescent="0.3">
      <c r="A192" s="30">
        <v>190</v>
      </c>
      <c r="B192" s="70">
        <v>4.4000000000000004</v>
      </c>
      <c r="C192" s="70"/>
      <c r="D192" s="70"/>
      <c r="E192" s="70" t="s">
        <v>101</v>
      </c>
      <c r="F192" s="70"/>
      <c r="G192" s="70"/>
      <c r="H192" s="70"/>
      <c r="I192" s="51">
        <f t="shared" si="19"/>
        <v>0</v>
      </c>
      <c r="J192" s="52">
        <f t="shared" si="20"/>
        <v>0</v>
      </c>
      <c r="K192" s="52">
        <f t="shared" si="21"/>
        <v>0.91480765062448344</v>
      </c>
    </row>
    <row r="193" spans="1:11" ht="8.25" customHeight="1" x14ac:dyDescent="0.3">
      <c r="A193" s="28">
        <v>191</v>
      </c>
      <c r="B193" s="66">
        <v>4.4010000000000007</v>
      </c>
      <c r="C193" s="66" t="s">
        <v>51</v>
      </c>
      <c r="D193" s="66"/>
      <c r="E193" s="66" t="s">
        <v>102</v>
      </c>
      <c r="F193" s="66" t="s">
        <v>19</v>
      </c>
      <c r="G193" s="66">
        <v>33.28</v>
      </c>
      <c r="H193" s="66">
        <v>79992</v>
      </c>
      <c r="I193" s="42">
        <f t="shared" si="19"/>
        <v>2662134</v>
      </c>
      <c r="J193" s="43">
        <f t="shared" si="20"/>
        <v>1.5037061879345905E-3</v>
      </c>
      <c r="K193" s="43">
        <f t="shared" si="21"/>
        <v>0.91631135681241804</v>
      </c>
    </row>
    <row r="194" spans="1:11" ht="8.25" customHeight="1" x14ac:dyDescent="0.3">
      <c r="A194" s="28">
        <v>192</v>
      </c>
      <c r="B194" s="66">
        <v>4.402000000000001</v>
      </c>
      <c r="C194" s="66" t="s">
        <v>30</v>
      </c>
      <c r="D194" s="66"/>
      <c r="E194" s="66" t="s">
        <v>79</v>
      </c>
      <c r="F194" s="66" t="s">
        <v>19</v>
      </c>
      <c r="G194" s="66">
        <v>49.92</v>
      </c>
      <c r="H194" s="66">
        <v>71810</v>
      </c>
      <c r="I194" s="42">
        <f t="shared" si="19"/>
        <v>3584755</v>
      </c>
      <c r="J194" s="43">
        <f t="shared" si="20"/>
        <v>2.0248485897890424E-3</v>
      </c>
      <c r="K194" s="43">
        <f t="shared" si="21"/>
        <v>0.91833620540220706</v>
      </c>
    </row>
    <row r="195" spans="1:11" ht="8.25" customHeight="1" x14ac:dyDescent="0.3">
      <c r="A195" s="28">
        <v>193</v>
      </c>
      <c r="B195" s="66">
        <v>4.4030000000000014</v>
      </c>
      <c r="C195" s="66" t="s">
        <v>52</v>
      </c>
      <c r="D195" s="66"/>
      <c r="E195" s="66" t="s">
        <v>103</v>
      </c>
      <c r="F195" s="66" t="s">
        <v>17</v>
      </c>
      <c r="G195" s="66">
        <v>256</v>
      </c>
      <c r="H195" s="66">
        <v>86868</v>
      </c>
      <c r="I195" s="42">
        <f t="shared" si="19"/>
        <v>22238208</v>
      </c>
      <c r="J195" s="43">
        <f t="shared" si="20"/>
        <v>1.2561250101676517E-2</v>
      </c>
      <c r="K195" s="43">
        <f t="shared" si="21"/>
        <v>0.93089745550388359</v>
      </c>
    </row>
    <row r="196" spans="1:11" ht="8.25" customHeight="1" x14ac:dyDescent="0.3">
      <c r="A196" s="28">
        <v>194</v>
      </c>
      <c r="B196" s="66">
        <v>4.4040000000000017</v>
      </c>
      <c r="C196" s="66" t="s">
        <v>27</v>
      </c>
      <c r="D196" s="66"/>
      <c r="E196" s="66" t="s">
        <v>75</v>
      </c>
      <c r="F196" s="66" t="s">
        <v>19</v>
      </c>
      <c r="G196" s="66">
        <v>33.28</v>
      </c>
      <c r="H196" s="66">
        <v>212630</v>
      </c>
      <c r="I196" s="42">
        <f t="shared" si="19"/>
        <v>7076326</v>
      </c>
      <c r="J196" s="43">
        <f t="shared" si="20"/>
        <v>3.9970622042475807E-3</v>
      </c>
      <c r="K196" s="43">
        <f t="shared" si="21"/>
        <v>0.93489451770813115</v>
      </c>
    </row>
    <row r="197" spans="1:11" ht="8.25" customHeight="1" x14ac:dyDescent="0.3">
      <c r="A197" s="28">
        <v>195</v>
      </c>
      <c r="B197" s="66">
        <v>4.405000000000002</v>
      </c>
      <c r="C197" s="66" t="s">
        <v>53</v>
      </c>
      <c r="D197" s="66"/>
      <c r="E197" s="66" t="s">
        <v>104</v>
      </c>
      <c r="F197" s="66" t="s">
        <v>16</v>
      </c>
      <c r="G197" s="66">
        <v>166.4</v>
      </c>
      <c r="H197" s="66">
        <v>90143</v>
      </c>
      <c r="I197" s="42">
        <f t="shared" si="19"/>
        <v>14999795</v>
      </c>
      <c r="J197" s="43">
        <f t="shared" si="20"/>
        <v>8.4726330677758251E-3</v>
      </c>
      <c r="K197" s="43">
        <f t="shared" si="21"/>
        <v>0.94336715077590694</v>
      </c>
    </row>
    <row r="198" spans="1:11" ht="8.25" customHeight="1" x14ac:dyDescent="0.3">
      <c r="A198" s="28">
        <v>196</v>
      </c>
      <c r="B198" s="66">
        <v>4.4060000000000024</v>
      </c>
      <c r="C198" s="66" t="s">
        <v>60</v>
      </c>
      <c r="D198" s="66"/>
      <c r="E198" s="66" t="s">
        <v>115</v>
      </c>
      <c r="F198" s="66" t="s">
        <v>18</v>
      </c>
      <c r="G198" s="66">
        <v>25</v>
      </c>
      <c r="H198" s="66">
        <v>208276</v>
      </c>
      <c r="I198" s="42">
        <f t="shared" si="19"/>
        <v>5206900</v>
      </c>
      <c r="J198" s="43">
        <f t="shared" si="20"/>
        <v>2.9411170699734195E-3</v>
      </c>
      <c r="K198" s="43">
        <f t="shared" si="21"/>
        <v>0.9463082678458804</v>
      </c>
    </row>
    <row r="199" spans="1:11" ht="8.25" customHeight="1" x14ac:dyDescent="0.3">
      <c r="A199" s="28">
        <v>197</v>
      </c>
      <c r="B199" s="66">
        <v>4.4070000000000027</v>
      </c>
      <c r="C199" s="66" t="s">
        <v>61</v>
      </c>
      <c r="D199" s="66"/>
      <c r="E199" s="66" t="s">
        <v>116</v>
      </c>
      <c r="F199" s="66" t="s">
        <v>18</v>
      </c>
      <c r="G199" s="66">
        <v>25</v>
      </c>
      <c r="H199" s="66">
        <v>79238</v>
      </c>
      <c r="I199" s="42">
        <f t="shared" si="19"/>
        <v>1980950</v>
      </c>
      <c r="J199" s="43">
        <f t="shared" si="20"/>
        <v>1.1189394572132833E-3</v>
      </c>
      <c r="K199" s="43">
        <f t="shared" si="21"/>
        <v>0.94742720730309371</v>
      </c>
    </row>
    <row r="200" spans="1:11" ht="8.25" customHeight="1" x14ac:dyDescent="0.3">
      <c r="A200" s="30">
        <v>198</v>
      </c>
      <c r="B200" s="70">
        <v>4.5</v>
      </c>
      <c r="C200" s="70"/>
      <c r="D200" s="70"/>
      <c r="E200" s="70" t="s">
        <v>112</v>
      </c>
      <c r="F200" s="70"/>
      <c r="G200" s="70"/>
      <c r="H200" s="70"/>
      <c r="I200" s="51">
        <f t="shared" si="19"/>
        <v>0</v>
      </c>
      <c r="J200" s="52">
        <f t="shared" si="20"/>
        <v>0</v>
      </c>
      <c r="K200" s="52">
        <f t="shared" si="21"/>
        <v>0.94742720730309371</v>
      </c>
    </row>
    <row r="201" spans="1:11" ht="8.25" customHeight="1" x14ac:dyDescent="0.3">
      <c r="A201" s="28">
        <v>199</v>
      </c>
      <c r="B201" s="66">
        <v>4.5010000000000003</v>
      </c>
      <c r="C201" s="66" t="s">
        <v>59</v>
      </c>
      <c r="D201" s="66"/>
      <c r="E201" s="66" t="s">
        <v>114</v>
      </c>
      <c r="F201" s="66" t="s">
        <v>17</v>
      </c>
      <c r="G201" s="66">
        <v>128</v>
      </c>
      <c r="H201" s="66">
        <v>7429</v>
      </c>
      <c r="I201" s="42">
        <f t="shared" si="19"/>
        <v>950912</v>
      </c>
      <c r="J201" s="43">
        <f t="shared" si="20"/>
        <v>5.3712257105812755E-4</v>
      </c>
      <c r="K201" s="43">
        <f t="shared" si="21"/>
        <v>0.9479643298741518</v>
      </c>
    </row>
    <row r="202" spans="1:11" ht="8.25" customHeight="1" x14ac:dyDescent="0.3">
      <c r="A202" s="28">
        <v>200</v>
      </c>
      <c r="B202" s="66">
        <v>4.5020000000000007</v>
      </c>
      <c r="C202" s="66" t="s">
        <v>30</v>
      </c>
      <c r="D202" s="66"/>
      <c r="E202" s="66" t="s">
        <v>79</v>
      </c>
      <c r="F202" s="66" t="s">
        <v>19</v>
      </c>
      <c r="G202" s="66">
        <v>133.12</v>
      </c>
      <c r="H202" s="66">
        <v>71810</v>
      </c>
      <c r="I202" s="42">
        <f t="shared" si="19"/>
        <v>9559347</v>
      </c>
      <c r="J202" s="43">
        <f t="shared" si="20"/>
        <v>5.3995964277207542E-3</v>
      </c>
      <c r="K202" s="43">
        <f t="shared" si="21"/>
        <v>0.9533639263018725</v>
      </c>
    </row>
    <row r="203" spans="1:11" ht="8.25" customHeight="1" x14ac:dyDescent="0.3">
      <c r="A203" s="28">
        <v>201</v>
      </c>
      <c r="B203" s="66">
        <v>4.503000000000001</v>
      </c>
      <c r="C203" s="66" t="s">
        <v>32</v>
      </c>
      <c r="D203" s="66"/>
      <c r="E203" s="66" t="s">
        <v>81</v>
      </c>
      <c r="F203" s="66" t="s">
        <v>19</v>
      </c>
      <c r="G203" s="66">
        <v>61.44</v>
      </c>
      <c r="H203" s="66">
        <v>33882</v>
      </c>
      <c r="I203" s="42">
        <f t="shared" si="19"/>
        <v>2081710</v>
      </c>
      <c r="J203" s="43">
        <f t="shared" si="20"/>
        <v>1.1758537355690271E-3</v>
      </c>
      <c r="K203" s="43">
        <f t="shared" si="21"/>
        <v>0.95453978003744155</v>
      </c>
    </row>
    <row r="204" spans="1:11" ht="8.25" customHeight="1" x14ac:dyDescent="0.3">
      <c r="A204" s="28">
        <v>202</v>
      </c>
      <c r="B204" s="66">
        <v>4.5040000000000013</v>
      </c>
      <c r="C204" s="66" t="s">
        <v>33</v>
      </c>
      <c r="D204" s="66"/>
      <c r="E204" s="66" t="s">
        <v>82</v>
      </c>
      <c r="F204" s="66" t="s">
        <v>18</v>
      </c>
      <c r="G204" s="66">
        <v>2</v>
      </c>
      <c r="H204" s="66">
        <v>212465</v>
      </c>
      <c r="I204" s="42">
        <f t="shared" si="19"/>
        <v>424930</v>
      </c>
      <c r="J204" s="43">
        <f t="shared" si="20"/>
        <v>2.4002167826226836E-4</v>
      </c>
      <c r="K204" s="43">
        <f t="shared" si="21"/>
        <v>0.95477980171570387</v>
      </c>
    </row>
    <row r="205" spans="1:11" ht="8.25" customHeight="1" x14ac:dyDescent="0.3">
      <c r="A205" s="28">
        <v>203</v>
      </c>
      <c r="B205" s="66">
        <v>4.5050000000000017</v>
      </c>
      <c r="C205" s="66" t="s">
        <v>34</v>
      </c>
      <c r="D205" s="66"/>
      <c r="E205" s="66" t="s">
        <v>83</v>
      </c>
      <c r="F205" s="66" t="s">
        <v>19</v>
      </c>
      <c r="G205" s="66">
        <v>35.839999999999996</v>
      </c>
      <c r="H205" s="66">
        <v>128236</v>
      </c>
      <c r="I205" s="42">
        <f t="shared" si="19"/>
        <v>4595978</v>
      </c>
      <c r="J205" s="43">
        <f t="shared" si="20"/>
        <v>2.5960378246216169E-3</v>
      </c>
      <c r="K205" s="43">
        <f t="shared" si="21"/>
        <v>0.95737583954032546</v>
      </c>
    </row>
    <row r="206" spans="1:11" ht="8.25" customHeight="1" x14ac:dyDescent="0.3">
      <c r="A206" s="28">
        <v>204</v>
      </c>
      <c r="B206" s="66">
        <v>4.506000000000002</v>
      </c>
      <c r="C206" s="66" t="s">
        <v>35</v>
      </c>
      <c r="D206" s="66"/>
      <c r="E206" s="66" t="s">
        <v>84</v>
      </c>
      <c r="F206" s="66" t="s">
        <v>19</v>
      </c>
      <c r="G206" s="66">
        <v>122.88</v>
      </c>
      <c r="H206" s="66">
        <v>192649</v>
      </c>
      <c r="I206" s="42">
        <f t="shared" si="19"/>
        <v>23672709</v>
      </c>
      <c r="J206" s="43">
        <f t="shared" si="20"/>
        <v>1.3371527882696689E-2</v>
      </c>
      <c r="K206" s="43">
        <f t="shared" si="21"/>
        <v>0.97074736742302214</v>
      </c>
    </row>
    <row r="207" spans="1:11" ht="8.25" customHeight="1" x14ac:dyDescent="0.3">
      <c r="A207" s="28">
        <v>205</v>
      </c>
      <c r="B207" s="66">
        <v>4.5070000000000023</v>
      </c>
      <c r="C207" s="66" t="s">
        <v>36</v>
      </c>
      <c r="D207" s="66"/>
      <c r="E207" s="66" t="s">
        <v>106</v>
      </c>
      <c r="F207" s="66" t="s">
        <v>17</v>
      </c>
      <c r="G207" s="66">
        <v>20</v>
      </c>
      <c r="H207" s="66">
        <v>63994</v>
      </c>
      <c r="I207" s="42">
        <f t="shared" si="19"/>
        <v>1279880</v>
      </c>
      <c r="J207" s="43">
        <f t="shared" si="20"/>
        <v>7.2294012090064717E-4</v>
      </c>
      <c r="K207" s="43">
        <f t="shared" si="21"/>
        <v>0.97147030754392283</v>
      </c>
    </row>
    <row r="208" spans="1:11" ht="8.25" customHeight="1" x14ac:dyDescent="0.3">
      <c r="A208" s="28">
        <v>206</v>
      </c>
      <c r="B208" s="66">
        <v>4.5080000000000027</v>
      </c>
      <c r="C208" s="66" t="s">
        <v>57</v>
      </c>
      <c r="D208" s="66"/>
      <c r="E208" s="66" t="s">
        <v>110</v>
      </c>
      <c r="F208" s="66" t="s">
        <v>17</v>
      </c>
      <c r="G208" s="66">
        <v>128</v>
      </c>
      <c r="H208" s="66">
        <v>77167</v>
      </c>
      <c r="I208" s="42">
        <f t="shared" si="19"/>
        <v>9877376</v>
      </c>
      <c r="J208" s="43">
        <f t="shared" si="20"/>
        <v>5.5792350842431724E-3</v>
      </c>
      <c r="K208" s="43">
        <f t="shared" si="21"/>
        <v>0.97704954262816601</v>
      </c>
    </row>
    <row r="209" spans="1:20" ht="8.25" customHeight="1" x14ac:dyDescent="0.3">
      <c r="A209" s="28">
        <v>207</v>
      </c>
      <c r="B209" s="66">
        <v>4.509000000000003</v>
      </c>
      <c r="C209" s="66" t="s">
        <v>63</v>
      </c>
      <c r="D209" s="66"/>
      <c r="E209" s="66" t="s">
        <v>118</v>
      </c>
      <c r="F209" s="66" t="s">
        <v>18</v>
      </c>
      <c r="G209" s="66">
        <v>4</v>
      </c>
      <c r="H209" s="66">
        <v>202397</v>
      </c>
      <c r="I209" s="42">
        <f t="shared" si="19"/>
        <v>809588</v>
      </c>
      <c r="J209" s="43">
        <f t="shared" si="20"/>
        <v>4.5729572037981155E-4</v>
      </c>
      <c r="K209" s="43">
        <f t="shared" si="21"/>
        <v>0.97750683834854579</v>
      </c>
    </row>
    <row r="210" spans="1:20" ht="8.25" customHeight="1" x14ac:dyDescent="0.3">
      <c r="A210" s="28">
        <v>208</v>
      </c>
      <c r="B210" s="66">
        <v>4.5100000000000033</v>
      </c>
      <c r="C210" s="66" t="s">
        <v>55</v>
      </c>
      <c r="D210" s="66"/>
      <c r="E210" s="66" t="s">
        <v>108</v>
      </c>
      <c r="F210" s="66" t="s">
        <v>18</v>
      </c>
      <c r="G210" s="66">
        <v>8</v>
      </c>
      <c r="H210" s="66">
        <v>3459890</v>
      </c>
      <c r="I210" s="42">
        <f t="shared" si="19"/>
        <v>27679120</v>
      </c>
      <c r="J210" s="43">
        <f t="shared" si="20"/>
        <v>1.5634548832096386E-2</v>
      </c>
      <c r="K210" s="43">
        <f t="shared" si="21"/>
        <v>0.99314138718064215</v>
      </c>
    </row>
    <row r="211" spans="1:20" ht="8.25" customHeight="1" x14ac:dyDescent="0.3">
      <c r="A211" s="28">
        <v>209</v>
      </c>
      <c r="B211" s="66">
        <v>4.5110000000000037</v>
      </c>
      <c r="C211" s="66" t="s">
        <v>40</v>
      </c>
      <c r="D211" s="66"/>
      <c r="E211" s="66" t="s">
        <v>89</v>
      </c>
      <c r="F211" s="66" t="s">
        <v>18</v>
      </c>
      <c r="G211" s="66">
        <v>2</v>
      </c>
      <c r="H211" s="66">
        <v>1216356</v>
      </c>
      <c r="I211" s="42">
        <f t="shared" si="19"/>
        <v>2432712</v>
      </c>
      <c r="J211" s="43">
        <f t="shared" si="20"/>
        <v>1.3741171886399158E-3</v>
      </c>
      <c r="K211" s="43">
        <f t="shared" si="21"/>
        <v>0.99451550436928204</v>
      </c>
    </row>
    <row r="212" spans="1:20" ht="8.25" customHeight="1" x14ac:dyDescent="0.3">
      <c r="A212" s="28">
        <v>210</v>
      </c>
      <c r="B212" s="66">
        <v>4.512000000000004</v>
      </c>
      <c r="C212" s="66" t="s">
        <v>41</v>
      </c>
      <c r="D212" s="66"/>
      <c r="E212" s="66" t="s">
        <v>90</v>
      </c>
      <c r="F212" s="66" t="s">
        <v>17</v>
      </c>
      <c r="G212" s="66">
        <v>1.4</v>
      </c>
      <c r="H212" s="66">
        <v>972641</v>
      </c>
      <c r="I212" s="42">
        <f t="shared" si="19"/>
        <v>1361697</v>
      </c>
      <c r="J212" s="43">
        <f t="shared" si="20"/>
        <v>7.6915444714352021E-4</v>
      </c>
      <c r="K212" s="43">
        <f t="shared" si="21"/>
        <v>0.99528465881642558</v>
      </c>
    </row>
    <row r="213" spans="1:20" ht="8.25" customHeight="1" x14ac:dyDescent="0.3">
      <c r="A213" s="28">
        <v>211</v>
      </c>
      <c r="B213" s="66">
        <v>4.5130000000000043</v>
      </c>
      <c r="C213" s="66" t="s">
        <v>42</v>
      </c>
      <c r="D213" s="66"/>
      <c r="E213" s="66" t="s">
        <v>91</v>
      </c>
      <c r="F213" s="66" t="s">
        <v>18</v>
      </c>
      <c r="G213" s="66">
        <v>2</v>
      </c>
      <c r="H213" s="66">
        <v>1203072</v>
      </c>
      <c r="I213" s="42">
        <f t="shared" si="19"/>
        <v>2406144</v>
      </c>
      <c r="J213" s="43">
        <f t="shared" si="20"/>
        <v>1.3591102558555231E-3</v>
      </c>
      <c r="K213" s="43">
        <f t="shared" si="21"/>
        <v>0.99664376907228114</v>
      </c>
    </row>
    <row r="214" spans="1:20" ht="8.25" customHeight="1" x14ac:dyDescent="0.3">
      <c r="A214" s="28">
        <v>212</v>
      </c>
      <c r="B214" s="66">
        <v>4.5140000000000047</v>
      </c>
      <c r="C214" s="66" t="s">
        <v>65</v>
      </c>
      <c r="D214" s="66"/>
      <c r="E214" s="66" t="s">
        <v>120</v>
      </c>
      <c r="F214" s="66" t="s">
        <v>17</v>
      </c>
      <c r="G214" s="66">
        <v>5.8</v>
      </c>
      <c r="H214" s="66">
        <v>1024450</v>
      </c>
      <c r="I214" s="42">
        <f t="shared" si="19"/>
        <v>5941810</v>
      </c>
      <c r="J214" s="43">
        <f t="shared" si="20"/>
        <v>3.3562309277187508E-3</v>
      </c>
      <c r="K214" s="43">
        <f t="shared" si="21"/>
        <v>0.99999999999999989</v>
      </c>
    </row>
    <row r="215" spans="1:20" ht="11.25" customHeight="1" x14ac:dyDescent="0.3">
      <c r="A215" s="19" t="s">
        <v>13</v>
      </c>
      <c r="B215" s="20"/>
      <c r="C215" s="20"/>
      <c r="D215" s="20"/>
      <c r="E215" s="20"/>
      <c r="F215" s="20"/>
      <c r="G215" s="20"/>
      <c r="H215" s="21"/>
      <c r="I215" s="1">
        <f>SUM(I5:I214)</f>
        <v>1770381755</v>
      </c>
      <c r="J215" s="5"/>
      <c r="T215" s="82"/>
    </row>
    <row r="216" spans="1:20" ht="11.4" customHeight="1" x14ac:dyDescent="0.3">
      <c r="A216" s="22" t="s">
        <v>14</v>
      </c>
      <c r="B216" s="23"/>
      <c r="C216" s="23"/>
      <c r="D216" s="23"/>
      <c r="E216" s="23"/>
      <c r="F216" s="23"/>
      <c r="G216" s="23"/>
      <c r="H216" s="24"/>
      <c r="I216" s="1"/>
      <c r="J216" s="25"/>
      <c r="K216" s="24"/>
    </row>
    <row r="217" spans="1:20" ht="10.8" customHeight="1" x14ac:dyDescent="0.3">
      <c r="A217" s="22" t="s">
        <v>15</v>
      </c>
      <c r="B217" s="23"/>
      <c r="C217" s="23"/>
      <c r="D217" s="23"/>
      <c r="E217" s="23"/>
      <c r="F217" s="23"/>
      <c r="G217" s="23"/>
      <c r="H217" s="24"/>
      <c r="I217" s="7"/>
      <c r="J217" s="25"/>
      <c r="K217" s="24"/>
    </row>
    <row r="218" spans="1:20" ht="8.25" customHeight="1" x14ac:dyDescent="0.3"/>
    <row r="219" spans="1:20" ht="8.25" customHeight="1" x14ac:dyDescent="0.3"/>
    <row r="220" spans="1:20" ht="8.25" customHeight="1" x14ac:dyDescent="0.3"/>
    <row r="221" spans="1:20" ht="8.25" customHeight="1" x14ac:dyDescent="0.3"/>
    <row r="222" spans="1:20" ht="8.25" customHeight="1" x14ac:dyDescent="0.3"/>
    <row r="223" spans="1:20" ht="8.25" customHeight="1" x14ac:dyDescent="0.3"/>
    <row r="224" spans="1:20" ht="8.25" customHeight="1" x14ac:dyDescent="0.3"/>
    <row r="225" ht="8.25" customHeight="1" x14ac:dyDescent="0.3"/>
    <row r="226" ht="8.25" customHeight="1" x14ac:dyDescent="0.3"/>
    <row r="227" ht="8.25" customHeight="1" x14ac:dyDescent="0.3"/>
    <row r="228" ht="8.25" customHeight="1" x14ac:dyDescent="0.3"/>
    <row r="229" ht="8.25" customHeight="1" x14ac:dyDescent="0.3"/>
    <row r="230" ht="8.25" customHeight="1" x14ac:dyDescent="0.3"/>
    <row r="231" ht="8.25" customHeight="1" x14ac:dyDescent="0.3"/>
    <row r="232" ht="8.25" customHeight="1" x14ac:dyDescent="0.3"/>
    <row r="233" ht="8.25" customHeight="1" x14ac:dyDescent="0.3"/>
    <row r="234" ht="8.25" customHeight="1" x14ac:dyDescent="0.3"/>
    <row r="235" ht="8.25" customHeight="1" x14ac:dyDescent="0.3"/>
    <row r="236" ht="8.25" customHeight="1" x14ac:dyDescent="0.3"/>
    <row r="237" ht="8.25" customHeight="1" x14ac:dyDescent="0.3"/>
    <row r="238" ht="8.25" customHeight="1" x14ac:dyDescent="0.3"/>
    <row r="242" ht="8.25" customHeight="1" x14ac:dyDescent="0.3"/>
    <row r="243" ht="8.25" customHeight="1" x14ac:dyDescent="0.3"/>
    <row r="244" ht="8.25" customHeight="1" x14ac:dyDescent="0.3"/>
    <row r="245" ht="8.25" customHeight="1" x14ac:dyDescent="0.3"/>
    <row r="246" ht="8.25" customHeight="1" x14ac:dyDescent="0.3"/>
    <row r="247" ht="8.25" customHeight="1" x14ac:dyDescent="0.3"/>
    <row r="248" ht="8.25" customHeight="1" x14ac:dyDescent="0.3"/>
    <row r="249" ht="8.25" customHeight="1" x14ac:dyDescent="0.3"/>
    <row r="250" ht="8.25" customHeight="1" x14ac:dyDescent="0.3"/>
    <row r="251" ht="8.25" customHeight="1" x14ac:dyDescent="0.3"/>
    <row r="252" ht="8.25" customHeight="1" x14ac:dyDescent="0.3"/>
    <row r="253" ht="8.25" customHeight="1" x14ac:dyDescent="0.3"/>
    <row r="254" ht="8.25" customHeight="1" x14ac:dyDescent="0.3"/>
    <row r="255" ht="8.25" customHeight="1" x14ac:dyDescent="0.3"/>
    <row r="256" ht="8.25" customHeight="1" x14ac:dyDescent="0.3"/>
    <row r="257" ht="8.25" customHeight="1" x14ac:dyDescent="0.3"/>
    <row r="258" ht="8.25" customHeight="1" x14ac:dyDescent="0.3"/>
    <row r="259" ht="8.25" customHeight="1" x14ac:dyDescent="0.3"/>
    <row r="260" ht="8.25" customHeight="1" x14ac:dyDescent="0.3"/>
    <row r="261" ht="8.25" customHeight="1" x14ac:dyDescent="0.3"/>
    <row r="262" ht="8.25" customHeight="1" x14ac:dyDescent="0.3"/>
    <row r="263" ht="8.25" customHeight="1" x14ac:dyDescent="0.3"/>
    <row r="264" ht="8.25" customHeight="1" x14ac:dyDescent="0.3"/>
    <row r="265" ht="8.25" customHeight="1" x14ac:dyDescent="0.3"/>
    <row r="266" ht="8.25" customHeight="1" x14ac:dyDescent="0.3"/>
    <row r="267" ht="8.25" customHeight="1" x14ac:dyDescent="0.3"/>
    <row r="268" ht="8.25" customHeight="1" x14ac:dyDescent="0.3"/>
    <row r="269" ht="8.25" customHeight="1" x14ac:dyDescent="0.3"/>
    <row r="270" ht="8.25" customHeight="1" x14ac:dyDescent="0.3"/>
    <row r="271" ht="8.25" customHeight="1" x14ac:dyDescent="0.3"/>
    <row r="272" ht="8.25" customHeight="1" x14ac:dyDescent="0.3"/>
    <row r="273" ht="8.25" customHeight="1" x14ac:dyDescent="0.3"/>
    <row r="274" ht="8.25" customHeight="1" x14ac:dyDescent="0.3"/>
    <row r="275" ht="8.25" customHeight="1" x14ac:dyDescent="0.3"/>
    <row r="276" ht="8.25" customHeight="1" x14ac:dyDescent="0.3"/>
    <row r="277" ht="8.25" customHeight="1" x14ac:dyDescent="0.3"/>
    <row r="278" ht="8.25" customHeight="1" x14ac:dyDescent="0.3"/>
    <row r="279" ht="8.25" customHeight="1" x14ac:dyDescent="0.3"/>
    <row r="280" ht="8.25" customHeight="1" x14ac:dyDescent="0.3"/>
    <row r="281" ht="8.25" customHeight="1" x14ac:dyDescent="0.3"/>
    <row r="282" ht="8.25" customHeight="1" x14ac:dyDescent="0.3"/>
    <row r="283" ht="8.25" customHeight="1" x14ac:dyDescent="0.3"/>
    <row r="284" ht="8.25" customHeight="1" x14ac:dyDescent="0.3"/>
    <row r="285" ht="8.25" customHeight="1" x14ac:dyDescent="0.3"/>
    <row r="286" ht="8.25" customHeight="1" x14ac:dyDescent="0.3"/>
    <row r="287" ht="8.25" customHeight="1" x14ac:dyDescent="0.3"/>
    <row r="288" ht="8.25" customHeight="1" x14ac:dyDescent="0.3"/>
    <row r="289" ht="8.25" customHeight="1" x14ac:dyDescent="0.3"/>
    <row r="290" ht="8.25" customHeight="1" x14ac:dyDescent="0.3"/>
    <row r="291" ht="8.25" customHeight="1" x14ac:dyDescent="0.3"/>
    <row r="292" ht="8.25" customHeight="1" x14ac:dyDescent="0.3"/>
    <row r="293" ht="8.25" customHeight="1" x14ac:dyDescent="0.3"/>
    <row r="294" ht="8.25" customHeight="1" x14ac:dyDescent="0.3"/>
    <row r="295" ht="8.25" customHeight="1" x14ac:dyDescent="0.3"/>
    <row r="296" ht="8.25" customHeight="1" x14ac:dyDescent="0.3"/>
    <row r="297" ht="8.25" customHeight="1" x14ac:dyDescent="0.3"/>
    <row r="298" ht="8.25" customHeight="1" x14ac:dyDescent="0.3"/>
    <row r="299" ht="8.25" customHeight="1" x14ac:dyDescent="0.3"/>
    <row r="300" ht="8.25" customHeight="1" x14ac:dyDescent="0.3"/>
    <row r="301" ht="8.25" customHeight="1" x14ac:dyDescent="0.3"/>
    <row r="302" ht="8.25" customHeight="1" x14ac:dyDescent="0.3"/>
    <row r="303" ht="8.25" customHeight="1" x14ac:dyDescent="0.3"/>
    <row r="304" ht="8.25" customHeight="1" x14ac:dyDescent="0.3"/>
    <row r="305" ht="8.25" customHeight="1" x14ac:dyDescent="0.3"/>
    <row r="306" ht="8.25" customHeight="1" x14ac:dyDescent="0.3"/>
    <row r="307" ht="8.25" customHeight="1" x14ac:dyDescent="0.3"/>
    <row r="308" ht="8.25" customHeight="1" x14ac:dyDescent="0.3"/>
    <row r="309" ht="8.25" customHeight="1" x14ac:dyDescent="0.3"/>
    <row r="310" ht="8.25" customHeight="1" x14ac:dyDescent="0.3"/>
    <row r="311" ht="8.25" customHeight="1" x14ac:dyDescent="0.3"/>
    <row r="312" ht="8.25" customHeight="1" x14ac:dyDescent="0.3"/>
    <row r="313" ht="8.25" customHeight="1" x14ac:dyDescent="0.3"/>
    <row r="314" ht="8.25" customHeight="1" x14ac:dyDescent="0.3"/>
    <row r="315" ht="8.25" customHeight="1" x14ac:dyDescent="0.3"/>
    <row r="316" ht="8.25" customHeight="1" x14ac:dyDescent="0.3"/>
    <row r="317" ht="8.25" customHeight="1" x14ac:dyDescent="0.3"/>
    <row r="318" ht="8.25" customHeight="1" x14ac:dyDescent="0.3"/>
    <row r="319" ht="8.25" customHeight="1" x14ac:dyDescent="0.3"/>
    <row r="320" ht="8.25" customHeight="1" x14ac:dyDescent="0.3"/>
    <row r="321" ht="8.25" customHeight="1" x14ac:dyDescent="0.3"/>
    <row r="322" ht="8.25" customHeight="1" x14ac:dyDescent="0.3"/>
    <row r="323" ht="8.25" customHeight="1" x14ac:dyDescent="0.3"/>
    <row r="324" ht="8.25" customHeight="1" x14ac:dyDescent="0.3"/>
    <row r="325" ht="8.25" customHeight="1" x14ac:dyDescent="0.3"/>
    <row r="326" ht="8.25" customHeight="1" x14ac:dyDescent="0.3"/>
    <row r="327" ht="8.25" customHeight="1" x14ac:dyDescent="0.3"/>
    <row r="328" ht="8.25" customHeight="1" x14ac:dyDescent="0.3"/>
    <row r="329" ht="8.25" customHeight="1" x14ac:dyDescent="0.3"/>
    <row r="330" ht="8.25" customHeight="1" x14ac:dyDescent="0.3"/>
    <row r="331" ht="8.25" customHeight="1" x14ac:dyDescent="0.3"/>
    <row r="332" ht="8.25" customHeight="1" x14ac:dyDescent="0.3"/>
    <row r="333" ht="8.25" customHeight="1" x14ac:dyDescent="0.3"/>
    <row r="334" ht="8.25" customHeight="1" x14ac:dyDescent="0.3"/>
    <row r="335" ht="8.25" customHeight="1" x14ac:dyDescent="0.3"/>
    <row r="336" ht="8.25" customHeight="1" x14ac:dyDescent="0.3"/>
    <row r="337" ht="8.25" customHeight="1" x14ac:dyDescent="0.3"/>
    <row r="338" ht="8.25" customHeight="1" x14ac:dyDescent="0.3"/>
    <row r="339" ht="8.25" customHeight="1" x14ac:dyDescent="0.3"/>
    <row r="340" ht="8.25" customHeight="1" x14ac:dyDescent="0.3"/>
    <row r="341" ht="8.25" customHeight="1" x14ac:dyDescent="0.3"/>
    <row r="342" ht="8.25" customHeight="1" x14ac:dyDescent="0.3"/>
    <row r="343" ht="8.25" customHeight="1" x14ac:dyDescent="0.3"/>
    <row r="344" ht="8.25" customHeight="1" x14ac:dyDescent="0.3"/>
    <row r="345" ht="8.25" customHeight="1" x14ac:dyDescent="0.3"/>
    <row r="346" ht="8.25" customHeight="1" x14ac:dyDescent="0.3"/>
    <row r="347" ht="8.25" customHeight="1" x14ac:dyDescent="0.3"/>
    <row r="348" ht="8.25" customHeight="1" x14ac:dyDescent="0.3"/>
    <row r="349" ht="8.25" customHeight="1" x14ac:dyDescent="0.3"/>
    <row r="350" ht="8.25" customHeight="1" x14ac:dyDescent="0.3"/>
    <row r="351" ht="8.25" customHeight="1" x14ac:dyDescent="0.3"/>
    <row r="352" ht="8.25" customHeight="1" x14ac:dyDescent="0.3"/>
    <row r="353" ht="8.25" customHeight="1" x14ac:dyDescent="0.3"/>
    <row r="354" ht="8.25" customHeight="1" x14ac:dyDescent="0.3"/>
    <row r="355" ht="8.25" customHeight="1" x14ac:dyDescent="0.3"/>
    <row r="356" ht="8.25" customHeight="1" x14ac:dyDescent="0.3"/>
    <row r="357" ht="8.25" customHeight="1" x14ac:dyDescent="0.3"/>
    <row r="358" ht="8.25" customHeight="1" x14ac:dyDescent="0.3"/>
    <row r="359" ht="8.25" customHeight="1" x14ac:dyDescent="0.3"/>
    <row r="360" ht="8.25" customHeight="1" x14ac:dyDescent="0.3"/>
    <row r="361" ht="8.25" customHeight="1" x14ac:dyDescent="0.3"/>
    <row r="362" ht="8.25" customHeight="1" x14ac:dyDescent="0.3"/>
    <row r="363" ht="8.25" customHeight="1" x14ac:dyDescent="0.3"/>
    <row r="364" ht="8.25" customHeight="1" x14ac:dyDescent="0.3"/>
    <row r="365" ht="8.25" customHeight="1" x14ac:dyDescent="0.3"/>
    <row r="366" ht="8.25" customHeight="1" x14ac:dyDescent="0.3"/>
    <row r="367" ht="8.25" customHeight="1" x14ac:dyDescent="0.3"/>
    <row r="368" ht="8.25" customHeight="1" x14ac:dyDescent="0.3"/>
    <row r="369" ht="8.25" customHeight="1" x14ac:dyDescent="0.3"/>
    <row r="370" ht="8.25" customHeight="1" x14ac:dyDescent="0.3"/>
    <row r="371" ht="8.25" customHeight="1" x14ac:dyDescent="0.3"/>
    <row r="372" ht="8.25" customHeight="1" x14ac:dyDescent="0.3"/>
    <row r="373" ht="8.25" customHeight="1" x14ac:dyDescent="0.3"/>
    <row r="374" ht="8.25" customHeight="1" x14ac:dyDescent="0.3"/>
    <row r="375" ht="8.25" customHeight="1" x14ac:dyDescent="0.3"/>
    <row r="376" ht="8.25" customHeight="1" x14ac:dyDescent="0.3"/>
    <row r="377" ht="8.25" customHeight="1" x14ac:dyDescent="0.3"/>
    <row r="378" ht="8.25" customHeight="1" x14ac:dyDescent="0.3"/>
    <row r="379" ht="8.25" customHeight="1" x14ac:dyDescent="0.3"/>
    <row r="380" ht="8.25" customHeight="1" x14ac:dyDescent="0.3"/>
    <row r="381" ht="8.25" customHeight="1" x14ac:dyDescent="0.3"/>
    <row r="382" ht="8.25" customHeight="1" x14ac:dyDescent="0.3"/>
    <row r="383" ht="8.25" customHeight="1" x14ac:dyDescent="0.3"/>
    <row r="384" ht="8.25" customHeight="1" x14ac:dyDescent="0.3"/>
    <row r="385" ht="8.25" customHeight="1" x14ac:dyDescent="0.3"/>
    <row r="386" ht="8.25" customHeight="1" x14ac:dyDescent="0.3"/>
    <row r="387" ht="8.25" customHeight="1" x14ac:dyDescent="0.3"/>
    <row r="388" ht="8.25" customHeight="1" x14ac:dyDescent="0.3"/>
    <row r="389" ht="8.25" customHeight="1" x14ac:dyDescent="0.3"/>
    <row r="390" ht="8.25" customHeight="1" x14ac:dyDescent="0.3"/>
    <row r="391" ht="8.25" customHeight="1" x14ac:dyDescent="0.3"/>
    <row r="392" ht="8.25" customHeight="1" x14ac:dyDescent="0.3"/>
    <row r="393" ht="8.25" customHeight="1" x14ac:dyDescent="0.3"/>
    <row r="394" ht="8.25" customHeight="1" x14ac:dyDescent="0.3"/>
    <row r="395" ht="8.25" customHeight="1" x14ac:dyDescent="0.3"/>
    <row r="396" ht="8.25" customHeight="1" x14ac:dyDescent="0.3"/>
    <row r="397" ht="8.25" customHeight="1" x14ac:dyDescent="0.3"/>
    <row r="398" ht="8.25" customHeight="1" x14ac:dyDescent="0.3"/>
    <row r="399" ht="8.25" customHeight="1" x14ac:dyDescent="0.3"/>
    <row r="400" ht="8.25" customHeight="1" x14ac:dyDescent="0.3"/>
    <row r="401" ht="8.25" customHeight="1" x14ac:dyDescent="0.3"/>
    <row r="402" ht="8.25" customHeight="1" x14ac:dyDescent="0.3"/>
    <row r="403" ht="8.25" customHeight="1" x14ac:dyDescent="0.3"/>
    <row r="404" ht="8.25" customHeight="1" x14ac:dyDescent="0.3"/>
    <row r="405" ht="8.25" customHeight="1" x14ac:dyDescent="0.3"/>
    <row r="406" ht="8.25" customHeight="1" x14ac:dyDescent="0.3"/>
    <row r="407" ht="8.25" customHeight="1" x14ac:dyDescent="0.3"/>
    <row r="408" ht="8.25" customHeight="1" x14ac:dyDescent="0.3"/>
    <row r="409" ht="8.25" customHeight="1" x14ac:dyDescent="0.3"/>
    <row r="410" ht="8.25" customHeight="1" x14ac:dyDescent="0.3"/>
    <row r="411" ht="8.25" customHeight="1" x14ac:dyDescent="0.3"/>
    <row r="412" ht="8.25" customHeight="1" x14ac:dyDescent="0.3"/>
    <row r="413" ht="8.25" customHeight="1" x14ac:dyDescent="0.3"/>
    <row r="414" ht="8.25" customHeight="1" x14ac:dyDescent="0.3"/>
    <row r="415" ht="8.25" customHeight="1" x14ac:dyDescent="0.3"/>
    <row r="416" ht="8.25" customHeight="1" x14ac:dyDescent="0.3"/>
    <row r="417" ht="8.25" customHeight="1" x14ac:dyDescent="0.3"/>
    <row r="418" ht="8.25" customHeight="1" x14ac:dyDescent="0.3"/>
    <row r="419" ht="8.25" customHeight="1" x14ac:dyDescent="0.3"/>
    <row r="420" ht="8.25" customHeight="1" x14ac:dyDescent="0.3"/>
    <row r="421" ht="8.25" customHeight="1" x14ac:dyDescent="0.3"/>
    <row r="422" ht="8.25" customHeight="1" x14ac:dyDescent="0.3"/>
    <row r="423" ht="8.25" customHeight="1" x14ac:dyDescent="0.3"/>
    <row r="424" ht="8.25" customHeight="1" x14ac:dyDescent="0.3"/>
    <row r="425" ht="8.25" customHeight="1" x14ac:dyDescent="0.3"/>
    <row r="426" ht="8.25" customHeight="1" x14ac:dyDescent="0.3"/>
    <row r="427" ht="8.25" customHeight="1" x14ac:dyDescent="0.3"/>
    <row r="428" ht="8.25" customHeight="1" x14ac:dyDescent="0.3"/>
    <row r="429" ht="8.25" customHeight="1" x14ac:dyDescent="0.3"/>
    <row r="430" ht="8.25" customHeight="1" x14ac:dyDescent="0.3"/>
    <row r="431" ht="8.25" customHeight="1" x14ac:dyDescent="0.3"/>
    <row r="432" ht="8.25" customHeight="1" x14ac:dyDescent="0.3"/>
    <row r="433" ht="8.25" customHeight="1" x14ac:dyDescent="0.3"/>
    <row r="434" ht="8.25" customHeight="1" x14ac:dyDescent="0.3"/>
    <row r="435" ht="8.25" customHeight="1" x14ac:dyDescent="0.3"/>
    <row r="436" ht="8.25" customHeight="1" x14ac:dyDescent="0.3"/>
    <row r="437" ht="8.25" customHeight="1" x14ac:dyDescent="0.3"/>
    <row r="438" ht="8.25" customHeight="1" x14ac:dyDescent="0.3"/>
    <row r="439" ht="8.25" customHeight="1" x14ac:dyDescent="0.3"/>
    <row r="440" ht="8.25" customHeight="1" x14ac:dyDescent="0.3"/>
    <row r="441" ht="8.25" customHeight="1" x14ac:dyDescent="0.3"/>
    <row r="442" ht="8.25" customHeight="1" x14ac:dyDescent="0.3"/>
    <row r="443" ht="8.25" customHeight="1" x14ac:dyDescent="0.3"/>
    <row r="444" ht="8.25" customHeight="1" x14ac:dyDescent="0.3"/>
    <row r="445" ht="8.25" customHeight="1" x14ac:dyDescent="0.3"/>
    <row r="446" ht="8.25" customHeight="1" x14ac:dyDescent="0.3"/>
    <row r="447" ht="8.25" customHeight="1" x14ac:dyDescent="0.3"/>
    <row r="448" ht="8.25" customHeight="1" x14ac:dyDescent="0.3"/>
    <row r="449" ht="8.25" customHeight="1" x14ac:dyDescent="0.3"/>
    <row r="450" ht="8.25" customHeight="1" x14ac:dyDescent="0.3"/>
    <row r="451" ht="8.25" customHeight="1" x14ac:dyDescent="0.3"/>
    <row r="452" ht="8.25" customHeight="1" x14ac:dyDescent="0.3"/>
    <row r="453" ht="8.25" customHeight="1" x14ac:dyDescent="0.3"/>
    <row r="454" ht="8.25" customHeight="1" x14ac:dyDescent="0.3"/>
    <row r="455" ht="8.25" customHeight="1" x14ac:dyDescent="0.3"/>
    <row r="456" ht="8.25" customHeight="1" x14ac:dyDescent="0.3"/>
    <row r="457" ht="8.25" customHeight="1" x14ac:dyDescent="0.3"/>
    <row r="458" ht="8.25" customHeight="1" x14ac:dyDescent="0.3"/>
    <row r="459" ht="8.25" customHeight="1" x14ac:dyDescent="0.3"/>
    <row r="460" ht="8.25" customHeight="1" x14ac:dyDescent="0.3"/>
    <row r="461" ht="8.25" customHeight="1" x14ac:dyDescent="0.3"/>
    <row r="462" ht="8.25" customHeight="1" x14ac:dyDescent="0.3"/>
    <row r="463" ht="8.25" customHeight="1" x14ac:dyDescent="0.3"/>
    <row r="464" ht="8.25" customHeight="1" x14ac:dyDescent="0.3"/>
    <row r="465" ht="8.25" customHeight="1" x14ac:dyDescent="0.3"/>
    <row r="466" ht="8.25" customHeight="1" x14ac:dyDescent="0.3"/>
    <row r="467" ht="8.25" customHeight="1" x14ac:dyDescent="0.3"/>
    <row r="468" ht="8.25" customHeight="1" x14ac:dyDescent="0.3"/>
    <row r="469" ht="8.25" customHeight="1" x14ac:dyDescent="0.3"/>
    <row r="470" ht="8.25" customHeight="1" x14ac:dyDescent="0.3"/>
    <row r="471" ht="8.25" customHeight="1" x14ac:dyDescent="0.3"/>
    <row r="472" ht="8.25" customHeight="1" x14ac:dyDescent="0.3"/>
    <row r="473" ht="8.25" customHeight="1" x14ac:dyDescent="0.3"/>
    <row r="474" ht="8.25" customHeight="1" x14ac:dyDescent="0.3"/>
    <row r="475" ht="8.25" customHeight="1" x14ac:dyDescent="0.3"/>
    <row r="476" ht="8.25" customHeight="1" x14ac:dyDescent="0.3"/>
    <row r="477" ht="8.25" customHeight="1" x14ac:dyDescent="0.3"/>
    <row r="478" ht="8.25" customHeight="1" x14ac:dyDescent="0.3"/>
    <row r="479" ht="8.25" customHeight="1" x14ac:dyDescent="0.3"/>
    <row r="480" ht="8.25" customHeight="1" x14ac:dyDescent="0.3"/>
    <row r="481" ht="8.25" customHeight="1" x14ac:dyDescent="0.3"/>
    <row r="482" ht="8.25" customHeight="1" x14ac:dyDescent="0.3"/>
    <row r="483" ht="8.25" customHeight="1" x14ac:dyDescent="0.3"/>
    <row r="484" ht="8.25" customHeight="1" x14ac:dyDescent="0.3"/>
    <row r="485" ht="8.25" customHeight="1" x14ac:dyDescent="0.3"/>
    <row r="486" ht="8.25" customHeight="1" x14ac:dyDescent="0.3"/>
    <row r="487" ht="8.25" customHeight="1" x14ac:dyDescent="0.3"/>
    <row r="488" ht="8.25" customHeight="1" x14ac:dyDescent="0.3"/>
    <row r="489" ht="8.25" customHeight="1" x14ac:dyDescent="0.3"/>
    <row r="490" ht="8.25" customHeight="1" x14ac:dyDescent="0.3"/>
    <row r="491" ht="8.25" customHeight="1" x14ac:dyDescent="0.3"/>
    <row r="492" ht="8.25" customHeight="1" x14ac:dyDescent="0.3"/>
    <row r="493" ht="8.25" customHeight="1" x14ac:dyDescent="0.3"/>
    <row r="494" ht="8.25" customHeight="1" x14ac:dyDescent="0.3"/>
    <row r="495" ht="8.25" customHeight="1" x14ac:dyDescent="0.3"/>
    <row r="496" ht="8.25" customHeight="1" x14ac:dyDescent="0.3"/>
    <row r="497" ht="8.25" customHeight="1" x14ac:dyDescent="0.3"/>
    <row r="498" ht="8.25" customHeight="1" x14ac:dyDescent="0.3"/>
    <row r="499" ht="8.25" customHeight="1" x14ac:dyDescent="0.3"/>
    <row r="500" ht="8.25" customHeight="1" x14ac:dyDescent="0.3"/>
    <row r="501" ht="8.25" customHeight="1" x14ac:dyDescent="0.3"/>
    <row r="502" ht="8.25" customHeight="1" x14ac:dyDescent="0.3"/>
    <row r="503" ht="8.25" customHeight="1" x14ac:dyDescent="0.3"/>
    <row r="504" ht="8.25" customHeight="1" x14ac:dyDescent="0.3"/>
    <row r="505" ht="8.25" customHeight="1" x14ac:dyDescent="0.3"/>
    <row r="506" ht="8.25" customHeight="1" x14ac:dyDescent="0.3"/>
    <row r="507" ht="8.25" customHeight="1" x14ac:dyDescent="0.3"/>
    <row r="508" ht="8.25" customHeight="1" x14ac:dyDescent="0.3"/>
    <row r="509" ht="8.25" customHeight="1" x14ac:dyDescent="0.3"/>
    <row r="510" ht="8.25" customHeight="1" x14ac:dyDescent="0.3"/>
    <row r="511" ht="8.25" customHeight="1" x14ac:dyDescent="0.3"/>
    <row r="512" ht="8.25" customHeight="1" x14ac:dyDescent="0.3"/>
    <row r="513" ht="8.25" customHeight="1" x14ac:dyDescent="0.3"/>
    <row r="514" ht="8.25" customHeight="1" x14ac:dyDescent="0.3"/>
    <row r="515" ht="8.25" customHeight="1" x14ac:dyDescent="0.3"/>
    <row r="516" ht="8.25" customHeight="1" x14ac:dyDescent="0.3"/>
    <row r="517" ht="8.25" customHeight="1" x14ac:dyDescent="0.3"/>
    <row r="518" ht="8.25" customHeight="1" x14ac:dyDescent="0.3"/>
    <row r="519" ht="8.25" customHeight="1" x14ac:dyDescent="0.3"/>
    <row r="520" ht="8.25" customHeight="1" x14ac:dyDescent="0.3"/>
    <row r="521" ht="8.25" customHeight="1" x14ac:dyDescent="0.3"/>
    <row r="522" ht="8.25" customHeight="1" x14ac:dyDescent="0.3"/>
    <row r="523" ht="8.25" customHeight="1" x14ac:dyDescent="0.3"/>
    <row r="524" ht="8.25" customHeight="1" x14ac:dyDescent="0.3"/>
    <row r="525" ht="8.25" customHeight="1" x14ac:dyDescent="0.3"/>
    <row r="526" ht="8.25" customHeight="1" x14ac:dyDescent="0.3"/>
    <row r="527" ht="8.25" customHeight="1" x14ac:dyDescent="0.3"/>
    <row r="528" ht="8.25" customHeight="1" x14ac:dyDescent="0.3"/>
    <row r="529" ht="8.25" customHeight="1" x14ac:dyDescent="0.3"/>
    <row r="530" ht="8.25" customHeight="1" x14ac:dyDescent="0.3"/>
    <row r="531" ht="8.25" customHeight="1" x14ac:dyDescent="0.3"/>
    <row r="532" ht="8.25" customHeight="1" x14ac:dyDescent="0.3"/>
    <row r="533" ht="8.25" customHeight="1" x14ac:dyDescent="0.3"/>
    <row r="534" ht="8.25" customHeight="1" x14ac:dyDescent="0.3"/>
    <row r="535" ht="8.25" customHeight="1" x14ac:dyDescent="0.3"/>
    <row r="536" ht="8.25" customHeight="1" x14ac:dyDescent="0.3"/>
    <row r="537" ht="8.25" customHeight="1" x14ac:dyDescent="0.3"/>
    <row r="538" ht="8.25" customHeight="1" x14ac:dyDescent="0.3"/>
    <row r="539" ht="8.25" customHeight="1" x14ac:dyDescent="0.3"/>
    <row r="540" ht="8.25" customHeight="1" x14ac:dyDescent="0.3"/>
    <row r="541" ht="8.25" customHeight="1" x14ac:dyDescent="0.3"/>
    <row r="542" ht="8.25" customHeight="1" x14ac:dyDescent="0.3"/>
    <row r="543" ht="8.25" customHeight="1" x14ac:dyDescent="0.3"/>
    <row r="544" ht="8.25" customHeight="1" x14ac:dyDescent="0.3"/>
    <row r="545" ht="8.25" customHeight="1" x14ac:dyDescent="0.3"/>
    <row r="546" ht="8.25" customHeight="1" x14ac:dyDescent="0.3"/>
    <row r="547" ht="8.25" customHeight="1" x14ac:dyDescent="0.3"/>
    <row r="548" ht="8.25" customHeight="1" x14ac:dyDescent="0.3"/>
    <row r="549" ht="8.25" customHeight="1" x14ac:dyDescent="0.3"/>
    <row r="550" ht="8.25" customHeight="1" x14ac:dyDescent="0.3"/>
    <row r="551" ht="8.25" customHeight="1" x14ac:dyDescent="0.3"/>
    <row r="552" ht="8.25" customHeight="1" x14ac:dyDescent="0.3"/>
    <row r="553" ht="8.25" customHeight="1" x14ac:dyDescent="0.3"/>
    <row r="554" ht="8.25" customHeight="1" x14ac:dyDescent="0.3"/>
    <row r="555" ht="8.25" customHeight="1" x14ac:dyDescent="0.3"/>
    <row r="556" ht="8.25" customHeight="1" x14ac:dyDescent="0.3"/>
    <row r="557" ht="8.25" customHeight="1" x14ac:dyDescent="0.3"/>
    <row r="558" ht="8.25" customHeight="1" x14ac:dyDescent="0.3"/>
    <row r="559" ht="8.25" customHeight="1" x14ac:dyDescent="0.3"/>
    <row r="560" ht="8.25" customHeight="1" x14ac:dyDescent="0.3"/>
    <row r="561" ht="8.25" customHeight="1" x14ac:dyDescent="0.3"/>
    <row r="562" ht="8.25" customHeight="1" x14ac:dyDescent="0.3"/>
    <row r="563" ht="8.25" customHeight="1" x14ac:dyDescent="0.3"/>
    <row r="564" ht="8.25" customHeight="1" x14ac:dyDescent="0.3"/>
    <row r="565" ht="8.25" customHeight="1" x14ac:dyDescent="0.3"/>
    <row r="566" ht="8.25" customHeight="1" x14ac:dyDescent="0.3"/>
    <row r="567" ht="8.25" customHeight="1" x14ac:dyDescent="0.3"/>
    <row r="568" ht="8.25" customHeight="1" x14ac:dyDescent="0.3"/>
    <row r="569" ht="8.25" customHeight="1" x14ac:dyDescent="0.3"/>
    <row r="570" ht="8.25" customHeight="1" x14ac:dyDescent="0.3"/>
    <row r="571" ht="8.25" customHeight="1" x14ac:dyDescent="0.3"/>
    <row r="572" ht="8.25" customHeight="1" x14ac:dyDescent="0.3"/>
    <row r="573" ht="8.25" customHeight="1" x14ac:dyDescent="0.3"/>
    <row r="574" ht="8.25" customHeight="1" x14ac:dyDescent="0.3"/>
    <row r="575" ht="8.25" customHeight="1" x14ac:dyDescent="0.3"/>
    <row r="576" ht="8.25" customHeight="1" x14ac:dyDescent="0.3"/>
    <row r="577" ht="8.25" customHeight="1" x14ac:dyDescent="0.3"/>
    <row r="578" ht="8.25" customHeight="1" x14ac:dyDescent="0.3"/>
    <row r="579" ht="8.25" customHeight="1" x14ac:dyDescent="0.3"/>
    <row r="580" ht="8.25" customHeight="1" x14ac:dyDescent="0.3"/>
    <row r="581" ht="8.25" customHeight="1" x14ac:dyDescent="0.3"/>
    <row r="582" ht="8.25" customHeight="1" x14ac:dyDescent="0.3"/>
    <row r="583" ht="8.25" customHeight="1" x14ac:dyDescent="0.3"/>
    <row r="584" ht="8.25" customHeight="1" x14ac:dyDescent="0.3"/>
    <row r="585" ht="8.25" customHeight="1" x14ac:dyDescent="0.3"/>
    <row r="586" ht="8.25" customHeight="1" x14ac:dyDescent="0.3"/>
    <row r="587" ht="8.25" customHeight="1" x14ac:dyDescent="0.3"/>
    <row r="588" ht="8.25" customHeight="1" x14ac:dyDescent="0.3"/>
    <row r="589" ht="8.25" customHeight="1" x14ac:dyDescent="0.3"/>
    <row r="590" ht="8.25" customHeight="1" x14ac:dyDescent="0.3"/>
    <row r="591" ht="8.25" customHeight="1" x14ac:dyDescent="0.3"/>
    <row r="592" ht="8.25" customHeight="1" x14ac:dyDescent="0.3"/>
    <row r="593" ht="8.25" customHeight="1" x14ac:dyDescent="0.3"/>
    <row r="594" ht="8.25" customHeight="1" x14ac:dyDescent="0.3"/>
    <row r="595" ht="8.25" customHeight="1" x14ac:dyDescent="0.3"/>
    <row r="596" ht="8.25" customHeight="1" x14ac:dyDescent="0.3"/>
    <row r="597" ht="8.25" customHeight="1" x14ac:dyDescent="0.3"/>
    <row r="598" ht="8.25" customHeight="1" x14ac:dyDescent="0.3"/>
    <row r="599" ht="8.25" customHeight="1" x14ac:dyDescent="0.3"/>
    <row r="600" ht="8.25" customHeight="1" x14ac:dyDescent="0.3"/>
    <row r="601" ht="8.25" customHeight="1" x14ac:dyDescent="0.3"/>
    <row r="602" ht="8.25" customHeight="1" x14ac:dyDescent="0.3"/>
    <row r="603" ht="8.25" customHeight="1" x14ac:dyDescent="0.3"/>
    <row r="604" ht="8.25" customHeight="1" x14ac:dyDescent="0.3"/>
    <row r="605" ht="8.25" customHeight="1" x14ac:dyDescent="0.3"/>
    <row r="606" ht="8.25" customHeight="1" x14ac:dyDescent="0.3"/>
    <row r="607" ht="8.25" customHeight="1" x14ac:dyDescent="0.3"/>
    <row r="608" ht="8.25" customHeight="1" x14ac:dyDescent="0.3"/>
    <row r="609" ht="8.25" customHeight="1" x14ac:dyDescent="0.3"/>
    <row r="610" ht="8.25" customHeight="1" x14ac:dyDescent="0.3"/>
    <row r="611" ht="8.25" customHeight="1" x14ac:dyDescent="0.3"/>
    <row r="612" ht="8.25" customHeight="1" x14ac:dyDescent="0.3"/>
    <row r="613" ht="8.25" customHeight="1" x14ac:dyDescent="0.3"/>
    <row r="614" ht="8.25" customHeight="1" x14ac:dyDescent="0.3"/>
    <row r="615" ht="8.25" customHeight="1" x14ac:dyDescent="0.3"/>
    <row r="616" ht="8.25" customHeight="1" x14ac:dyDescent="0.3"/>
    <row r="617" ht="8.25" customHeight="1" x14ac:dyDescent="0.3"/>
    <row r="618" ht="8.25" customHeight="1" x14ac:dyDescent="0.3"/>
    <row r="619" ht="8.25" customHeight="1" x14ac:dyDescent="0.3"/>
    <row r="620" ht="8.25" customHeight="1" x14ac:dyDescent="0.3"/>
    <row r="621" ht="8.25" customHeight="1" x14ac:dyDescent="0.3"/>
    <row r="622" ht="8.25" customHeight="1" x14ac:dyDescent="0.3"/>
    <row r="623" ht="8.25" customHeight="1" x14ac:dyDescent="0.3"/>
    <row r="624" ht="8.25" customHeight="1" x14ac:dyDescent="0.3"/>
    <row r="625" ht="8.25" customHeight="1" x14ac:dyDescent="0.3"/>
    <row r="626" ht="8.25" customHeight="1" x14ac:dyDescent="0.3"/>
    <row r="627" ht="8.25" customHeight="1" x14ac:dyDescent="0.3"/>
    <row r="628" ht="8.25" customHeight="1" x14ac:dyDescent="0.3"/>
    <row r="629" ht="8.25" customHeight="1" x14ac:dyDescent="0.3"/>
    <row r="630" ht="8.25" customHeight="1" x14ac:dyDescent="0.3"/>
    <row r="631" ht="8.25" customHeight="1" x14ac:dyDescent="0.3"/>
    <row r="632" ht="8.25" customHeight="1" x14ac:dyDescent="0.3"/>
    <row r="633" ht="8.25" customHeight="1" x14ac:dyDescent="0.3"/>
    <row r="634" ht="8.25" customHeight="1" x14ac:dyDescent="0.3"/>
    <row r="635" ht="8.25" customHeight="1" x14ac:dyDescent="0.3"/>
    <row r="636" ht="8.25" customHeight="1" x14ac:dyDescent="0.3"/>
    <row r="637" ht="8.25" customHeight="1" x14ac:dyDescent="0.3"/>
    <row r="638" ht="8.25" customHeight="1" x14ac:dyDescent="0.3"/>
    <row r="639" ht="8.25" customHeight="1" x14ac:dyDescent="0.3"/>
    <row r="640" ht="8.25" customHeight="1" x14ac:dyDescent="0.3"/>
    <row r="641" ht="8.25" customHeight="1" x14ac:dyDescent="0.3"/>
    <row r="642" ht="8.25" customHeight="1" x14ac:dyDescent="0.3"/>
    <row r="643" ht="8.25" customHeight="1" x14ac:dyDescent="0.3"/>
    <row r="644" ht="8.25" customHeight="1" x14ac:dyDescent="0.3"/>
    <row r="645" ht="8.25" customHeight="1" x14ac:dyDescent="0.3"/>
    <row r="646" ht="8.25" customHeight="1" x14ac:dyDescent="0.3"/>
    <row r="647" ht="8.25" customHeight="1" x14ac:dyDescent="0.3"/>
    <row r="648" ht="8.25" customHeight="1" x14ac:dyDescent="0.3"/>
    <row r="649" ht="8.25" customHeight="1" x14ac:dyDescent="0.3"/>
    <row r="650" ht="8.25" customHeight="1" x14ac:dyDescent="0.3"/>
    <row r="651" ht="8.25" customHeight="1" x14ac:dyDescent="0.3"/>
    <row r="652" ht="8.25" customHeight="1" x14ac:dyDescent="0.3"/>
    <row r="653" ht="8.25" customHeight="1" x14ac:dyDescent="0.3"/>
    <row r="654" ht="8.25" customHeight="1" x14ac:dyDescent="0.3"/>
    <row r="655" ht="8.25" customHeight="1" x14ac:dyDescent="0.3"/>
    <row r="656" ht="8.25" customHeight="1" x14ac:dyDescent="0.3"/>
    <row r="657" ht="8.25" customHeight="1" x14ac:dyDescent="0.3"/>
    <row r="658" ht="8.25" customHeight="1" x14ac:dyDescent="0.3"/>
    <row r="659" ht="8.25" customHeight="1" x14ac:dyDescent="0.3"/>
    <row r="660" ht="8.25" customHeight="1" x14ac:dyDescent="0.3"/>
    <row r="661" ht="8.25" customHeight="1" x14ac:dyDescent="0.3"/>
    <row r="662" ht="8.25" customHeight="1" x14ac:dyDescent="0.3"/>
    <row r="663" ht="8.25" customHeight="1" x14ac:dyDescent="0.3"/>
    <row r="664" ht="8.25" customHeight="1" x14ac:dyDescent="0.3"/>
    <row r="665" ht="8.25" customHeight="1" x14ac:dyDescent="0.3"/>
    <row r="666" ht="8.25" customHeight="1" x14ac:dyDescent="0.3"/>
    <row r="667" ht="8.25" customHeight="1" x14ac:dyDescent="0.3"/>
    <row r="668" ht="8.25" customHeight="1" x14ac:dyDescent="0.3"/>
    <row r="669" ht="8.25" customHeight="1" x14ac:dyDescent="0.3"/>
    <row r="670" ht="8.25" customHeight="1" x14ac:dyDescent="0.3"/>
    <row r="671" ht="8.25" customHeight="1" x14ac:dyDescent="0.3"/>
    <row r="672" ht="8.25" customHeight="1" x14ac:dyDescent="0.3"/>
    <row r="673" ht="8.25" customHeight="1" x14ac:dyDescent="0.3"/>
    <row r="674" ht="8.25" customHeight="1" x14ac:dyDescent="0.3"/>
    <row r="675" ht="8.25" customHeight="1" x14ac:dyDescent="0.3"/>
    <row r="676" ht="8.25" customHeight="1" x14ac:dyDescent="0.3"/>
    <row r="677" ht="8.25" customHeight="1" x14ac:dyDescent="0.3"/>
    <row r="678" ht="8.25" customHeight="1" x14ac:dyDescent="0.3"/>
    <row r="679" ht="8.25" customHeight="1" x14ac:dyDescent="0.3"/>
    <row r="680" ht="8.25" customHeight="1" x14ac:dyDescent="0.3"/>
    <row r="681" ht="8.25" customHeight="1" x14ac:dyDescent="0.3"/>
    <row r="682" ht="8.25" customHeight="1" x14ac:dyDescent="0.3"/>
    <row r="683" ht="8.25" customHeight="1" x14ac:dyDescent="0.3"/>
    <row r="684" ht="8.25" customHeight="1" x14ac:dyDescent="0.3"/>
    <row r="685" ht="8.25" customHeight="1" x14ac:dyDescent="0.3"/>
    <row r="686" ht="8.25" customHeight="1" x14ac:dyDescent="0.3"/>
    <row r="687" ht="8.25" customHeight="1" x14ac:dyDescent="0.3"/>
    <row r="688" ht="8.25" customHeight="1" x14ac:dyDescent="0.3"/>
    <row r="689" ht="8.25" customHeight="1" x14ac:dyDescent="0.3"/>
    <row r="690" ht="8.25" customHeight="1" x14ac:dyDescent="0.3"/>
    <row r="691" ht="8.25" customHeight="1" x14ac:dyDescent="0.3"/>
    <row r="692" ht="8.25" customHeight="1" x14ac:dyDescent="0.3"/>
    <row r="693" ht="8.25" customHeight="1" x14ac:dyDescent="0.3"/>
    <row r="694" ht="8.25" customHeight="1" x14ac:dyDescent="0.3"/>
    <row r="695" ht="8.25" customHeight="1" x14ac:dyDescent="0.3"/>
    <row r="696" ht="8.25" customHeight="1" x14ac:dyDescent="0.3"/>
    <row r="697" ht="8.25" customHeight="1" x14ac:dyDescent="0.3"/>
    <row r="698" ht="8.25" customHeight="1" x14ac:dyDescent="0.3"/>
    <row r="699" ht="8.25" customHeight="1" x14ac:dyDescent="0.3"/>
    <row r="700" ht="8.25" customHeight="1" x14ac:dyDescent="0.3"/>
    <row r="701" ht="8.25" customHeight="1" x14ac:dyDescent="0.3"/>
    <row r="702" ht="8.25" customHeight="1" x14ac:dyDescent="0.3"/>
    <row r="703" ht="8.25" customHeight="1" x14ac:dyDescent="0.3"/>
    <row r="704" ht="8.25" customHeight="1" x14ac:dyDescent="0.3"/>
    <row r="705" ht="8.25" customHeight="1" x14ac:dyDescent="0.3"/>
    <row r="706" ht="8.25" customHeight="1" x14ac:dyDescent="0.3"/>
    <row r="707" ht="8.25" customHeight="1" x14ac:dyDescent="0.3"/>
    <row r="708" ht="8.25" customHeight="1" x14ac:dyDescent="0.3"/>
    <row r="709" ht="8.25" customHeight="1" x14ac:dyDescent="0.3"/>
    <row r="710" ht="8.25" customHeight="1" x14ac:dyDescent="0.3"/>
    <row r="711" ht="8.25" customHeight="1" x14ac:dyDescent="0.3"/>
    <row r="712" ht="8.25" customHeight="1" x14ac:dyDescent="0.3"/>
    <row r="713" ht="8.25" customHeight="1" x14ac:dyDescent="0.3"/>
    <row r="714" ht="8.25" customHeight="1" x14ac:dyDescent="0.3"/>
    <row r="715" ht="8.25" customHeight="1" x14ac:dyDescent="0.3"/>
    <row r="716" ht="8.25" customHeight="1" x14ac:dyDescent="0.3"/>
    <row r="717" ht="8.25" customHeight="1" x14ac:dyDescent="0.3"/>
    <row r="718" ht="8.25" customHeight="1" x14ac:dyDescent="0.3"/>
    <row r="719" ht="8.25" customHeight="1" x14ac:dyDescent="0.3"/>
    <row r="720" ht="8.25" customHeight="1" x14ac:dyDescent="0.3"/>
    <row r="721" ht="8.25" customHeight="1" x14ac:dyDescent="0.3"/>
    <row r="722" ht="8.25" customHeight="1" x14ac:dyDescent="0.3"/>
    <row r="723" ht="8.25" customHeight="1" x14ac:dyDescent="0.3"/>
    <row r="724" ht="8.25" customHeight="1" x14ac:dyDescent="0.3"/>
    <row r="725" ht="8.25" customHeight="1" x14ac:dyDescent="0.3"/>
    <row r="726" ht="8.25" customHeight="1" x14ac:dyDescent="0.3"/>
    <row r="727" ht="8.25" customHeight="1" x14ac:dyDescent="0.3"/>
    <row r="728" ht="8.25" customHeight="1" x14ac:dyDescent="0.3"/>
    <row r="729" ht="8.25" customHeight="1" x14ac:dyDescent="0.3"/>
    <row r="730" ht="8.25" customHeight="1" x14ac:dyDescent="0.3"/>
    <row r="731" ht="8.25" customHeight="1" x14ac:dyDescent="0.3"/>
    <row r="732" ht="8.25" customHeight="1" x14ac:dyDescent="0.3"/>
    <row r="733" ht="8.25" customHeight="1" x14ac:dyDescent="0.3"/>
    <row r="734" ht="8.25" customHeight="1" x14ac:dyDescent="0.3"/>
    <row r="735" ht="8.25" customHeight="1" x14ac:dyDescent="0.3"/>
    <row r="736" ht="8.25" customHeight="1" x14ac:dyDescent="0.3"/>
    <row r="737" ht="8.25" customHeight="1" x14ac:dyDescent="0.3"/>
    <row r="738" ht="8.25" customHeight="1" x14ac:dyDescent="0.3"/>
    <row r="739" ht="8.25" customHeight="1" x14ac:dyDescent="0.3"/>
    <row r="740" ht="8.25" customHeight="1" x14ac:dyDescent="0.3"/>
    <row r="741" ht="8.25" customHeight="1" x14ac:dyDescent="0.3"/>
    <row r="742" ht="8.25" customHeight="1" x14ac:dyDescent="0.3"/>
    <row r="743" ht="8.25" customHeight="1" x14ac:dyDescent="0.3"/>
    <row r="744" ht="8.25" customHeight="1" x14ac:dyDescent="0.3"/>
    <row r="745" ht="8.25" customHeight="1" x14ac:dyDescent="0.3"/>
    <row r="746" ht="8.25" customHeight="1" x14ac:dyDescent="0.3"/>
    <row r="747" ht="8.25" customHeight="1" x14ac:dyDescent="0.3"/>
    <row r="748" ht="8.25" customHeight="1" x14ac:dyDescent="0.3"/>
    <row r="749" ht="8.25" customHeight="1" x14ac:dyDescent="0.3"/>
    <row r="750" ht="8.25" customHeight="1" x14ac:dyDescent="0.3"/>
    <row r="751" ht="8.25" customHeight="1" x14ac:dyDescent="0.3"/>
    <row r="752" ht="8.25" customHeight="1" x14ac:dyDescent="0.3"/>
    <row r="753" ht="8.25" customHeight="1" x14ac:dyDescent="0.3"/>
    <row r="754" ht="8.25" customHeight="1" x14ac:dyDescent="0.3"/>
    <row r="755" ht="8.25" customHeight="1" x14ac:dyDescent="0.3"/>
    <row r="756" ht="8.25" customHeight="1" x14ac:dyDescent="0.3"/>
    <row r="757" ht="8.25" customHeight="1" x14ac:dyDescent="0.3"/>
    <row r="758" ht="8.25" customHeight="1" x14ac:dyDescent="0.3"/>
    <row r="759" ht="8.25" customHeight="1" x14ac:dyDescent="0.3"/>
    <row r="760" ht="8.25" customHeight="1" x14ac:dyDescent="0.3"/>
    <row r="761" ht="8.25" customHeight="1" x14ac:dyDescent="0.3"/>
    <row r="762" ht="8.25" customHeight="1" x14ac:dyDescent="0.3"/>
    <row r="763" ht="8.25" customHeight="1" x14ac:dyDescent="0.3"/>
    <row r="764" ht="8.25" customHeight="1" x14ac:dyDescent="0.3"/>
    <row r="765" ht="8.25" customHeight="1" x14ac:dyDescent="0.3"/>
    <row r="766" ht="8.25" customHeight="1" x14ac:dyDescent="0.3"/>
    <row r="767" ht="8.25" customHeight="1" x14ac:dyDescent="0.3"/>
    <row r="768" ht="8.25" customHeight="1" x14ac:dyDescent="0.3"/>
    <row r="769" ht="8.25" customHeight="1" x14ac:dyDescent="0.3"/>
    <row r="770" ht="8.25" customHeight="1" x14ac:dyDescent="0.3"/>
    <row r="771" ht="8.25" customHeight="1" x14ac:dyDescent="0.3"/>
    <row r="772" ht="8.25" customHeight="1" x14ac:dyDescent="0.3"/>
    <row r="773" ht="8.25" customHeight="1" x14ac:dyDescent="0.3"/>
    <row r="774" ht="8.25" customHeight="1" x14ac:dyDescent="0.3"/>
    <row r="775" ht="8.25" customHeight="1" x14ac:dyDescent="0.3"/>
    <row r="776" ht="8.25" customHeight="1" x14ac:dyDescent="0.3"/>
    <row r="777" ht="8.25" customHeight="1" x14ac:dyDescent="0.3"/>
    <row r="778" ht="8.25" customHeight="1" x14ac:dyDescent="0.3"/>
    <row r="779" ht="8.25" customHeight="1" x14ac:dyDescent="0.3"/>
    <row r="780" ht="8.25" customHeight="1" x14ac:dyDescent="0.3"/>
    <row r="781" ht="8.25" customHeight="1" x14ac:dyDescent="0.3"/>
    <row r="782" ht="8.25" customHeight="1" x14ac:dyDescent="0.3"/>
    <row r="783" ht="8.25" customHeight="1" x14ac:dyDescent="0.3"/>
    <row r="784" ht="8.25" customHeight="1" x14ac:dyDescent="0.3"/>
    <row r="785" ht="8.25" customHeight="1" x14ac:dyDescent="0.3"/>
    <row r="786" ht="8.25" customHeight="1" x14ac:dyDescent="0.3"/>
    <row r="787" ht="8.25" customHeight="1" x14ac:dyDescent="0.3"/>
    <row r="788" ht="8.25" customHeight="1" x14ac:dyDescent="0.3"/>
    <row r="789" ht="8.25" customHeight="1" x14ac:dyDescent="0.3"/>
    <row r="790" ht="8.25" customHeight="1" x14ac:dyDescent="0.3"/>
    <row r="791" ht="8.25" customHeight="1" x14ac:dyDescent="0.3"/>
    <row r="792" ht="8.25" customHeight="1" x14ac:dyDescent="0.3"/>
    <row r="793" ht="8.25" customHeight="1" x14ac:dyDescent="0.3"/>
    <row r="794" ht="8.25" customHeight="1" x14ac:dyDescent="0.3"/>
    <row r="795" ht="8.25" customHeight="1" x14ac:dyDescent="0.3"/>
    <row r="796" ht="8.25" customHeight="1" x14ac:dyDescent="0.3"/>
    <row r="797" ht="8.25" customHeight="1" x14ac:dyDescent="0.3"/>
    <row r="798" ht="8.25" customHeight="1" x14ac:dyDescent="0.3"/>
    <row r="799" ht="8.25" customHeight="1" x14ac:dyDescent="0.3"/>
    <row r="800" ht="8.25" customHeight="1" x14ac:dyDescent="0.3"/>
    <row r="801" ht="8.25" customHeight="1" x14ac:dyDescent="0.3"/>
    <row r="802" ht="8.25" customHeight="1" x14ac:dyDescent="0.3"/>
    <row r="803" ht="8.25" customHeight="1" x14ac:dyDescent="0.3"/>
    <row r="804" ht="8.25" customHeight="1" x14ac:dyDescent="0.3"/>
    <row r="805" ht="8.25" customHeight="1" x14ac:dyDescent="0.3"/>
    <row r="806" ht="8.25" customHeight="1" x14ac:dyDescent="0.3"/>
    <row r="807" ht="8.25" customHeight="1" x14ac:dyDescent="0.3"/>
    <row r="808" ht="8.25" customHeight="1" x14ac:dyDescent="0.3"/>
    <row r="809" ht="8.25" customHeight="1" x14ac:dyDescent="0.3"/>
    <row r="810" ht="8.25" customHeight="1" x14ac:dyDescent="0.3"/>
    <row r="811" ht="8.25" customHeight="1" x14ac:dyDescent="0.3"/>
    <row r="812" ht="8.25" customHeight="1" x14ac:dyDescent="0.3"/>
    <row r="813" ht="8.25" customHeight="1" x14ac:dyDescent="0.3"/>
    <row r="814" ht="8.25" customHeight="1" x14ac:dyDescent="0.3"/>
    <row r="815" ht="8.25" customHeight="1" x14ac:dyDescent="0.3"/>
    <row r="816" ht="8.25" customHeight="1" x14ac:dyDescent="0.3"/>
    <row r="817" ht="8.25" customHeight="1" x14ac:dyDescent="0.3"/>
    <row r="818" ht="8.25" customHeight="1" x14ac:dyDescent="0.3"/>
    <row r="819" ht="8.25" customHeight="1" x14ac:dyDescent="0.3"/>
    <row r="820" ht="8.25" customHeight="1" x14ac:dyDescent="0.3"/>
    <row r="821" ht="8.25" customHeight="1" x14ac:dyDescent="0.3"/>
    <row r="822" ht="8.25" customHeight="1" x14ac:dyDescent="0.3"/>
    <row r="823" ht="8.25" customHeight="1" x14ac:dyDescent="0.3"/>
    <row r="824" ht="8.25" customHeight="1" x14ac:dyDescent="0.3"/>
    <row r="825" ht="8.25" customHeight="1" x14ac:dyDescent="0.3"/>
    <row r="826" ht="8.25" customHeight="1" x14ac:dyDescent="0.3"/>
    <row r="827" ht="8.25" customHeight="1" x14ac:dyDescent="0.3"/>
    <row r="828" ht="8.25" customHeight="1" x14ac:dyDescent="0.3"/>
    <row r="829" ht="8.25" customHeight="1" x14ac:dyDescent="0.3"/>
    <row r="830" ht="8.25" customHeight="1" x14ac:dyDescent="0.3"/>
    <row r="831" ht="8.25" customHeight="1" x14ac:dyDescent="0.3"/>
    <row r="832" ht="8.25" customHeight="1" x14ac:dyDescent="0.3"/>
    <row r="833" ht="8.25" customHeight="1" x14ac:dyDescent="0.3"/>
    <row r="834" ht="8.25" customHeight="1" x14ac:dyDescent="0.3"/>
    <row r="835" ht="8.25" customHeight="1" x14ac:dyDescent="0.3"/>
    <row r="836" ht="8.25" customHeight="1" x14ac:dyDescent="0.3"/>
    <row r="837" ht="8.25" customHeight="1" x14ac:dyDescent="0.3"/>
    <row r="838" ht="8.25" customHeight="1" x14ac:dyDescent="0.3"/>
    <row r="839" ht="8.25" customHeight="1" x14ac:dyDescent="0.3"/>
    <row r="840" ht="8.25" customHeight="1" x14ac:dyDescent="0.3"/>
    <row r="841" ht="8.25" customHeight="1" x14ac:dyDescent="0.3"/>
    <row r="842" ht="8.25" customHeight="1" x14ac:dyDescent="0.3"/>
    <row r="843" ht="8.25" customHeight="1" x14ac:dyDescent="0.3"/>
    <row r="844" ht="8.25" customHeight="1" x14ac:dyDescent="0.3"/>
    <row r="845" ht="8.25" customHeight="1" x14ac:dyDescent="0.3"/>
    <row r="846" ht="8.25" customHeight="1" x14ac:dyDescent="0.3"/>
    <row r="847" ht="8.25" customHeight="1" x14ac:dyDescent="0.3"/>
    <row r="848" ht="8.25" customHeight="1" x14ac:dyDescent="0.3"/>
    <row r="849" ht="8.25" customHeight="1" x14ac:dyDescent="0.3"/>
    <row r="850" ht="8.25" customHeight="1" x14ac:dyDescent="0.3"/>
    <row r="851" ht="8.25" customHeight="1" x14ac:dyDescent="0.3"/>
    <row r="852" ht="8.25" customHeight="1" x14ac:dyDescent="0.3"/>
    <row r="853" ht="8.25" customHeight="1" x14ac:dyDescent="0.3"/>
    <row r="854" ht="8.25" customHeight="1" x14ac:dyDescent="0.3"/>
    <row r="855" ht="8.25" customHeight="1" x14ac:dyDescent="0.3"/>
    <row r="856" ht="8.25" customHeight="1" x14ac:dyDescent="0.3"/>
    <row r="857" ht="8.25" customHeight="1" x14ac:dyDescent="0.3"/>
    <row r="858" ht="8.25" customHeight="1" x14ac:dyDescent="0.3"/>
    <row r="859" ht="8.25" customHeight="1" x14ac:dyDescent="0.3"/>
    <row r="860" ht="8.25" customHeight="1" x14ac:dyDescent="0.3"/>
    <row r="861" ht="8.25" customHeight="1" x14ac:dyDescent="0.3"/>
    <row r="862" ht="8.25" customHeight="1" x14ac:dyDescent="0.3"/>
    <row r="863" ht="8.25" customHeight="1" x14ac:dyDescent="0.3"/>
    <row r="864" ht="8.25" customHeight="1" x14ac:dyDescent="0.3"/>
    <row r="865" ht="8.25" customHeight="1" x14ac:dyDescent="0.3"/>
    <row r="866" ht="8.25" customHeight="1" x14ac:dyDescent="0.3"/>
    <row r="867" ht="8.25" customHeight="1" x14ac:dyDescent="0.3"/>
    <row r="868" ht="8.25" customHeight="1" x14ac:dyDescent="0.3"/>
    <row r="869" ht="8.25" customHeight="1" x14ac:dyDescent="0.3"/>
    <row r="870" ht="8.25" customHeight="1" x14ac:dyDescent="0.3"/>
    <row r="871" ht="8.25" customHeight="1" x14ac:dyDescent="0.3"/>
    <row r="872" ht="8.25" customHeight="1" x14ac:dyDescent="0.3"/>
    <row r="873" ht="8.25" customHeight="1" x14ac:dyDescent="0.3"/>
    <row r="874" ht="8.25" customHeight="1" x14ac:dyDescent="0.3"/>
    <row r="875" ht="8.25" customHeight="1" x14ac:dyDescent="0.3"/>
    <row r="876" ht="8.25" customHeight="1" x14ac:dyDescent="0.3"/>
    <row r="877" ht="8.25" customHeight="1" x14ac:dyDescent="0.3"/>
    <row r="878" ht="8.25" customHeight="1" x14ac:dyDescent="0.3"/>
    <row r="879" ht="8.25" customHeight="1" x14ac:dyDescent="0.3"/>
    <row r="880" ht="8.25" customHeight="1" x14ac:dyDescent="0.3"/>
    <row r="881" ht="8.25" customHeight="1" x14ac:dyDescent="0.3"/>
    <row r="882" ht="8.25" customHeight="1" x14ac:dyDescent="0.3"/>
    <row r="883" ht="8.25" customHeight="1" x14ac:dyDescent="0.3"/>
    <row r="884" ht="8.25" customHeight="1" x14ac:dyDescent="0.3"/>
    <row r="885" ht="8.25" customHeight="1" x14ac:dyDescent="0.3"/>
    <row r="886" ht="8.25" customHeight="1" x14ac:dyDescent="0.3"/>
    <row r="887" ht="8.25" customHeight="1" x14ac:dyDescent="0.3"/>
    <row r="888" ht="8.25" customHeight="1" x14ac:dyDescent="0.3"/>
    <row r="889" ht="8.25" customHeight="1" x14ac:dyDescent="0.3"/>
    <row r="890" ht="8.25" customHeight="1" x14ac:dyDescent="0.3"/>
    <row r="891" ht="8.25" customHeight="1" x14ac:dyDescent="0.3"/>
    <row r="892" ht="8.25" customHeight="1" x14ac:dyDescent="0.3"/>
    <row r="893" ht="8.25" customHeight="1" x14ac:dyDescent="0.3"/>
    <row r="894" ht="8.25" customHeight="1" x14ac:dyDescent="0.3"/>
    <row r="895" ht="8.25" customHeight="1" x14ac:dyDescent="0.3"/>
    <row r="896" ht="8.25" customHeight="1" x14ac:dyDescent="0.3"/>
    <row r="897" ht="8.25" customHeight="1" x14ac:dyDescent="0.3"/>
    <row r="898" ht="8.25" customHeight="1" x14ac:dyDescent="0.3"/>
    <row r="899" ht="8.25" customHeight="1" x14ac:dyDescent="0.3"/>
    <row r="900" ht="8.25" customHeight="1" x14ac:dyDescent="0.3"/>
    <row r="901" ht="8.25" customHeight="1" x14ac:dyDescent="0.3"/>
    <row r="902" ht="8.25" customHeight="1" x14ac:dyDescent="0.3"/>
    <row r="903" ht="8.25" customHeight="1" x14ac:dyDescent="0.3"/>
    <row r="904" ht="8.25" customHeight="1" x14ac:dyDescent="0.3"/>
    <row r="905" ht="8.25" customHeight="1" x14ac:dyDescent="0.3"/>
    <row r="906" ht="8.25" customHeight="1" x14ac:dyDescent="0.3"/>
    <row r="907" ht="8.25" customHeight="1" x14ac:dyDescent="0.3"/>
    <row r="908" ht="8.25" customHeight="1" x14ac:dyDescent="0.3"/>
    <row r="909" ht="8.25" customHeight="1" x14ac:dyDescent="0.3"/>
    <row r="910" ht="8.25" customHeight="1" x14ac:dyDescent="0.3"/>
    <row r="911" ht="8.25" customHeight="1" x14ac:dyDescent="0.3"/>
    <row r="912" ht="8.25" customHeight="1" x14ac:dyDescent="0.3"/>
    <row r="913" ht="8.25" customHeight="1" x14ac:dyDescent="0.3"/>
    <row r="914" ht="8.25" customHeight="1" x14ac:dyDescent="0.3"/>
    <row r="915" ht="8.25" customHeight="1" x14ac:dyDescent="0.3"/>
    <row r="916" ht="8.25" customHeight="1" x14ac:dyDescent="0.3"/>
    <row r="917" ht="8.25" customHeight="1" x14ac:dyDescent="0.3"/>
    <row r="918" ht="8.25" customHeight="1" x14ac:dyDescent="0.3"/>
    <row r="919" ht="8.25" customHeight="1" x14ac:dyDescent="0.3"/>
    <row r="920" ht="8.25" customHeight="1" x14ac:dyDescent="0.3"/>
    <row r="921" ht="8.25" customHeight="1" x14ac:dyDescent="0.3"/>
    <row r="922" ht="8.25" customHeight="1" x14ac:dyDescent="0.3"/>
    <row r="923" ht="8.25" customHeight="1" x14ac:dyDescent="0.3"/>
    <row r="924" ht="8.25" customHeight="1" x14ac:dyDescent="0.3"/>
    <row r="925" ht="8.25" customHeight="1" x14ac:dyDescent="0.3"/>
    <row r="926" ht="8.25" customHeight="1" x14ac:dyDescent="0.3"/>
    <row r="927" ht="8.25" customHeight="1" x14ac:dyDescent="0.3"/>
    <row r="928" ht="8.25" customHeight="1" x14ac:dyDescent="0.3"/>
    <row r="929" ht="8.25" customHeight="1" x14ac:dyDescent="0.3"/>
    <row r="930" ht="8.25" customHeight="1" x14ac:dyDescent="0.3"/>
    <row r="931" ht="8.25" customHeight="1" x14ac:dyDescent="0.3"/>
    <row r="932" ht="8.25" customHeight="1" x14ac:dyDescent="0.3"/>
    <row r="933" ht="8.25" customHeight="1" x14ac:dyDescent="0.3"/>
    <row r="934" ht="8.25" customHeight="1" x14ac:dyDescent="0.3"/>
    <row r="935" ht="8.25" customHeight="1" x14ac:dyDescent="0.3"/>
    <row r="936" ht="8.25" customHeight="1" x14ac:dyDescent="0.3"/>
    <row r="937" ht="8.25" customHeight="1" x14ac:dyDescent="0.3"/>
    <row r="938" ht="8.25" customHeight="1" x14ac:dyDescent="0.3"/>
    <row r="939" ht="8.25" customHeight="1" x14ac:dyDescent="0.3"/>
    <row r="940" ht="8.25" customHeight="1" x14ac:dyDescent="0.3"/>
    <row r="941" ht="8.25" customHeight="1" x14ac:dyDescent="0.3"/>
    <row r="942" ht="8.25" customHeight="1" x14ac:dyDescent="0.3"/>
    <row r="943" ht="8.25" customHeight="1" x14ac:dyDescent="0.3"/>
    <row r="944" ht="8.25" customHeight="1" x14ac:dyDescent="0.3"/>
    <row r="945" ht="8.25" customHeight="1" x14ac:dyDescent="0.3"/>
    <row r="946" ht="8.25" customHeight="1" x14ac:dyDescent="0.3"/>
    <row r="947" ht="8.25" customHeight="1" x14ac:dyDescent="0.3"/>
    <row r="948" ht="8.25" customHeight="1" x14ac:dyDescent="0.3"/>
    <row r="949" ht="8.25" customHeight="1" x14ac:dyDescent="0.3"/>
    <row r="950" ht="8.25" customHeight="1" x14ac:dyDescent="0.3"/>
    <row r="951" ht="8.25" customHeight="1" x14ac:dyDescent="0.3"/>
    <row r="952" ht="8.25" customHeight="1" x14ac:dyDescent="0.3"/>
    <row r="953" ht="8.25" customHeight="1" x14ac:dyDescent="0.3"/>
    <row r="954" ht="8.25" customHeight="1" x14ac:dyDescent="0.3"/>
    <row r="955" ht="8.25" customHeight="1" x14ac:dyDescent="0.3"/>
    <row r="956" ht="8.25" customHeight="1" x14ac:dyDescent="0.3"/>
    <row r="957" ht="8.25" customHeight="1" x14ac:dyDescent="0.3"/>
    <row r="958" ht="8.25" customHeight="1" x14ac:dyDescent="0.3"/>
    <row r="959" ht="8.25" customHeight="1" x14ac:dyDescent="0.3"/>
    <row r="960" ht="8.25" customHeight="1" x14ac:dyDescent="0.3"/>
    <row r="961" ht="8.25" customHeight="1" x14ac:dyDescent="0.3"/>
    <row r="962" ht="8.25" customHeight="1" x14ac:dyDescent="0.3"/>
    <row r="963" ht="8.25" customHeight="1" x14ac:dyDescent="0.3"/>
    <row r="964" ht="8.25" customHeight="1" x14ac:dyDescent="0.3"/>
    <row r="965" ht="8.25" customHeight="1" x14ac:dyDescent="0.3"/>
    <row r="966" ht="8.25" customHeight="1" x14ac:dyDescent="0.3"/>
    <row r="967" ht="8.25" customHeight="1" x14ac:dyDescent="0.3"/>
    <row r="968" ht="8.25" customHeight="1" x14ac:dyDescent="0.3"/>
    <row r="969" ht="8.25" customHeight="1" x14ac:dyDescent="0.3"/>
    <row r="970" ht="8.25" customHeight="1" x14ac:dyDescent="0.3"/>
    <row r="971" ht="8.25" customHeight="1" x14ac:dyDescent="0.3"/>
    <row r="972" ht="8.25" customHeight="1" x14ac:dyDescent="0.3"/>
    <row r="973" ht="8.25" customHeight="1" x14ac:dyDescent="0.3"/>
    <row r="974" ht="8.25" customHeight="1" x14ac:dyDescent="0.3"/>
    <row r="975" ht="8.25" customHeight="1" x14ac:dyDescent="0.3"/>
    <row r="976" ht="8.25" customHeight="1" x14ac:dyDescent="0.3"/>
    <row r="977" ht="8.25" customHeight="1" x14ac:dyDescent="0.3"/>
    <row r="978" ht="8.25" customHeight="1" x14ac:dyDescent="0.3"/>
    <row r="979" ht="8.25" customHeight="1" x14ac:dyDescent="0.3"/>
    <row r="980" ht="8.25" customHeight="1" x14ac:dyDescent="0.3"/>
    <row r="981" ht="8.25" customHeight="1" x14ac:dyDescent="0.3"/>
    <row r="982" ht="8.25" customHeight="1" x14ac:dyDescent="0.3"/>
    <row r="983" ht="8.25" customHeight="1" x14ac:dyDescent="0.3"/>
    <row r="984" ht="8.25" customHeight="1" x14ac:dyDescent="0.3"/>
    <row r="985" ht="8.25" customHeight="1" x14ac:dyDescent="0.3"/>
    <row r="986" ht="8.25" customHeight="1" x14ac:dyDescent="0.3"/>
    <row r="987" ht="8.25" customHeight="1" x14ac:dyDescent="0.3"/>
    <row r="988" ht="8.25" customHeight="1" x14ac:dyDescent="0.3"/>
    <row r="989" ht="8.25" customHeight="1" x14ac:dyDescent="0.3"/>
    <row r="990" ht="8.25" customHeight="1" x14ac:dyDescent="0.3"/>
    <row r="991" ht="8.25" customHeight="1" x14ac:dyDescent="0.3"/>
    <row r="992" ht="8.25" customHeight="1" x14ac:dyDescent="0.3"/>
    <row r="993" ht="8.25" customHeight="1" x14ac:dyDescent="0.3"/>
    <row r="994" ht="8.25" customHeight="1" x14ac:dyDescent="0.3"/>
    <row r="995" ht="8.25" customHeight="1" x14ac:dyDescent="0.3"/>
    <row r="996" ht="8.25" customHeight="1" x14ac:dyDescent="0.3"/>
    <row r="997" ht="8.25" customHeight="1" x14ac:dyDescent="0.3"/>
    <row r="998" ht="8.25" customHeight="1" x14ac:dyDescent="0.3"/>
    <row r="999" ht="8.25" customHeight="1" x14ac:dyDescent="0.3"/>
    <row r="1000" ht="8.25" customHeight="1" x14ac:dyDescent="0.3"/>
    <row r="1001" ht="8.25" customHeight="1" x14ac:dyDescent="0.3"/>
    <row r="1002" ht="8.25" customHeight="1" x14ac:dyDescent="0.3"/>
    <row r="1003" ht="8.25" customHeight="1" x14ac:dyDescent="0.3"/>
    <row r="1004" ht="8.25" customHeight="1" x14ac:dyDescent="0.3"/>
    <row r="1005" ht="8.25" customHeight="1" x14ac:dyDescent="0.3"/>
    <row r="1006" ht="8.25" customHeight="1" x14ac:dyDescent="0.3"/>
    <row r="1007" ht="8.25" customHeight="1" x14ac:dyDescent="0.3"/>
    <row r="1008" ht="8.25" customHeight="1" x14ac:dyDescent="0.3"/>
    <row r="1009" ht="8.25" customHeight="1" x14ac:dyDescent="0.3"/>
    <row r="1010" ht="8.25" customHeight="1" x14ac:dyDescent="0.3"/>
    <row r="1011" ht="8.25" customHeight="1" x14ac:dyDescent="0.3"/>
    <row r="1012" ht="8.25" customHeight="1" x14ac:dyDescent="0.3"/>
    <row r="1013" ht="8.25" customHeight="1" x14ac:dyDescent="0.3"/>
    <row r="1014" ht="8.25" customHeight="1" x14ac:dyDescent="0.3"/>
    <row r="1015" ht="8.25" customHeight="1" x14ac:dyDescent="0.3"/>
    <row r="1016" ht="8.25" customHeight="1" x14ac:dyDescent="0.3"/>
    <row r="1017" ht="8.25" customHeight="1" x14ac:dyDescent="0.3"/>
    <row r="1018" ht="8.25" customHeight="1" x14ac:dyDescent="0.3"/>
    <row r="1019" ht="8.25" customHeight="1" x14ac:dyDescent="0.3"/>
    <row r="1020" ht="8.25" customHeight="1" x14ac:dyDescent="0.3"/>
    <row r="1021" ht="8.25" customHeight="1" x14ac:dyDescent="0.3"/>
    <row r="1022" ht="8.25" customHeight="1" x14ac:dyDescent="0.3"/>
    <row r="1023" ht="8.25" customHeight="1" x14ac:dyDescent="0.3"/>
    <row r="1024" ht="8.25" customHeight="1" x14ac:dyDescent="0.3"/>
    <row r="1025" ht="8.25" customHeight="1" x14ac:dyDescent="0.3"/>
    <row r="1026" ht="8.25" customHeight="1" x14ac:dyDescent="0.3"/>
    <row r="1027" ht="8.25" customHeight="1" x14ac:dyDescent="0.3"/>
  </sheetData>
  <mergeCells count="8">
    <mergeCell ref="M56:P56"/>
    <mergeCell ref="M1:S1"/>
    <mergeCell ref="A1:K1"/>
    <mergeCell ref="A215:H215"/>
    <mergeCell ref="A216:H216"/>
    <mergeCell ref="J216:K216"/>
    <mergeCell ref="A217:H217"/>
    <mergeCell ref="J217:K217"/>
  </mergeCells>
  <conditionalFormatting sqref="E17:E23">
    <cfRule type="duplicateValues" dxfId="2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ADF0-C349-46E7-91DC-6AD469F70217}">
  <dimension ref="A1:X1017"/>
  <sheetViews>
    <sheetView tabSelected="1" zoomScale="130" zoomScaleNormal="130" workbookViewId="0">
      <selection activeCell="E5" sqref="E5"/>
    </sheetView>
  </sheetViews>
  <sheetFormatPr baseColWidth="10" defaultColWidth="14.44140625" defaultRowHeight="7.8" x14ac:dyDescent="0.3"/>
  <cols>
    <col min="1" max="1" width="43.88671875" style="78" customWidth="1"/>
    <col min="2" max="2" width="7" style="78" customWidth="1"/>
    <col min="3" max="3" width="25" style="78" customWidth="1"/>
    <col min="4" max="4" width="9.77734375" style="120" customWidth="1"/>
    <col min="5" max="5" width="26.6640625" style="120" customWidth="1"/>
    <col min="6" max="6" width="11.88671875" style="107" customWidth="1"/>
    <col min="7" max="7" width="7.5546875" style="107" customWidth="1"/>
    <col min="8" max="8" width="12.44140625" style="131" customWidth="1"/>
    <col min="9" max="9" width="14.109375" style="131" customWidth="1"/>
    <col min="10" max="10" width="9.88671875" style="131" customWidth="1"/>
    <col min="11" max="11" width="6.88671875" style="131" customWidth="1"/>
    <col min="12" max="12" width="10" style="15" customWidth="1"/>
    <col min="13" max="13" width="8.5546875" style="15" customWidth="1"/>
    <col min="14" max="18" width="7.6640625" style="2" customWidth="1"/>
    <col min="19" max="19" width="11.6640625" style="2" customWidth="1"/>
    <col min="20" max="26" width="10" style="2" customWidth="1"/>
    <col min="27" max="16384" width="14.44140625" style="2"/>
  </cols>
  <sheetData>
    <row r="1" spans="1:24" ht="34.5" customHeight="1" x14ac:dyDescent="0.3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24" ht="16.5" customHeight="1" x14ac:dyDescent="0.3">
      <c r="A2" s="32" t="s">
        <v>4</v>
      </c>
      <c r="B2" s="32" t="s">
        <v>5</v>
      </c>
      <c r="C2" s="33" t="s">
        <v>6</v>
      </c>
      <c r="D2" s="114" t="s">
        <v>7</v>
      </c>
      <c r="E2" s="93" t="s">
        <v>8</v>
      </c>
      <c r="F2" s="121" t="s">
        <v>123</v>
      </c>
      <c r="G2" s="121" t="s">
        <v>9</v>
      </c>
      <c r="H2" s="129"/>
      <c r="I2" s="129"/>
      <c r="J2" s="130"/>
      <c r="K2" s="130"/>
      <c r="L2" s="131"/>
      <c r="M2" s="131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s="3" customFormat="1" x14ac:dyDescent="0.3">
      <c r="A3" s="59" t="s">
        <v>68</v>
      </c>
      <c r="B3" s="32" t="s">
        <v>18</v>
      </c>
      <c r="C3" s="33">
        <v>2</v>
      </c>
      <c r="D3" s="114">
        <v>1874051</v>
      </c>
      <c r="E3" s="93">
        <v>3748102</v>
      </c>
      <c r="F3" s="127">
        <v>2.1171151303465618E-3</v>
      </c>
      <c r="G3" s="127">
        <v>2.1171151303465618E-3</v>
      </c>
      <c r="H3" s="129"/>
      <c r="I3" s="129"/>
      <c r="J3" s="132"/>
      <c r="K3" s="132"/>
      <c r="L3" s="131"/>
      <c r="M3" s="133"/>
      <c r="N3" s="9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s="3" customFormat="1" ht="23.4" customHeight="1" x14ac:dyDescent="0.3">
      <c r="A4" s="59" t="s">
        <v>69</v>
      </c>
      <c r="B4" s="40" t="s">
        <v>17</v>
      </c>
      <c r="C4" s="40">
        <v>581.17257000000006</v>
      </c>
      <c r="D4" s="94">
        <v>35988</v>
      </c>
      <c r="E4" s="94">
        <v>20915238</v>
      </c>
      <c r="F4" s="123">
        <v>1.1813970597544935E-2</v>
      </c>
      <c r="G4" s="124">
        <v>1.3931085727891496E-2</v>
      </c>
      <c r="H4" s="108"/>
      <c r="I4" s="108"/>
      <c r="J4" s="109"/>
      <c r="K4" s="132"/>
      <c r="L4" s="131"/>
      <c r="M4" s="131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8.600000000000001" customHeight="1" x14ac:dyDescent="0.3">
      <c r="A5" s="59" t="s">
        <v>113</v>
      </c>
      <c r="B5" s="40" t="s">
        <v>16</v>
      </c>
      <c r="C5" s="40">
        <v>2384.2208500000002</v>
      </c>
      <c r="D5" s="94">
        <v>6376</v>
      </c>
      <c r="E5" s="94">
        <v>15201792</v>
      </c>
      <c r="F5" s="123">
        <v>8.5867310579011251E-3</v>
      </c>
      <c r="G5" s="124">
        <v>2.2517816785792621E-2</v>
      </c>
      <c r="H5" s="110"/>
      <c r="I5" s="108"/>
      <c r="J5" s="109"/>
      <c r="K5" s="109"/>
      <c r="L5" s="131"/>
      <c r="M5" s="131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3.8" customHeight="1" x14ac:dyDescent="0.3">
      <c r="A6" s="59" t="s">
        <v>71</v>
      </c>
      <c r="B6" s="53" t="s">
        <v>19</v>
      </c>
      <c r="C6" s="40">
        <v>508.80417</v>
      </c>
      <c r="D6" s="115">
        <v>228726</v>
      </c>
      <c r="E6" s="115">
        <v>116376743</v>
      </c>
      <c r="F6" s="123">
        <v>6.5735394454514137E-2</v>
      </c>
      <c r="G6" s="125">
        <v>8.8253211240306759E-2</v>
      </c>
      <c r="H6" s="15" t="s">
        <v>20</v>
      </c>
      <c r="I6" s="108"/>
      <c r="J6" s="109"/>
      <c r="K6" s="109"/>
      <c r="L6" s="131"/>
      <c r="M6" s="131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5.6" customHeight="1" x14ac:dyDescent="0.3">
      <c r="A7" s="59" t="s">
        <v>72</v>
      </c>
      <c r="B7" s="53" t="s">
        <v>19</v>
      </c>
      <c r="C7" s="40">
        <v>1430.53251</v>
      </c>
      <c r="D7" s="115">
        <v>29781</v>
      </c>
      <c r="E7" s="115">
        <v>42602689</v>
      </c>
      <c r="F7" s="123">
        <v>2.4064125649555172E-2</v>
      </c>
      <c r="G7" s="125">
        <v>0.11231733688986192</v>
      </c>
      <c r="H7" s="111"/>
      <c r="I7" s="108"/>
      <c r="J7" s="109"/>
      <c r="K7" s="109"/>
      <c r="L7" s="131"/>
      <c r="M7" s="131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13.2" customHeight="1" x14ac:dyDescent="0.3">
      <c r="A8" s="59" t="s">
        <v>73</v>
      </c>
      <c r="B8" s="53" t="s">
        <v>19</v>
      </c>
      <c r="C8" s="40">
        <v>551.08416999999997</v>
      </c>
      <c r="D8" s="115">
        <v>689</v>
      </c>
      <c r="E8" s="115">
        <v>379697</v>
      </c>
      <c r="F8" s="123">
        <v>2.144718216439143E-4</v>
      </c>
      <c r="G8" s="125">
        <v>0.11253180871150584</v>
      </c>
      <c r="H8" s="111"/>
      <c r="I8" s="108"/>
      <c r="J8" s="109"/>
      <c r="K8" s="109"/>
    </row>
    <row r="9" spans="1:24" ht="23.4" x14ac:dyDescent="0.3">
      <c r="A9" s="59" t="s">
        <v>74</v>
      </c>
      <c r="B9" s="53" t="s">
        <v>16</v>
      </c>
      <c r="C9" s="40">
        <v>1641.8208500000001</v>
      </c>
      <c r="D9" s="115">
        <v>11747</v>
      </c>
      <c r="E9" s="115">
        <v>19286470</v>
      </c>
      <c r="F9" s="123">
        <v>1.0893961116313019E-2</v>
      </c>
      <c r="G9" s="125">
        <v>0.12342576982781886</v>
      </c>
      <c r="H9" s="111"/>
      <c r="I9" s="108"/>
      <c r="J9" s="109"/>
      <c r="K9" s="109"/>
    </row>
    <row r="10" spans="1:24" x14ac:dyDescent="0.3">
      <c r="A10" s="59" t="s">
        <v>75</v>
      </c>
      <c r="B10" s="57" t="s">
        <v>19</v>
      </c>
      <c r="C10" s="40">
        <v>690.12417000000005</v>
      </c>
      <c r="D10" s="116">
        <v>212630</v>
      </c>
      <c r="E10" s="116">
        <v>146741102</v>
      </c>
      <c r="F10" s="123">
        <v>8.2886700332042221E-2</v>
      </c>
      <c r="G10" s="126">
        <v>0.20631247015986109</v>
      </c>
      <c r="H10" s="15"/>
      <c r="I10" s="15"/>
      <c r="J10" s="15"/>
      <c r="K10" s="15"/>
    </row>
    <row r="11" spans="1:24" x14ac:dyDescent="0.3">
      <c r="A11" s="59" t="s">
        <v>76</v>
      </c>
      <c r="B11" s="57" t="s">
        <v>19</v>
      </c>
      <c r="C11" s="40">
        <v>476.84416999999996</v>
      </c>
      <c r="D11" s="116">
        <v>252355</v>
      </c>
      <c r="E11" s="116">
        <v>120334011</v>
      </c>
      <c r="F11" s="123">
        <v>6.7970656984092118E-2</v>
      </c>
      <c r="G11" s="126">
        <v>0.2742831271439532</v>
      </c>
      <c r="H11" s="15"/>
      <c r="I11" s="15"/>
      <c r="J11" s="4"/>
      <c r="K11" s="15"/>
      <c r="L11" s="13"/>
    </row>
    <row r="12" spans="1:24" ht="15.6" x14ac:dyDescent="0.3">
      <c r="A12" s="138" t="s">
        <v>77</v>
      </c>
      <c r="B12" s="139" t="s">
        <v>19</v>
      </c>
      <c r="C12" s="140">
        <v>476.84416999999996</v>
      </c>
      <c r="D12" s="141">
        <v>1012983</v>
      </c>
      <c r="E12" s="141">
        <v>483035038</v>
      </c>
      <c r="F12" s="142">
        <v>0.27284230456837261</v>
      </c>
      <c r="G12" s="143">
        <v>0.54712543171232575</v>
      </c>
      <c r="H12" s="77" t="s">
        <v>10</v>
      </c>
      <c r="I12" s="13">
        <f>+AVERAGE(F3:F34)</f>
        <v>2.5138185097258871E-2</v>
      </c>
      <c r="J12" s="27" t="s">
        <v>11</v>
      </c>
      <c r="K12" s="27"/>
      <c r="L12" s="12"/>
    </row>
    <row r="13" spans="1:24" ht="27.6" customHeight="1" x14ac:dyDescent="0.3">
      <c r="A13" s="59" t="s">
        <v>119</v>
      </c>
      <c r="B13" s="57" t="s">
        <v>16</v>
      </c>
      <c r="C13" s="40">
        <v>3.48</v>
      </c>
      <c r="D13" s="117">
        <v>146424</v>
      </c>
      <c r="E13" s="116">
        <v>509556</v>
      </c>
      <c r="F13" s="123">
        <v>2.8782266794203379E-4</v>
      </c>
      <c r="G13" s="126">
        <v>0.54741325438026778</v>
      </c>
      <c r="H13" s="15"/>
      <c r="I13" s="15" t="s">
        <v>126</v>
      </c>
      <c r="J13" s="15"/>
      <c r="K13" s="15"/>
    </row>
    <row r="14" spans="1:24" ht="22.2" customHeight="1" x14ac:dyDescent="0.3">
      <c r="A14" s="59" t="s">
        <v>114</v>
      </c>
      <c r="B14" s="57" t="s">
        <v>17</v>
      </c>
      <c r="C14" s="40">
        <v>842</v>
      </c>
      <c r="D14" s="116">
        <v>7429</v>
      </c>
      <c r="E14" s="116">
        <v>6255218</v>
      </c>
      <c r="F14" s="123">
        <v>3.5332594127417453E-3</v>
      </c>
      <c r="G14" s="126">
        <v>0.55094651379300952</v>
      </c>
      <c r="H14" s="15"/>
      <c r="I14" s="27" t="s">
        <v>12</v>
      </c>
      <c r="J14" s="27"/>
      <c r="K14" s="27"/>
      <c r="L14" s="27"/>
      <c r="M14" s="27"/>
    </row>
    <row r="15" spans="1:24" ht="22.2" customHeight="1" x14ac:dyDescent="0.3">
      <c r="A15" s="59" t="s">
        <v>79</v>
      </c>
      <c r="B15" s="57" t="s">
        <v>19</v>
      </c>
      <c r="C15" s="40">
        <v>1007.5820000000001</v>
      </c>
      <c r="D15" s="117">
        <v>71810</v>
      </c>
      <c r="E15" s="116">
        <v>72354463</v>
      </c>
      <c r="F15" s="123">
        <v>4.0869412936307629E-2</v>
      </c>
      <c r="G15" s="126">
        <v>0.59181592672931715</v>
      </c>
      <c r="H15" s="134"/>
      <c r="I15" s="108"/>
      <c r="J15" s="109"/>
      <c r="K15" s="109"/>
    </row>
    <row r="16" spans="1:24" ht="22.2" customHeight="1" x14ac:dyDescent="0.3">
      <c r="A16" s="59" t="s">
        <v>80</v>
      </c>
      <c r="B16" s="57" t="s">
        <v>16</v>
      </c>
      <c r="C16" s="40">
        <v>665.40000000000009</v>
      </c>
      <c r="D16" s="117">
        <v>19985</v>
      </c>
      <c r="E16" s="118">
        <v>13298019</v>
      </c>
      <c r="F16" s="123">
        <v>7.5113850232827323E-3</v>
      </c>
      <c r="G16" s="126">
        <v>0.5993273117525999</v>
      </c>
      <c r="H16" s="134"/>
      <c r="I16" s="108"/>
      <c r="J16" s="109"/>
      <c r="K16" s="109"/>
    </row>
    <row r="17" spans="1:11" ht="22.2" customHeight="1" x14ac:dyDescent="0.3">
      <c r="A17" s="59" t="s">
        <v>81</v>
      </c>
      <c r="B17" s="57" t="s">
        <v>19</v>
      </c>
      <c r="C17" s="40">
        <v>286.35000000000002</v>
      </c>
      <c r="D17" s="117">
        <v>33882</v>
      </c>
      <c r="E17" s="118">
        <v>9702111</v>
      </c>
      <c r="F17" s="123">
        <v>5.4802366622898231E-3</v>
      </c>
      <c r="G17" s="126">
        <v>0.60480754841488971</v>
      </c>
      <c r="H17" s="134"/>
      <c r="I17" s="108"/>
      <c r="J17" s="109"/>
      <c r="K17" s="109"/>
    </row>
    <row r="18" spans="1:11" ht="22.2" customHeight="1" x14ac:dyDescent="0.3">
      <c r="A18" s="59" t="s">
        <v>82</v>
      </c>
      <c r="B18" s="57" t="s">
        <v>18</v>
      </c>
      <c r="C18" s="40">
        <v>9</v>
      </c>
      <c r="D18" s="117">
        <v>212465</v>
      </c>
      <c r="E18" s="119">
        <v>1912185</v>
      </c>
      <c r="F18" s="123">
        <v>1.0800975521802075E-3</v>
      </c>
      <c r="G18" s="126">
        <v>0.6058876459670699</v>
      </c>
      <c r="H18" s="134"/>
      <c r="I18" s="108"/>
      <c r="J18" s="109"/>
      <c r="K18" s="109"/>
    </row>
    <row r="19" spans="1:11" ht="22.2" customHeight="1" x14ac:dyDescent="0.3">
      <c r="A19" s="59" t="s">
        <v>83</v>
      </c>
      <c r="B19" s="57" t="s">
        <v>19</v>
      </c>
      <c r="C19" s="40">
        <v>175.34800000000001</v>
      </c>
      <c r="D19" s="117">
        <v>128236</v>
      </c>
      <c r="E19" s="119">
        <v>22485926</v>
      </c>
      <c r="F19" s="123">
        <v>1.2701173595183147E-2</v>
      </c>
      <c r="G19" s="126">
        <v>0.61858881956225309</v>
      </c>
      <c r="H19" s="134"/>
      <c r="I19" s="108"/>
      <c r="J19" s="109"/>
      <c r="K19" s="109"/>
    </row>
    <row r="20" spans="1:11" ht="22.2" customHeight="1" x14ac:dyDescent="0.3">
      <c r="A20" s="59" t="s">
        <v>84</v>
      </c>
      <c r="B20" s="57" t="s">
        <v>19</v>
      </c>
      <c r="C20" s="40">
        <v>491.58</v>
      </c>
      <c r="D20" s="117">
        <v>192649</v>
      </c>
      <c r="E20" s="119">
        <v>94702395</v>
      </c>
      <c r="F20" s="123">
        <v>5.3492640631059823E-2</v>
      </c>
      <c r="G20" s="126">
        <v>0.67208146019331294</v>
      </c>
      <c r="H20" s="134"/>
      <c r="I20" s="108"/>
      <c r="J20" s="109"/>
      <c r="K20" s="109"/>
    </row>
    <row r="21" spans="1:11" ht="22.2" customHeight="1" x14ac:dyDescent="0.3">
      <c r="A21" s="59" t="s">
        <v>85</v>
      </c>
      <c r="B21" s="57" t="s">
        <v>17</v>
      </c>
      <c r="C21" s="40">
        <v>364</v>
      </c>
      <c r="D21" s="117">
        <v>63994</v>
      </c>
      <c r="E21" s="119">
        <v>23293816</v>
      </c>
      <c r="F21" s="123">
        <v>1.3157510200391779E-2</v>
      </c>
      <c r="G21" s="126">
        <v>0.68523897039370474</v>
      </c>
      <c r="H21" s="134"/>
      <c r="I21" s="108"/>
      <c r="J21" s="109"/>
      <c r="K21" s="109"/>
    </row>
    <row r="22" spans="1:11" ht="22.2" customHeight="1" x14ac:dyDescent="0.3">
      <c r="A22" s="59" t="s">
        <v>86</v>
      </c>
      <c r="B22" s="57" t="s">
        <v>17</v>
      </c>
      <c r="C22" s="40">
        <v>67</v>
      </c>
      <c r="D22" s="117">
        <v>108272</v>
      </c>
      <c r="E22" s="119">
        <v>7254224</v>
      </c>
      <c r="F22" s="123">
        <v>4.0975478760511743E-3</v>
      </c>
      <c r="G22" s="126">
        <v>0.68933651826975595</v>
      </c>
      <c r="H22" s="134"/>
      <c r="I22" s="108"/>
      <c r="J22" s="109"/>
      <c r="K22" s="109"/>
    </row>
    <row r="23" spans="1:11" ht="22.2" customHeight="1" x14ac:dyDescent="0.3">
      <c r="A23" s="59" t="s">
        <v>107</v>
      </c>
      <c r="B23" s="57" t="s">
        <v>17</v>
      </c>
      <c r="C23" s="40">
        <v>86</v>
      </c>
      <c r="D23" s="117">
        <v>580086</v>
      </c>
      <c r="E23" s="119">
        <v>49887396</v>
      </c>
      <c r="F23" s="123">
        <v>2.8178891845843723E-2</v>
      </c>
      <c r="G23" s="126">
        <v>0.71751541011559972</v>
      </c>
      <c r="H23" s="134"/>
      <c r="I23" s="108"/>
      <c r="J23" s="109"/>
      <c r="K23" s="109"/>
    </row>
    <row r="24" spans="1:11" ht="22.2" customHeight="1" x14ac:dyDescent="0.3">
      <c r="A24" s="59" t="s">
        <v>110</v>
      </c>
      <c r="B24" s="57" t="s">
        <v>17</v>
      </c>
      <c r="C24" s="40">
        <v>332</v>
      </c>
      <c r="D24" s="117">
        <v>77167</v>
      </c>
      <c r="E24" s="119">
        <v>25619444</v>
      </c>
      <c r="F24" s="123">
        <v>1.4471140999755728E-2</v>
      </c>
      <c r="G24" s="126">
        <v>0.73198655111535549</v>
      </c>
      <c r="H24" s="134"/>
      <c r="I24" s="108"/>
      <c r="J24" s="109"/>
      <c r="K24" s="109"/>
    </row>
    <row r="25" spans="1:11" ht="22.2" customHeight="1" x14ac:dyDescent="0.3">
      <c r="A25" s="59" t="s">
        <v>87</v>
      </c>
      <c r="B25" s="57" t="s">
        <v>18</v>
      </c>
      <c r="C25" s="40">
        <v>9</v>
      </c>
      <c r="D25" s="117">
        <v>172947</v>
      </c>
      <c r="E25" s="119">
        <v>1556523</v>
      </c>
      <c r="F25" s="123">
        <v>8.7920189846285438E-4</v>
      </c>
      <c r="G25" s="126">
        <v>0.73286575301381829</v>
      </c>
      <c r="H25" s="134"/>
      <c r="I25" s="108"/>
      <c r="J25" s="109"/>
      <c r="K25" s="109"/>
    </row>
    <row r="26" spans="1:11" ht="22.2" customHeight="1" x14ac:dyDescent="0.3">
      <c r="A26" s="59" t="s">
        <v>117</v>
      </c>
      <c r="B26" s="57" t="s">
        <v>18</v>
      </c>
      <c r="C26" s="40">
        <v>12</v>
      </c>
      <c r="D26" s="117">
        <v>484197</v>
      </c>
      <c r="E26" s="119">
        <v>5810364</v>
      </c>
      <c r="F26" s="123">
        <v>3.2819836645910307E-3</v>
      </c>
      <c r="G26" s="126">
        <v>0.73614773667840927</v>
      </c>
      <c r="H26" s="134"/>
      <c r="I26" s="108"/>
      <c r="J26" s="109"/>
      <c r="K26" s="109"/>
    </row>
    <row r="27" spans="1:11" ht="22.2" customHeight="1" x14ac:dyDescent="0.3">
      <c r="A27" s="59" t="s">
        <v>118</v>
      </c>
      <c r="B27" s="57" t="s">
        <v>18</v>
      </c>
      <c r="C27" s="40">
        <v>14</v>
      </c>
      <c r="D27" s="117">
        <v>202397</v>
      </c>
      <c r="E27" s="119">
        <v>2833558</v>
      </c>
      <c r="F27" s="123">
        <v>1.6005350213293404E-3</v>
      </c>
      <c r="G27" s="126">
        <v>0.73774827169973856</v>
      </c>
      <c r="H27" s="134"/>
      <c r="I27" s="108"/>
      <c r="J27" s="109"/>
      <c r="K27" s="109"/>
    </row>
    <row r="28" spans="1:11" ht="22.2" customHeight="1" x14ac:dyDescent="0.3">
      <c r="A28" s="59" t="s">
        <v>88</v>
      </c>
      <c r="B28" s="57" t="s">
        <v>18</v>
      </c>
      <c r="C28" s="40">
        <v>56</v>
      </c>
      <c r="D28" s="117">
        <v>380286</v>
      </c>
      <c r="E28" s="119">
        <v>21296016</v>
      </c>
      <c r="F28" s="123">
        <v>1.2029053021956837E-2</v>
      </c>
      <c r="G28" s="126">
        <v>0.74977732472169545</v>
      </c>
      <c r="H28" s="134"/>
      <c r="I28" s="108"/>
      <c r="J28" s="109"/>
      <c r="K28" s="109"/>
    </row>
    <row r="29" spans="1:11" ht="22.2" customHeight="1" x14ac:dyDescent="0.3">
      <c r="A29" s="59" t="s">
        <v>89</v>
      </c>
      <c r="B29" s="57" t="s">
        <v>18</v>
      </c>
      <c r="C29" s="40">
        <v>9</v>
      </c>
      <c r="D29" s="117">
        <v>1216356</v>
      </c>
      <c r="E29" s="119">
        <v>10947204</v>
      </c>
      <c r="F29" s="123">
        <v>6.1835273488796208E-3</v>
      </c>
      <c r="G29" s="126">
        <v>0.75596085207057506</v>
      </c>
      <c r="H29" s="134"/>
      <c r="I29" s="108"/>
      <c r="J29" s="109"/>
      <c r="K29" s="109"/>
    </row>
    <row r="30" spans="1:11" ht="22.2" customHeight="1" x14ac:dyDescent="0.3">
      <c r="A30" s="59" t="s">
        <v>90</v>
      </c>
      <c r="B30" s="57" t="s">
        <v>17</v>
      </c>
      <c r="C30" s="40">
        <v>8.6000000000000014</v>
      </c>
      <c r="D30" s="117">
        <v>972641</v>
      </c>
      <c r="E30" s="116">
        <v>8364713</v>
      </c>
      <c r="F30" s="126">
        <v>4.724807503452836E-3</v>
      </c>
      <c r="G30" s="126">
        <v>0.76068565957402789</v>
      </c>
      <c r="H30" s="134"/>
      <c r="I30" s="108"/>
      <c r="J30" s="109"/>
      <c r="K30" s="109"/>
    </row>
    <row r="31" spans="1:11" ht="21.6" customHeight="1" x14ac:dyDescent="0.3">
      <c r="A31" s="59" t="s">
        <v>91</v>
      </c>
      <c r="B31" s="57" t="s">
        <v>18</v>
      </c>
      <c r="C31" s="40">
        <v>9</v>
      </c>
      <c r="D31" s="117">
        <v>1203072</v>
      </c>
      <c r="E31" s="116">
        <v>10827648</v>
      </c>
      <c r="F31" s="126">
        <v>6.1159961513498539E-3</v>
      </c>
      <c r="G31" s="126">
        <v>0.76680165572537773</v>
      </c>
      <c r="H31" s="134"/>
      <c r="I31" s="108"/>
      <c r="J31" s="109"/>
      <c r="K31" s="109"/>
    </row>
    <row r="32" spans="1:11" ht="15.6" x14ac:dyDescent="0.3">
      <c r="A32" s="59" t="s">
        <v>108</v>
      </c>
      <c r="B32" s="57" t="s">
        <v>18</v>
      </c>
      <c r="C32" s="40">
        <v>10</v>
      </c>
      <c r="D32" s="116">
        <v>3459890</v>
      </c>
      <c r="E32" s="116">
        <v>34598900</v>
      </c>
      <c r="F32" s="126">
        <v>1.9543186040120484E-2</v>
      </c>
      <c r="G32" s="126">
        <v>0.78634484176549824</v>
      </c>
      <c r="H32" s="134"/>
      <c r="I32" s="108"/>
      <c r="J32" s="109"/>
      <c r="K32" s="109"/>
    </row>
    <row r="33" spans="1:19" x14ac:dyDescent="0.3">
      <c r="A33" s="59" t="s">
        <v>93</v>
      </c>
      <c r="B33" s="57" t="s">
        <v>17</v>
      </c>
      <c r="C33" s="40">
        <v>392.70000000000005</v>
      </c>
      <c r="D33" s="117">
        <v>46802</v>
      </c>
      <c r="E33" s="116">
        <v>18379145</v>
      </c>
      <c r="F33" s="126">
        <v>1.038145865889812E-2</v>
      </c>
      <c r="G33" s="126">
        <v>0.79672630042439641</v>
      </c>
      <c r="H33" s="134"/>
      <c r="I33" s="108"/>
      <c r="J33" s="109"/>
      <c r="K33" s="109"/>
    </row>
    <row r="34" spans="1:19" x14ac:dyDescent="0.3">
      <c r="A34" s="59" t="s">
        <v>94</v>
      </c>
      <c r="B34" s="57" t="s">
        <v>18</v>
      </c>
      <c r="C34" s="40">
        <v>71</v>
      </c>
      <c r="D34" s="117">
        <v>191890</v>
      </c>
      <c r="E34" s="116">
        <v>13624190</v>
      </c>
      <c r="F34" s="126">
        <v>7.6956226878874493E-3</v>
      </c>
      <c r="G34" s="126">
        <v>0.80442192311228389</v>
      </c>
      <c r="H34" s="134"/>
      <c r="I34" s="108"/>
      <c r="J34" s="109"/>
      <c r="K34" s="109"/>
    </row>
    <row r="35" spans="1:19" x14ac:dyDescent="0.3">
      <c r="A35" s="59" t="s">
        <v>95</v>
      </c>
      <c r="B35" s="57" t="s">
        <v>18</v>
      </c>
      <c r="C35" s="40">
        <v>75.5</v>
      </c>
      <c r="D35" s="117">
        <v>189245</v>
      </c>
      <c r="E35" s="116">
        <v>14287998</v>
      </c>
      <c r="F35" s="122">
        <v>8.0705745863270031E-3</v>
      </c>
      <c r="G35" s="122">
        <v>0.81249249769861087</v>
      </c>
      <c r="H35" s="134"/>
      <c r="I35" s="108"/>
      <c r="J35" s="109"/>
      <c r="K35" s="109"/>
    </row>
    <row r="36" spans="1:19" ht="21" customHeight="1" x14ac:dyDescent="0.3">
      <c r="A36" s="59" t="s">
        <v>96</v>
      </c>
      <c r="B36" s="57" t="s">
        <v>18</v>
      </c>
      <c r="C36" s="40">
        <v>71</v>
      </c>
      <c r="D36" s="117">
        <v>360352</v>
      </c>
      <c r="E36" s="116">
        <v>25584992</v>
      </c>
      <c r="F36" s="122">
        <v>1.4451680790169463E-2</v>
      </c>
      <c r="G36" s="122">
        <v>0.82694417848878032</v>
      </c>
      <c r="H36" s="134"/>
      <c r="I36" s="108"/>
      <c r="J36" s="109"/>
      <c r="K36" s="109"/>
    </row>
    <row r="37" spans="1:19" ht="28.8" customHeight="1" x14ac:dyDescent="0.3">
      <c r="A37" s="59" t="s">
        <v>97</v>
      </c>
      <c r="B37" s="57" t="s">
        <v>18</v>
      </c>
      <c r="C37" s="40">
        <v>138</v>
      </c>
      <c r="D37" s="117">
        <v>112935</v>
      </c>
      <c r="E37" s="116">
        <v>15585030</v>
      </c>
      <c r="F37" s="122">
        <v>8.8032030131263983E-3</v>
      </c>
      <c r="G37" s="122">
        <v>0.83574738150190675</v>
      </c>
      <c r="H37" s="134"/>
      <c r="I37" s="108"/>
      <c r="J37" s="109"/>
      <c r="K37" s="109"/>
      <c r="O37" s="5"/>
      <c r="S37" s="6"/>
    </row>
    <row r="38" spans="1:19" ht="15.6" x14ac:dyDescent="0.3">
      <c r="A38" s="59" t="s">
        <v>98</v>
      </c>
      <c r="B38" s="57" t="s">
        <v>18</v>
      </c>
      <c r="C38" s="40">
        <v>107</v>
      </c>
      <c r="D38" s="117">
        <v>36368</v>
      </c>
      <c r="E38" s="116">
        <v>3891376</v>
      </c>
      <c r="F38" s="128">
        <v>2.1980434383769391E-3</v>
      </c>
      <c r="G38" s="122">
        <v>0.83794542494028368</v>
      </c>
      <c r="H38" s="134"/>
      <c r="I38" s="108"/>
      <c r="J38" s="109"/>
      <c r="K38" s="109"/>
    </row>
    <row r="39" spans="1:19" x14ac:dyDescent="0.3">
      <c r="A39" s="59" t="s">
        <v>99</v>
      </c>
      <c r="B39" s="57" t="s">
        <v>18</v>
      </c>
      <c r="C39" s="40">
        <v>53</v>
      </c>
      <c r="D39" s="117">
        <v>1289821</v>
      </c>
      <c r="E39" s="116">
        <v>68360513</v>
      </c>
      <c r="F39" s="128">
        <v>3.8613430581812568E-2</v>
      </c>
      <c r="G39" s="122">
        <v>0.87655885552209623</v>
      </c>
      <c r="H39" s="134"/>
      <c r="I39" s="108"/>
      <c r="J39" s="109"/>
      <c r="K39" s="109"/>
    </row>
    <row r="40" spans="1:19" ht="11.25" customHeight="1" x14ac:dyDescent="0.3">
      <c r="A40" s="59" t="s">
        <v>100</v>
      </c>
      <c r="B40" s="57" t="s">
        <v>18</v>
      </c>
      <c r="C40" s="40">
        <v>53</v>
      </c>
      <c r="D40" s="117">
        <v>392431</v>
      </c>
      <c r="E40" s="116">
        <v>20798843</v>
      </c>
      <c r="F40" s="122">
        <v>1.1748224890625356E-2</v>
      </c>
      <c r="G40" s="122">
        <v>0.88830708041272155</v>
      </c>
      <c r="H40" s="134"/>
      <c r="I40" s="108"/>
      <c r="J40" s="109"/>
      <c r="K40" s="109"/>
      <c r="S40" s="6"/>
    </row>
    <row r="41" spans="1:19" ht="11.4" customHeight="1" x14ac:dyDescent="0.3">
      <c r="A41" s="59" t="s">
        <v>102</v>
      </c>
      <c r="B41" s="57" t="s">
        <v>19</v>
      </c>
      <c r="C41" s="40">
        <v>208.38900000000001</v>
      </c>
      <c r="D41" s="117">
        <v>79992</v>
      </c>
      <c r="E41" s="116">
        <v>16669453</v>
      </c>
      <c r="F41" s="122">
        <v>9.4157392624055827E-3</v>
      </c>
      <c r="G41" s="122">
        <v>0.89772281967512713</v>
      </c>
      <c r="H41" s="134"/>
      <c r="I41" s="108"/>
      <c r="J41" s="109"/>
      <c r="K41" s="109"/>
    </row>
    <row r="42" spans="1:19" ht="8.25" customHeight="1" x14ac:dyDescent="0.3">
      <c r="A42" s="59" t="s">
        <v>103</v>
      </c>
      <c r="B42" s="66" t="s">
        <v>17</v>
      </c>
      <c r="C42" s="40">
        <v>734</v>
      </c>
      <c r="D42" s="119">
        <v>86868</v>
      </c>
      <c r="E42" s="119">
        <v>63761112</v>
      </c>
      <c r="F42" s="44">
        <v>3.6015459275900635E-2</v>
      </c>
      <c r="G42" s="44">
        <v>0.93373827895102779</v>
      </c>
      <c r="I42" s="108"/>
      <c r="J42" s="109"/>
      <c r="K42" s="109"/>
    </row>
    <row r="43" spans="1:19" ht="8.25" customHeight="1" x14ac:dyDescent="0.3">
      <c r="A43" s="59" t="s">
        <v>104</v>
      </c>
      <c r="B43" s="66" t="s">
        <v>16</v>
      </c>
      <c r="C43" s="40">
        <v>1066.4000000000001</v>
      </c>
      <c r="D43" s="119">
        <v>90143</v>
      </c>
      <c r="E43" s="119">
        <v>96128495</v>
      </c>
      <c r="F43" s="44">
        <v>5.4298173107867345E-2</v>
      </c>
      <c r="G43" s="44">
        <v>0.98803645205889512</v>
      </c>
      <c r="I43" s="108"/>
      <c r="J43" s="109"/>
      <c r="K43" s="109"/>
    </row>
    <row r="44" spans="1:19" ht="8.25" customHeight="1" x14ac:dyDescent="0.3">
      <c r="A44" s="59" t="s">
        <v>115</v>
      </c>
      <c r="B44" s="66" t="s">
        <v>18</v>
      </c>
      <c r="C44" s="40">
        <v>53</v>
      </c>
      <c r="D44" s="119">
        <v>208276</v>
      </c>
      <c r="E44" s="119">
        <v>11038628</v>
      </c>
      <c r="F44" s="44">
        <v>6.235168188343649E-3</v>
      </c>
      <c r="G44" s="44">
        <v>0.99427162024723881</v>
      </c>
      <c r="I44" s="108"/>
      <c r="J44" s="109"/>
      <c r="K44" s="109"/>
    </row>
    <row r="45" spans="1:19" ht="8.25" customHeight="1" x14ac:dyDescent="0.3">
      <c r="A45" s="59" t="s">
        <v>116</v>
      </c>
      <c r="B45" s="66" t="s">
        <v>18</v>
      </c>
      <c r="C45" s="40">
        <v>53</v>
      </c>
      <c r="D45" s="119">
        <v>79238</v>
      </c>
      <c r="E45" s="119">
        <v>4199614</v>
      </c>
      <c r="F45" s="44">
        <v>2.3721516492921607E-3</v>
      </c>
      <c r="G45" s="44">
        <v>0.99664377189653097</v>
      </c>
      <c r="I45" s="108"/>
      <c r="J45" s="109"/>
      <c r="K45" s="109"/>
    </row>
    <row r="46" spans="1:19" ht="8.25" customHeight="1" x14ac:dyDescent="0.3">
      <c r="A46" s="59" t="s">
        <v>120</v>
      </c>
      <c r="B46" s="66" t="s">
        <v>17</v>
      </c>
      <c r="C46" s="66">
        <v>5.8</v>
      </c>
      <c r="D46" s="119">
        <v>1024450</v>
      </c>
      <c r="E46" s="119">
        <v>5941810</v>
      </c>
      <c r="F46" s="44">
        <v>3.3562309277187508E-3</v>
      </c>
      <c r="G46" s="44">
        <v>1.0000000028242497</v>
      </c>
      <c r="I46" s="108"/>
      <c r="J46" s="109"/>
      <c r="K46" s="109"/>
    </row>
    <row r="47" spans="1:19" ht="8.25" customHeight="1" x14ac:dyDescent="0.3">
      <c r="A47" s="32" t="s">
        <v>122</v>
      </c>
      <c r="B47" s="66"/>
      <c r="C47" s="66"/>
      <c r="D47" s="119"/>
      <c r="E47" s="119">
        <v>1770381760</v>
      </c>
      <c r="F47" s="44"/>
      <c r="G47" s="44"/>
      <c r="I47" s="108"/>
      <c r="J47" s="109"/>
      <c r="K47" s="109"/>
    </row>
    <row r="48" spans="1:19" ht="8.25" customHeight="1" x14ac:dyDescent="0.3">
      <c r="A48" s="106"/>
      <c r="I48" s="108"/>
      <c r="J48" s="109"/>
      <c r="K48" s="109"/>
    </row>
    <row r="49" spans="1:11" ht="8.25" customHeight="1" x14ac:dyDescent="0.3">
      <c r="A49" s="106"/>
      <c r="I49" s="108"/>
      <c r="J49" s="109"/>
      <c r="K49" s="109"/>
    </row>
    <row r="50" spans="1:11" ht="8.25" customHeight="1" x14ac:dyDescent="0.3">
      <c r="A50" s="106"/>
      <c r="I50" s="108"/>
      <c r="J50" s="109"/>
      <c r="K50" s="109"/>
    </row>
    <row r="51" spans="1:11" ht="8.25" customHeight="1" x14ac:dyDescent="0.3">
      <c r="A51" s="106"/>
      <c r="I51" s="108"/>
      <c r="J51" s="109"/>
      <c r="K51" s="109"/>
    </row>
    <row r="52" spans="1:11" ht="8.25" customHeight="1" x14ac:dyDescent="0.3">
      <c r="A52" s="106"/>
      <c r="I52" s="108"/>
      <c r="J52" s="109"/>
      <c r="K52" s="109"/>
    </row>
    <row r="53" spans="1:11" ht="8.25" customHeight="1" x14ac:dyDescent="0.3">
      <c r="A53" s="106"/>
      <c r="I53" s="108"/>
      <c r="J53" s="109"/>
      <c r="K53" s="109"/>
    </row>
    <row r="54" spans="1:11" ht="8.25" customHeight="1" x14ac:dyDescent="0.3">
      <c r="A54" s="106"/>
      <c r="I54" s="108"/>
      <c r="J54" s="109"/>
      <c r="K54" s="109"/>
    </row>
    <row r="55" spans="1:11" ht="8.25" customHeight="1" x14ac:dyDescent="0.3">
      <c r="A55" s="106"/>
      <c r="I55" s="108"/>
      <c r="J55" s="109"/>
      <c r="K55" s="109"/>
    </row>
    <row r="56" spans="1:11" ht="8.25" customHeight="1" x14ac:dyDescent="0.3">
      <c r="A56" s="106"/>
      <c r="I56" s="108"/>
      <c r="J56" s="109"/>
      <c r="K56" s="109"/>
    </row>
    <row r="57" spans="1:11" ht="8.25" customHeight="1" x14ac:dyDescent="0.3">
      <c r="A57" s="106"/>
      <c r="I57" s="108"/>
      <c r="J57" s="109"/>
      <c r="K57" s="109"/>
    </row>
    <row r="58" spans="1:11" ht="8.25" customHeight="1" x14ac:dyDescent="0.3">
      <c r="A58" s="106"/>
      <c r="I58" s="108"/>
      <c r="J58" s="109"/>
      <c r="K58" s="109"/>
    </row>
    <row r="59" spans="1:11" ht="8.25" customHeight="1" x14ac:dyDescent="0.3">
      <c r="A59" s="106"/>
      <c r="I59" s="108"/>
      <c r="J59" s="109"/>
      <c r="K59" s="109"/>
    </row>
    <row r="60" spans="1:11" ht="8.25" customHeight="1" x14ac:dyDescent="0.3">
      <c r="A60" s="106"/>
      <c r="I60" s="108"/>
      <c r="J60" s="109"/>
      <c r="K60" s="109"/>
    </row>
    <row r="61" spans="1:11" ht="8.25" customHeight="1" x14ac:dyDescent="0.3">
      <c r="A61" s="106"/>
      <c r="I61" s="108"/>
      <c r="J61" s="109"/>
      <c r="K61" s="109"/>
    </row>
    <row r="62" spans="1:11" ht="8.25" customHeight="1" x14ac:dyDescent="0.3">
      <c r="A62" s="106"/>
      <c r="I62" s="108"/>
      <c r="J62" s="109"/>
      <c r="K62" s="109"/>
    </row>
    <row r="63" spans="1:11" ht="8.25" customHeight="1" x14ac:dyDescent="0.3">
      <c r="A63" s="106"/>
      <c r="I63" s="108"/>
      <c r="J63" s="109"/>
      <c r="K63" s="109"/>
    </row>
    <row r="64" spans="1:11" ht="8.25" customHeight="1" x14ac:dyDescent="0.3">
      <c r="A64" s="106"/>
      <c r="I64" s="108"/>
      <c r="J64" s="109"/>
      <c r="K64" s="109"/>
    </row>
    <row r="65" spans="1:11" ht="8.25" customHeight="1" x14ac:dyDescent="0.3">
      <c r="A65" s="106"/>
      <c r="I65" s="108"/>
      <c r="J65" s="109"/>
      <c r="K65" s="109"/>
    </row>
    <row r="66" spans="1:11" ht="8.25" customHeight="1" x14ac:dyDescent="0.3">
      <c r="A66" s="106"/>
      <c r="I66" s="108"/>
      <c r="J66" s="109"/>
      <c r="K66" s="109"/>
    </row>
    <row r="67" spans="1:11" ht="8.25" customHeight="1" x14ac:dyDescent="0.3">
      <c r="A67" s="106"/>
      <c r="I67" s="108"/>
      <c r="J67" s="109"/>
      <c r="K67" s="109"/>
    </row>
    <row r="68" spans="1:11" ht="8.25" customHeight="1" x14ac:dyDescent="0.3">
      <c r="A68" s="106"/>
      <c r="I68" s="108"/>
      <c r="J68" s="109"/>
      <c r="K68" s="109"/>
    </row>
    <row r="69" spans="1:11" ht="8.25" customHeight="1" x14ac:dyDescent="0.3">
      <c r="A69" s="106"/>
      <c r="I69" s="108"/>
      <c r="J69" s="109"/>
      <c r="K69" s="109"/>
    </row>
    <row r="70" spans="1:11" ht="8.25" customHeight="1" x14ac:dyDescent="0.3">
      <c r="A70" s="106"/>
      <c r="I70" s="108"/>
      <c r="J70" s="109"/>
      <c r="K70" s="109"/>
    </row>
    <row r="71" spans="1:11" ht="8.25" customHeight="1" x14ac:dyDescent="0.3">
      <c r="A71" s="106"/>
      <c r="I71" s="108"/>
      <c r="J71" s="109"/>
      <c r="K71" s="109"/>
    </row>
    <row r="72" spans="1:11" ht="8.25" customHeight="1" x14ac:dyDescent="0.3">
      <c r="A72" s="106"/>
      <c r="I72" s="108"/>
      <c r="J72" s="109"/>
      <c r="K72" s="109"/>
    </row>
    <row r="73" spans="1:11" ht="8.25" customHeight="1" x14ac:dyDescent="0.3">
      <c r="A73" s="106"/>
      <c r="I73" s="108"/>
      <c r="J73" s="109"/>
      <c r="K73" s="109"/>
    </row>
    <row r="74" spans="1:11" ht="8.25" customHeight="1" x14ac:dyDescent="0.3">
      <c r="A74" s="106"/>
      <c r="I74" s="108"/>
      <c r="J74" s="109"/>
      <c r="K74" s="109"/>
    </row>
    <row r="75" spans="1:11" ht="8.25" customHeight="1" x14ac:dyDescent="0.3">
      <c r="A75" s="106"/>
      <c r="I75" s="108"/>
      <c r="J75" s="109"/>
      <c r="K75" s="109"/>
    </row>
    <row r="76" spans="1:11" ht="8.25" customHeight="1" x14ac:dyDescent="0.3">
      <c r="A76" s="106"/>
      <c r="I76" s="108"/>
      <c r="J76" s="109"/>
      <c r="K76" s="109"/>
    </row>
    <row r="77" spans="1:11" ht="8.25" customHeight="1" x14ac:dyDescent="0.3">
      <c r="A77" s="106"/>
      <c r="I77" s="108"/>
      <c r="J77" s="109"/>
      <c r="K77" s="109"/>
    </row>
    <row r="78" spans="1:11" ht="8.25" customHeight="1" x14ac:dyDescent="0.3">
      <c r="A78" s="106"/>
      <c r="I78" s="108"/>
      <c r="J78" s="109"/>
      <c r="K78" s="109"/>
    </row>
    <row r="79" spans="1:11" ht="8.25" customHeight="1" x14ac:dyDescent="0.3">
      <c r="A79" s="106"/>
      <c r="I79" s="108"/>
      <c r="J79" s="109"/>
      <c r="K79" s="109"/>
    </row>
    <row r="80" spans="1:11" ht="8.25" customHeight="1" x14ac:dyDescent="0.3">
      <c r="A80" s="106"/>
      <c r="I80" s="108"/>
      <c r="J80" s="109"/>
      <c r="K80" s="109"/>
    </row>
    <row r="81" spans="1:11" ht="8.25" customHeight="1" x14ac:dyDescent="0.3">
      <c r="A81" s="106"/>
      <c r="I81" s="108"/>
      <c r="J81" s="109"/>
      <c r="K81" s="109"/>
    </row>
    <row r="82" spans="1:11" ht="8.25" customHeight="1" x14ac:dyDescent="0.3">
      <c r="A82" s="106"/>
      <c r="I82" s="108"/>
      <c r="J82" s="109"/>
      <c r="K82" s="109"/>
    </row>
    <row r="83" spans="1:11" ht="8.25" customHeight="1" x14ac:dyDescent="0.3">
      <c r="A83" s="106"/>
      <c r="I83" s="108"/>
      <c r="J83" s="109"/>
      <c r="K83" s="109"/>
    </row>
    <row r="84" spans="1:11" ht="8.25" customHeight="1" x14ac:dyDescent="0.3">
      <c r="A84" s="106"/>
      <c r="I84" s="108"/>
      <c r="J84" s="109"/>
      <c r="K84" s="109"/>
    </row>
    <row r="85" spans="1:11" ht="8.25" customHeight="1" x14ac:dyDescent="0.3">
      <c r="A85" s="106"/>
      <c r="I85" s="108"/>
      <c r="J85" s="109"/>
      <c r="K85" s="109"/>
    </row>
    <row r="86" spans="1:11" ht="8.25" customHeight="1" x14ac:dyDescent="0.3">
      <c r="A86" s="106"/>
      <c r="I86" s="108"/>
      <c r="J86" s="109"/>
      <c r="K86" s="109"/>
    </row>
    <row r="87" spans="1:11" ht="8.25" customHeight="1" x14ac:dyDescent="0.3">
      <c r="A87" s="106"/>
      <c r="I87" s="108"/>
      <c r="J87" s="109"/>
      <c r="K87" s="109"/>
    </row>
    <row r="88" spans="1:11" ht="8.25" customHeight="1" x14ac:dyDescent="0.3">
      <c r="A88" s="106"/>
      <c r="I88" s="108"/>
      <c r="J88" s="109"/>
      <c r="K88" s="109"/>
    </row>
    <row r="89" spans="1:11" ht="8.25" customHeight="1" x14ac:dyDescent="0.3">
      <c r="A89" s="106"/>
      <c r="I89" s="108"/>
      <c r="J89" s="109"/>
      <c r="K89" s="109"/>
    </row>
    <row r="90" spans="1:11" ht="8.25" customHeight="1" x14ac:dyDescent="0.3">
      <c r="A90" s="106"/>
      <c r="I90" s="108"/>
      <c r="J90" s="109"/>
      <c r="K90" s="109"/>
    </row>
    <row r="91" spans="1:11" ht="8.25" customHeight="1" x14ac:dyDescent="0.3">
      <c r="A91" s="106"/>
      <c r="I91" s="108"/>
      <c r="J91" s="109"/>
      <c r="K91" s="109"/>
    </row>
    <row r="92" spans="1:11" ht="8.25" customHeight="1" x14ac:dyDescent="0.3">
      <c r="A92" s="106"/>
      <c r="I92" s="108"/>
      <c r="J92" s="109"/>
      <c r="K92" s="109"/>
    </row>
    <row r="93" spans="1:11" ht="8.25" customHeight="1" x14ac:dyDescent="0.3">
      <c r="A93" s="106"/>
      <c r="I93" s="108"/>
      <c r="J93" s="109"/>
      <c r="K93" s="109"/>
    </row>
    <row r="94" spans="1:11" ht="8.25" customHeight="1" x14ac:dyDescent="0.3">
      <c r="A94" s="106"/>
      <c r="I94" s="108"/>
      <c r="J94" s="109"/>
      <c r="K94" s="109"/>
    </row>
    <row r="95" spans="1:11" ht="8.25" customHeight="1" x14ac:dyDescent="0.3">
      <c r="A95" s="106"/>
      <c r="I95" s="108"/>
      <c r="J95" s="109"/>
      <c r="K95" s="109"/>
    </row>
    <row r="96" spans="1:11" ht="8.25" customHeight="1" x14ac:dyDescent="0.3">
      <c r="A96" s="106"/>
      <c r="I96" s="108"/>
      <c r="J96" s="109"/>
      <c r="K96" s="109"/>
    </row>
    <row r="97" spans="1:11" ht="8.25" customHeight="1" x14ac:dyDescent="0.3">
      <c r="A97" s="106"/>
      <c r="I97" s="108"/>
      <c r="J97" s="109"/>
      <c r="K97" s="109"/>
    </row>
    <row r="98" spans="1:11" ht="8.25" customHeight="1" x14ac:dyDescent="0.3">
      <c r="A98" s="106"/>
      <c r="I98" s="108"/>
      <c r="J98" s="109"/>
      <c r="K98" s="109"/>
    </row>
    <row r="99" spans="1:11" ht="8.25" customHeight="1" x14ac:dyDescent="0.3">
      <c r="A99" s="106"/>
      <c r="I99" s="108"/>
      <c r="J99" s="109"/>
      <c r="K99" s="109"/>
    </row>
    <row r="100" spans="1:11" ht="8.25" customHeight="1" x14ac:dyDescent="0.3">
      <c r="A100" s="106"/>
      <c r="I100" s="108"/>
      <c r="J100" s="109"/>
      <c r="K100" s="109"/>
    </row>
    <row r="101" spans="1:11" ht="8.25" customHeight="1" x14ac:dyDescent="0.3">
      <c r="A101" s="106"/>
      <c r="I101" s="108"/>
      <c r="J101" s="109"/>
      <c r="K101" s="109"/>
    </row>
    <row r="102" spans="1:11" ht="8.25" customHeight="1" x14ac:dyDescent="0.3">
      <c r="A102" s="106"/>
      <c r="I102" s="108"/>
      <c r="J102" s="109"/>
      <c r="K102" s="109"/>
    </row>
    <row r="103" spans="1:11" ht="8.25" customHeight="1" x14ac:dyDescent="0.3">
      <c r="A103" s="106"/>
      <c r="I103" s="108"/>
      <c r="J103" s="109"/>
      <c r="K103" s="109"/>
    </row>
    <row r="104" spans="1:11" ht="8.25" customHeight="1" x14ac:dyDescent="0.3">
      <c r="A104" s="106"/>
      <c r="I104" s="108"/>
      <c r="J104" s="109"/>
      <c r="K104" s="109"/>
    </row>
    <row r="105" spans="1:11" ht="8.25" customHeight="1" x14ac:dyDescent="0.3">
      <c r="A105" s="106"/>
      <c r="I105" s="108"/>
      <c r="J105" s="109"/>
      <c r="K105" s="109"/>
    </row>
    <row r="106" spans="1:11" ht="8.25" customHeight="1" x14ac:dyDescent="0.3">
      <c r="A106" s="106"/>
      <c r="I106" s="108"/>
      <c r="J106" s="109"/>
      <c r="K106" s="109"/>
    </row>
    <row r="107" spans="1:11" ht="8.25" customHeight="1" x14ac:dyDescent="0.3">
      <c r="A107" s="106"/>
      <c r="I107" s="108"/>
      <c r="J107" s="109"/>
      <c r="K107" s="109"/>
    </row>
    <row r="108" spans="1:11" ht="8.25" customHeight="1" x14ac:dyDescent="0.3">
      <c r="A108" s="106"/>
      <c r="I108" s="108"/>
      <c r="J108" s="109"/>
      <c r="K108" s="109"/>
    </row>
    <row r="109" spans="1:11" ht="8.25" customHeight="1" x14ac:dyDescent="0.3">
      <c r="A109" s="106"/>
      <c r="I109" s="108"/>
      <c r="J109" s="109"/>
      <c r="K109" s="109"/>
    </row>
    <row r="110" spans="1:11" ht="8.25" customHeight="1" x14ac:dyDescent="0.3">
      <c r="A110" s="106"/>
      <c r="I110" s="108"/>
      <c r="J110" s="109"/>
      <c r="K110" s="109"/>
    </row>
    <row r="111" spans="1:11" ht="8.25" customHeight="1" x14ac:dyDescent="0.3">
      <c r="A111" s="106"/>
      <c r="I111" s="108"/>
      <c r="J111" s="109"/>
      <c r="K111" s="109"/>
    </row>
    <row r="112" spans="1:11" ht="8.25" customHeight="1" x14ac:dyDescent="0.3">
      <c r="A112" s="106"/>
      <c r="I112" s="108"/>
      <c r="J112" s="109"/>
      <c r="K112" s="109"/>
    </row>
    <row r="113" spans="1:11" ht="8.25" customHeight="1" x14ac:dyDescent="0.3">
      <c r="A113" s="106"/>
      <c r="I113" s="108"/>
      <c r="J113" s="109"/>
      <c r="K113" s="109"/>
    </row>
    <row r="114" spans="1:11" ht="8.25" customHeight="1" x14ac:dyDescent="0.3">
      <c r="A114" s="106"/>
      <c r="I114" s="108"/>
      <c r="J114" s="109"/>
      <c r="K114" s="109"/>
    </row>
    <row r="115" spans="1:11" ht="8.25" customHeight="1" x14ac:dyDescent="0.3">
      <c r="A115" s="106"/>
      <c r="I115" s="108"/>
      <c r="J115" s="109"/>
      <c r="K115" s="109"/>
    </row>
    <row r="116" spans="1:11" ht="8.25" customHeight="1" x14ac:dyDescent="0.3">
      <c r="A116" s="106"/>
      <c r="I116" s="108"/>
      <c r="J116" s="109"/>
      <c r="K116" s="109"/>
    </row>
    <row r="117" spans="1:11" ht="8.25" customHeight="1" x14ac:dyDescent="0.3">
      <c r="A117" s="106"/>
      <c r="I117" s="108"/>
      <c r="J117" s="109"/>
      <c r="K117" s="109"/>
    </row>
    <row r="118" spans="1:11" ht="8.25" customHeight="1" x14ac:dyDescent="0.3">
      <c r="A118" s="106"/>
      <c r="I118" s="108"/>
      <c r="J118" s="109"/>
      <c r="K118" s="109"/>
    </row>
    <row r="119" spans="1:11" ht="8.25" customHeight="1" x14ac:dyDescent="0.3">
      <c r="A119" s="106"/>
      <c r="I119" s="108"/>
      <c r="J119" s="109"/>
      <c r="K119" s="109"/>
    </row>
    <row r="120" spans="1:11" ht="8.25" customHeight="1" x14ac:dyDescent="0.3">
      <c r="A120" s="106"/>
      <c r="I120" s="108"/>
      <c r="J120" s="109"/>
      <c r="K120" s="109"/>
    </row>
    <row r="121" spans="1:11" ht="8.25" customHeight="1" x14ac:dyDescent="0.3">
      <c r="A121" s="106"/>
      <c r="I121" s="108"/>
      <c r="J121" s="109"/>
      <c r="K121" s="109"/>
    </row>
    <row r="122" spans="1:11" ht="8.25" customHeight="1" x14ac:dyDescent="0.3">
      <c r="A122" s="106"/>
      <c r="I122" s="108"/>
      <c r="J122" s="109"/>
      <c r="K122" s="109"/>
    </row>
    <row r="123" spans="1:11" ht="8.25" customHeight="1" x14ac:dyDescent="0.3">
      <c r="A123" s="106"/>
      <c r="I123" s="108"/>
      <c r="J123" s="109"/>
      <c r="K123" s="109"/>
    </row>
    <row r="124" spans="1:11" ht="8.25" customHeight="1" x14ac:dyDescent="0.3">
      <c r="A124" s="106"/>
      <c r="I124" s="108"/>
      <c r="J124" s="109"/>
      <c r="K124" s="109"/>
    </row>
    <row r="125" spans="1:11" ht="8.25" customHeight="1" x14ac:dyDescent="0.3">
      <c r="A125" s="106"/>
      <c r="I125" s="108"/>
      <c r="J125" s="109"/>
      <c r="K125" s="109"/>
    </row>
    <row r="126" spans="1:11" ht="8.25" customHeight="1" x14ac:dyDescent="0.3">
      <c r="A126" s="106"/>
      <c r="I126" s="108"/>
      <c r="J126" s="109"/>
      <c r="K126" s="109"/>
    </row>
    <row r="127" spans="1:11" ht="8.25" customHeight="1" x14ac:dyDescent="0.3">
      <c r="A127" s="106"/>
      <c r="I127" s="108"/>
      <c r="J127" s="109"/>
      <c r="K127" s="109"/>
    </row>
    <row r="128" spans="1:11" ht="8.25" customHeight="1" x14ac:dyDescent="0.3">
      <c r="A128" s="106"/>
      <c r="I128" s="108"/>
      <c r="J128" s="109"/>
      <c r="K128" s="109"/>
    </row>
    <row r="129" spans="1:11" ht="8.25" customHeight="1" x14ac:dyDescent="0.3">
      <c r="A129" s="106"/>
      <c r="I129" s="108"/>
      <c r="J129" s="109"/>
      <c r="K129" s="109"/>
    </row>
    <row r="130" spans="1:11" ht="8.25" customHeight="1" x14ac:dyDescent="0.3">
      <c r="A130" s="106"/>
      <c r="I130" s="108"/>
      <c r="J130" s="109"/>
      <c r="K130" s="109"/>
    </row>
    <row r="131" spans="1:11" ht="8.25" customHeight="1" x14ac:dyDescent="0.3">
      <c r="A131" s="106"/>
      <c r="I131" s="108"/>
      <c r="J131" s="109"/>
      <c r="K131" s="109"/>
    </row>
    <row r="132" spans="1:11" ht="8.25" customHeight="1" x14ac:dyDescent="0.3">
      <c r="A132" s="106"/>
      <c r="I132" s="108"/>
      <c r="J132" s="109"/>
      <c r="K132" s="109"/>
    </row>
    <row r="133" spans="1:11" ht="8.25" customHeight="1" x14ac:dyDescent="0.3">
      <c r="A133" s="106"/>
      <c r="I133" s="108"/>
      <c r="J133" s="109"/>
      <c r="K133" s="109"/>
    </row>
    <row r="134" spans="1:11" ht="8.25" customHeight="1" x14ac:dyDescent="0.3">
      <c r="A134" s="106"/>
      <c r="I134" s="108"/>
      <c r="J134" s="109"/>
      <c r="K134" s="109"/>
    </row>
    <row r="135" spans="1:11" ht="8.25" customHeight="1" x14ac:dyDescent="0.3">
      <c r="A135" s="106"/>
      <c r="I135" s="108"/>
      <c r="J135" s="109"/>
      <c r="K135" s="109"/>
    </row>
    <row r="136" spans="1:11" ht="8.25" customHeight="1" x14ac:dyDescent="0.3">
      <c r="A136" s="106"/>
      <c r="I136" s="108"/>
      <c r="J136" s="109"/>
      <c r="K136" s="109"/>
    </row>
    <row r="137" spans="1:11" ht="8.25" customHeight="1" x14ac:dyDescent="0.3">
      <c r="A137" s="106"/>
      <c r="I137" s="108"/>
      <c r="J137" s="109"/>
      <c r="K137" s="109"/>
    </row>
    <row r="138" spans="1:11" ht="8.25" customHeight="1" x14ac:dyDescent="0.3">
      <c r="A138" s="106"/>
      <c r="I138" s="108"/>
      <c r="J138" s="109"/>
      <c r="K138" s="109"/>
    </row>
    <row r="139" spans="1:11" ht="8.25" customHeight="1" x14ac:dyDescent="0.3">
      <c r="A139" s="106"/>
      <c r="I139" s="108"/>
      <c r="J139" s="109"/>
      <c r="K139" s="109"/>
    </row>
    <row r="140" spans="1:11" ht="8.25" customHeight="1" x14ac:dyDescent="0.3">
      <c r="A140" s="106"/>
      <c r="I140" s="108"/>
      <c r="J140" s="109"/>
      <c r="K140" s="109"/>
    </row>
    <row r="141" spans="1:11" ht="8.25" customHeight="1" x14ac:dyDescent="0.3">
      <c r="A141" s="106"/>
      <c r="I141" s="108"/>
      <c r="J141" s="109"/>
      <c r="K141" s="109"/>
    </row>
    <row r="142" spans="1:11" ht="8.25" customHeight="1" x14ac:dyDescent="0.3">
      <c r="A142" s="106"/>
      <c r="I142" s="108"/>
      <c r="J142" s="109"/>
      <c r="K142" s="109"/>
    </row>
    <row r="143" spans="1:11" ht="8.25" customHeight="1" x14ac:dyDescent="0.3">
      <c r="A143" s="106"/>
      <c r="I143" s="108"/>
      <c r="J143" s="109"/>
      <c r="K143" s="109"/>
    </row>
    <row r="144" spans="1:11" ht="8.25" customHeight="1" x14ac:dyDescent="0.3">
      <c r="A144" s="106"/>
      <c r="I144" s="108"/>
      <c r="J144" s="109"/>
      <c r="K144" s="109"/>
    </row>
    <row r="145" spans="1:11" ht="8.25" customHeight="1" x14ac:dyDescent="0.3">
      <c r="A145" s="106"/>
      <c r="I145" s="108"/>
      <c r="J145" s="109"/>
      <c r="K145" s="109"/>
    </row>
    <row r="146" spans="1:11" ht="8.25" customHeight="1" x14ac:dyDescent="0.3">
      <c r="A146" s="106"/>
      <c r="I146" s="108"/>
      <c r="J146" s="109"/>
      <c r="K146" s="109"/>
    </row>
    <row r="147" spans="1:11" ht="8.25" customHeight="1" x14ac:dyDescent="0.3">
      <c r="A147" s="106"/>
      <c r="I147" s="108"/>
      <c r="J147" s="109"/>
      <c r="K147" s="109"/>
    </row>
    <row r="148" spans="1:11" ht="8.25" customHeight="1" x14ac:dyDescent="0.3">
      <c r="A148" s="106"/>
      <c r="I148" s="108"/>
      <c r="J148" s="109"/>
      <c r="K148" s="109"/>
    </row>
    <row r="149" spans="1:11" ht="8.25" customHeight="1" x14ac:dyDescent="0.3">
      <c r="A149" s="106"/>
      <c r="I149" s="108"/>
      <c r="J149" s="109"/>
      <c r="K149" s="109"/>
    </row>
    <row r="150" spans="1:11" ht="8.25" customHeight="1" x14ac:dyDescent="0.3">
      <c r="A150" s="106"/>
      <c r="I150" s="108"/>
      <c r="J150" s="109"/>
      <c r="K150" s="109"/>
    </row>
    <row r="151" spans="1:11" ht="8.25" customHeight="1" x14ac:dyDescent="0.3">
      <c r="A151" s="106"/>
      <c r="I151" s="108"/>
      <c r="J151" s="109"/>
      <c r="K151" s="109"/>
    </row>
    <row r="152" spans="1:11" ht="8.25" customHeight="1" x14ac:dyDescent="0.3">
      <c r="A152" s="106"/>
      <c r="I152" s="108"/>
      <c r="J152" s="109"/>
      <c r="K152" s="109"/>
    </row>
    <row r="153" spans="1:11" ht="8.25" customHeight="1" x14ac:dyDescent="0.3">
      <c r="A153" s="106"/>
      <c r="I153" s="108"/>
      <c r="J153" s="109"/>
      <c r="K153" s="109"/>
    </row>
    <row r="154" spans="1:11" ht="8.25" customHeight="1" x14ac:dyDescent="0.3">
      <c r="A154" s="106"/>
      <c r="I154" s="108"/>
      <c r="J154" s="109"/>
      <c r="K154" s="109"/>
    </row>
    <row r="155" spans="1:11" ht="8.25" customHeight="1" x14ac:dyDescent="0.3">
      <c r="A155" s="106"/>
      <c r="I155" s="108"/>
      <c r="J155" s="109"/>
      <c r="K155" s="109"/>
    </row>
    <row r="156" spans="1:11" ht="8.25" customHeight="1" x14ac:dyDescent="0.3">
      <c r="A156" s="106"/>
      <c r="I156" s="108"/>
      <c r="J156" s="109"/>
      <c r="K156" s="109"/>
    </row>
    <row r="157" spans="1:11" ht="8.25" customHeight="1" x14ac:dyDescent="0.3">
      <c r="A157" s="106"/>
      <c r="I157" s="108"/>
      <c r="J157" s="109"/>
      <c r="K157" s="109"/>
    </row>
    <row r="158" spans="1:11" ht="8.25" customHeight="1" x14ac:dyDescent="0.3">
      <c r="A158" s="106"/>
      <c r="I158" s="108"/>
      <c r="J158" s="109"/>
      <c r="K158" s="109"/>
    </row>
    <row r="159" spans="1:11" ht="8.25" customHeight="1" x14ac:dyDescent="0.3">
      <c r="A159" s="106"/>
      <c r="I159" s="108"/>
      <c r="J159" s="109"/>
      <c r="K159" s="109"/>
    </row>
    <row r="160" spans="1:11" ht="8.25" customHeight="1" x14ac:dyDescent="0.3">
      <c r="A160" s="106"/>
      <c r="I160" s="108"/>
      <c r="J160" s="109"/>
      <c r="K160" s="109"/>
    </row>
    <row r="161" spans="1:11" ht="8.25" customHeight="1" x14ac:dyDescent="0.3">
      <c r="A161" s="106"/>
      <c r="I161" s="108"/>
      <c r="J161" s="109"/>
      <c r="K161" s="109"/>
    </row>
    <row r="162" spans="1:11" ht="8.25" customHeight="1" x14ac:dyDescent="0.3">
      <c r="A162" s="106"/>
      <c r="I162" s="108"/>
      <c r="J162" s="109"/>
      <c r="K162" s="109"/>
    </row>
    <row r="163" spans="1:11" ht="8.25" customHeight="1" x14ac:dyDescent="0.3">
      <c r="A163" s="106"/>
      <c r="I163" s="108"/>
      <c r="J163" s="109"/>
      <c r="K163" s="109"/>
    </row>
    <row r="164" spans="1:11" ht="8.25" customHeight="1" x14ac:dyDescent="0.3">
      <c r="A164" s="106"/>
      <c r="I164" s="108"/>
      <c r="J164" s="109"/>
      <c r="K164" s="109"/>
    </row>
    <row r="165" spans="1:11" ht="8.25" customHeight="1" x14ac:dyDescent="0.3">
      <c r="A165" s="106"/>
      <c r="I165" s="108"/>
      <c r="J165" s="109"/>
      <c r="K165" s="109"/>
    </row>
    <row r="166" spans="1:11" ht="8.25" customHeight="1" x14ac:dyDescent="0.3">
      <c r="A166" s="106"/>
      <c r="I166" s="108"/>
      <c r="J166" s="109"/>
      <c r="K166" s="109"/>
    </row>
    <row r="167" spans="1:11" ht="8.25" customHeight="1" x14ac:dyDescent="0.3">
      <c r="A167" s="106"/>
      <c r="I167" s="108"/>
      <c r="J167" s="109"/>
      <c r="K167" s="109"/>
    </row>
    <row r="168" spans="1:11" ht="8.25" customHeight="1" x14ac:dyDescent="0.3">
      <c r="A168" s="106"/>
      <c r="I168" s="108"/>
      <c r="J168" s="109"/>
      <c r="K168" s="109"/>
    </row>
    <row r="169" spans="1:11" ht="8.25" customHeight="1" x14ac:dyDescent="0.3">
      <c r="A169" s="106"/>
      <c r="I169" s="108"/>
      <c r="J169" s="109"/>
      <c r="K169" s="109"/>
    </row>
    <row r="170" spans="1:11" ht="8.25" customHeight="1" x14ac:dyDescent="0.3">
      <c r="A170" s="106"/>
      <c r="I170" s="108"/>
      <c r="J170" s="109"/>
      <c r="K170" s="109"/>
    </row>
    <row r="171" spans="1:11" ht="8.25" customHeight="1" x14ac:dyDescent="0.3">
      <c r="A171" s="106"/>
      <c r="I171" s="108"/>
      <c r="J171" s="109"/>
      <c r="K171" s="109"/>
    </row>
    <row r="172" spans="1:11" ht="8.25" customHeight="1" x14ac:dyDescent="0.3">
      <c r="A172" s="106"/>
      <c r="I172" s="108"/>
      <c r="J172" s="109"/>
      <c r="K172" s="109"/>
    </row>
    <row r="173" spans="1:11" ht="8.25" customHeight="1" x14ac:dyDescent="0.3">
      <c r="A173" s="106"/>
      <c r="I173" s="108"/>
      <c r="J173" s="109"/>
      <c r="K173" s="109"/>
    </row>
    <row r="174" spans="1:11" ht="8.25" customHeight="1" x14ac:dyDescent="0.3">
      <c r="A174" s="106"/>
      <c r="I174" s="108"/>
      <c r="J174" s="109"/>
      <c r="K174" s="109"/>
    </row>
    <row r="175" spans="1:11" ht="8.25" customHeight="1" x14ac:dyDescent="0.3">
      <c r="A175" s="106"/>
      <c r="I175" s="108"/>
      <c r="J175" s="109"/>
      <c r="K175" s="109"/>
    </row>
    <row r="176" spans="1:11" ht="8.25" customHeight="1" x14ac:dyDescent="0.3">
      <c r="A176" s="106"/>
      <c r="I176" s="108"/>
      <c r="J176" s="109"/>
      <c r="K176" s="109"/>
    </row>
    <row r="177" spans="1:11" ht="8.25" customHeight="1" x14ac:dyDescent="0.3">
      <c r="A177" s="106"/>
      <c r="I177" s="108"/>
      <c r="J177" s="109"/>
      <c r="K177" s="109"/>
    </row>
    <row r="178" spans="1:11" ht="8.25" customHeight="1" x14ac:dyDescent="0.3">
      <c r="A178" s="106"/>
      <c r="I178" s="108"/>
      <c r="J178" s="109"/>
      <c r="K178" s="109"/>
    </row>
    <row r="179" spans="1:11" ht="8.25" customHeight="1" x14ac:dyDescent="0.3">
      <c r="A179" s="106"/>
      <c r="I179" s="108"/>
      <c r="J179" s="109"/>
      <c r="K179" s="109"/>
    </row>
    <row r="180" spans="1:11" ht="8.25" customHeight="1" x14ac:dyDescent="0.3">
      <c r="A180" s="106"/>
      <c r="I180" s="108"/>
      <c r="J180" s="109"/>
      <c r="K180" s="109"/>
    </row>
    <row r="181" spans="1:11" ht="8.25" customHeight="1" x14ac:dyDescent="0.3">
      <c r="A181" s="106"/>
      <c r="I181" s="108"/>
      <c r="J181" s="109"/>
      <c r="K181" s="109"/>
    </row>
    <row r="182" spans="1:11" ht="8.25" customHeight="1" x14ac:dyDescent="0.3">
      <c r="A182" s="106"/>
      <c r="I182" s="108"/>
      <c r="J182" s="109"/>
      <c r="K182" s="109"/>
    </row>
    <row r="183" spans="1:11" ht="8.25" customHeight="1" x14ac:dyDescent="0.3">
      <c r="A183" s="106"/>
      <c r="I183" s="108"/>
      <c r="J183" s="109"/>
      <c r="K183" s="109"/>
    </row>
    <row r="184" spans="1:11" ht="8.25" customHeight="1" x14ac:dyDescent="0.3">
      <c r="A184" s="106"/>
      <c r="I184" s="108"/>
      <c r="J184" s="109"/>
      <c r="K184" s="109"/>
    </row>
    <row r="185" spans="1:11" ht="8.25" customHeight="1" x14ac:dyDescent="0.3">
      <c r="A185" s="106"/>
      <c r="I185" s="108"/>
      <c r="J185" s="109"/>
      <c r="K185" s="109"/>
    </row>
    <row r="186" spans="1:11" ht="8.25" customHeight="1" x14ac:dyDescent="0.3">
      <c r="A186" s="106"/>
      <c r="I186" s="108"/>
      <c r="J186" s="109"/>
      <c r="K186" s="109"/>
    </row>
    <row r="187" spans="1:11" ht="8.25" customHeight="1" x14ac:dyDescent="0.3">
      <c r="A187" s="106"/>
      <c r="I187" s="108"/>
      <c r="J187" s="109"/>
      <c r="K187" s="109"/>
    </row>
    <row r="188" spans="1:11" ht="8.25" customHeight="1" x14ac:dyDescent="0.3">
      <c r="A188" s="106"/>
      <c r="I188" s="108"/>
      <c r="J188" s="109"/>
      <c r="K188" s="109"/>
    </row>
    <row r="189" spans="1:11" ht="8.25" customHeight="1" x14ac:dyDescent="0.3">
      <c r="A189" s="106"/>
      <c r="I189" s="108"/>
      <c r="J189" s="109"/>
      <c r="K189" s="109"/>
    </row>
    <row r="190" spans="1:11" ht="8.25" customHeight="1" x14ac:dyDescent="0.3">
      <c r="A190" s="106"/>
      <c r="I190" s="108"/>
      <c r="J190" s="109"/>
      <c r="K190" s="109"/>
    </row>
    <row r="191" spans="1:11" ht="8.25" customHeight="1" x14ac:dyDescent="0.3">
      <c r="A191" s="106"/>
      <c r="I191" s="108"/>
      <c r="J191" s="109"/>
      <c r="K191" s="109"/>
    </row>
    <row r="192" spans="1:11" ht="8.25" customHeight="1" x14ac:dyDescent="0.3">
      <c r="A192" s="106"/>
      <c r="I192" s="108"/>
      <c r="J192" s="109"/>
      <c r="K192" s="109"/>
    </row>
    <row r="193" spans="1:11" ht="8.25" customHeight="1" x14ac:dyDescent="0.3">
      <c r="A193" s="106"/>
      <c r="I193" s="108"/>
      <c r="J193" s="109"/>
      <c r="K193" s="109"/>
    </row>
    <row r="194" spans="1:11" ht="8.25" customHeight="1" x14ac:dyDescent="0.3">
      <c r="A194" s="106"/>
      <c r="I194" s="108"/>
      <c r="J194" s="109"/>
      <c r="K194" s="109"/>
    </row>
    <row r="195" spans="1:11" ht="8.25" customHeight="1" x14ac:dyDescent="0.3">
      <c r="A195" s="106"/>
      <c r="I195" s="108"/>
      <c r="J195" s="109"/>
      <c r="K195" s="109"/>
    </row>
    <row r="196" spans="1:11" ht="8.25" customHeight="1" x14ac:dyDescent="0.3">
      <c r="A196" s="106"/>
      <c r="I196" s="108"/>
      <c r="J196" s="109"/>
      <c r="K196" s="109"/>
    </row>
    <row r="197" spans="1:11" ht="8.25" customHeight="1" x14ac:dyDescent="0.3">
      <c r="A197" s="106"/>
      <c r="I197" s="108"/>
      <c r="J197" s="109"/>
      <c r="K197" s="109"/>
    </row>
    <row r="198" spans="1:11" ht="8.25" customHeight="1" x14ac:dyDescent="0.3">
      <c r="A198" s="106"/>
      <c r="I198" s="108"/>
      <c r="J198" s="109"/>
      <c r="K198" s="109"/>
    </row>
    <row r="199" spans="1:11" ht="8.25" customHeight="1" x14ac:dyDescent="0.3">
      <c r="A199" s="106"/>
      <c r="I199" s="108"/>
      <c r="J199" s="109"/>
      <c r="K199" s="109"/>
    </row>
    <row r="200" spans="1:11" ht="8.25" customHeight="1" x14ac:dyDescent="0.3">
      <c r="A200" s="106"/>
      <c r="I200" s="108"/>
      <c r="J200" s="109"/>
      <c r="K200" s="109"/>
    </row>
    <row r="201" spans="1:11" ht="8.25" customHeight="1" x14ac:dyDescent="0.3">
      <c r="A201" s="106"/>
      <c r="I201" s="108"/>
      <c r="J201" s="109"/>
      <c r="K201" s="109"/>
    </row>
    <row r="202" spans="1:11" ht="8.25" customHeight="1" x14ac:dyDescent="0.3">
      <c r="A202" s="106"/>
      <c r="I202" s="108"/>
      <c r="J202" s="109"/>
      <c r="K202" s="109"/>
    </row>
    <row r="203" spans="1:11" ht="8.25" customHeight="1" x14ac:dyDescent="0.3">
      <c r="A203" s="106"/>
      <c r="I203" s="108"/>
      <c r="J203" s="109"/>
      <c r="K203" s="109"/>
    </row>
    <row r="204" spans="1:11" ht="8.25" customHeight="1" x14ac:dyDescent="0.3">
      <c r="A204" s="106"/>
      <c r="I204" s="108"/>
      <c r="J204" s="109"/>
      <c r="K204" s="109"/>
    </row>
    <row r="205" spans="1:11" ht="8.25" customHeight="1" x14ac:dyDescent="0.3">
      <c r="A205" s="106"/>
      <c r="I205" s="108"/>
      <c r="J205" s="109"/>
      <c r="K205" s="109"/>
    </row>
    <row r="206" spans="1:11" ht="8.25" customHeight="1" x14ac:dyDescent="0.3">
      <c r="A206" s="106"/>
      <c r="I206" s="108"/>
      <c r="J206" s="109"/>
      <c r="K206" s="109"/>
    </row>
    <row r="207" spans="1:11" ht="8.25" customHeight="1" x14ac:dyDescent="0.3">
      <c r="A207" s="112"/>
      <c r="B207" s="112"/>
      <c r="C207" s="112"/>
      <c r="D207" s="112"/>
      <c r="E207" s="112"/>
      <c r="F207" s="112"/>
      <c r="G207" s="112"/>
      <c r="H207" s="112"/>
      <c r="I207" s="135"/>
      <c r="J207" s="132"/>
    </row>
    <row r="208" spans="1:11" ht="8.25" customHeight="1" x14ac:dyDescent="0.3">
      <c r="A208" s="113"/>
      <c r="B208" s="113"/>
      <c r="C208" s="113"/>
      <c r="D208" s="113"/>
      <c r="E208" s="113"/>
      <c r="F208" s="113"/>
      <c r="G208" s="113"/>
      <c r="H208" s="113"/>
      <c r="I208" s="135"/>
      <c r="J208" s="136"/>
      <c r="K208" s="136"/>
    </row>
    <row r="209" spans="1:11" ht="8.25" customHeight="1" x14ac:dyDescent="0.3">
      <c r="A209" s="113"/>
      <c r="B209" s="113"/>
      <c r="C209" s="113"/>
      <c r="D209" s="113"/>
      <c r="E209" s="113"/>
      <c r="F209" s="113"/>
      <c r="G209" s="113"/>
      <c r="H209" s="113"/>
      <c r="I209" s="137"/>
      <c r="J209" s="136"/>
      <c r="K209" s="136"/>
    </row>
    <row r="210" spans="1:11" ht="8.25" customHeight="1" x14ac:dyDescent="0.3"/>
    <row r="211" spans="1:11" ht="8.25" customHeight="1" x14ac:dyDescent="0.3"/>
    <row r="212" spans="1:11" ht="8.25" customHeight="1" x14ac:dyDescent="0.3"/>
    <row r="213" spans="1:11" ht="8.25" customHeight="1" x14ac:dyDescent="0.3"/>
    <row r="214" spans="1:11" ht="8.25" customHeight="1" x14ac:dyDescent="0.3"/>
    <row r="215" spans="1:11" ht="8.25" customHeight="1" x14ac:dyDescent="0.3"/>
    <row r="216" spans="1:11" ht="8.25" customHeight="1" x14ac:dyDescent="0.3"/>
    <row r="217" spans="1:11" ht="8.25" customHeight="1" x14ac:dyDescent="0.3"/>
    <row r="218" spans="1:11" ht="8.25" customHeight="1" x14ac:dyDescent="0.3"/>
    <row r="219" spans="1:11" ht="8.25" customHeight="1" x14ac:dyDescent="0.3"/>
    <row r="220" spans="1:11" ht="8.25" customHeight="1" x14ac:dyDescent="0.3"/>
    <row r="221" spans="1:11" ht="8.25" customHeight="1" x14ac:dyDescent="0.3"/>
    <row r="222" spans="1:11" ht="8.25" customHeight="1" x14ac:dyDescent="0.3"/>
    <row r="223" spans="1:11" ht="8.25" customHeight="1" x14ac:dyDescent="0.3"/>
    <row r="224" spans="1:11" ht="8.25" customHeight="1" x14ac:dyDescent="0.3"/>
    <row r="225" ht="8.25" customHeight="1" x14ac:dyDescent="0.3"/>
    <row r="226" ht="8.25" customHeight="1" x14ac:dyDescent="0.3"/>
    <row r="227" ht="8.25" customHeight="1" x14ac:dyDescent="0.3"/>
    <row r="228" ht="8.25" customHeight="1" x14ac:dyDescent="0.3"/>
    <row r="229" ht="8.25" customHeight="1" x14ac:dyDescent="0.3"/>
    <row r="230" ht="8.25" customHeight="1" x14ac:dyDescent="0.3"/>
    <row r="231" ht="8.25" customHeight="1" x14ac:dyDescent="0.3"/>
    <row r="232" ht="8.25" customHeight="1" x14ac:dyDescent="0.3"/>
    <row r="233" ht="8.25" customHeight="1" x14ac:dyDescent="0.3"/>
    <row r="234" ht="8.25" customHeight="1" x14ac:dyDescent="0.3"/>
    <row r="235" ht="8.25" customHeight="1" x14ac:dyDescent="0.3"/>
    <row r="236" ht="8.25" customHeight="1" x14ac:dyDescent="0.3"/>
    <row r="237" ht="8.25" customHeight="1" x14ac:dyDescent="0.3"/>
    <row r="238" ht="8.25" customHeight="1" x14ac:dyDescent="0.3"/>
    <row r="239" ht="8.25" customHeight="1" x14ac:dyDescent="0.3"/>
    <row r="240" ht="8.25" customHeight="1" x14ac:dyDescent="0.3"/>
    <row r="241" ht="8.25" customHeight="1" x14ac:dyDescent="0.3"/>
    <row r="242" ht="8.25" customHeight="1" x14ac:dyDescent="0.3"/>
    <row r="243" ht="8.25" customHeight="1" x14ac:dyDescent="0.3"/>
    <row r="244" ht="8.25" customHeight="1" x14ac:dyDescent="0.3"/>
    <row r="245" ht="8.25" customHeight="1" x14ac:dyDescent="0.3"/>
    <row r="246" ht="8.25" customHeight="1" x14ac:dyDescent="0.3"/>
    <row r="247" ht="8.25" customHeight="1" x14ac:dyDescent="0.3"/>
    <row r="248" ht="8.25" customHeight="1" x14ac:dyDescent="0.3"/>
    <row r="249" ht="8.25" customHeight="1" x14ac:dyDescent="0.3"/>
    <row r="250" ht="8.25" customHeight="1" x14ac:dyDescent="0.3"/>
    <row r="251" ht="8.25" customHeight="1" x14ac:dyDescent="0.3"/>
    <row r="252" ht="8.25" customHeight="1" x14ac:dyDescent="0.3"/>
    <row r="253" ht="8.25" customHeight="1" x14ac:dyDescent="0.3"/>
    <row r="254" ht="8.25" customHeight="1" x14ac:dyDescent="0.3"/>
    <row r="255" ht="8.25" customHeight="1" x14ac:dyDescent="0.3"/>
    <row r="256" ht="8.25" customHeight="1" x14ac:dyDescent="0.3"/>
    <row r="257" ht="8.25" customHeight="1" x14ac:dyDescent="0.3"/>
    <row r="258" ht="8.25" customHeight="1" x14ac:dyDescent="0.3"/>
    <row r="259" ht="8.25" customHeight="1" x14ac:dyDescent="0.3"/>
    <row r="260" ht="8.25" customHeight="1" x14ac:dyDescent="0.3"/>
    <row r="261" ht="8.25" customHeight="1" x14ac:dyDescent="0.3"/>
    <row r="262" ht="8.25" customHeight="1" x14ac:dyDescent="0.3"/>
    <row r="263" ht="8.25" customHeight="1" x14ac:dyDescent="0.3"/>
    <row r="264" ht="8.25" customHeight="1" x14ac:dyDescent="0.3"/>
    <row r="265" ht="8.25" customHeight="1" x14ac:dyDescent="0.3"/>
    <row r="266" ht="8.25" customHeight="1" x14ac:dyDescent="0.3"/>
    <row r="267" ht="8.25" customHeight="1" x14ac:dyDescent="0.3"/>
    <row r="268" ht="8.25" customHeight="1" x14ac:dyDescent="0.3"/>
    <row r="269" ht="8.25" customHeight="1" x14ac:dyDescent="0.3"/>
    <row r="270" ht="8.25" customHeight="1" x14ac:dyDescent="0.3"/>
    <row r="271" ht="8.25" customHeight="1" x14ac:dyDescent="0.3"/>
    <row r="272" ht="8.25" customHeight="1" x14ac:dyDescent="0.3"/>
    <row r="273" ht="8.25" customHeight="1" x14ac:dyDescent="0.3"/>
    <row r="274" ht="8.25" customHeight="1" x14ac:dyDescent="0.3"/>
    <row r="275" ht="8.25" customHeight="1" x14ac:dyDescent="0.3"/>
    <row r="276" ht="8.25" customHeight="1" x14ac:dyDescent="0.3"/>
    <row r="277" ht="8.25" customHeight="1" x14ac:dyDescent="0.3"/>
    <row r="278" ht="8.25" customHeight="1" x14ac:dyDescent="0.3"/>
    <row r="279" ht="8.25" customHeight="1" x14ac:dyDescent="0.3"/>
    <row r="280" ht="8.25" customHeight="1" x14ac:dyDescent="0.3"/>
    <row r="281" ht="8.25" customHeight="1" x14ac:dyDescent="0.3"/>
    <row r="282" ht="8.25" customHeight="1" x14ac:dyDescent="0.3"/>
    <row r="283" ht="8.25" customHeight="1" x14ac:dyDescent="0.3"/>
    <row r="284" ht="8.25" customHeight="1" x14ac:dyDescent="0.3"/>
    <row r="285" ht="8.25" customHeight="1" x14ac:dyDescent="0.3"/>
    <row r="286" ht="8.25" customHeight="1" x14ac:dyDescent="0.3"/>
    <row r="287" ht="8.25" customHeight="1" x14ac:dyDescent="0.3"/>
    <row r="288" ht="8.25" customHeight="1" x14ac:dyDescent="0.3"/>
    <row r="289" ht="8.25" customHeight="1" x14ac:dyDescent="0.3"/>
    <row r="290" ht="8.25" customHeight="1" x14ac:dyDescent="0.3"/>
    <row r="291" ht="8.25" customHeight="1" x14ac:dyDescent="0.3"/>
    <row r="292" ht="8.25" customHeight="1" x14ac:dyDescent="0.3"/>
    <row r="293" ht="8.25" customHeight="1" x14ac:dyDescent="0.3"/>
    <row r="294" ht="8.25" customHeight="1" x14ac:dyDescent="0.3"/>
    <row r="295" ht="8.25" customHeight="1" x14ac:dyDescent="0.3"/>
    <row r="296" ht="8.25" customHeight="1" x14ac:dyDescent="0.3"/>
    <row r="297" ht="8.25" customHeight="1" x14ac:dyDescent="0.3"/>
    <row r="298" ht="8.25" customHeight="1" x14ac:dyDescent="0.3"/>
    <row r="299" ht="8.25" customHeight="1" x14ac:dyDescent="0.3"/>
    <row r="300" ht="8.25" customHeight="1" x14ac:dyDescent="0.3"/>
    <row r="301" ht="8.25" customHeight="1" x14ac:dyDescent="0.3"/>
    <row r="302" ht="8.25" customHeight="1" x14ac:dyDescent="0.3"/>
    <row r="303" ht="8.25" customHeight="1" x14ac:dyDescent="0.3"/>
    <row r="304" ht="8.25" customHeight="1" x14ac:dyDescent="0.3"/>
    <row r="305" ht="8.25" customHeight="1" x14ac:dyDescent="0.3"/>
    <row r="306" ht="8.25" customHeight="1" x14ac:dyDescent="0.3"/>
    <row r="307" ht="8.25" customHeight="1" x14ac:dyDescent="0.3"/>
    <row r="308" ht="8.25" customHeight="1" x14ac:dyDescent="0.3"/>
    <row r="309" ht="8.25" customHeight="1" x14ac:dyDescent="0.3"/>
    <row r="310" ht="8.25" customHeight="1" x14ac:dyDescent="0.3"/>
    <row r="311" ht="8.25" customHeight="1" x14ac:dyDescent="0.3"/>
    <row r="312" ht="8.25" customHeight="1" x14ac:dyDescent="0.3"/>
    <row r="313" ht="8.25" customHeight="1" x14ac:dyDescent="0.3"/>
    <row r="314" ht="8.25" customHeight="1" x14ac:dyDescent="0.3"/>
    <row r="315" ht="8.25" customHeight="1" x14ac:dyDescent="0.3"/>
    <row r="316" ht="8.25" customHeight="1" x14ac:dyDescent="0.3"/>
    <row r="317" ht="8.25" customHeight="1" x14ac:dyDescent="0.3"/>
    <row r="318" ht="8.25" customHeight="1" x14ac:dyDescent="0.3"/>
    <row r="319" ht="8.25" customHeight="1" x14ac:dyDescent="0.3"/>
    <row r="320" ht="8.25" customHeight="1" x14ac:dyDescent="0.3"/>
    <row r="321" ht="8.25" customHeight="1" x14ac:dyDescent="0.3"/>
    <row r="322" ht="8.25" customHeight="1" x14ac:dyDescent="0.3"/>
    <row r="323" ht="8.25" customHeight="1" x14ac:dyDescent="0.3"/>
    <row r="324" ht="8.25" customHeight="1" x14ac:dyDescent="0.3"/>
    <row r="325" ht="8.25" customHeight="1" x14ac:dyDescent="0.3"/>
    <row r="326" ht="8.25" customHeight="1" x14ac:dyDescent="0.3"/>
    <row r="327" ht="8.25" customHeight="1" x14ac:dyDescent="0.3"/>
    <row r="328" ht="8.25" customHeight="1" x14ac:dyDescent="0.3"/>
    <row r="329" ht="8.25" customHeight="1" x14ac:dyDescent="0.3"/>
    <row r="330" ht="8.25" customHeight="1" x14ac:dyDescent="0.3"/>
    <row r="331" ht="8.25" customHeight="1" x14ac:dyDescent="0.3"/>
    <row r="332" ht="8.25" customHeight="1" x14ac:dyDescent="0.3"/>
    <row r="333" ht="8.25" customHeight="1" x14ac:dyDescent="0.3"/>
    <row r="334" ht="8.25" customHeight="1" x14ac:dyDescent="0.3"/>
    <row r="335" ht="8.25" customHeight="1" x14ac:dyDescent="0.3"/>
    <row r="336" ht="8.25" customHeight="1" x14ac:dyDescent="0.3"/>
    <row r="337" ht="8.25" customHeight="1" x14ac:dyDescent="0.3"/>
    <row r="338" ht="8.25" customHeight="1" x14ac:dyDescent="0.3"/>
    <row r="339" ht="8.25" customHeight="1" x14ac:dyDescent="0.3"/>
    <row r="340" ht="8.25" customHeight="1" x14ac:dyDescent="0.3"/>
    <row r="341" ht="8.25" customHeight="1" x14ac:dyDescent="0.3"/>
    <row r="342" ht="8.25" customHeight="1" x14ac:dyDescent="0.3"/>
    <row r="343" ht="8.25" customHeight="1" x14ac:dyDescent="0.3"/>
    <row r="344" ht="8.25" customHeight="1" x14ac:dyDescent="0.3"/>
    <row r="345" ht="8.25" customHeight="1" x14ac:dyDescent="0.3"/>
    <row r="346" ht="8.25" customHeight="1" x14ac:dyDescent="0.3"/>
    <row r="347" ht="8.25" customHeight="1" x14ac:dyDescent="0.3"/>
    <row r="348" ht="8.25" customHeight="1" x14ac:dyDescent="0.3"/>
    <row r="349" ht="8.25" customHeight="1" x14ac:dyDescent="0.3"/>
    <row r="350" ht="8.25" customHeight="1" x14ac:dyDescent="0.3"/>
    <row r="351" ht="8.25" customHeight="1" x14ac:dyDescent="0.3"/>
    <row r="352" ht="8.25" customHeight="1" x14ac:dyDescent="0.3"/>
    <row r="353" ht="8.25" customHeight="1" x14ac:dyDescent="0.3"/>
    <row r="354" ht="8.25" customHeight="1" x14ac:dyDescent="0.3"/>
    <row r="355" ht="8.25" customHeight="1" x14ac:dyDescent="0.3"/>
    <row r="356" ht="8.25" customHeight="1" x14ac:dyDescent="0.3"/>
    <row r="357" ht="8.25" customHeight="1" x14ac:dyDescent="0.3"/>
    <row r="358" ht="8.25" customHeight="1" x14ac:dyDescent="0.3"/>
    <row r="359" ht="8.25" customHeight="1" x14ac:dyDescent="0.3"/>
    <row r="360" ht="8.25" customHeight="1" x14ac:dyDescent="0.3"/>
    <row r="361" ht="8.25" customHeight="1" x14ac:dyDescent="0.3"/>
    <row r="362" ht="8.25" customHeight="1" x14ac:dyDescent="0.3"/>
    <row r="363" ht="8.25" customHeight="1" x14ac:dyDescent="0.3"/>
    <row r="364" ht="8.25" customHeight="1" x14ac:dyDescent="0.3"/>
    <row r="365" ht="8.25" customHeight="1" x14ac:dyDescent="0.3"/>
    <row r="366" ht="8.25" customHeight="1" x14ac:dyDescent="0.3"/>
    <row r="367" ht="8.25" customHeight="1" x14ac:dyDescent="0.3"/>
    <row r="368" ht="8.25" customHeight="1" x14ac:dyDescent="0.3"/>
    <row r="369" ht="8.25" customHeight="1" x14ac:dyDescent="0.3"/>
    <row r="370" ht="8.25" customHeight="1" x14ac:dyDescent="0.3"/>
    <row r="371" ht="8.25" customHeight="1" x14ac:dyDescent="0.3"/>
    <row r="372" ht="8.25" customHeight="1" x14ac:dyDescent="0.3"/>
    <row r="373" ht="8.25" customHeight="1" x14ac:dyDescent="0.3"/>
    <row r="374" ht="8.25" customHeight="1" x14ac:dyDescent="0.3"/>
    <row r="375" ht="8.25" customHeight="1" x14ac:dyDescent="0.3"/>
    <row r="376" ht="8.25" customHeight="1" x14ac:dyDescent="0.3"/>
    <row r="377" ht="8.25" customHeight="1" x14ac:dyDescent="0.3"/>
    <row r="378" ht="8.25" customHeight="1" x14ac:dyDescent="0.3"/>
    <row r="379" ht="8.25" customHeight="1" x14ac:dyDescent="0.3"/>
    <row r="380" ht="8.25" customHeight="1" x14ac:dyDescent="0.3"/>
    <row r="381" ht="8.25" customHeight="1" x14ac:dyDescent="0.3"/>
    <row r="382" ht="8.25" customHeight="1" x14ac:dyDescent="0.3"/>
    <row r="383" ht="8.25" customHeight="1" x14ac:dyDescent="0.3"/>
    <row r="384" ht="8.25" customHeight="1" x14ac:dyDescent="0.3"/>
    <row r="385" ht="8.25" customHeight="1" x14ac:dyDescent="0.3"/>
    <row r="386" ht="8.25" customHeight="1" x14ac:dyDescent="0.3"/>
    <row r="387" ht="8.25" customHeight="1" x14ac:dyDescent="0.3"/>
    <row r="388" ht="8.25" customHeight="1" x14ac:dyDescent="0.3"/>
    <row r="389" ht="8.25" customHeight="1" x14ac:dyDescent="0.3"/>
    <row r="390" ht="8.25" customHeight="1" x14ac:dyDescent="0.3"/>
    <row r="391" ht="8.25" customHeight="1" x14ac:dyDescent="0.3"/>
    <row r="392" ht="8.25" customHeight="1" x14ac:dyDescent="0.3"/>
    <row r="393" ht="8.25" customHeight="1" x14ac:dyDescent="0.3"/>
    <row r="394" ht="8.25" customHeight="1" x14ac:dyDescent="0.3"/>
    <row r="395" ht="8.25" customHeight="1" x14ac:dyDescent="0.3"/>
    <row r="396" ht="8.25" customHeight="1" x14ac:dyDescent="0.3"/>
    <row r="397" ht="8.25" customHeight="1" x14ac:dyDescent="0.3"/>
    <row r="398" ht="8.25" customHeight="1" x14ac:dyDescent="0.3"/>
    <row r="399" ht="8.25" customHeight="1" x14ac:dyDescent="0.3"/>
    <row r="400" ht="8.25" customHeight="1" x14ac:dyDescent="0.3"/>
    <row r="401" ht="8.25" customHeight="1" x14ac:dyDescent="0.3"/>
    <row r="402" ht="8.25" customHeight="1" x14ac:dyDescent="0.3"/>
    <row r="403" ht="8.25" customHeight="1" x14ac:dyDescent="0.3"/>
    <row r="404" ht="8.25" customHeight="1" x14ac:dyDescent="0.3"/>
    <row r="405" ht="8.25" customHeight="1" x14ac:dyDescent="0.3"/>
    <row r="406" ht="8.25" customHeight="1" x14ac:dyDescent="0.3"/>
    <row r="407" ht="8.25" customHeight="1" x14ac:dyDescent="0.3"/>
    <row r="408" ht="8.25" customHeight="1" x14ac:dyDescent="0.3"/>
    <row r="409" ht="8.25" customHeight="1" x14ac:dyDescent="0.3"/>
    <row r="410" ht="8.25" customHeight="1" x14ac:dyDescent="0.3"/>
    <row r="411" ht="8.25" customHeight="1" x14ac:dyDescent="0.3"/>
    <row r="412" ht="8.25" customHeight="1" x14ac:dyDescent="0.3"/>
    <row r="413" ht="8.25" customHeight="1" x14ac:dyDescent="0.3"/>
    <row r="414" ht="8.25" customHeight="1" x14ac:dyDescent="0.3"/>
    <row r="415" ht="8.25" customHeight="1" x14ac:dyDescent="0.3"/>
    <row r="416" ht="8.25" customHeight="1" x14ac:dyDescent="0.3"/>
    <row r="417" ht="8.25" customHeight="1" x14ac:dyDescent="0.3"/>
    <row r="418" ht="8.25" customHeight="1" x14ac:dyDescent="0.3"/>
    <row r="419" ht="8.25" customHeight="1" x14ac:dyDescent="0.3"/>
    <row r="420" ht="8.25" customHeight="1" x14ac:dyDescent="0.3"/>
    <row r="421" ht="8.25" customHeight="1" x14ac:dyDescent="0.3"/>
    <row r="422" ht="8.25" customHeight="1" x14ac:dyDescent="0.3"/>
    <row r="423" ht="8.25" customHeight="1" x14ac:dyDescent="0.3"/>
    <row r="424" ht="8.25" customHeight="1" x14ac:dyDescent="0.3"/>
    <row r="425" ht="8.25" customHeight="1" x14ac:dyDescent="0.3"/>
    <row r="426" ht="8.25" customHeight="1" x14ac:dyDescent="0.3"/>
    <row r="427" ht="8.25" customHeight="1" x14ac:dyDescent="0.3"/>
    <row r="428" ht="8.25" customHeight="1" x14ac:dyDescent="0.3"/>
    <row r="429" ht="8.25" customHeight="1" x14ac:dyDescent="0.3"/>
    <row r="430" ht="8.25" customHeight="1" x14ac:dyDescent="0.3"/>
    <row r="431" ht="8.25" customHeight="1" x14ac:dyDescent="0.3"/>
    <row r="432" ht="8.25" customHeight="1" x14ac:dyDescent="0.3"/>
    <row r="433" ht="8.25" customHeight="1" x14ac:dyDescent="0.3"/>
    <row r="434" ht="8.25" customHeight="1" x14ac:dyDescent="0.3"/>
    <row r="435" ht="8.25" customHeight="1" x14ac:dyDescent="0.3"/>
    <row r="436" ht="8.25" customHeight="1" x14ac:dyDescent="0.3"/>
    <row r="437" ht="8.25" customHeight="1" x14ac:dyDescent="0.3"/>
    <row r="438" ht="8.25" customHeight="1" x14ac:dyDescent="0.3"/>
    <row r="439" ht="8.25" customHeight="1" x14ac:dyDescent="0.3"/>
    <row r="440" ht="8.25" customHeight="1" x14ac:dyDescent="0.3"/>
    <row r="441" ht="8.25" customHeight="1" x14ac:dyDescent="0.3"/>
    <row r="442" ht="8.25" customHeight="1" x14ac:dyDescent="0.3"/>
    <row r="443" ht="8.25" customHeight="1" x14ac:dyDescent="0.3"/>
    <row r="444" ht="8.25" customHeight="1" x14ac:dyDescent="0.3"/>
    <row r="445" ht="8.25" customHeight="1" x14ac:dyDescent="0.3"/>
    <row r="446" ht="8.25" customHeight="1" x14ac:dyDescent="0.3"/>
    <row r="447" ht="8.25" customHeight="1" x14ac:dyDescent="0.3"/>
    <row r="448" ht="8.25" customHeight="1" x14ac:dyDescent="0.3"/>
    <row r="449" ht="8.25" customHeight="1" x14ac:dyDescent="0.3"/>
    <row r="450" ht="8.25" customHeight="1" x14ac:dyDescent="0.3"/>
    <row r="451" ht="8.25" customHeight="1" x14ac:dyDescent="0.3"/>
    <row r="452" ht="8.25" customHeight="1" x14ac:dyDescent="0.3"/>
    <row r="453" ht="8.25" customHeight="1" x14ac:dyDescent="0.3"/>
    <row r="454" ht="8.25" customHeight="1" x14ac:dyDescent="0.3"/>
    <row r="455" ht="8.25" customHeight="1" x14ac:dyDescent="0.3"/>
    <row r="456" ht="8.25" customHeight="1" x14ac:dyDescent="0.3"/>
    <row r="457" ht="8.25" customHeight="1" x14ac:dyDescent="0.3"/>
    <row r="458" ht="8.25" customHeight="1" x14ac:dyDescent="0.3"/>
    <row r="459" ht="8.25" customHeight="1" x14ac:dyDescent="0.3"/>
    <row r="460" ht="8.25" customHeight="1" x14ac:dyDescent="0.3"/>
    <row r="461" ht="8.25" customHeight="1" x14ac:dyDescent="0.3"/>
    <row r="462" ht="8.25" customHeight="1" x14ac:dyDescent="0.3"/>
    <row r="463" ht="8.25" customHeight="1" x14ac:dyDescent="0.3"/>
    <row r="464" ht="8.25" customHeight="1" x14ac:dyDescent="0.3"/>
    <row r="465" ht="8.25" customHeight="1" x14ac:dyDescent="0.3"/>
    <row r="466" ht="8.25" customHeight="1" x14ac:dyDescent="0.3"/>
    <row r="467" ht="8.25" customHeight="1" x14ac:dyDescent="0.3"/>
    <row r="468" ht="8.25" customHeight="1" x14ac:dyDescent="0.3"/>
    <row r="469" ht="8.25" customHeight="1" x14ac:dyDescent="0.3"/>
    <row r="470" ht="8.25" customHeight="1" x14ac:dyDescent="0.3"/>
    <row r="471" ht="8.25" customHeight="1" x14ac:dyDescent="0.3"/>
    <row r="472" ht="8.25" customHeight="1" x14ac:dyDescent="0.3"/>
    <row r="473" ht="8.25" customHeight="1" x14ac:dyDescent="0.3"/>
    <row r="474" ht="8.25" customHeight="1" x14ac:dyDescent="0.3"/>
    <row r="475" ht="8.25" customHeight="1" x14ac:dyDescent="0.3"/>
    <row r="476" ht="8.25" customHeight="1" x14ac:dyDescent="0.3"/>
    <row r="477" ht="8.25" customHeight="1" x14ac:dyDescent="0.3"/>
    <row r="478" ht="8.25" customHeight="1" x14ac:dyDescent="0.3"/>
    <row r="479" ht="8.25" customHeight="1" x14ac:dyDescent="0.3"/>
    <row r="480" ht="8.25" customHeight="1" x14ac:dyDescent="0.3"/>
    <row r="481" ht="8.25" customHeight="1" x14ac:dyDescent="0.3"/>
    <row r="482" ht="8.25" customHeight="1" x14ac:dyDescent="0.3"/>
    <row r="483" ht="8.25" customHeight="1" x14ac:dyDescent="0.3"/>
    <row r="484" ht="8.25" customHeight="1" x14ac:dyDescent="0.3"/>
    <row r="485" ht="8.25" customHeight="1" x14ac:dyDescent="0.3"/>
    <row r="486" ht="8.25" customHeight="1" x14ac:dyDescent="0.3"/>
    <row r="487" ht="8.25" customHeight="1" x14ac:dyDescent="0.3"/>
    <row r="488" ht="8.25" customHeight="1" x14ac:dyDescent="0.3"/>
    <row r="489" ht="8.25" customHeight="1" x14ac:dyDescent="0.3"/>
    <row r="490" ht="8.25" customHeight="1" x14ac:dyDescent="0.3"/>
    <row r="491" ht="8.25" customHeight="1" x14ac:dyDescent="0.3"/>
    <row r="492" ht="8.25" customHeight="1" x14ac:dyDescent="0.3"/>
    <row r="493" ht="8.25" customHeight="1" x14ac:dyDescent="0.3"/>
    <row r="494" ht="8.25" customHeight="1" x14ac:dyDescent="0.3"/>
    <row r="495" ht="8.25" customHeight="1" x14ac:dyDescent="0.3"/>
    <row r="496" ht="8.25" customHeight="1" x14ac:dyDescent="0.3"/>
    <row r="497" ht="8.25" customHeight="1" x14ac:dyDescent="0.3"/>
    <row r="498" ht="8.25" customHeight="1" x14ac:dyDescent="0.3"/>
    <row r="499" ht="8.25" customHeight="1" x14ac:dyDescent="0.3"/>
    <row r="500" ht="8.25" customHeight="1" x14ac:dyDescent="0.3"/>
    <row r="501" ht="8.25" customHeight="1" x14ac:dyDescent="0.3"/>
    <row r="502" ht="8.25" customHeight="1" x14ac:dyDescent="0.3"/>
    <row r="503" ht="8.25" customHeight="1" x14ac:dyDescent="0.3"/>
    <row r="504" ht="8.25" customHeight="1" x14ac:dyDescent="0.3"/>
    <row r="505" ht="8.25" customHeight="1" x14ac:dyDescent="0.3"/>
    <row r="506" ht="8.25" customHeight="1" x14ac:dyDescent="0.3"/>
    <row r="507" ht="8.25" customHeight="1" x14ac:dyDescent="0.3"/>
    <row r="508" ht="8.25" customHeight="1" x14ac:dyDescent="0.3"/>
    <row r="509" ht="8.25" customHeight="1" x14ac:dyDescent="0.3"/>
    <row r="510" ht="8.25" customHeight="1" x14ac:dyDescent="0.3"/>
    <row r="511" ht="8.25" customHeight="1" x14ac:dyDescent="0.3"/>
    <row r="512" ht="8.25" customHeight="1" x14ac:dyDescent="0.3"/>
    <row r="513" ht="8.25" customHeight="1" x14ac:dyDescent="0.3"/>
    <row r="514" ht="8.25" customHeight="1" x14ac:dyDescent="0.3"/>
    <row r="515" ht="8.25" customHeight="1" x14ac:dyDescent="0.3"/>
    <row r="516" ht="8.25" customHeight="1" x14ac:dyDescent="0.3"/>
    <row r="517" ht="8.25" customHeight="1" x14ac:dyDescent="0.3"/>
    <row r="518" ht="8.25" customHeight="1" x14ac:dyDescent="0.3"/>
    <row r="519" ht="8.25" customHeight="1" x14ac:dyDescent="0.3"/>
    <row r="520" ht="8.25" customHeight="1" x14ac:dyDescent="0.3"/>
    <row r="521" ht="8.25" customHeight="1" x14ac:dyDescent="0.3"/>
    <row r="522" ht="8.25" customHeight="1" x14ac:dyDescent="0.3"/>
    <row r="523" ht="8.25" customHeight="1" x14ac:dyDescent="0.3"/>
    <row r="524" ht="8.25" customHeight="1" x14ac:dyDescent="0.3"/>
    <row r="525" ht="8.25" customHeight="1" x14ac:dyDescent="0.3"/>
    <row r="526" ht="8.25" customHeight="1" x14ac:dyDescent="0.3"/>
    <row r="527" ht="8.25" customHeight="1" x14ac:dyDescent="0.3"/>
    <row r="528" ht="8.25" customHeight="1" x14ac:dyDescent="0.3"/>
    <row r="529" ht="8.25" customHeight="1" x14ac:dyDescent="0.3"/>
    <row r="530" ht="8.25" customHeight="1" x14ac:dyDescent="0.3"/>
    <row r="531" ht="8.25" customHeight="1" x14ac:dyDescent="0.3"/>
    <row r="532" ht="8.25" customHeight="1" x14ac:dyDescent="0.3"/>
    <row r="533" ht="8.25" customHeight="1" x14ac:dyDescent="0.3"/>
    <row r="534" ht="8.25" customHeight="1" x14ac:dyDescent="0.3"/>
    <row r="535" ht="8.25" customHeight="1" x14ac:dyDescent="0.3"/>
    <row r="536" ht="8.25" customHeight="1" x14ac:dyDescent="0.3"/>
    <row r="537" ht="8.25" customHeight="1" x14ac:dyDescent="0.3"/>
    <row r="538" ht="8.25" customHeight="1" x14ac:dyDescent="0.3"/>
    <row r="539" ht="8.25" customHeight="1" x14ac:dyDescent="0.3"/>
    <row r="540" ht="8.25" customHeight="1" x14ac:dyDescent="0.3"/>
    <row r="541" ht="8.25" customHeight="1" x14ac:dyDescent="0.3"/>
    <row r="542" ht="8.25" customHeight="1" x14ac:dyDescent="0.3"/>
    <row r="543" ht="8.25" customHeight="1" x14ac:dyDescent="0.3"/>
    <row r="544" ht="8.25" customHeight="1" x14ac:dyDescent="0.3"/>
    <row r="545" ht="8.25" customHeight="1" x14ac:dyDescent="0.3"/>
    <row r="546" ht="8.25" customHeight="1" x14ac:dyDescent="0.3"/>
    <row r="547" ht="8.25" customHeight="1" x14ac:dyDescent="0.3"/>
    <row r="548" ht="8.25" customHeight="1" x14ac:dyDescent="0.3"/>
    <row r="549" ht="8.25" customHeight="1" x14ac:dyDescent="0.3"/>
    <row r="550" ht="8.25" customHeight="1" x14ac:dyDescent="0.3"/>
    <row r="551" ht="8.25" customHeight="1" x14ac:dyDescent="0.3"/>
    <row r="552" ht="8.25" customHeight="1" x14ac:dyDescent="0.3"/>
    <row r="553" ht="8.25" customHeight="1" x14ac:dyDescent="0.3"/>
    <row r="554" ht="8.25" customHeight="1" x14ac:dyDescent="0.3"/>
    <row r="555" ht="8.25" customHeight="1" x14ac:dyDescent="0.3"/>
    <row r="556" ht="8.25" customHeight="1" x14ac:dyDescent="0.3"/>
    <row r="557" ht="8.25" customHeight="1" x14ac:dyDescent="0.3"/>
    <row r="558" ht="8.25" customHeight="1" x14ac:dyDescent="0.3"/>
    <row r="559" ht="8.25" customHeight="1" x14ac:dyDescent="0.3"/>
    <row r="560" ht="8.25" customHeight="1" x14ac:dyDescent="0.3"/>
    <row r="561" ht="8.25" customHeight="1" x14ac:dyDescent="0.3"/>
    <row r="562" ht="8.25" customHeight="1" x14ac:dyDescent="0.3"/>
    <row r="563" ht="8.25" customHeight="1" x14ac:dyDescent="0.3"/>
    <row r="564" ht="8.25" customHeight="1" x14ac:dyDescent="0.3"/>
    <row r="565" ht="8.25" customHeight="1" x14ac:dyDescent="0.3"/>
    <row r="566" ht="8.25" customHeight="1" x14ac:dyDescent="0.3"/>
    <row r="567" ht="8.25" customHeight="1" x14ac:dyDescent="0.3"/>
    <row r="568" ht="8.25" customHeight="1" x14ac:dyDescent="0.3"/>
    <row r="569" ht="8.25" customHeight="1" x14ac:dyDescent="0.3"/>
    <row r="570" ht="8.25" customHeight="1" x14ac:dyDescent="0.3"/>
    <row r="571" ht="8.25" customHeight="1" x14ac:dyDescent="0.3"/>
    <row r="572" ht="8.25" customHeight="1" x14ac:dyDescent="0.3"/>
    <row r="573" ht="8.25" customHeight="1" x14ac:dyDescent="0.3"/>
    <row r="574" ht="8.25" customHeight="1" x14ac:dyDescent="0.3"/>
    <row r="575" ht="8.25" customHeight="1" x14ac:dyDescent="0.3"/>
    <row r="576" ht="8.25" customHeight="1" x14ac:dyDescent="0.3"/>
    <row r="577" ht="8.25" customHeight="1" x14ac:dyDescent="0.3"/>
    <row r="578" ht="8.25" customHeight="1" x14ac:dyDescent="0.3"/>
    <row r="579" ht="8.25" customHeight="1" x14ac:dyDescent="0.3"/>
    <row r="580" ht="8.25" customHeight="1" x14ac:dyDescent="0.3"/>
    <row r="581" ht="8.25" customHeight="1" x14ac:dyDescent="0.3"/>
    <row r="582" ht="8.25" customHeight="1" x14ac:dyDescent="0.3"/>
    <row r="583" ht="8.25" customHeight="1" x14ac:dyDescent="0.3"/>
    <row r="584" ht="8.25" customHeight="1" x14ac:dyDescent="0.3"/>
    <row r="585" ht="8.25" customHeight="1" x14ac:dyDescent="0.3"/>
    <row r="586" ht="8.25" customHeight="1" x14ac:dyDescent="0.3"/>
    <row r="587" ht="8.25" customHeight="1" x14ac:dyDescent="0.3"/>
    <row r="588" ht="8.25" customHeight="1" x14ac:dyDescent="0.3"/>
    <row r="589" ht="8.25" customHeight="1" x14ac:dyDescent="0.3"/>
    <row r="590" ht="8.25" customHeight="1" x14ac:dyDescent="0.3"/>
    <row r="591" ht="8.25" customHeight="1" x14ac:dyDescent="0.3"/>
    <row r="592" ht="8.25" customHeight="1" x14ac:dyDescent="0.3"/>
    <row r="593" ht="8.25" customHeight="1" x14ac:dyDescent="0.3"/>
    <row r="594" ht="8.25" customHeight="1" x14ac:dyDescent="0.3"/>
    <row r="595" ht="8.25" customHeight="1" x14ac:dyDescent="0.3"/>
    <row r="596" ht="8.25" customHeight="1" x14ac:dyDescent="0.3"/>
    <row r="597" ht="8.25" customHeight="1" x14ac:dyDescent="0.3"/>
    <row r="598" ht="8.25" customHeight="1" x14ac:dyDescent="0.3"/>
    <row r="599" ht="8.25" customHeight="1" x14ac:dyDescent="0.3"/>
    <row r="600" ht="8.25" customHeight="1" x14ac:dyDescent="0.3"/>
    <row r="601" ht="8.25" customHeight="1" x14ac:dyDescent="0.3"/>
    <row r="602" ht="8.25" customHeight="1" x14ac:dyDescent="0.3"/>
    <row r="603" ht="8.25" customHeight="1" x14ac:dyDescent="0.3"/>
    <row r="604" ht="8.25" customHeight="1" x14ac:dyDescent="0.3"/>
    <row r="605" ht="8.25" customHeight="1" x14ac:dyDescent="0.3"/>
    <row r="606" ht="8.25" customHeight="1" x14ac:dyDescent="0.3"/>
    <row r="607" ht="8.25" customHeight="1" x14ac:dyDescent="0.3"/>
    <row r="608" ht="8.25" customHeight="1" x14ac:dyDescent="0.3"/>
    <row r="609" ht="8.25" customHeight="1" x14ac:dyDescent="0.3"/>
    <row r="610" ht="8.25" customHeight="1" x14ac:dyDescent="0.3"/>
    <row r="611" ht="8.25" customHeight="1" x14ac:dyDescent="0.3"/>
    <row r="612" ht="8.25" customHeight="1" x14ac:dyDescent="0.3"/>
    <row r="613" ht="8.25" customHeight="1" x14ac:dyDescent="0.3"/>
    <row r="614" ht="8.25" customHeight="1" x14ac:dyDescent="0.3"/>
    <row r="615" ht="8.25" customHeight="1" x14ac:dyDescent="0.3"/>
    <row r="616" ht="8.25" customHeight="1" x14ac:dyDescent="0.3"/>
    <row r="617" ht="8.25" customHeight="1" x14ac:dyDescent="0.3"/>
    <row r="618" ht="8.25" customHeight="1" x14ac:dyDescent="0.3"/>
    <row r="619" ht="8.25" customHeight="1" x14ac:dyDescent="0.3"/>
    <row r="620" ht="8.25" customHeight="1" x14ac:dyDescent="0.3"/>
    <row r="621" ht="8.25" customHeight="1" x14ac:dyDescent="0.3"/>
    <row r="622" ht="8.25" customHeight="1" x14ac:dyDescent="0.3"/>
    <row r="623" ht="8.25" customHeight="1" x14ac:dyDescent="0.3"/>
    <row r="624" ht="8.25" customHeight="1" x14ac:dyDescent="0.3"/>
    <row r="625" ht="8.25" customHeight="1" x14ac:dyDescent="0.3"/>
    <row r="626" ht="8.25" customHeight="1" x14ac:dyDescent="0.3"/>
    <row r="627" ht="8.25" customHeight="1" x14ac:dyDescent="0.3"/>
    <row r="628" ht="8.25" customHeight="1" x14ac:dyDescent="0.3"/>
    <row r="629" ht="8.25" customHeight="1" x14ac:dyDescent="0.3"/>
    <row r="630" ht="8.25" customHeight="1" x14ac:dyDescent="0.3"/>
    <row r="631" ht="8.25" customHeight="1" x14ac:dyDescent="0.3"/>
    <row r="632" ht="8.25" customHeight="1" x14ac:dyDescent="0.3"/>
    <row r="633" ht="8.25" customHeight="1" x14ac:dyDescent="0.3"/>
    <row r="634" ht="8.25" customHeight="1" x14ac:dyDescent="0.3"/>
    <row r="635" ht="8.25" customHeight="1" x14ac:dyDescent="0.3"/>
    <row r="636" ht="8.25" customHeight="1" x14ac:dyDescent="0.3"/>
    <row r="637" ht="8.25" customHeight="1" x14ac:dyDescent="0.3"/>
    <row r="638" ht="8.25" customHeight="1" x14ac:dyDescent="0.3"/>
    <row r="639" ht="8.25" customHeight="1" x14ac:dyDescent="0.3"/>
    <row r="640" ht="8.25" customHeight="1" x14ac:dyDescent="0.3"/>
    <row r="641" ht="8.25" customHeight="1" x14ac:dyDescent="0.3"/>
    <row r="642" ht="8.25" customHeight="1" x14ac:dyDescent="0.3"/>
    <row r="643" ht="8.25" customHeight="1" x14ac:dyDescent="0.3"/>
    <row r="644" ht="8.25" customHeight="1" x14ac:dyDescent="0.3"/>
    <row r="645" ht="8.25" customHeight="1" x14ac:dyDescent="0.3"/>
    <row r="646" ht="8.25" customHeight="1" x14ac:dyDescent="0.3"/>
    <row r="647" ht="8.25" customHeight="1" x14ac:dyDescent="0.3"/>
    <row r="648" ht="8.25" customHeight="1" x14ac:dyDescent="0.3"/>
    <row r="649" ht="8.25" customHeight="1" x14ac:dyDescent="0.3"/>
    <row r="650" ht="8.25" customHeight="1" x14ac:dyDescent="0.3"/>
    <row r="651" ht="8.25" customHeight="1" x14ac:dyDescent="0.3"/>
    <row r="652" ht="8.25" customHeight="1" x14ac:dyDescent="0.3"/>
    <row r="653" ht="8.25" customHeight="1" x14ac:dyDescent="0.3"/>
    <row r="654" ht="8.25" customHeight="1" x14ac:dyDescent="0.3"/>
    <row r="655" ht="8.25" customHeight="1" x14ac:dyDescent="0.3"/>
    <row r="656" ht="8.25" customHeight="1" x14ac:dyDescent="0.3"/>
    <row r="657" ht="8.25" customHeight="1" x14ac:dyDescent="0.3"/>
    <row r="658" ht="8.25" customHeight="1" x14ac:dyDescent="0.3"/>
    <row r="659" ht="8.25" customHeight="1" x14ac:dyDescent="0.3"/>
    <row r="660" ht="8.25" customHeight="1" x14ac:dyDescent="0.3"/>
    <row r="661" ht="8.25" customHeight="1" x14ac:dyDescent="0.3"/>
    <row r="662" ht="8.25" customHeight="1" x14ac:dyDescent="0.3"/>
    <row r="663" ht="8.25" customHeight="1" x14ac:dyDescent="0.3"/>
    <row r="664" ht="8.25" customHeight="1" x14ac:dyDescent="0.3"/>
    <row r="665" ht="8.25" customHeight="1" x14ac:dyDescent="0.3"/>
    <row r="666" ht="8.25" customHeight="1" x14ac:dyDescent="0.3"/>
    <row r="667" ht="8.25" customHeight="1" x14ac:dyDescent="0.3"/>
    <row r="668" ht="8.25" customHeight="1" x14ac:dyDescent="0.3"/>
    <row r="669" ht="8.25" customHeight="1" x14ac:dyDescent="0.3"/>
    <row r="670" ht="8.25" customHeight="1" x14ac:dyDescent="0.3"/>
    <row r="671" ht="8.25" customHeight="1" x14ac:dyDescent="0.3"/>
    <row r="672" ht="8.25" customHeight="1" x14ac:dyDescent="0.3"/>
    <row r="673" ht="8.25" customHeight="1" x14ac:dyDescent="0.3"/>
    <row r="674" ht="8.25" customHeight="1" x14ac:dyDescent="0.3"/>
    <row r="675" ht="8.25" customHeight="1" x14ac:dyDescent="0.3"/>
    <row r="676" ht="8.25" customHeight="1" x14ac:dyDescent="0.3"/>
    <row r="677" ht="8.25" customHeight="1" x14ac:dyDescent="0.3"/>
    <row r="678" ht="8.25" customHeight="1" x14ac:dyDescent="0.3"/>
    <row r="679" ht="8.25" customHeight="1" x14ac:dyDescent="0.3"/>
    <row r="680" ht="8.25" customHeight="1" x14ac:dyDescent="0.3"/>
    <row r="681" ht="8.25" customHeight="1" x14ac:dyDescent="0.3"/>
    <row r="682" ht="8.25" customHeight="1" x14ac:dyDescent="0.3"/>
    <row r="683" ht="8.25" customHeight="1" x14ac:dyDescent="0.3"/>
    <row r="684" ht="8.25" customHeight="1" x14ac:dyDescent="0.3"/>
    <row r="685" ht="8.25" customHeight="1" x14ac:dyDescent="0.3"/>
    <row r="686" ht="8.25" customHeight="1" x14ac:dyDescent="0.3"/>
    <row r="687" ht="8.25" customHeight="1" x14ac:dyDescent="0.3"/>
    <row r="688" ht="8.25" customHeight="1" x14ac:dyDescent="0.3"/>
    <row r="689" ht="8.25" customHeight="1" x14ac:dyDescent="0.3"/>
    <row r="690" ht="8.25" customHeight="1" x14ac:dyDescent="0.3"/>
    <row r="691" ht="8.25" customHeight="1" x14ac:dyDescent="0.3"/>
    <row r="692" ht="8.25" customHeight="1" x14ac:dyDescent="0.3"/>
    <row r="693" ht="8.25" customHeight="1" x14ac:dyDescent="0.3"/>
    <row r="694" ht="8.25" customHeight="1" x14ac:dyDescent="0.3"/>
    <row r="695" ht="8.25" customHeight="1" x14ac:dyDescent="0.3"/>
    <row r="696" ht="8.25" customHeight="1" x14ac:dyDescent="0.3"/>
    <row r="697" ht="8.25" customHeight="1" x14ac:dyDescent="0.3"/>
    <row r="698" ht="8.25" customHeight="1" x14ac:dyDescent="0.3"/>
    <row r="699" ht="8.25" customHeight="1" x14ac:dyDescent="0.3"/>
    <row r="700" ht="8.25" customHeight="1" x14ac:dyDescent="0.3"/>
    <row r="701" ht="8.25" customHeight="1" x14ac:dyDescent="0.3"/>
    <row r="702" ht="8.25" customHeight="1" x14ac:dyDescent="0.3"/>
    <row r="703" ht="8.25" customHeight="1" x14ac:dyDescent="0.3"/>
    <row r="704" ht="8.25" customHeight="1" x14ac:dyDescent="0.3"/>
    <row r="705" ht="8.25" customHeight="1" x14ac:dyDescent="0.3"/>
    <row r="706" ht="8.25" customHeight="1" x14ac:dyDescent="0.3"/>
    <row r="707" ht="8.25" customHeight="1" x14ac:dyDescent="0.3"/>
    <row r="708" ht="8.25" customHeight="1" x14ac:dyDescent="0.3"/>
    <row r="709" ht="8.25" customHeight="1" x14ac:dyDescent="0.3"/>
    <row r="710" ht="8.25" customHeight="1" x14ac:dyDescent="0.3"/>
    <row r="711" ht="8.25" customHeight="1" x14ac:dyDescent="0.3"/>
    <row r="712" ht="8.25" customHeight="1" x14ac:dyDescent="0.3"/>
    <row r="713" ht="8.25" customHeight="1" x14ac:dyDescent="0.3"/>
    <row r="714" ht="8.25" customHeight="1" x14ac:dyDescent="0.3"/>
    <row r="715" ht="8.25" customHeight="1" x14ac:dyDescent="0.3"/>
    <row r="716" ht="8.25" customHeight="1" x14ac:dyDescent="0.3"/>
    <row r="717" ht="8.25" customHeight="1" x14ac:dyDescent="0.3"/>
    <row r="718" ht="8.25" customHeight="1" x14ac:dyDescent="0.3"/>
    <row r="719" ht="8.25" customHeight="1" x14ac:dyDescent="0.3"/>
    <row r="720" ht="8.25" customHeight="1" x14ac:dyDescent="0.3"/>
    <row r="721" ht="8.25" customHeight="1" x14ac:dyDescent="0.3"/>
    <row r="722" ht="8.25" customHeight="1" x14ac:dyDescent="0.3"/>
    <row r="723" ht="8.25" customHeight="1" x14ac:dyDescent="0.3"/>
    <row r="724" ht="8.25" customHeight="1" x14ac:dyDescent="0.3"/>
    <row r="725" ht="8.25" customHeight="1" x14ac:dyDescent="0.3"/>
    <row r="726" ht="8.25" customHeight="1" x14ac:dyDescent="0.3"/>
    <row r="727" ht="8.25" customHeight="1" x14ac:dyDescent="0.3"/>
    <row r="728" ht="8.25" customHeight="1" x14ac:dyDescent="0.3"/>
    <row r="729" ht="8.25" customHeight="1" x14ac:dyDescent="0.3"/>
    <row r="730" ht="8.25" customHeight="1" x14ac:dyDescent="0.3"/>
    <row r="731" ht="8.25" customHeight="1" x14ac:dyDescent="0.3"/>
    <row r="732" ht="8.25" customHeight="1" x14ac:dyDescent="0.3"/>
    <row r="733" ht="8.25" customHeight="1" x14ac:dyDescent="0.3"/>
    <row r="734" ht="8.25" customHeight="1" x14ac:dyDescent="0.3"/>
    <row r="735" ht="8.25" customHeight="1" x14ac:dyDescent="0.3"/>
    <row r="736" ht="8.25" customHeight="1" x14ac:dyDescent="0.3"/>
    <row r="737" ht="8.25" customHeight="1" x14ac:dyDescent="0.3"/>
    <row r="738" ht="8.25" customHeight="1" x14ac:dyDescent="0.3"/>
    <row r="739" ht="8.25" customHeight="1" x14ac:dyDescent="0.3"/>
    <row r="740" ht="8.25" customHeight="1" x14ac:dyDescent="0.3"/>
    <row r="741" ht="8.25" customHeight="1" x14ac:dyDescent="0.3"/>
    <row r="742" ht="8.25" customHeight="1" x14ac:dyDescent="0.3"/>
    <row r="743" ht="8.25" customHeight="1" x14ac:dyDescent="0.3"/>
    <row r="744" ht="8.25" customHeight="1" x14ac:dyDescent="0.3"/>
    <row r="745" ht="8.25" customHeight="1" x14ac:dyDescent="0.3"/>
    <row r="746" ht="8.25" customHeight="1" x14ac:dyDescent="0.3"/>
    <row r="747" ht="8.25" customHeight="1" x14ac:dyDescent="0.3"/>
    <row r="748" ht="8.25" customHeight="1" x14ac:dyDescent="0.3"/>
    <row r="749" ht="8.25" customHeight="1" x14ac:dyDescent="0.3"/>
    <row r="750" ht="8.25" customHeight="1" x14ac:dyDescent="0.3"/>
    <row r="751" ht="8.25" customHeight="1" x14ac:dyDescent="0.3"/>
    <row r="752" ht="8.25" customHeight="1" x14ac:dyDescent="0.3"/>
    <row r="753" ht="8.25" customHeight="1" x14ac:dyDescent="0.3"/>
    <row r="754" ht="8.25" customHeight="1" x14ac:dyDescent="0.3"/>
    <row r="755" ht="8.25" customHeight="1" x14ac:dyDescent="0.3"/>
    <row r="756" ht="8.25" customHeight="1" x14ac:dyDescent="0.3"/>
    <row r="757" ht="8.25" customHeight="1" x14ac:dyDescent="0.3"/>
    <row r="758" ht="8.25" customHeight="1" x14ac:dyDescent="0.3"/>
    <row r="759" ht="8.25" customHeight="1" x14ac:dyDescent="0.3"/>
    <row r="760" ht="8.25" customHeight="1" x14ac:dyDescent="0.3"/>
    <row r="761" ht="8.25" customHeight="1" x14ac:dyDescent="0.3"/>
    <row r="762" ht="8.25" customHeight="1" x14ac:dyDescent="0.3"/>
    <row r="763" ht="8.25" customHeight="1" x14ac:dyDescent="0.3"/>
    <row r="764" ht="8.25" customHeight="1" x14ac:dyDescent="0.3"/>
    <row r="765" ht="8.25" customHeight="1" x14ac:dyDescent="0.3"/>
    <row r="766" ht="8.25" customHeight="1" x14ac:dyDescent="0.3"/>
    <row r="767" ht="8.25" customHeight="1" x14ac:dyDescent="0.3"/>
    <row r="768" ht="8.25" customHeight="1" x14ac:dyDescent="0.3"/>
    <row r="769" ht="8.25" customHeight="1" x14ac:dyDescent="0.3"/>
    <row r="770" ht="8.25" customHeight="1" x14ac:dyDescent="0.3"/>
    <row r="771" ht="8.25" customHeight="1" x14ac:dyDescent="0.3"/>
    <row r="772" ht="8.25" customHeight="1" x14ac:dyDescent="0.3"/>
    <row r="773" ht="8.25" customHeight="1" x14ac:dyDescent="0.3"/>
    <row r="774" ht="8.25" customHeight="1" x14ac:dyDescent="0.3"/>
    <row r="775" ht="8.25" customHeight="1" x14ac:dyDescent="0.3"/>
    <row r="776" ht="8.25" customHeight="1" x14ac:dyDescent="0.3"/>
    <row r="777" ht="8.25" customHeight="1" x14ac:dyDescent="0.3"/>
    <row r="778" ht="8.25" customHeight="1" x14ac:dyDescent="0.3"/>
    <row r="779" ht="8.25" customHeight="1" x14ac:dyDescent="0.3"/>
    <row r="780" ht="8.25" customHeight="1" x14ac:dyDescent="0.3"/>
    <row r="781" ht="8.25" customHeight="1" x14ac:dyDescent="0.3"/>
    <row r="782" ht="8.25" customHeight="1" x14ac:dyDescent="0.3"/>
    <row r="783" ht="8.25" customHeight="1" x14ac:dyDescent="0.3"/>
    <row r="784" ht="8.25" customHeight="1" x14ac:dyDescent="0.3"/>
    <row r="785" ht="8.25" customHeight="1" x14ac:dyDescent="0.3"/>
    <row r="786" ht="8.25" customHeight="1" x14ac:dyDescent="0.3"/>
    <row r="787" ht="8.25" customHeight="1" x14ac:dyDescent="0.3"/>
    <row r="788" ht="8.25" customHeight="1" x14ac:dyDescent="0.3"/>
    <row r="789" ht="8.25" customHeight="1" x14ac:dyDescent="0.3"/>
    <row r="790" ht="8.25" customHeight="1" x14ac:dyDescent="0.3"/>
    <row r="791" ht="8.25" customHeight="1" x14ac:dyDescent="0.3"/>
    <row r="792" ht="8.25" customHeight="1" x14ac:dyDescent="0.3"/>
    <row r="793" ht="8.25" customHeight="1" x14ac:dyDescent="0.3"/>
    <row r="794" ht="8.25" customHeight="1" x14ac:dyDescent="0.3"/>
    <row r="795" ht="8.25" customHeight="1" x14ac:dyDescent="0.3"/>
    <row r="796" ht="8.25" customHeight="1" x14ac:dyDescent="0.3"/>
    <row r="797" ht="8.25" customHeight="1" x14ac:dyDescent="0.3"/>
    <row r="798" ht="8.25" customHeight="1" x14ac:dyDescent="0.3"/>
    <row r="799" ht="8.25" customHeight="1" x14ac:dyDescent="0.3"/>
    <row r="800" ht="8.25" customHeight="1" x14ac:dyDescent="0.3"/>
    <row r="801" ht="8.25" customHeight="1" x14ac:dyDescent="0.3"/>
    <row r="802" ht="8.25" customHeight="1" x14ac:dyDescent="0.3"/>
    <row r="803" ht="8.25" customHeight="1" x14ac:dyDescent="0.3"/>
    <row r="804" ht="8.25" customHeight="1" x14ac:dyDescent="0.3"/>
    <row r="805" ht="8.25" customHeight="1" x14ac:dyDescent="0.3"/>
    <row r="806" ht="8.25" customHeight="1" x14ac:dyDescent="0.3"/>
    <row r="807" ht="8.25" customHeight="1" x14ac:dyDescent="0.3"/>
    <row r="808" ht="8.25" customHeight="1" x14ac:dyDescent="0.3"/>
    <row r="809" ht="8.25" customHeight="1" x14ac:dyDescent="0.3"/>
    <row r="810" ht="8.25" customHeight="1" x14ac:dyDescent="0.3"/>
    <row r="811" ht="8.25" customHeight="1" x14ac:dyDescent="0.3"/>
    <row r="812" ht="8.25" customHeight="1" x14ac:dyDescent="0.3"/>
    <row r="813" ht="8.25" customHeight="1" x14ac:dyDescent="0.3"/>
    <row r="814" ht="8.25" customHeight="1" x14ac:dyDescent="0.3"/>
    <row r="815" ht="8.25" customHeight="1" x14ac:dyDescent="0.3"/>
    <row r="816" ht="8.25" customHeight="1" x14ac:dyDescent="0.3"/>
    <row r="817" ht="8.25" customHeight="1" x14ac:dyDescent="0.3"/>
    <row r="818" ht="8.25" customHeight="1" x14ac:dyDescent="0.3"/>
    <row r="819" ht="8.25" customHeight="1" x14ac:dyDescent="0.3"/>
    <row r="820" ht="8.25" customHeight="1" x14ac:dyDescent="0.3"/>
    <row r="821" ht="8.25" customHeight="1" x14ac:dyDescent="0.3"/>
    <row r="822" ht="8.25" customHeight="1" x14ac:dyDescent="0.3"/>
    <row r="823" ht="8.25" customHeight="1" x14ac:dyDescent="0.3"/>
    <row r="824" ht="8.25" customHeight="1" x14ac:dyDescent="0.3"/>
    <row r="825" ht="8.25" customHeight="1" x14ac:dyDescent="0.3"/>
    <row r="826" ht="8.25" customHeight="1" x14ac:dyDescent="0.3"/>
    <row r="827" ht="8.25" customHeight="1" x14ac:dyDescent="0.3"/>
    <row r="828" ht="8.25" customHeight="1" x14ac:dyDescent="0.3"/>
    <row r="829" ht="8.25" customHeight="1" x14ac:dyDescent="0.3"/>
    <row r="830" ht="8.25" customHeight="1" x14ac:dyDescent="0.3"/>
    <row r="831" ht="8.25" customHeight="1" x14ac:dyDescent="0.3"/>
    <row r="832" ht="8.25" customHeight="1" x14ac:dyDescent="0.3"/>
    <row r="833" ht="8.25" customHeight="1" x14ac:dyDescent="0.3"/>
    <row r="834" ht="8.25" customHeight="1" x14ac:dyDescent="0.3"/>
    <row r="835" ht="8.25" customHeight="1" x14ac:dyDescent="0.3"/>
    <row r="836" ht="8.25" customHeight="1" x14ac:dyDescent="0.3"/>
    <row r="837" ht="8.25" customHeight="1" x14ac:dyDescent="0.3"/>
    <row r="838" ht="8.25" customHeight="1" x14ac:dyDescent="0.3"/>
    <row r="839" ht="8.25" customHeight="1" x14ac:dyDescent="0.3"/>
    <row r="840" ht="8.25" customHeight="1" x14ac:dyDescent="0.3"/>
    <row r="841" ht="8.25" customHeight="1" x14ac:dyDescent="0.3"/>
    <row r="842" ht="8.25" customHeight="1" x14ac:dyDescent="0.3"/>
    <row r="843" ht="8.25" customHeight="1" x14ac:dyDescent="0.3"/>
    <row r="844" ht="8.25" customHeight="1" x14ac:dyDescent="0.3"/>
    <row r="845" ht="8.25" customHeight="1" x14ac:dyDescent="0.3"/>
    <row r="846" ht="8.25" customHeight="1" x14ac:dyDescent="0.3"/>
    <row r="847" ht="8.25" customHeight="1" x14ac:dyDescent="0.3"/>
    <row r="848" ht="8.25" customHeight="1" x14ac:dyDescent="0.3"/>
    <row r="849" ht="8.25" customHeight="1" x14ac:dyDescent="0.3"/>
    <row r="850" ht="8.25" customHeight="1" x14ac:dyDescent="0.3"/>
    <row r="851" ht="8.25" customHeight="1" x14ac:dyDescent="0.3"/>
    <row r="852" ht="8.25" customHeight="1" x14ac:dyDescent="0.3"/>
    <row r="853" ht="8.25" customHeight="1" x14ac:dyDescent="0.3"/>
    <row r="854" ht="8.25" customHeight="1" x14ac:dyDescent="0.3"/>
    <row r="855" ht="8.25" customHeight="1" x14ac:dyDescent="0.3"/>
    <row r="856" ht="8.25" customHeight="1" x14ac:dyDescent="0.3"/>
    <row r="857" ht="8.25" customHeight="1" x14ac:dyDescent="0.3"/>
    <row r="858" ht="8.25" customHeight="1" x14ac:dyDescent="0.3"/>
    <row r="859" ht="8.25" customHeight="1" x14ac:dyDescent="0.3"/>
    <row r="860" ht="8.25" customHeight="1" x14ac:dyDescent="0.3"/>
    <row r="861" ht="8.25" customHeight="1" x14ac:dyDescent="0.3"/>
    <row r="862" ht="8.25" customHeight="1" x14ac:dyDescent="0.3"/>
    <row r="863" ht="8.25" customHeight="1" x14ac:dyDescent="0.3"/>
    <row r="864" ht="8.25" customHeight="1" x14ac:dyDescent="0.3"/>
    <row r="865" ht="8.25" customHeight="1" x14ac:dyDescent="0.3"/>
    <row r="866" ht="8.25" customHeight="1" x14ac:dyDescent="0.3"/>
    <row r="867" ht="8.25" customHeight="1" x14ac:dyDescent="0.3"/>
    <row r="868" ht="8.25" customHeight="1" x14ac:dyDescent="0.3"/>
    <row r="869" ht="8.25" customHeight="1" x14ac:dyDescent="0.3"/>
    <row r="870" ht="8.25" customHeight="1" x14ac:dyDescent="0.3"/>
    <row r="871" ht="8.25" customHeight="1" x14ac:dyDescent="0.3"/>
    <row r="872" ht="8.25" customHeight="1" x14ac:dyDescent="0.3"/>
    <row r="873" ht="8.25" customHeight="1" x14ac:dyDescent="0.3"/>
    <row r="874" ht="8.25" customHeight="1" x14ac:dyDescent="0.3"/>
    <row r="875" ht="8.25" customHeight="1" x14ac:dyDescent="0.3"/>
    <row r="876" ht="8.25" customHeight="1" x14ac:dyDescent="0.3"/>
    <row r="877" ht="8.25" customHeight="1" x14ac:dyDescent="0.3"/>
    <row r="878" ht="8.25" customHeight="1" x14ac:dyDescent="0.3"/>
    <row r="879" ht="8.25" customHeight="1" x14ac:dyDescent="0.3"/>
    <row r="880" ht="8.25" customHeight="1" x14ac:dyDescent="0.3"/>
    <row r="881" ht="8.25" customHeight="1" x14ac:dyDescent="0.3"/>
    <row r="882" ht="8.25" customHeight="1" x14ac:dyDescent="0.3"/>
    <row r="883" ht="8.25" customHeight="1" x14ac:dyDescent="0.3"/>
    <row r="884" ht="8.25" customHeight="1" x14ac:dyDescent="0.3"/>
    <row r="885" ht="8.25" customHeight="1" x14ac:dyDescent="0.3"/>
    <row r="886" ht="8.25" customHeight="1" x14ac:dyDescent="0.3"/>
    <row r="887" ht="8.25" customHeight="1" x14ac:dyDescent="0.3"/>
    <row r="888" ht="8.25" customHeight="1" x14ac:dyDescent="0.3"/>
    <row r="889" ht="8.25" customHeight="1" x14ac:dyDescent="0.3"/>
    <row r="890" ht="8.25" customHeight="1" x14ac:dyDescent="0.3"/>
    <row r="891" ht="8.25" customHeight="1" x14ac:dyDescent="0.3"/>
    <row r="892" ht="8.25" customHeight="1" x14ac:dyDescent="0.3"/>
    <row r="893" ht="8.25" customHeight="1" x14ac:dyDescent="0.3"/>
    <row r="894" ht="8.25" customHeight="1" x14ac:dyDescent="0.3"/>
    <row r="895" ht="8.25" customHeight="1" x14ac:dyDescent="0.3"/>
    <row r="896" ht="8.25" customHeight="1" x14ac:dyDescent="0.3"/>
    <row r="897" ht="8.25" customHeight="1" x14ac:dyDescent="0.3"/>
    <row r="898" ht="8.25" customHeight="1" x14ac:dyDescent="0.3"/>
    <row r="899" ht="8.25" customHeight="1" x14ac:dyDescent="0.3"/>
    <row r="900" ht="8.25" customHeight="1" x14ac:dyDescent="0.3"/>
    <row r="901" ht="8.25" customHeight="1" x14ac:dyDescent="0.3"/>
    <row r="902" ht="8.25" customHeight="1" x14ac:dyDescent="0.3"/>
    <row r="903" ht="8.25" customHeight="1" x14ac:dyDescent="0.3"/>
    <row r="904" ht="8.25" customHeight="1" x14ac:dyDescent="0.3"/>
    <row r="905" ht="8.25" customHeight="1" x14ac:dyDescent="0.3"/>
    <row r="906" ht="8.25" customHeight="1" x14ac:dyDescent="0.3"/>
    <row r="907" ht="8.25" customHeight="1" x14ac:dyDescent="0.3"/>
    <row r="908" ht="8.25" customHeight="1" x14ac:dyDescent="0.3"/>
    <row r="909" ht="8.25" customHeight="1" x14ac:dyDescent="0.3"/>
    <row r="910" ht="8.25" customHeight="1" x14ac:dyDescent="0.3"/>
    <row r="911" ht="8.25" customHeight="1" x14ac:dyDescent="0.3"/>
    <row r="912" ht="8.25" customHeight="1" x14ac:dyDescent="0.3"/>
    <row r="913" ht="8.25" customHeight="1" x14ac:dyDescent="0.3"/>
    <row r="914" ht="8.25" customHeight="1" x14ac:dyDescent="0.3"/>
    <row r="915" ht="8.25" customHeight="1" x14ac:dyDescent="0.3"/>
    <row r="916" ht="8.25" customHeight="1" x14ac:dyDescent="0.3"/>
    <row r="917" ht="8.25" customHeight="1" x14ac:dyDescent="0.3"/>
    <row r="918" ht="8.25" customHeight="1" x14ac:dyDescent="0.3"/>
    <row r="919" ht="8.25" customHeight="1" x14ac:dyDescent="0.3"/>
    <row r="920" ht="8.25" customHeight="1" x14ac:dyDescent="0.3"/>
    <row r="921" ht="8.25" customHeight="1" x14ac:dyDescent="0.3"/>
    <row r="922" ht="8.25" customHeight="1" x14ac:dyDescent="0.3"/>
    <row r="923" ht="8.25" customHeight="1" x14ac:dyDescent="0.3"/>
    <row r="924" ht="8.25" customHeight="1" x14ac:dyDescent="0.3"/>
    <row r="925" ht="8.25" customHeight="1" x14ac:dyDescent="0.3"/>
    <row r="926" ht="8.25" customHeight="1" x14ac:dyDescent="0.3"/>
    <row r="927" ht="8.25" customHeight="1" x14ac:dyDescent="0.3"/>
    <row r="928" ht="8.25" customHeight="1" x14ac:dyDescent="0.3"/>
    <row r="929" ht="8.25" customHeight="1" x14ac:dyDescent="0.3"/>
    <row r="930" ht="8.25" customHeight="1" x14ac:dyDescent="0.3"/>
    <row r="931" ht="8.25" customHeight="1" x14ac:dyDescent="0.3"/>
    <row r="932" ht="8.25" customHeight="1" x14ac:dyDescent="0.3"/>
    <row r="933" ht="8.25" customHeight="1" x14ac:dyDescent="0.3"/>
    <row r="934" ht="8.25" customHeight="1" x14ac:dyDescent="0.3"/>
    <row r="935" ht="8.25" customHeight="1" x14ac:dyDescent="0.3"/>
    <row r="936" ht="8.25" customHeight="1" x14ac:dyDescent="0.3"/>
    <row r="937" ht="8.25" customHeight="1" x14ac:dyDescent="0.3"/>
    <row r="938" ht="8.25" customHeight="1" x14ac:dyDescent="0.3"/>
    <row r="939" ht="8.25" customHeight="1" x14ac:dyDescent="0.3"/>
    <row r="940" ht="8.25" customHeight="1" x14ac:dyDescent="0.3"/>
    <row r="941" ht="8.25" customHeight="1" x14ac:dyDescent="0.3"/>
    <row r="942" ht="8.25" customHeight="1" x14ac:dyDescent="0.3"/>
    <row r="943" ht="8.25" customHeight="1" x14ac:dyDescent="0.3"/>
    <row r="944" ht="8.25" customHeight="1" x14ac:dyDescent="0.3"/>
    <row r="945" ht="8.25" customHeight="1" x14ac:dyDescent="0.3"/>
    <row r="946" ht="8.25" customHeight="1" x14ac:dyDescent="0.3"/>
    <row r="947" ht="8.25" customHeight="1" x14ac:dyDescent="0.3"/>
    <row r="948" ht="8.25" customHeight="1" x14ac:dyDescent="0.3"/>
    <row r="949" ht="8.25" customHeight="1" x14ac:dyDescent="0.3"/>
    <row r="950" ht="8.25" customHeight="1" x14ac:dyDescent="0.3"/>
    <row r="951" ht="8.25" customHeight="1" x14ac:dyDescent="0.3"/>
    <row r="952" ht="8.25" customHeight="1" x14ac:dyDescent="0.3"/>
    <row r="953" ht="8.25" customHeight="1" x14ac:dyDescent="0.3"/>
    <row r="954" ht="8.25" customHeight="1" x14ac:dyDescent="0.3"/>
    <row r="955" ht="8.25" customHeight="1" x14ac:dyDescent="0.3"/>
    <row r="956" ht="8.25" customHeight="1" x14ac:dyDescent="0.3"/>
    <row r="957" ht="8.25" customHeight="1" x14ac:dyDescent="0.3"/>
    <row r="958" ht="8.25" customHeight="1" x14ac:dyDescent="0.3"/>
    <row r="959" ht="8.25" customHeight="1" x14ac:dyDescent="0.3"/>
    <row r="960" ht="8.25" customHeight="1" x14ac:dyDescent="0.3"/>
    <row r="961" ht="8.25" customHeight="1" x14ac:dyDescent="0.3"/>
    <row r="962" ht="8.25" customHeight="1" x14ac:dyDescent="0.3"/>
    <row r="963" ht="8.25" customHeight="1" x14ac:dyDescent="0.3"/>
    <row r="964" ht="8.25" customHeight="1" x14ac:dyDescent="0.3"/>
    <row r="965" ht="8.25" customHeight="1" x14ac:dyDescent="0.3"/>
    <row r="966" ht="8.25" customHeight="1" x14ac:dyDescent="0.3"/>
    <row r="967" ht="8.25" customHeight="1" x14ac:dyDescent="0.3"/>
    <row r="968" ht="8.25" customHeight="1" x14ac:dyDescent="0.3"/>
    <row r="969" ht="8.25" customHeight="1" x14ac:dyDescent="0.3"/>
    <row r="970" ht="8.25" customHeight="1" x14ac:dyDescent="0.3"/>
    <row r="971" ht="8.25" customHeight="1" x14ac:dyDescent="0.3"/>
    <row r="972" ht="8.25" customHeight="1" x14ac:dyDescent="0.3"/>
    <row r="973" ht="8.25" customHeight="1" x14ac:dyDescent="0.3"/>
    <row r="974" ht="8.25" customHeight="1" x14ac:dyDescent="0.3"/>
    <row r="975" ht="8.25" customHeight="1" x14ac:dyDescent="0.3"/>
    <row r="976" ht="8.25" customHeight="1" x14ac:dyDescent="0.3"/>
    <row r="977" ht="8.25" customHeight="1" x14ac:dyDescent="0.3"/>
    <row r="978" ht="8.25" customHeight="1" x14ac:dyDescent="0.3"/>
    <row r="979" ht="8.25" customHeight="1" x14ac:dyDescent="0.3"/>
    <row r="980" ht="8.25" customHeight="1" x14ac:dyDescent="0.3"/>
    <row r="981" ht="8.25" customHeight="1" x14ac:dyDescent="0.3"/>
    <row r="982" ht="8.25" customHeight="1" x14ac:dyDescent="0.3"/>
    <row r="983" ht="8.25" customHeight="1" x14ac:dyDescent="0.3"/>
    <row r="984" ht="8.25" customHeight="1" x14ac:dyDescent="0.3"/>
    <row r="985" ht="8.25" customHeight="1" x14ac:dyDescent="0.3"/>
    <row r="986" ht="8.25" customHeight="1" x14ac:dyDescent="0.3"/>
    <row r="987" ht="8.25" customHeight="1" x14ac:dyDescent="0.3"/>
    <row r="988" ht="8.25" customHeight="1" x14ac:dyDescent="0.3"/>
    <row r="989" ht="8.25" customHeight="1" x14ac:dyDescent="0.3"/>
    <row r="990" ht="8.25" customHeight="1" x14ac:dyDescent="0.3"/>
    <row r="991" ht="8.25" customHeight="1" x14ac:dyDescent="0.3"/>
    <row r="992" ht="8.25" customHeight="1" x14ac:dyDescent="0.3"/>
    <row r="993" ht="8.25" customHeight="1" x14ac:dyDescent="0.3"/>
    <row r="994" ht="8.25" customHeight="1" x14ac:dyDescent="0.3"/>
    <row r="995" ht="8.25" customHeight="1" x14ac:dyDescent="0.3"/>
    <row r="996" ht="8.25" customHeight="1" x14ac:dyDescent="0.3"/>
    <row r="997" ht="8.25" customHeight="1" x14ac:dyDescent="0.3"/>
    <row r="998" ht="8.25" customHeight="1" x14ac:dyDescent="0.3"/>
    <row r="999" ht="8.25" customHeight="1" x14ac:dyDescent="0.3"/>
    <row r="1000" ht="8.25" customHeight="1" x14ac:dyDescent="0.3"/>
    <row r="1001" ht="8.25" customHeight="1" x14ac:dyDescent="0.3"/>
    <row r="1002" ht="8.25" customHeight="1" x14ac:dyDescent="0.3"/>
    <row r="1003" ht="8.25" customHeight="1" x14ac:dyDescent="0.3"/>
    <row r="1004" ht="8.25" customHeight="1" x14ac:dyDescent="0.3"/>
    <row r="1005" ht="8.25" customHeight="1" x14ac:dyDescent="0.3"/>
    <row r="1006" ht="8.25" customHeight="1" x14ac:dyDescent="0.3"/>
    <row r="1007" ht="8.25" customHeight="1" x14ac:dyDescent="0.3"/>
    <row r="1008" ht="8.25" customHeight="1" x14ac:dyDescent="0.3"/>
    <row r="1009" ht="8.25" customHeight="1" x14ac:dyDescent="0.3"/>
    <row r="1010" ht="8.25" customHeight="1" x14ac:dyDescent="0.3"/>
    <row r="1011" ht="8.25" customHeight="1" x14ac:dyDescent="0.3"/>
    <row r="1012" ht="8.25" customHeight="1" x14ac:dyDescent="0.3"/>
    <row r="1013" ht="8.25" customHeight="1" x14ac:dyDescent="0.3"/>
    <row r="1014" ht="8.25" customHeight="1" x14ac:dyDescent="0.3"/>
    <row r="1015" ht="8.25" customHeight="1" x14ac:dyDescent="0.3"/>
    <row r="1016" ht="8.25" customHeight="1" x14ac:dyDescent="0.3"/>
    <row r="1017" ht="8.25" customHeight="1" x14ac:dyDescent="0.3"/>
  </sheetData>
  <sortState xmlns:xlrd2="http://schemas.microsoft.com/office/spreadsheetml/2017/richdata2" ref="A3:X32">
    <sortCondition ref="G3:G32"/>
  </sortState>
  <mergeCells count="8">
    <mergeCell ref="I14:M14"/>
    <mergeCell ref="J12:K12"/>
    <mergeCell ref="A207:H207"/>
    <mergeCell ref="A208:H208"/>
    <mergeCell ref="J208:K208"/>
    <mergeCell ref="A209:H209"/>
    <mergeCell ref="J209:K209"/>
    <mergeCell ref="A1:K1"/>
  </mergeCells>
  <conditionalFormatting sqref="E17:E23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PASO 1</vt:lpstr>
      <vt:lpstr>PASO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Mendoza Cruz</dc:creator>
  <cp:lastModifiedBy>Daniel Mendoza Cruz</cp:lastModifiedBy>
  <dcterms:created xsi:type="dcterms:W3CDTF">2026-05-04T23:13:35Z</dcterms:created>
  <dcterms:modified xsi:type="dcterms:W3CDTF">2026-06-23T21:41:48Z</dcterms:modified>
</cp:coreProperties>
</file>