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CENAC\2026\5. ESTRUTURACION PROCESOS 2026\1.  PROCESOS NORELA\MC_DOTACION CIVIL\PROCESO 2026_DOTACION CIVIL\SECOP\"/>
    </mc:Choice>
  </mc:AlternateContent>
  <xr:revisionPtr revIDLastSave="0" documentId="13_ncr:1_{1B6215ED-7B2E-4C82-A38B-E0FE2FAD5815}" xr6:coauthVersionLast="47" xr6:coauthVersionMax="47" xr10:uidLastSave="{00000000-0000-0000-0000-000000000000}"/>
  <bookViews>
    <workbookView xWindow="-110" yWindow="-110" windowWidth="19420" windowHeight="10300" tabRatio="369" xr2:uid="{4933C6B0-5146-4BCB-8C7D-2D7301EE117B}"/>
  </bookViews>
  <sheets>
    <sheet name="LIMITANTES" sheetId="1" r:id="rId1"/>
    <sheet name="LIMITANTES (2)" sheetId="2" state="hidden" r:id="rId2"/>
  </sheets>
  <definedNames>
    <definedName name="_xlnm._FilterDatabase" localSheetId="0" hidden="1">LIMITANTES!$B$15:$BJ$128</definedName>
    <definedName name="_xlnm._FilterDatabase" localSheetId="1" hidden="1">'LIMITANTES (2)'!$A$10:$S$122</definedName>
    <definedName name="_xlnm.Print_Area" localSheetId="0">LIMITANTES!$B$1:$BJ$125</definedName>
    <definedName name="_xlnm.Print_Area" localSheetId="1">'LIMITANTES (2)'!$A$7:$T$122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Z127" i="1" l="1"/>
  <c r="AR127" i="1"/>
  <c r="AJ127" i="1"/>
  <c r="AB127" i="1"/>
  <c r="AU100" i="1"/>
  <c r="AW100" i="1"/>
  <c r="AX100" i="1"/>
  <c r="AY100" i="1"/>
  <c r="AZ100" i="1" s="1"/>
  <c r="AU101" i="1"/>
  <c r="AW101" i="1"/>
  <c r="AX101" i="1"/>
  <c r="AY101" i="1"/>
  <c r="AZ101" i="1" s="1"/>
  <c r="AU102" i="1"/>
  <c r="AW102" i="1"/>
  <c r="AX102" i="1"/>
  <c r="AY102" i="1"/>
  <c r="BA102" i="1" s="1"/>
  <c r="AU103" i="1"/>
  <c r="AW103" i="1"/>
  <c r="AX103" i="1"/>
  <c r="AY103" i="1"/>
  <c r="AZ103" i="1" s="1"/>
  <c r="AY99" i="1"/>
  <c r="AZ99" i="1" s="1"/>
  <c r="AX99" i="1"/>
  <c r="AW99" i="1"/>
  <c r="AU99" i="1"/>
  <c r="BA103" i="1" l="1"/>
  <c r="BA99" i="1"/>
  <c r="BA100" i="1"/>
  <c r="BA101" i="1"/>
  <c r="AZ102" i="1"/>
  <c r="AW113" i="1" l="1"/>
  <c r="AX113" i="1"/>
  <c r="AY113" i="1"/>
  <c r="AW114" i="1"/>
  <c r="AX114" i="1"/>
  <c r="AY114" i="1"/>
  <c r="AW115" i="1"/>
  <c r="AX115" i="1"/>
  <c r="AY115" i="1"/>
  <c r="AW116" i="1"/>
  <c r="AX116" i="1"/>
  <c r="AY116" i="1"/>
  <c r="AW117" i="1"/>
  <c r="AX117" i="1"/>
  <c r="AY117" i="1"/>
  <c r="BA117" i="1" s="1"/>
  <c r="AW118" i="1"/>
  <c r="AX118" i="1"/>
  <c r="AY118" i="1"/>
  <c r="AW119" i="1"/>
  <c r="AX119" i="1"/>
  <c r="AY119" i="1"/>
  <c r="BA119" i="1" s="1"/>
  <c r="AW120" i="1"/>
  <c r="AX120" i="1"/>
  <c r="AY120" i="1"/>
  <c r="AW121" i="1"/>
  <c r="AX121" i="1"/>
  <c r="AY121" i="1"/>
  <c r="BA121" i="1" s="1"/>
  <c r="AW122" i="1"/>
  <c r="AX122" i="1"/>
  <c r="AY122" i="1"/>
  <c r="AW123" i="1"/>
  <c r="AX123" i="1"/>
  <c r="AY123" i="1"/>
  <c r="BA123" i="1" s="1"/>
  <c r="AW124" i="1"/>
  <c r="AX124" i="1"/>
  <c r="AY124" i="1"/>
  <c r="AW125" i="1"/>
  <c r="AX125" i="1"/>
  <c r="AY125" i="1"/>
  <c r="BA125" i="1" s="1"/>
  <c r="AY112" i="1"/>
  <c r="BA112" i="1" s="1"/>
  <c r="AX112" i="1"/>
  <c r="AW112" i="1"/>
  <c r="AU125" i="1"/>
  <c r="AU124" i="1"/>
  <c r="AU123" i="1"/>
  <c r="AU122" i="1"/>
  <c r="AU121" i="1"/>
  <c r="AU120" i="1"/>
  <c r="AU119" i="1"/>
  <c r="AU118" i="1"/>
  <c r="AU117" i="1"/>
  <c r="AU116" i="1"/>
  <c r="AU115" i="1"/>
  <c r="AU114" i="1"/>
  <c r="AU113" i="1"/>
  <c r="AU112" i="1"/>
  <c r="AV126" i="1"/>
  <c r="AT126" i="1"/>
  <c r="AO113" i="1"/>
  <c r="AP113" i="1"/>
  <c r="AQ113" i="1"/>
  <c r="AO114" i="1"/>
  <c r="AP114" i="1"/>
  <c r="AQ114" i="1"/>
  <c r="AO115" i="1"/>
  <c r="AP115" i="1"/>
  <c r="AQ115" i="1"/>
  <c r="AO116" i="1"/>
  <c r="AP116" i="1"/>
  <c r="AQ116" i="1"/>
  <c r="AO117" i="1"/>
  <c r="AP117" i="1"/>
  <c r="AQ117" i="1"/>
  <c r="AO118" i="1"/>
  <c r="AP118" i="1"/>
  <c r="AQ118" i="1"/>
  <c r="AO119" i="1"/>
  <c r="AP119" i="1"/>
  <c r="AQ119" i="1"/>
  <c r="AO120" i="1"/>
  <c r="AP120" i="1"/>
  <c r="AQ120" i="1"/>
  <c r="AO121" i="1"/>
  <c r="AP121" i="1"/>
  <c r="AQ121" i="1"/>
  <c r="AO122" i="1"/>
  <c r="AP122" i="1"/>
  <c r="AQ122" i="1"/>
  <c r="AO123" i="1"/>
  <c r="AP123" i="1"/>
  <c r="AQ123" i="1"/>
  <c r="AO124" i="1"/>
  <c r="AP124" i="1"/>
  <c r="AQ124" i="1"/>
  <c r="AO125" i="1"/>
  <c r="AP125" i="1"/>
  <c r="AQ125" i="1"/>
  <c r="AQ112" i="1"/>
  <c r="AP112" i="1"/>
  <c r="AO112" i="1"/>
  <c r="AM125" i="1"/>
  <c r="AM124" i="1"/>
  <c r="AM123" i="1"/>
  <c r="AM122" i="1"/>
  <c r="AM121" i="1"/>
  <c r="AM120" i="1"/>
  <c r="AM119" i="1"/>
  <c r="AM118" i="1"/>
  <c r="AM117" i="1"/>
  <c r="AM116" i="1"/>
  <c r="AM115" i="1"/>
  <c r="AM114" i="1"/>
  <c r="AM113" i="1"/>
  <c r="AM112" i="1"/>
  <c r="AN126" i="1"/>
  <c r="AL126" i="1"/>
  <c r="T126" i="1"/>
  <c r="AW106" i="1"/>
  <c r="AY106" i="1"/>
  <c r="AW107" i="1"/>
  <c r="AY107" i="1"/>
  <c r="AW108" i="1"/>
  <c r="AY108" i="1"/>
  <c r="AW109" i="1"/>
  <c r="AY109" i="1"/>
  <c r="AW110" i="1"/>
  <c r="AY110" i="1"/>
  <c r="AY105" i="1"/>
  <c r="BA105" i="1" s="1"/>
  <c r="AW105" i="1"/>
  <c r="AO106" i="1"/>
  <c r="AQ106" i="1"/>
  <c r="AO107" i="1"/>
  <c r="AQ107" i="1"/>
  <c r="AO108" i="1"/>
  <c r="AQ108" i="1"/>
  <c r="AO109" i="1"/>
  <c r="AQ109" i="1"/>
  <c r="AO110" i="1"/>
  <c r="AQ110" i="1"/>
  <c r="AQ105" i="1"/>
  <c r="AO105" i="1"/>
  <c r="AO100" i="1"/>
  <c r="AQ100" i="1"/>
  <c r="AO101" i="1"/>
  <c r="AQ101" i="1"/>
  <c r="AO102" i="1"/>
  <c r="AQ102" i="1"/>
  <c r="AO103" i="1"/>
  <c r="AQ103" i="1"/>
  <c r="AQ99" i="1"/>
  <c r="AO99" i="1"/>
  <c r="AO94" i="1"/>
  <c r="AQ94" i="1"/>
  <c r="AO95" i="1"/>
  <c r="AQ95" i="1"/>
  <c r="AO96" i="1"/>
  <c r="AQ96" i="1"/>
  <c r="AO97" i="1"/>
  <c r="AQ97" i="1"/>
  <c r="AQ93" i="1"/>
  <c r="AO93" i="1"/>
  <c r="AO89" i="1"/>
  <c r="AQ89" i="1"/>
  <c r="AO90" i="1"/>
  <c r="AQ90" i="1"/>
  <c r="AO91" i="1"/>
  <c r="AQ91" i="1"/>
  <c r="AQ88" i="1"/>
  <c r="AO88" i="1"/>
  <c r="AO83" i="1"/>
  <c r="AQ83" i="1"/>
  <c r="AO84" i="1"/>
  <c r="AQ84" i="1"/>
  <c r="AO85" i="1"/>
  <c r="AQ85" i="1"/>
  <c r="AO86" i="1"/>
  <c r="AQ86" i="1"/>
  <c r="AQ82" i="1"/>
  <c r="AO82" i="1"/>
  <c r="AO78" i="1"/>
  <c r="AQ78" i="1"/>
  <c r="AO79" i="1"/>
  <c r="AQ79" i="1"/>
  <c r="AO80" i="1"/>
  <c r="AQ80" i="1"/>
  <c r="AQ77" i="1"/>
  <c r="AO77" i="1"/>
  <c r="AW74" i="1"/>
  <c r="AY74" i="1"/>
  <c r="AW75" i="1"/>
  <c r="AY75" i="1"/>
  <c r="AY73" i="1"/>
  <c r="AW73" i="1"/>
  <c r="AO69" i="1"/>
  <c r="AQ69" i="1"/>
  <c r="AO70" i="1"/>
  <c r="AQ70" i="1"/>
  <c r="AO71" i="1"/>
  <c r="AQ71" i="1"/>
  <c r="AQ68" i="1"/>
  <c r="AO68" i="1"/>
  <c r="AO64" i="1"/>
  <c r="AQ64" i="1"/>
  <c r="AO65" i="1"/>
  <c r="AQ65" i="1"/>
  <c r="AO66" i="1"/>
  <c r="AQ66" i="1"/>
  <c r="AQ63" i="1"/>
  <c r="AO63" i="1"/>
  <c r="AO57" i="1"/>
  <c r="AQ57" i="1"/>
  <c r="AO58" i="1"/>
  <c r="AQ58" i="1"/>
  <c r="AO59" i="1"/>
  <c r="AQ59" i="1"/>
  <c r="AO60" i="1"/>
  <c r="AQ60" i="1"/>
  <c r="AO61" i="1"/>
  <c r="AQ61" i="1"/>
  <c r="AQ56" i="1"/>
  <c r="AO56" i="1"/>
  <c r="AW51" i="1"/>
  <c r="AY51" i="1"/>
  <c r="BA51" i="1" s="1"/>
  <c r="AW52" i="1"/>
  <c r="AY52" i="1"/>
  <c r="AW53" i="1"/>
  <c r="AY53" i="1"/>
  <c r="AW54" i="1"/>
  <c r="AY54" i="1"/>
  <c r="AY50" i="1"/>
  <c r="BA50" i="1" s="1"/>
  <c r="AW50" i="1"/>
  <c r="AO51" i="1"/>
  <c r="AQ51" i="1"/>
  <c r="AO52" i="1"/>
  <c r="AQ52" i="1"/>
  <c r="AO53" i="1"/>
  <c r="AQ53" i="1"/>
  <c r="AO54" i="1"/>
  <c r="AQ54" i="1"/>
  <c r="AQ50" i="1"/>
  <c r="AO50" i="1"/>
  <c r="AW45" i="1"/>
  <c r="AY45" i="1"/>
  <c r="BA45" i="1" s="1"/>
  <c r="AW46" i="1"/>
  <c r="AY46" i="1"/>
  <c r="AW47" i="1"/>
  <c r="AY47" i="1"/>
  <c r="BA47" i="1" s="1"/>
  <c r="AW48" i="1"/>
  <c r="AY48" i="1"/>
  <c r="AY44" i="1"/>
  <c r="BA44" i="1" s="1"/>
  <c r="AW44" i="1"/>
  <c r="AO45" i="1"/>
  <c r="AQ45" i="1"/>
  <c r="AO46" i="1"/>
  <c r="AQ46" i="1"/>
  <c r="AO47" i="1"/>
  <c r="AQ47" i="1"/>
  <c r="AS47" i="1" s="1"/>
  <c r="AO48" i="1"/>
  <c r="AQ48" i="1"/>
  <c r="AQ44" i="1"/>
  <c r="AS44" i="1" s="1"/>
  <c r="AO44" i="1"/>
  <c r="Y45" i="1"/>
  <c r="AA45" i="1"/>
  <c r="Y46" i="1"/>
  <c r="AA46" i="1"/>
  <c r="Y47" i="1"/>
  <c r="AA47" i="1"/>
  <c r="Y48" i="1"/>
  <c r="AA48" i="1"/>
  <c r="AA44" i="1"/>
  <c r="Y44" i="1"/>
  <c r="AO35" i="1"/>
  <c r="AQ35" i="1"/>
  <c r="AO36" i="1"/>
  <c r="AQ36" i="1"/>
  <c r="AO37" i="1"/>
  <c r="AQ37" i="1"/>
  <c r="AO38" i="1"/>
  <c r="AQ38" i="1"/>
  <c r="AO39" i="1"/>
  <c r="AQ39" i="1"/>
  <c r="AO40" i="1"/>
  <c r="AQ40" i="1"/>
  <c r="AO41" i="1"/>
  <c r="AQ41" i="1"/>
  <c r="AO42" i="1"/>
  <c r="AQ42" i="1"/>
  <c r="AQ34" i="1"/>
  <c r="AO34" i="1"/>
  <c r="AG35" i="1"/>
  <c r="AI35" i="1"/>
  <c r="AK35" i="1" s="1"/>
  <c r="AG36" i="1"/>
  <c r="AI36" i="1"/>
  <c r="AG37" i="1"/>
  <c r="AI37" i="1"/>
  <c r="AG38" i="1"/>
  <c r="AI38" i="1"/>
  <c r="AG39" i="1"/>
  <c r="AI39" i="1"/>
  <c r="AG40" i="1"/>
  <c r="AI40" i="1"/>
  <c r="AG41" i="1"/>
  <c r="AI41" i="1"/>
  <c r="AG42" i="1"/>
  <c r="AI42" i="1"/>
  <c r="AI34" i="1"/>
  <c r="AG34" i="1"/>
  <c r="Y35" i="1"/>
  <c r="AA35" i="1"/>
  <c r="Y36" i="1"/>
  <c r="AA36" i="1"/>
  <c r="Y37" i="1"/>
  <c r="AA37" i="1"/>
  <c r="Y38" i="1"/>
  <c r="AA38" i="1"/>
  <c r="Y39" i="1"/>
  <c r="AA39" i="1"/>
  <c r="Y40" i="1"/>
  <c r="AA40" i="1"/>
  <c r="Y41" i="1"/>
  <c r="AB41" i="1"/>
  <c r="Y42" i="1"/>
  <c r="AA42" i="1"/>
  <c r="AA34" i="1"/>
  <c r="Y34" i="1"/>
  <c r="AF127" i="1"/>
  <c r="AD127" i="1"/>
  <c r="AS105" i="1" l="1"/>
  <c r="AS112" i="1"/>
  <c r="AB42" i="1"/>
  <c r="AB40" i="1"/>
  <c r="AB38" i="1"/>
  <c r="AB36" i="1"/>
  <c r="AB47" i="1"/>
  <c r="AS99" i="1"/>
  <c r="AS108" i="1"/>
  <c r="AS117" i="1"/>
  <c r="AZ119" i="1"/>
  <c r="AB44" i="1"/>
  <c r="AB39" i="1"/>
  <c r="AB37" i="1"/>
  <c r="AB48" i="1"/>
  <c r="AB46" i="1"/>
  <c r="AZ107" i="1"/>
  <c r="BA107" i="1"/>
  <c r="AZ114" i="1"/>
  <c r="BA114" i="1"/>
  <c r="AZ75" i="1"/>
  <c r="BA75" i="1"/>
  <c r="AZ115" i="1"/>
  <c r="BA115" i="1"/>
  <c r="BA74" i="1"/>
  <c r="AZ124" i="1"/>
  <c r="BA124" i="1"/>
  <c r="AZ118" i="1"/>
  <c r="BA118" i="1"/>
  <c r="AZ113" i="1"/>
  <c r="BA113" i="1"/>
  <c r="AZ54" i="1"/>
  <c r="BA54" i="1"/>
  <c r="AZ52" i="1"/>
  <c r="BA52" i="1"/>
  <c r="BA73" i="1"/>
  <c r="AZ109" i="1"/>
  <c r="BA109" i="1"/>
  <c r="AZ120" i="1"/>
  <c r="BA120" i="1"/>
  <c r="AZ48" i="1"/>
  <c r="BA48" i="1"/>
  <c r="AZ46" i="1"/>
  <c r="BA46" i="1"/>
  <c r="AZ53" i="1"/>
  <c r="BA53" i="1"/>
  <c r="AZ110" i="1"/>
  <c r="BA110" i="1"/>
  <c r="AZ108" i="1"/>
  <c r="BA108" i="1"/>
  <c r="AZ106" i="1"/>
  <c r="BA106" i="1"/>
  <c r="AZ123" i="1"/>
  <c r="AZ122" i="1"/>
  <c r="BA122" i="1"/>
  <c r="AZ117" i="1"/>
  <c r="AZ116" i="1"/>
  <c r="BA116" i="1"/>
  <c r="AX126" i="1"/>
  <c r="AJ42" i="1"/>
  <c r="AK42" i="1"/>
  <c r="AJ40" i="1"/>
  <c r="AK40" i="1"/>
  <c r="AJ38" i="1"/>
  <c r="AK38" i="1"/>
  <c r="AJ36" i="1"/>
  <c r="AK36" i="1"/>
  <c r="AR41" i="1"/>
  <c r="AS41" i="1"/>
  <c r="AR39" i="1"/>
  <c r="AS39" i="1"/>
  <c r="AR37" i="1"/>
  <c r="AS37" i="1"/>
  <c r="AR35" i="1"/>
  <c r="AS35" i="1"/>
  <c r="AR48" i="1"/>
  <c r="AS48" i="1"/>
  <c r="AR46" i="1"/>
  <c r="AS46" i="1"/>
  <c r="AR53" i="1"/>
  <c r="AS53" i="1"/>
  <c r="AR51" i="1"/>
  <c r="AS51" i="1"/>
  <c r="AS60" i="1"/>
  <c r="AR58" i="1"/>
  <c r="AS58" i="1"/>
  <c r="AR66" i="1"/>
  <c r="AS66" i="1"/>
  <c r="AS64" i="1"/>
  <c r="AR71" i="1"/>
  <c r="AS71" i="1"/>
  <c r="AS69" i="1"/>
  <c r="AS77" i="1"/>
  <c r="AS82" i="1"/>
  <c r="AS88" i="1"/>
  <c r="AR110" i="1"/>
  <c r="AS110" i="1"/>
  <c r="AR106" i="1"/>
  <c r="AS106" i="1"/>
  <c r="AS125" i="1"/>
  <c r="AR121" i="1"/>
  <c r="AS121" i="1"/>
  <c r="AS113" i="1"/>
  <c r="AR34" i="1"/>
  <c r="AS34" i="1"/>
  <c r="AS50" i="1"/>
  <c r="AS56" i="1"/>
  <c r="AR80" i="1"/>
  <c r="AS80" i="1"/>
  <c r="AS78" i="1"/>
  <c r="AR86" i="1"/>
  <c r="AS86" i="1"/>
  <c r="AR84" i="1"/>
  <c r="AS84" i="1"/>
  <c r="AS91" i="1"/>
  <c r="AS89" i="1"/>
  <c r="AS96" i="1"/>
  <c r="AS94" i="1"/>
  <c r="AR102" i="1"/>
  <c r="AS102" i="1"/>
  <c r="AS100" i="1"/>
  <c r="AR122" i="1"/>
  <c r="AS122" i="1"/>
  <c r="AR118" i="1"/>
  <c r="AS118" i="1"/>
  <c r="AR114" i="1"/>
  <c r="AS114" i="1"/>
  <c r="AJ41" i="1"/>
  <c r="AK41" i="1"/>
  <c r="AJ39" i="1"/>
  <c r="AK39" i="1"/>
  <c r="AJ37" i="1"/>
  <c r="AK37" i="1"/>
  <c r="AR42" i="1"/>
  <c r="AS42" i="1"/>
  <c r="AR40" i="1"/>
  <c r="AS40" i="1"/>
  <c r="AR38" i="1"/>
  <c r="AS38" i="1"/>
  <c r="AR36" i="1"/>
  <c r="AS36" i="1"/>
  <c r="AR45" i="1"/>
  <c r="AS45" i="1"/>
  <c r="AR54" i="1"/>
  <c r="AS54" i="1"/>
  <c r="AR52" i="1"/>
  <c r="AS52" i="1"/>
  <c r="AS61" i="1"/>
  <c r="AS59" i="1"/>
  <c r="AS57" i="1"/>
  <c r="AR65" i="1"/>
  <c r="AS65" i="1"/>
  <c r="AR70" i="1"/>
  <c r="AS70" i="1"/>
  <c r="AS93" i="1"/>
  <c r="AR109" i="1"/>
  <c r="AS109" i="1"/>
  <c r="AR107" i="1"/>
  <c r="AS107" i="1"/>
  <c r="AR123" i="1"/>
  <c r="AS123" i="1"/>
  <c r="AR119" i="1"/>
  <c r="AS119" i="1"/>
  <c r="AR115" i="1"/>
  <c r="AS115" i="1"/>
  <c r="AJ34" i="1"/>
  <c r="AK34" i="1"/>
  <c r="AS63" i="1"/>
  <c r="AS68" i="1"/>
  <c r="AR79" i="1"/>
  <c r="AS79" i="1"/>
  <c r="AR85" i="1"/>
  <c r="AS85" i="1"/>
  <c r="AS83" i="1"/>
  <c r="AR90" i="1"/>
  <c r="AS90" i="1"/>
  <c r="AS97" i="1"/>
  <c r="AR95" i="1"/>
  <c r="AS95" i="1"/>
  <c r="AS103" i="1"/>
  <c r="AR101" i="1"/>
  <c r="AS101" i="1"/>
  <c r="AR124" i="1"/>
  <c r="AS124" i="1"/>
  <c r="AR120" i="1"/>
  <c r="AS120" i="1"/>
  <c r="AR116" i="1"/>
  <c r="AS116" i="1"/>
  <c r="AR125" i="1"/>
  <c r="V127" i="1"/>
  <c r="AL127" i="1"/>
  <c r="AR117" i="1"/>
  <c r="AZ121" i="1"/>
  <c r="BC126" i="1"/>
  <c r="AY126" i="1"/>
  <c r="AT127" i="1"/>
  <c r="AU126" i="1"/>
  <c r="AZ125" i="1"/>
  <c r="X127" i="1"/>
  <c r="AV127" i="1"/>
  <c r="AR113" i="1"/>
  <c r="BE126" i="1"/>
  <c r="AP126" i="1"/>
  <c r="AR112" i="1"/>
  <c r="AQ126" i="1"/>
  <c r="AN127" i="1"/>
  <c r="AM126" i="1"/>
  <c r="AZ112" i="1"/>
  <c r="AR108" i="1"/>
  <c r="AZ105" i="1"/>
  <c r="AR105" i="1"/>
  <c r="AR94" i="1"/>
  <c r="AR103" i="1"/>
  <c r="AR100" i="1"/>
  <c r="AR97" i="1"/>
  <c r="AR96" i="1"/>
  <c r="AR99" i="1"/>
  <c r="AR93" i="1"/>
  <c r="AR89" i="1"/>
  <c r="AR91" i="1"/>
  <c r="AR88" i="1"/>
  <c r="AR83" i="1"/>
  <c r="AR82" i="1"/>
  <c r="AR78" i="1"/>
  <c r="AR61" i="1"/>
  <c r="AZ51" i="1"/>
  <c r="AR69" i="1"/>
  <c r="AR77" i="1"/>
  <c r="AZ74" i="1"/>
  <c r="AZ73" i="1"/>
  <c r="AR60" i="1"/>
  <c r="AR59" i="1"/>
  <c r="AR64" i="1"/>
  <c r="AR68" i="1"/>
  <c r="AR63" i="1"/>
  <c r="AR57" i="1"/>
  <c r="AR56" i="1"/>
  <c r="AZ50" i="1"/>
  <c r="AR50" i="1"/>
  <c r="AZ45" i="1"/>
  <c r="AZ47" i="1"/>
  <c r="AB45" i="1"/>
  <c r="AR47" i="1"/>
  <c r="AZ44" i="1"/>
  <c r="AR44" i="1"/>
  <c r="AB35" i="1"/>
  <c r="AJ35" i="1"/>
  <c r="AB34" i="1"/>
  <c r="BD126" i="1" l="1"/>
  <c r="BA126" i="1"/>
  <c r="BG126" i="1"/>
  <c r="AS126" i="1"/>
  <c r="BH126" i="1"/>
  <c r="BJ126" i="1" l="1"/>
  <c r="AW17" i="1" l="1"/>
  <c r="AY17" i="1"/>
  <c r="AW18" i="1"/>
  <c r="AY18" i="1"/>
  <c r="AW19" i="1"/>
  <c r="AY19" i="1"/>
  <c r="AW20" i="1"/>
  <c r="AY20" i="1"/>
  <c r="AW21" i="1"/>
  <c r="AY21" i="1"/>
  <c r="AW22" i="1"/>
  <c r="AY22" i="1"/>
  <c r="AW23" i="1"/>
  <c r="AY23" i="1"/>
  <c r="AW24" i="1"/>
  <c r="AY24" i="1"/>
  <c r="AW25" i="1"/>
  <c r="AY25" i="1"/>
  <c r="AW26" i="1"/>
  <c r="AY26" i="1"/>
  <c r="AW27" i="1"/>
  <c r="AY27" i="1"/>
  <c r="AW28" i="1"/>
  <c r="AY28" i="1"/>
  <c r="AW29" i="1"/>
  <c r="AY29" i="1"/>
  <c r="AW30" i="1"/>
  <c r="AY30" i="1"/>
  <c r="AW31" i="1"/>
  <c r="AY31" i="1"/>
  <c r="AW32" i="1"/>
  <c r="AY32" i="1"/>
  <c r="AY16" i="1"/>
  <c r="BA16" i="1" s="1"/>
  <c r="AW16" i="1"/>
  <c r="AO17" i="1"/>
  <c r="AQ17" i="1"/>
  <c r="AO18" i="1"/>
  <c r="AQ18" i="1"/>
  <c r="AO19" i="1"/>
  <c r="AQ19" i="1"/>
  <c r="AO20" i="1"/>
  <c r="AQ20" i="1"/>
  <c r="AO21" i="1"/>
  <c r="AQ21" i="1"/>
  <c r="AO22" i="1"/>
  <c r="AQ22" i="1"/>
  <c r="AO23" i="1"/>
  <c r="AQ23" i="1"/>
  <c r="AO24" i="1"/>
  <c r="AQ24" i="1"/>
  <c r="AO25" i="1"/>
  <c r="AQ25" i="1"/>
  <c r="AO26" i="1"/>
  <c r="AQ26" i="1"/>
  <c r="AO27" i="1"/>
  <c r="AQ27" i="1"/>
  <c r="AS27" i="1" s="1"/>
  <c r="AO28" i="1"/>
  <c r="AQ28" i="1"/>
  <c r="AO29" i="1"/>
  <c r="AQ29" i="1"/>
  <c r="AO30" i="1"/>
  <c r="AQ30" i="1"/>
  <c r="AO31" i="1"/>
  <c r="AQ31" i="1"/>
  <c r="AO32" i="1"/>
  <c r="AQ32" i="1"/>
  <c r="AQ16" i="1"/>
  <c r="AS16" i="1" s="1"/>
  <c r="AO16" i="1"/>
  <c r="AG17" i="1"/>
  <c r="AI17" i="1"/>
  <c r="AG18" i="1"/>
  <c r="AI18" i="1"/>
  <c r="AG19" i="1"/>
  <c r="AI19" i="1"/>
  <c r="AG20" i="1"/>
  <c r="AI20" i="1"/>
  <c r="AG21" i="1"/>
  <c r="AI21" i="1"/>
  <c r="AG22" i="1"/>
  <c r="AI22" i="1"/>
  <c r="AG23" i="1"/>
  <c r="AI23" i="1"/>
  <c r="AG24" i="1"/>
  <c r="AI24" i="1"/>
  <c r="AG25" i="1"/>
  <c r="AI25" i="1"/>
  <c r="AG26" i="1"/>
  <c r="AI26" i="1"/>
  <c r="AG27" i="1"/>
  <c r="AI27" i="1"/>
  <c r="AK27" i="1" s="1"/>
  <c r="AG28" i="1"/>
  <c r="AI28" i="1"/>
  <c r="AG29" i="1"/>
  <c r="AI29" i="1"/>
  <c r="AG30" i="1"/>
  <c r="AI30" i="1"/>
  <c r="AG31" i="1"/>
  <c r="AI31" i="1"/>
  <c r="AG32" i="1"/>
  <c r="AI32" i="1"/>
  <c r="AG16" i="1"/>
  <c r="AI16" i="1"/>
  <c r="AK16" i="1" s="1"/>
  <c r="AA17" i="1"/>
  <c r="AA18" i="1"/>
  <c r="AA19" i="1"/>
  <c r="AA20" i="1"/>
  <c r="AA21" i="1"/>
  <c r="AA22" i="1"/>
  <c r="AA23" i="1"/>
  <c r="AA24" i="1"/>
  <c r="AA25" i="1"/>
  <c r="AA26" i="1"/>
  <c r="AA27" i="1"/>
  <c r="AA28" i="1"/>
  <c r="AA29" i="1"/>
  <c r="AA30" i="1"/>
  <c r="AA31" i="1"/>
  <c r="AA32" i="1"/>
  <c r="AA16" i="1"/>
  <c r="AB22" i="1"/>
  <c r="Y17" i="1"/>
  <c r="Y18" i="1"/>
  <c r="Y19" i="1"/>
  <c r="Y20" i="1"/>
  <c r="Y21" i="1"/>
  <c r="Y22" i="1"/>
  <c r="Y23" i="1"/>
  <c r="Y24" i="1"/>
  <c r="Y25" i="1"/>
  <c r="Y26" i="1"/>
  <c r="Y27" i="1"/>
  <c r="Y28" i="1"/>
  <c r="Y29" i="1"/>
  <c r="Y30" i="1"/>
  <c r="Y31" i="1"/>
  <c r="Y32" i="1"/>
  <c r="Y16" i="1"/>
  <c r="AU33" i="1"/>
  <c r="AB21" i="1" l="1"/>
  <c r="AB17" i="1"/>
  <c r="AB30" i="1"/>
  <c r="AB18" i="1"/>
  <c r="AB20" i="1"/>
  <c r="AB32" i="1"/>
  <c r="AB23" i="1"/>
  <c r="AB19" i="1"/>
  <c r="AZ31" i="1"/>
  <c r="BA31" i="1"/>
  <c r="AZ29" i="1"/>
  <c r="BA29" i="1"/>
  <c r="AZ27" i="1"/>
  <c r="BA27" i="1"/>
  <c r="AZ25" i="1"/>
  <c r="BA25" i="1"/>
  <c r="AZ23" i="1"/>
  <c r="BA23" i="1"/>
  <c r="AZ21" i="1"/>
  <c r="BA21" i="1"/>
  <c r="AZ19" i="1"/>
  <c r="BA19" i="1"/>
  <c r="AZ17" i="1"/>
  <c r="BA17" i="1"/>
  <c r="AZ32" i="1"/>
  <c r="BA32" i="1"/>
  <c r="AZ30" i="1"/>
  <c r="BA30" i="1"/>
  <c r="AZ28" i="1"/>
  <c r="BA28" i="1"/>
  <c r="AZ26" i="1"/>
  <c r="BA26" i="1"/>
  <c r="AZ24" i="1"/>
  <c r="BA24" i="1"/>
  <c r="AZ22" i="1"/>
  <c r="BA22" i="1"/>
  <c r="AZ20" i="1"/>
  <c r="BA20" i="1"/>
  <c r="AZ18" i="1"/>
  <c r="BA18" i="1"/>
  <c r="AR32" i="1"/>
  <c r="AS32" i="1"/>
  <c r="AR30" i="1"/>
  <c r="AS30" i="1"/>
  <c r="AR28" i="1"/>
  <c r="AS28" i="1"/>
  <c r="AR26" i="1"/>
  <c r="AS26" i="1"/>
  <c r="AR24" i="1"/>
  <c r="AS24" i="1"/>
  <c r="AR22" i="1"/>
  <c r="AS22" i="1"/>
  <c r="AR20" i="1"/>
  <c r="AS20" i="1"/>
  <c r="AR18" i="1"/>
  <c r="AS18" i="1"/>
  <c r="AR31" i="1"/>
  <c r="AS31" i="1"/>
  <c r="AR29" i="1"/>
  <c r="AS29" i="1"/>
  <c r="AR25" i="1"/>
  <c r="AS25" i="1"/>
  <c r="AR23" i="1"/>
  <c r="AS23" i="1"/>
  <c r="AR21" i="1"/>
  <c r="AS21" i="1"/>
  <c r="AR19" i="1"/>
  <c r="AS19" i="1"/>
  <c r="AR17" i="1"/>
  <c r="AS17" i="1"/>
  <c r="AJ23" i="1"/>
  <c r="AK23" i="1"/>
  <c r="AJ19" i="1"/>
  <c r="AK19" i="1"/>
  <c r="AJ31" i="1"/>
  <c r="AK31" i="1"/>
  <c r="AJ29" i="1"/>
  <c r="AK29" i="1"/>
  <c r="AJ25" i="1"/>
  <c r="AK25" i="1"/>
  <c r="AJ21" i="1"/>
  <c r="AK21" i="1"/>
  <c r="AJ17" i="1"/>
  <c r="AK17" i="1"/>
  <c r="AJ32" i="1"/>
  <c r="AK32" i="1"/>
  <c r="AJ30" i="1"/>
  <c r="AK30" i="1"/>
  <c r="AJ28" i="1"/>
  <c r="AK28" i="1"/>
  <c r="AJ26" i="1"/>
  <c r="AK26" i="1"/>
  <c r="AJ24" i="1"/>
  <c r="AK24" i="1"/>
  <c r="AJ22" i="1"/>
  <c r="AK22" i="1"/>
  <c r="AJ20" i="1"/>
  <c r="AK20" i="1"/>
  <c r="AJ18" i="1"/>
  <c r="AK18" i="1"/>
  <c r="AB27" i="1"/>
  <c r="AR27" i="1"/>
  <c r="AJ27" i="1"/>
  <c r="AJ16" i="1"/>
  <c r="AY127" i="1"/>
  <c r="BE127" i="1"/>
  <c r="BC127" i="1"/>
  <c r="AB29" i="1"/>
  <c r="AB31" i="1"/>
  <c r="AB26" i="1"/>
  <c r="AZ16" i="1"/>
  <c r="AR16" i="1"/>
  <c r="AB16" i="1"/>
  <c r="AB25" i="1"/>
  <c r="AB24" i="1"/>
  <c r="AB28" i="1"/>
  <c r="AQ127" i="1" l="1"/>
  <c r="AI127" i="1"/>
  <c r="AA127" i="1"/>
  <c r="AK127" i="1"/>
  <c r="BH127" i="1"/>
  <c r="AS127" i="1"/>
  <c r="BA127" i="1"/>
  <c r="J122" i="2"/>
  <c r="I122" i="2"/>
  <c r="H122" i="2"/>
  <c r="F122" i="2"/>
  <c r="E122" i="2"/>
  <c r="N121" i="2"/>
  <c r="M121" i="2"/>
  <c r="L121" i="2"/>
  <c r="K121" i="2"/>
  <c r="N120" i="2"/>
  <c r="M120" i="2"/>
  <c r="L120" i="2"/>
  <c r="K120" i="2"/>
  <c r="O120" i="2" s="1"/>
  <c r="P120" i="2" s="1"/>
  <c r="N119" i="2"/>
  <c r="M119" i="2"/>
  <c r="L119" i="2"/>
  <c r="K119" i="2"/>
  <c r="O119" i="2" s="1"/>
  <c r="P119" i="2" s="1"/>
  <c r="R119" i="2" s="1"/>
  <c r="N118" i="2"/>
  <c r="M118" i="2"/>
  <c r="L118" i="2"/>
  <c r="K118" i="2"/>
  <c r="O118" i="2" s="1"/>
  <c r="P118" i="2" s="1"/>
  <c r="N117" i="2"/>
  <c r="M117" i="2"/>
  <c r="L117" i="2"/>
  <c r="K117" i="2"/>
  <c r="N116" i="2"/>
  <c r="M116" i="2"/>
  <c r="L116" i="2"/>
  <c r="K116" i="2"/>
  <c r="O116" i="2" s="1"/>
  <c r="P116" i="2" s="1"/>
  <c r="N115" i="2"/>
  <c r="M115" i="2"/>
  <c r="L115" i="2"/>
  <c r="K115" i="2"/>
  <c r="O115" i="2" s="1"/>
  <c r="P115" i="2" s="1"/>
  <c r="Q115" i="2" s="1"/>
  <c r="S115" i="2" s="1"/>
  <c r="T115" i="2" s="1"/>
  <c r="N114" i="2"/>
  <c r="M114" i="2"/>
  <c r="L114" i="2"/>
  <c r="K114" i="2"/>
  <c r="O114" i="2" s="1"/>
  <c r="P114" i="2" s="1"/>
  <c r="N113" i="2"/>
  <c r="M113" i="2"/>
  <c r="L113" i="2"/>
  <c r="K113" i="2"/>
  <c r="N112" i="2"/>
  <c r="M112" i="2"/>
  <c r="L112" i="2"/>
  <c r="K112" i="2"/>
  <c r="O112" i="2" s="1"/>
  <c r="P112" i="2" s="1"/>
  <c r="N111" i="2"/>
  <c r="M111" i="2"/>
  <c r="L111" i="2"/>
  <c r="K111" i="2"/>
  <c r="O111" i="2" s="1"/>
  <c r="P111" i="2" s="1"/>
  <c r="R111" i="2" s="1"/>
  <c r="N110" i="2"/>
  <c r="M110" i="2"/>
  <c r="L110" i="2"/>
  <c r="K110" i="2"/>
  <c r="O110" i="2" s="1"/>
  <c r="P110" i="2" s="1"/>
  <c r="N109" i="2"/>
  <c r="M109" i="2"/>
  <c r="L109" i="2"/>
  <c r="K109" i="2"/>
  <c r="N108" i="2"/>
  <c r="M108" i="2"/>
  <c r="L108" i="2"/>
  <c r="K108" i="2"/>
  <c r="O108" i="2" s="1"/>
  <c r="P108" i="2" s="1"/>
  <c r="N106" i="2"/>
  <c r="M106" i="2"/>
  <c r="L106" i="2"/>
  <c r="K106" i="2"/>
  <c r="O106" i="2" s="1"/>
  <c r="P106" i="2" s="1"/>
  <c r="Q106" i="2" s="1"/>
  <c r="S106" i="2" s="1"/>
  <c r="T106" i="2" s="1"/>
  <c r="G106" i="2"/>
  <c r="N105" i="2"/>
  <c r="M105" i="2"/>
  <c r="L105" i="2"/>
  <c r="K105" i="2"/>
  <c r="O105" i="2" s="1"/>
  <c r="P105" i="2" s="1"/>
  <c r="G105" i="2"/>
  <c r="N104" i="2"/>
  <c r="M104" i="2"/>
  <c r="L104" i="2"/>
  <c r="K104" i="2"/>
  <c r="O104" i="2" s="1"/>
  <c r="P104" i="2" s="1"/>
  <c r="N103" i="2"/>
  <c r="M103" i="2"/>
  <c r="L103" i="2"/>
  <c r="K103" i="2"/>
  <c r="N102" i="2"/>
  <c r="M102" i="2"/>
  <c r="L102" i="2"/>
  <c r="K102" i="2"/>
  <c r="O102" i="2" s="1"/>
  <c r="P102" i="2" s="1"/>
  <c r="G102" i="2"/>
  <c r="N101" i="2"/>
  <c r="M101" i="2"/>
  <c r="L101" i="2"/>
  <c r="K101" i="2"/>
  <c r="O101" i="2" s="1"/>
  <c r="P101" i="2" s="1"/>
  <c r="G101" i="2"/>
  <c r="N99" i="2"/>
  <c r="M99" i="2"/>
  <c r="L99" i="2"/>
  <c r="K99" i="2"/>
  <c r="G99" i="2"/>
  <c r="N98" i="2"/>
  <c r="M98" i="2"/>
  <c r="L98" i="2"/>
  <c r="K98" i="2"/>
  <c r="O98" i="2" s="1"/>
  <c r="P98" i="2" s="1"/>
  <c r="N97" i="2"/>
  <c r="M97" i="2"/>
  <c r="L97" i="2"/>
  <c r="K97" i="2"/>
  <c r="O97" i="2" s="1"/>
  <c r="P97" i="2" s="1"/>
  <c r="Q97" i="2" s="1"/>
  <c r="S97" i="2" s="1"/>
  <c r="T97" i="2" s="1"/>
  <c r="N96" i="2"/>
  <c r="M96" i="2"/>
  <c r="L96" i="2"/>
  <c r="K96" i="2"/>
  <c r="O96" i="2" s="1"/>
  <c r="P96" i="2" s="1"/>
  <c r="G96" i="2"/>
  <c r="N95" i="2"/>
  <c r="M95" i="2"/>
  <c r="L95" i="2"/>
  <c r="K95" i="2"/>
  <c r="O95" i="2" s="1"/>
  <c r="P95" i="2" s="1"/>
  <c r="G95" i="2"/>
  <c r="N93" i="2"/>
  <c r="M93" i="2"/>
  <c r="L93" i="2"/>
  <c r="K93" i="2"/>
  <c r="O93" i="2" s="1"/>
  <c r="P93" i="2" s="1"/>
  <c r="Q93" i="2" s="1"/>
  <c r="S93" i="2" s="1"/>
  <c r="T93" i="2" s="1"/>
  <c r="G93" i="2"/>
  <c r="N92" i="2"/>
  <c r="M92" i="2"/>
  <c r="L92" i="2"/>
  <c r="K92" i="2"/>
  <c r="O92" i="2" s="1"/>
  <c r="P92" i="2" s="1"/>
  <c r="R92" i="2" s="1"/>
  <c r="N91" i="2"/>
  <c r="M91" i="2"/>
  <c r="L91" i="2"/>
  <c r="K91" i="2"/>
  <c r="O91" i="2" s="1"/>
  <c r="P91" i="2" s="1"/>
  <c r="G91" i="2"/>
  <c r="N90" i="2"/>
  <c r="M90" i="2"/>
  <c r="L90" i="2"/>
  <c r="K90" i="2"/>
  <c r="O90" i="2" s="1"/>
  <c r="P90" i="2" s="1"/>
  <c r="G90" i="2"/>
  <c r="N89" i="2"/>
  <c r="M89" i="2"/>
  <c r="L89" i="2"/>
  <c r="K89" i="2"/>
  <c r="G89" i="2"/>
  <c r="N87" i="2"/>
  <c r="M87" i="2"/>
  <c r="L87" i="2"/>
  <c r="K87" i="2"/>
  <c r="O87" i="2" s="1"/>
  <c r="P87" i="2" s="1"/>
  <c r="G87" i="2"/>
  <c r="N86" i="2"/>
  <c r="M86" i="2"/>
  <c r="L86" i="2"/>
  <c r="K86" i="2"/>
  <c r="O86" i="2" s="1"/>
  <c r="P86" i="2" s="1"/>
  <c r="G86" i="2"/>
  <c r="N85" i="2"/>
  <c r="M85" i="2"/>
  <c r="L85" i="2"/>
  <c r="K85" i="2"/>
  <c r="O85" i="2" s="1"/>
  <c r="P85" i="2" s="1"/>
  <c r="G85" i="2"/>
  <c r="N84" i="2"/>
  <c r="M84" i="2"/>
  <c r="L84" i="2"/>
  <c r="K84" i="2"/>
  <c r="O84" i="2" s="1"/>
  <c r="P84" i="2" s="1"/>
  <c r="R84" i="2" s="1"/>
  <c r="N82" i="2"/>
  <c r="M82" i="2"/>
  <c r="L82" i="2"/>
  <c r="K82" i="2"/>
  <c r="O82" i="2" s="1"/>
  <c r="P82" i="2" s="1"/>
  <c r="G82" i="2"/>
  <c r="N81" i="2"/>
  <c r="M81" i="2"/>
  <c r="L81" i="2"/>
  <c r="K81" i="2"/>
  <c r="O81" i="2" s="1"/>
  <c r="P81" i="2" s="1"/>
  <c r="G81" i="2"/>
  <c r="N80" i="2"/>
  <c r="M80" i="2"/>
  <c r="L80" i="2"/>
  <c r="K80" i="2"/>
  <c r="G80" i="2"/>
  <c r="N79" i="2"/>
  <c r="M79" i="2"/>
  <c r="L79" i="2"/>
  <c r="K79" i="2"/>
  <c r="O79" i="2" s="1"/>
  <c r="P79" i="2" s="1"/>
  <c r="G79" i="2"/>
  <c r="N78" i="2"/>
  <c r="M78" i="2"/>
  <c r="L78" i="2"/>
  <c r="K78" i="2"/>
  <c r="O78" i="2" s="1"/>
  <c r="P78" i="2" s="1"/>
  <c r="N76" i="2"/>
  <c r="M76" i="2"/>
  <c r="L76" i="2"/>
  <c r="K76" i="2"/>
  <c r="G76" i="2"/>
  <c r="N75" i="2"/>
  <c r="M75" i="2"/>
  <c r="L75" i="2"/>
  <c r="K75" i="2"/>
  <c r="O75" i="2" s="1"/>
  <c r="P75" i="2" s="1"/>
  <c r="R75" i="2" s="1"/>
  <c r="G75" i="2"/>
  <c r="N74" i="2"/>
  <c r="M74" i="2"/>
  <c r="L74" i="2"/>
  <c r="K74" i="2"/>
  <c r="O74" i="2" s="1"/>
  <c r="P74" i="2" s="1"/>
  <c r="G74" i="2"/>
  <c r="N73" i="2"/>
  <c r="M73" i="2"/>
  <c r="L73" i="2"/>
  <c r="K73" i="2"/>
  <c r="G73" i="2"/>
  <c r="N71" i="2"/>
  <c r="M71" i="2"/>
  <c r="L71" i="2"/>
  <c r="K71" i="2"/>
  <c r="G71" i="2"/>
  <c r="N70" i="2"/>
  <c r="M70" i="2"/>
  <c r="L70" i="2"/>
  <c r="K70" i="2"/>
  <c r="O70" i="2" s="1"/>
  <c r="P70" i="2" s="1"/>
  <c r="R70" i="2" s="1"/>
  <c r="G70" i="2"/>
  <c r="N69" i="2"/>
  <c r="M69" i="2"/>
  <c r="L69" i="2"/>
  <c r="K69" i="2"/>
  <c r="O69" i="2" s="1"/>
  <c r="P69" i="2" s="1"/>
  <c r="G69" i="2"/>
  <c r="N67" i="2"/>
  <c r="M67" i="2"/>
  <c r="L67" i="2"/>
  <c r="K67" i="2"/>
  <c r="N66" i="2"/>
  <c r="M66" i="2"/>
  <c r="L66" i="2"/>
  <c r="K66" i="2"/>
  <c r="O66" i="2" s="1"/>
  <c r="P66" i="2" s="1"/>
  <c r="R66" i="2" s="1"/>
  <c r="N65" i="2"/>
  <c r="M65" i="2"/>
  <c r="L65" i="2"/>
  <c r="K65" i="2"/>
  <c r="O65" i="2" s="1"/>
  <c r="P65" i="2" s="1"/>
  <c r="N64" i="2"/>
  <c r="M64" i="2"/>
  <c r="L64" i="2"/>
  <c r="K64" i="2"/>
  <c r="O64" i="2" s="1"/>
  <c r="P64" i="2" s="1"/>
  <c r="N62" i="2"/>
  <c r="M62" i="2"/>
  <c r="L62" i="2"/>
  <c r="K62" i="2"/>
  <c r="G62" i="2"/>
  <c r="N61" i="2"/>
  <c r="M61" i="2"/>
  <c r="L61" i="2"/>
  <c r="K61" i="2"/>
  <c r="G61" i="2"/>
  <c r="N60" i="2"/>
  <c r="M60" i="2"/>
  <c r="L60" i="2"/>
  <c r="K60" i="2"/>
  <c r="G60" i="2"/>
  <c r="N59" i="2"/>
  <c r="M59" i="2"/>
  <c r="L59" i="2"/>
  <c r="K59" i="2"/>
  <c r="O59" i="2" s="1"/>
  <c r="P59" i="2" s="1"/>
  <c r="G59" i="2"/>
  <c r="N57" i="2"/>
  <c r="M57" i="2"/>
  <c r="L57" i="2"/>
  <c r="K57" i="2"/>
  <c r="G57" i="2"/>
  <c r="N56" i="2"/>
  <c r="M56" i="2"/>
  <c r="L56" i="2"/>
  <c r="K56" i="2"/>
  <c r="O56" i="2" s="1"/>
  <c r="P56" i="2" s="1"/>
  <c r="G56" i="2"/>
  <c r="N55" i="2"/>
  <c r="M55" i="2"/>
  <c r="L55" i="2"/>
  <c r="K55" i="2"/>
  <c r="O55" i="2" s="1"/>
  <c r="P55" i="2" s="1"/>
  <c r="G55" i="2"/>
  <c r="N54" i="2"/>
  <c r="M54" i="2"/>
  <c r="L54" i="2"/>
  <c r="K54" i="2"/>
  <c r="G54" i="2"/>
  <c r="N53" i="2"/>
  <c r="M53" i="2"/>
  <c r="L53" i="2"/>
  <c r="K53" i="2"/>
  <c r="O53" i="2" s="1"/>
  <c r="P53" i="2" s="1"/>
  <c r="G53" i="2"/>
  <c r="N52" i="2"/>
  <c r="M52" i="2"/>
  <c r="L52" i="2"/>
  <c r="K52" i="2"/>
  <c r="O52" i="2" s="1"/>
  <c r="P52" i="2" s="1"/>
  <c r="G52" i="2"/>
  <c r="N50" i="2"/>
  <c r="M50" i="2"/>
  <c r="L50" i="2"/>
  <c r="K50" i="2"/>
  <c r="O50" i="2" s="1"/>
  <c r="P50" i="2" s="1"/>
  <c r="G50" i="2"/>
  <c r="N49" i="2"/>
  <c r="M49" i="2"/>
  <c r="L49" i="2"/>
  <c r="K49" i="2"/>
  <c r="G49" i="2"/>
  <c r="N48" i="2"/>
  <c r="M48" i="2"/>
  <c r="L48" i="2"/>
  <c r="K48" i="2"/>
  <c r="O48" i="2" s="1"/>
  <c r="P48" i="2" s="1"/>
  <c r="G48" i="2"/>
  <c r="N47" i="2"/>
  <c r="M47" i="2"/>
  <c r="L47" i="2"/>
  <c r="K47" i="2"/>
  <c r="O47" i="2" s="1"/>
  <c r="P47" i="2" s="1"/>
  <c r="G47" i="2"/>
  <c r="N46" i="2"/>
  <c r="M46" i="2"/>
  <c r="L46" i="2"/>
  <c r="K46" i="2"/>
  <c r="O46" i="2" s="1"/>
  <c r="P46" i="2" s="1"/>
  <c r="G46" i="2"/>
  <c r="N44" i="2"/>
  <c r="M44" i="2"/>
  <c r="L44" i="2"/>
  <c r="K44" i="2"/>
  <c r="G44" i="2"/>
  <c r="N43" i="2"/>
  <c r="M43" i="2"/>
  <c r="L43" i="2"/>
  <c r="K43" i="2"/>
  <c r="O43" i="2" s="1"/>
  <c r="P43" i="2" s="1"/>
  <c r="G43" i="2"/>
  <c r="N42" i="2"/>
  <c r="M42" i="2"/>
  <c r="L42" i="2"/>
  <c r="K42" i="2"/>
  <c r="O42" i="2" s="1"/>
  <c r="P42" i="2" s="1"/>
  <c r="G42" i="2"/>
  <c r="N41" i="2"/>
  <c r="M41" i="2"/>
  <c r="L41" i="2"/>
  <c r="K41" i="2"/>
  <c r="O41" i="2" s="1"/>
  <c r="P41" i="2" s="1"/>
  <c r="G41" i="2"/>
  <c r="N40" i="2"/>
  <c r="M40" i="2"/>
  <c r="L40" i="2"/>
  <c r="K40" i="2"/>
  <c r="G40" i="2"/>
  <c r="N38" i="2"/>
  <c r="M38" i="2"/>
  <c r="L38" i="2"/>
  <c r="K38" i="2"/>
  <c r="O38" i="2" s="1"/>
  <c r="P38" i="2" s="1"/>
  <c r="G38" i="2"/>
  <c r="N37" i="2"/>
  <c r="M37" i="2"/>
  <c r="L37" i="2"/>
  <c r="K37" i="2"/>
  <c r="O37" i="2" s="1"/>
  <c r="P37" i="2" s="1"/>
  <c r="G37" i="2"/>
  <c r="N36" i="2"/>
  <c r="M36" i="2"/>
  <c r="L36" i="2"/>
  <c r="K36" i="2"/>
  <c r="O36" i="2" s="1"/>
  <c r="P36" i="2" s="1"/>
  <c r="G36" i="2"/>
  <c r="N35" i="2"/>
  <c r="M35" i="2"/>
  <c r="L35" i="2"/>
  <c r="K35" i="2"/>
  <c r="O35" i="2" s="1"/>
  <c r="P35" i="2" s="1"/>
  <c r="G35" i="2"/>
  <c r="N34" i="2"/>
  <c r="M34" i="2"/>
  <c r="L34" i="2"/>
  <c r="K34" i="2"/>
  <c r="G34" i="2"/>
  <c r="N33" i="2"/>
  <c r="M33" i="2"/>
  <c r="L33" i="2"/>
  <c r="K33" i="2"/>
  <c r="O33" i="2" s="1"/>
  <c r="P33" i="2" s="1"/>
  <c r="G33" i="2"/>
  <c r="N32" i="2"/>
  <c r="M32" i="2"/>
  <c r="L32" i="2"/>
  <c r="K32" i="2"/>
  <c r="O32" i="2" s="1"/>
  <c r="P32" i="2" s="1"/>
  <c r="G32" i="2"/>
  <c r="N31" i="2"/>
  <c r="M31" i="2"/>
  <c r="L31" i="2"/>
  <c r="K31" i="2"/>
  <c r="O31" i="2" s="1"/>
  <c r="P31" i="2" s="1"/>
  <c r="G31" i="2"/>
  <c r="N30" i="2"/>
  <c r="M30" i="2"/>
  <c r="L30" i="2"/>
  <c r="K30" i="2"/>
  <c r="O30" i="2" s="1"/>
  <c r="P30" i="2" s="1"/>
  <c r="G30" i="2"/>
  <c r="N28" i="2"/>
  <c r="M28" i="2"/>
  <c r="L28" i="2"/>
  <c r="K28" i="2"/>
  <c r="O28" i="2" s="1"/>
  <c r="P28" i="2" s="1"/>
  <c r="G28" i="2"/>
  <c r="N27" i="2"/>
  <c r="M27" i="2"/>
  <c r="L27" i="2"/>
  <c r="K27" i="2"/>
  <c r="O27" i="2" s="1"/>
  <c r="P27" i="2" s="1"/>
  <c r="N26" i="2"/>
  <c r="M26" i="2"/>
  <c r="L26" i="2"/>
  <c r="K26" i="2"/>
  <c r="O26" i="2" s="1"/>
  <c r="P26" i="2" s="1"/>
  <c r="N25" i="2"/>
  <c r="O25" i="2" s="1"/>
  <c r="P25" i="2" s="1"/>
  <c r="M25" i="2"/>
  <c r="L25" i="2"/>
  <c r="K25" i="2"/>
  <c r="G25" i="2"/>
  <c r="N24" i="2"/>
  <c r="M24" i="2"/>
  <c r="L24" i="2"/>
  <c r="K24" i="2"/>
  <c r="O24" i="2" s="1"/>
  <c r="P24" i="2" s="1"/>
  <c r="G24" i="2"/>
  <c r="N23" i="2"/>
  <c r="M23" i="2"/>
  <c r="L23" i="2"/>
  <c r="K23" i="2"/>
  <c r="O23" i="2" s="1"/>
  <c r="P23" i="2" s="1"/>
  <c r="G23" i="2"/>
  <c r="N22" i="2"/>
  <c r="M22" i="2"/>
  <c r="L22" i="2"/>
  <c r="K22" i="2"/>
  <c r="O22" i="2" s="1"/>
  <c r="P22" i="2" s="1"/>
  <c r="N21" i="2"/>
  <c r="M21" i="2"/>
  <c r="L21" i="2"/>
  <c r="K21" i="2"/>
  <c r="O21" i="2" s="1"/>
  <c r="P21" i="2" s="1"/>
  <c r="N20" i="2"/>
  <c r="M20" i="2"/>
  <c r="L20" i="2"/>
  <c r="K20" i="2"/>
  <c r="O20" i="2" s="1"/>
  <c r="P20" i="2" s="1"/>
  <c r="N19" i="2"/>
  <c r="M19" i="2"/>
  <c r="L19" i="2"/>
  <c r="K19" i="2"/>
  <c r="O19" i="2" s="1"/>
  <c r="P19" i="2" s="1"/>
  <c r="N18" i="2"/>
  <c r="M18" i="2"/>
  <c r="L18" i="2"/>
  <c r="K18" i="2"/>
  <c r="O18" i="2" s="1"/>
  <c r="P18" i="2" s="1"/>
  <c r="N17" i="2"/>
  <c r="M17" i="2"/>
  <c r="L17" i="2"/>
  <c r="K17" i="2"/>
  <c r="O17" i="2" s="1"/>
  <c r="P17" i="2" s="1"/>
  <c r="G17" i="2"/>
  <c r="N16" i="2"/>
  <c r="M16" i="2"/>
  <c r="L16" i="2"/>
  <c r="K16" i="2"/>
  <c r="O16" i="2" s="1"/>
  <c r="P16" i="2" s="1"/>
  <c r="N15" i="2"/>
  <c r="M15" i="2"/>
  <c r="L15" i="2"/>
  <c r="K15" i="2"/>
  <c r="O15" i="2" s="1"/>
  <c r="P15" i="2" s="1"/>
  <c r="G15" i="2"/>
  <c r="N14" i="2"/>
  <c r="M14" i="2"/>
  <c r="L14" i="2"/>
  <c r="K14" i="2"/>
  <c r="O14" i="2" s="1"/>
  <c r="P14" i="2" s="1"/>
  <c r="G14" i="2"/>
  <c r="N13" i="2"/>
  <c r="M13" i="2"/>
  <c r="L13" i="2"/>
  <c r="K13" i="2"/>
  <c r="O13" i="2" s="1"/>
  <c r="P13" i="2" s="1"/>
  <c r="G13" i="2"/>
  <c r="N12" i="2"/>
  <c r="M12" i="2"/>
  <c r="L12" i="2"/>
  <c r="K12" i="2"/>
  <c r="K122" i="2" s="1"/>
  <c r="G12" i="2"/>
  <c r="K127" i="1"/>
  <c r="J127" i="1"/>
  <c r="I127" i="1"/>
  <c r="G127" i="1"/>
  <c r="F127" i="1"/>
  <c r="O125" i="1"/>
  <c r="N125" i="1"/>
  <c r="M125" i="1"/>
  <c r="L125" i="1"/>
  <c r="O124" i="1"/>
  <c r="N124" i="1"/>
  <c r="M124" i="1"/>
  <c r="L124" i="1"/>
  <c r="O123" i="1"/>
  <c r="N123" i="1"/>
  <c r="M123" i="1"/>
  <c r="L123" i="1"/>
  <c r="O122" i="1"/>
  <c r="N122" i="1"/>
  <c r="M122" i="1"/>
  <c r="L122" i="1"/>
  <c r="O121" i="1"/>
  <c r="N121" i="1"/>
  <c r="M121" i="1"/>
  <c r="L121" i="1"/>
  <c r="O120" i="1"/>
  <c r="N120" i="1"/>
  <c r="M120" i="1"/>
  <c r="L120" i="1"/>
  <c r="O119" i="1"/>
  <c r="N119" i="1"/>
  <c r="M119" i="1"/>
  <c r="L119" i="1"/>
  <c r="O118" i="1"/>
  <c r="N118" i="1"/>
  <c r="M118" i="1"/>
  <c r="L118" i="1"/>
  <c r="O117" i="1"/>
  <c r="N117" i="1"/>
  <c r="M117" i="1"/>
  <c r="L117" i="1"/>
  <c r="O116" i="1"/>
  <c r="N116" i="1"/>
  <c r="M116" i="1"/>
  <c r="L116" i="1"/>
  <c r="O115" i="1"/>
  <c r="N115" i="1"/>
  <c r="M115" i="1"/>
  <c r="L115" i="1"/>
  <c r="O114" i="1"/>
  <c r="N114" i="1"/>
  <c r="M114" i="1"/>
  <c r="L114" i="1"/>
  <c r="O113" i="1"/>
  <c r="N113" i="1"/>
  <c r="M113" i="1"/>
  <c r="L113" i="1"/>
  <c r="O112" i="1"/>
  <c r="N112" i="1"/>
  <c r="M112" i="1"/>
  <c r="L112" i="1"/>
  <c r="O110" i="1"/>
  <c r="N110" i="1"/>
  <c r="M110" i="1"/>
  <c r="L110" i="1"/>
  <c r="H110" i="1"/>
  <c r="O109" i="1"/>
  <c r="N109" i="1"/>
  <c r="M109" i="1"/>
  <c r="L109" i="1"/>
  <c r="H109" i="1"/>
  <c r="O108" i="1"/>
  <c r="N108" i="1"/>
  <c r="M108" i="1"/>
  <c r="L108" i="1"/>
  <c r="O107" i="1"/>
  <c r="N107" i="1"/>
  <c r="M107" i="1"/>
  <c r="L107" i="1"/>
  <c r="O106" i="1"/>
  <c r="N106" i="1"/>
  <c r="M106" i="1"/>
  <c r="L106" i="1"/>
  <c r="H106" i="1"/>
  <c r="O105" i="1"/>
  <c r="N105" i="1"/>
  <c r="M105" i="1"/>
  <c r="L105" i="1"/>
  <c r="H105" i="1"/>
  <c r="O103" i="1"/>
  <c r="N103" i="1"/>
  <c r="M103" i="1"/>
  <c r="L103" i="1"/>
  <c r="H103" i="1"/>
  <c r="O102" i="1"/>
  <c r="N102" i="1"/>
  <c r="M102" i="1"/>
  <c r="L102" i="1"/>
  <c r="O101" i="1"/>
  <c r="N101" i="1"/>
  <c r="M101" i="1"/>
  <c r="L101" i="1"/>
  <c r="O100" i="1"/>
  <c r="N100" i="1"/>
  <c r="M100" i="1"/>
  <c r="L100" i="1"/>
  <c r="H100" i="1"/>
  <c r="O99" i="1"/>
  <c r="N99" i="1"/>
  <c r="M99" i="1"/>
  <c r="L99" i="1"/>
  <c r="H99" i="1"/>
  <c r="O97" i="1"/>
  <c r="N97" i="1"/>
  <c r="M97" i="1"/>
  <c r="L97" i="1"/>
  <c r="H97" i="1"/>
  <c r="O96" i="1"/>
  <c r="N96" i="1"/>
  <c r="M96" i="1"/>
  <c r="L96" i="1"/>
  <c r="O95" i="1"/>
  <c r="N95" i="1"/>
  <c r="M95" i="1"/>
  <c r="L95" i="1"/>
  <c r="H95" i="1"/>
  <c r="O94" i="1"/>
  <c r="N94" i="1"/>
  <c r="M94" i="1"/>
  <c r="L94" i="1"/>
  <c r="H94" i="1"/>
  <c r="O93" i="1"/>
  <c r="N93" i="1"/>
  <c r="M93" i="1"/>
  <c r="L93" i="1"/>
  <c r="H93" i="1"/>
  <c r="O91" i="1"/>
  <c r="N91" i="1"/>
  <c r="M91" i="1"/>
  <c r="L91" i="1"/>
  <c r="H91" i="1"/>
  <c r="O90" i="1"/>
  <c r="N90" i="1"/>
  <c r="M90" i="1"/>
  <c r="L90" i="1"/>
  <c r="H90" i="1"/>
  <c r="O89" i="1"/>
  <c r="N89" i="1"/>
  <c r="M89" i="1"/>
  <c r="L89" i="1"/>
  <c r="H89" i="1"/>
  <c r="O88" i="1"/>
  <c r="N88" i="1"/>
  <c r="M88" i="1"/>
  <c r="L88" i="1"/>
  <c r="O86" i="1"/>
  <c r="N86" i="1"/>
  <c r="M86" i="1"/>
  <c r="L86" i="1"/>
  <c r="H86" i="1"/>
  <c r="O85" i="1"/>
  <c r="N85" i="1"/>
  <c r="M85" i="1"/>
  <c r="L85" i="1"/>
  <c r="H85" i="1"/>
  <c r="O84" i="1"/>
  <c r="N84" i="1"/>
  <c r="M84" i="1"/>
  <c r="L84" i="1"/>
  <c r="H84" i="1"/>
  <c r="O83" i="1"/>
  <c r="N83" i="1"/>
  <c r="M83" i="1"/>
  <c r="L83" i="1"/>
  <c r="H83" i="1"/>
  <c r="O82" i="1"/>
  <c r="N82" i="1"/>
  <c r="M82" i="1"/>
  <c r="L82" i="1"/>
  <c r="O80" i="1"/>
  <c r="N80" i="1"/>
  <c r="M80" i="1"/>
  <c r="L80" i="1"/>
  <c r="H80" i="1"/>
  <c r="O79" i="1"/>
  <c r="N79" i="1"/>
  <c r="M79" i="1"/>
  <c r="L79" i="1"/>
  <c r="H79" i="1"/>
  <c r="O78" i="1"/>
  <c r="N78" i="1"/>
  <c r="M78" i="1"/>
  <c r="L78" i="1"/>
  <c r="H78" i="1"/>
  <c r="O77" i="1"/>
  <c r="N77" i="1"/>
  <c r="M77" i="1"/>
  <c r="L77" i="1"/>
  <c r="H77" i="1"/>
  <c r="O75" i="1"/>
  <c r="N75" i="1"/>
  <c r="M75" i="1"/>
  <c r="L75" i="1"/>
  <c r="H75" i="1"/>
  <c r="O74" i="1"/>
  <c r="N74" i="1"/>
  <c r="M74" i="1"/>
  <c r="L74" i="1"/>
  <c r="H74" i="1"/>
  <c r="O73" i="1"/>
  <c r="N73" i="1"/>
  <c r="M73" i="1"/>
  <c r="L73" i="1"/>
  <c r="H73" i="1"/>
  <c r="O71" i="1"/>
  <c r="N71" i="1"/>
  <c r="M71" i="1"/>
  <c r="L71" i="1"/>
  <c r="O70" i="1"/>
  <c r="N70" i="1"/>
  <c r="M70" i="1"/>
  <c r="L70" i="1"/>
  <c r="O69" i="1"/>
  <c r="N69" i="1"/>
  <c r="M69" i="1"/>
  <c r="L69" i="1"/>
  <c r="O68" i="1"/>
  <c r="N68" i="1"/>
  <c r="M68" i="1"/>
  <c r="L68" i="1"/>
  <c r="O66" i="1"/>
  <c r="N66" i="1"/>
  <c r="M66" i="1"/>
  <c r="L66" i="1"/>
  <c r="H66" i="1"/>
  <c r="O65" i="1"/>
  <c r="N65" i="1"/>
  <c r="M65" i="1"/>
  <c r="L65" i="1"/>
  <c r="H65" i="1"/>
  <c r="O64" i="1"/>
  <c r="N64" i="1"/>
  <c r="M64" i="1"/>
  <c r="L64" i="1"/>
  <c r="H64" i="1"/>
  <c r="O63" i="1"/>
  <c r="N63" i="1"/>
  <c r="M63" i="1"/>
  <c r="L63" i="1"/>
  <c r="H63" i="1"/>
  <c r="O61" i="1"/>
  <c r="N61" i="1"/>
  <c r="M61" i="1"/>
  <c r="L61" i="1"/>
  <c r="H61" i="1"/>
  <c r="O60" i="1"/>
  <c r="N60" i="1"/>
  <c r="M60" i="1"/>
  <c r="L60" i="1"/>
  <c r="H60" i="1"/>
  <c r="O59" i="1"/>
  <c r="N59" i="1"/>
  <c r="M59" i="1"/>
  <c r="L59" i="1"/>
  <c r="H59" i="1"/>
  <c r="O58" i="1"/>
  <c r="N58" i="1"/>
  <c r="M58" i="1"/>
  <c r="L58" i="1"/>
  <c r="H58" i="1"/>
  <c r="O57" i="1"/>
  <c r="N57" i="1"/>
  <c r="M57" i="1"/>
  <c r="L57" i="1"/>
  <c r="H57" i="1"/>
  <c r="O56" i="1"/>
  <c r="N56" i="1"/>
  <c r="M56" i="1"/>
  <c r="L56" i="1"/>
  <c r="H56" i="1"/>
  <c r="O54" i="1"/>
  <c r="N54" i="1"/>
  <c r="M54" i="1"/>
  <c r="L54" i="1"/>
  <c r="H54" i="1"/>
  <c r="O53" i="1"/>
  <c r="N53" i="1"/>
  <c r="M53" i="1"/>
  <c r="L53" i="1"/>
  <c r="H53" i="1"/>
  <c r="O52" i="1"/>
  <c r="N52" i="1"/>
  <c r="M52" i="1"/>
  <c r="L52" i="1"/>
  <c r="H52" i="1"/>
  <c r="O51" i="1"/>
  <c r="N51" i="1"/>
  <c r="M51" i="1"/>
  <c r="L51" i="1"/>
  <c r="H51" i="1"/>
  <c r="O50" i="1"/>
  <c r="N50" i="1"/>
  <c r="M50" i="1"/>
  <c r="L50" i="1"/>
  <c r="H50" i="1"/>
  <c r="O48" i="1"/>
  <c r="N48" i="1"/>
  <c r="M48" i="1"/>
  <c r="L48" i="1"/>
  <c r="H48" i="1"/>
  <c r="O47" i="1"/>
  <c r="N47" i="1"/>
  <c r="M47" i="1"/>
  <c r="L47" i="1"/>
  <c r="H47" i="1"/>
  <c r="O46" i="1"/>
  <c r="N46" i="1"/>
  <c r="M46" i="1"/>
  <c r="L46" i="1"/>
  <c r="H46" i="1"/>
  <c r="O45" i="1"/>
  <c r="N45" i="1"/>
  <c r="M45" i="1"/>
  <c r="L45" i="1"/>
  <c r="H45" i="1"/>
  <c r="O44" i="1"/>
  <c r="N44" i="1"/>
  <c r="M44" i="1"/>
  <c r="L44" i="1"/>
  <c r="H44" i="1"/>
  <c r="O42" i="1"/>
  <c r="N42" i="1"/>
  <c r="M42" i="1"/>
  <c r="L42" i="1"/>
  <c r="H42" i="1"/>
  <c r="O41" i="1"/>
  <c r="N41" i="1"/>
  <c r="M41" i="1"/>
  <c r="L41" i="1"/>
  <c r="H41" i="1"/>
  <c r="O40" i="1"/>
  <c r="N40" i="1"/>
  <c r="M40" i="1"/>
  <c r="L40" i="1"/>
  <c r="H40" i="1"/>
  <c r="O39" i="1"/>
  <c r="N39" i="1"/>
  <c r="M39" i="1"/>
  <c r="L39" i="1"/>
  <c r="H39" i="1"/>
  <c r="O38" i="1"/>
  <c r="N38" i="1"/>
  <c r="M38" i="1"/>
  <c r="L38" i="1"/>
  <c r="H38" i="1"/>
  <c r="O37" i="1"/>
  <c r="N37" i="1"/>
  <c r="M37" i="1"/>
  <c r="L37" i="1"/>
  <c r="H37" i="1"/>
  <c r="O36" i="1"/>
  <c r="N36" i="1"/>
  <c r="M36" i="1"/>
  <c r="L36" i="1"/>
  <c r="H36" i="1"/>
  <c r="O35" i="1"/>
  <c r="N35" i="1"/>
  <c r="M35" i="1"/>
  <c r="L35" i="1"/>
  <c r="H35" i="1"/>
  <c r="O34" i="1"/>
  <c r="N34" i="1"/>
  <c r="M34" i="1"/>
  <c r="L34" i="1"/>
  <c r="H34" i="1"/>
  <c r="O32" i="1"/>
  <c r="N32" i="1"/>
  <c r="M32" i="1"/>
  <c r="L32" i="1"/>
  <c r="H32" i="1"/>
  <c r="O31" i="1"/>
  <c r="N31" i="1"/>
  <c r="M31" i="1"/>
  <c r="L31" i="1"/>
  <c r="O30" i="1"/>
  <c r="N30" i="1"/>
  <c r="M30" i="1"/>
  <c r="L30" i="1"/>
  <c r="O29" i="1"/>
  <c r="N29" i="1"/>
  <c r="M29" i="1"/>
  <c r="L29" i="1"/>
  <c r="H29" i="1"/>
  <c r="O28" i="1"/>
  <c r="N28" i="1"/>
  <c r="M28" i="1"/>
  <c r="L28" i="1"/>
  <c r="H28" i="1"/>
  <c r="O27" i="1"/>
  <c r="N27" i="1"/>
  <c r="M27" i="1"/>
  <c r="L27" i="1"/>
  <c r="H27" i="1"/>
  <c r="O26" i="1"/>
  <c r="N26" i="1"/>
  <c r="M26" i="1"/>
  <c r="L26" i="1"/>
  <c r="O25" i="1"/>
  <c r="N25" i="1"/>
  <c r="M25" i="1"/>
  <c r="L25" i="1"/>
  <c r="O24" i="1"/>
  <c r="N24" i="1"/>
  <c r="M24" i="1"/>
  <c r="L24" i="1"/>
  <c r="O23" i="1"/>
  <c r="N23" i="1"/>
  <c r="M23" i="1"/>
  <c r="L23" i="1"/>
  <c r="O22" i="1"/>
  <c r="N22" i="1"/>
  <c r="M22" i="1"/>
  <c r="L22" i="1"/>
  <c r="O21" i="1"/>
  <c r="N21" i="1"/>
  <c r="M21" i="1"/>
  <c r="L21" i="1"/>
  <c r="H21" i="1"/>
  <c r="O20" i="1"/>
  <c r="N20" i="1"/>
  <c r="M20" i="1"/>
  <c r="L20" i="1"/>
  <c r="O19" i="1"/>
  <c r="N19" i="1"/>
  <c r="M19" i="1"/>
  <c r="L19" i="1"/>
  <c r="H19" i="1"/>
  <c r="O18" i="1"/>
  <c r="N18" i="1"/>
  <c r="M18" i="1"/>
  <c r="L18" i="1"/>
  <c r="H18" i="1"/>
  <c r="O17" i="1"/>
  <c r="N17" i="1"/>
  <c r="M17" i="1"/>
  <c r="L17" i="1"/>
  <c r="H17" i="1"/>
  <c r="O16" i="1"/>
  <c r="N16" i="1"/>
  <c r="M16" i="1"/>
  <c r="L16" i="1"/>
  <c r="H16" i="1"/>
  <c r="P28" i="1" l="1"/>
  <c r="Q28" i="1" s="1"/>
  <c r="R28" i="1" s="1"/>
  <c r="P63" i="1"/>
  <c r="Q63" i="1" s="1"/>
  <c r="R63" i="1" s="1"/>
  <c r="P73" i="1"/>
  <c r="Q73" i="1" s="1"/>
  <c r="S73" i="1" s="1"/>
  <c r="P78" i="1"/>
  <c r="Q78" i="1" s="1"/>
  <c r="S78" i="1" s="1"/>
  <c r="P110" i="1"/>
  <c r="Q110" i="1" s="1"/>
  <c r="R110" i="1" s="1"/>
  <c r="P112" i="1"/>
  <c r="Q112" i="1" s="1"/>
  <c r="S112" i="1" s="1"/>
  <c r="P113" i="1"/>
  <c r="Q113" i="1" s="1"/>
  <c r="S113" i="1" s="1"/>
  <c r="P116" i="1"/>
  <c r="Q116" i="1" s="1"/>
  <c r="S116" i="1" s="1"/>
  <c r="P117" i="1"/>
  <c r="Q117" i="1" s="1"/>
  <c r="S117" i="1" s="1"/>
  <c r="P118" i="1"/>
  <c r="Q118" i="1" s="1"/>
  <c r="S118" i="1" s="1"/>
  <c r="P121" i="1"/>
  <c r="Q121" i="1" s="1"/>
  <c r="S121" i="1" s="1"/>
  <c r="P29" i="1"/>
  <c r="Q29" i="1" s="1"/>
  <c r="R29" i="1" s="1"/>
  <c r="P125" i="1"/>
  <c r="Q125" i="1" s="1"/>
  <c r="R125" i="1" s="1"/>
  <c r="U125" i="1" s="1"/>
  <c r="P27" i="1"/>
  <c r="Q27" i="1" s="1"/>
  <c r="R27" i="1" s="1"/>
  <c r="P66" i="1"/>
  <c r="Q66" i="1" s="1"/>
  <c r="R66" i="1" s="1"/>
  <c r="P71" i="1"/>
  <c r="Q71" i="1" s="1"/>
  <c r="R71" i="1" s="1"/>
  <c r="P77" i="1"/>
  <c r="Q77" i="1" s="1"/>
  <c r="R77" i="1" s="1"/>
  <c r="P100" i="1"/>
  <c r="Q100" i="1" s="1"/>
  <c r="R100" i="1" s="1"/>
  <c r="P101" i="1"/>
  <c r="Q101" i="1" s="1"/>
  <c r="R101" i="1" s="1"/>
  <c r="P109" i="1"/>
  <c r="Q109" i="1" s="1"/>
  <c r="R109" i="1" s="1"/>
  <c r="Q15" i="2"/>
  <c r="S15" i="2" s="1"/>
  <c r="T15" i="2" s="1"/>
  <c r="R15" i="2"/>
  <c r="R26" i="2"/>
  <c r="Q26" i="2"/>
  <c r="S26" i="2" s="1"/>
  <c r="T26" i="2" s="1"/>
  <c r="Q36" i="2"/>
  <c r="S36" i="2" s="1"/>
  <c r="T36" i="2" s="1"/>
  <c r="R36" i="2"/>
  <c r="Q46" i="2"/>
  <c r="S46" i="2" s="1"/>
  <c r="T46" i="2" s="1"/>
  <c r="R46" i="2"/>
  <c r="Q55" i="2"/>
  <c r="S55" i="2" s="1"/>
  <c r="T55" i="2" s="1"/>
  <c r="R55" i="2"/>
  <c r="R18" i="2"/>
  <c r="Q18" i="2"/>
  <c r="S18" i="2" s="1"/>
  <c r="T18" i="2" s="1"/>
  <c r="R19" i="2"/>
  <c r="Q19" i="2"/>
  <c r="S19" i="2" s="1"/>
  <c r="T19" i="2" s="1"/>
  <c r="R20" i="2"/>
  <c r="Q20" i="2"/>
  <c r="S20" i="2" s="1"/>
  <c r="T20" i="2" s="1"/>
  <c r="R21" i="2"/>
  <c r="Q21" i="2"/>
  <c r="S21" i="2" s="1"/>
  <c r="T21" i="2" s="1"/>
  <c r="R22" i="2"/>
  <c r="Q22" i="2"/>
  <c r="S22" i="2" s="1"/>
  <c r="T22" i="2" s="1"/>
  <c r="R28" i="2"/>
  <c r="Q28" i="2"/>
  <c r="S28" i="2" s="1"/>
  <c r="T28" i="2" s="1"/>
  <c r="R33" i="2"/>
  <c r="Q33" i="2"/>
  <c r="S33" i="2" s="1"/>
  <c r="T33" i="2" s="1"/>
  <c r="R37" i="2"/>
  <c r="Q37" i="2"/>
  <c r="S37" i="2" s="1"/>
  <c r="T37" i="2" s="1"/>
  <c r="R42" i="2"/>
  <c r="Q42" i="2"/>
  <c r="S42" i="2" s="1"/>
  <c r="T42" i="2" s="1"/>
  <c r="R47" i="2"/>
  <c r="Q47" i="2"/>
  <c r="S47" i="2" s="1"/>
  <c r="T47" i="2" s="1"/>
  <c r="R52" i="2"/>
  <c r="Q52" i="2"/>
  <c r="S52" i="2" s="1"/>
  <c r="T52" i="2" s="1"/>
  <c r="R56" i="2"/>
  <c r="Q56" i="2"/>
  <c r="S56" i="2" s="1"/>
  <c r="T56" i="2" s="1"/>
  <c r="R78" i="2"/>
  <c r="Q78" i="2"/>
  <c r="S78" i="2" s="1"/>
  <c r="T78" i="2" s="1"/>
  <c r="R82" i="2"/>
  <c r="Q82" i="2"/>
  <c r="S82" i="2" s="1"/>
  <c r="T82" i="2" s="1"/>
  <c r="R95" i="2"/>
  <c r="Q95" i="2"/>
  <c r="S95" i="2" s="1"/>
  <c r="T95" i="2" s="1"/>
  <c r="R102" i="2"/>
  <c r="Q102" i="2"/>
  <c r="S102" i="2" s="1"/>
  <c r="T102" i="2" s="1"/>
  <c r="R104" i="2"/>
  <c r="Q104" i="2"/>
  <c r="S104" i="2" s="1"/>
  <c r="T104" i="2" s="1"/>
  <c r="R16" i="2"/>
  <c r="Q16" i="2"/>
  <c r="S16" i="2" s="1"/>
  <c r="T16" i="2" s="1"/>
  <c r="Q32" i="2"/>
  <c r="S32" i="2" s="1"/>
  <c r="T32" i="2" s="1"/>
  <c r="R32" i="2"/>
  <c r="Q41" i="2"/>
  <c r="S41" i="2" s="1"/>
  <c r="T41" i="2" s="1"/>
  <c r="R41" i="2"/>
  <c r="Q50" i="2"/>
  <c r="S50" i="2" s="1"/>
  <c r="T50" i="2" s="1"/>
  <c r="R50" i="2"/>
  <c r="Q81" i="2"/>
  <c r="S81" i="2" s="1"/>
  <c r="T81" i="2" s="1"/>
  <c r="R81" i="2"/>
  <c r="R87" i="2"/>
  <c r="Q87" i="2"/>
  <c r="S87" i="2" s="1"/>
  <c r="T87" i="2" s="1"/>
  <c r="Q101" i="2"/>
  <c r="S101" i="2" s="1"/>
  <c r="T101" i="2" s="1"/>
  <c r="R101" i="2"/>
  <c r="R17" i="2"/>
  <c r="Q17" i="2"/>
  <c r="S17" i="2" s="1"/>
  <c r="T17" i="2" s="1"/>
  <c r="R13" i="2"/>
  <c r="Q13" i="2"/>
  <c r="S13" i="2" s="1"/>
  <c r="T13" i="2" s="1"/>
  <c r="R23" i="2"/>
  <c r="Q23" i="2"/>
  <c r="S23" i="2" s="1"/>
  <c r="T23" i="2" s="1"/>
  <c r="R30" i="2"/>
  <c r="Q30" i="2"/>
  <c r="S30" i="2" s="1"/>
  <c r="T30" i="2" s="1"/>
  <c r="R38" i="2"/>
  <c r="Q38" i="2"/>
  <c r="S38" i="2" s="1"/>
  <c r="T38" i="2" s="1"/>
  <c r="R43" i="2"/>
  <c r="Q43" i="2"/>
  <c r="S43" i="2" s="1"/>
  <c r="T43" i="2" s="1"/>
  <c r="R48" i="2"/>
  <c r="Q48" i="2"/>
  <c r="S48" i="2" s="1"/>
  <c r="T48" i="2" s="1"/>
  <c r="R53" i="2"/>
  <c r="Q53" i="2"/>
  <c r="S53" i="2" s="1"/>
  <c r="T53" i="2" s="1"/>
  <c r="R64" i="2"/>
  <c r="Q64" i="2"/>
  <c r="S64" i="2" s="1"/>
  <c r="T64" i="2" s="1"/>
  <c r="Q65" i="2"/>
  <c r="S65" i="2" s="1"/>
  <c r="T65" i="2" s="1"/>
  <c r="R65" i="2"/>
  <c r="Q85" i="2"/>
  <c r="S85" i="2" s="1"/>
  <c r="T85" i="2" s="1"/>
  <c r="R85" i="2"/>
  <c r="Q90" i="2"/>
  <c r="S90" i="2" s="1"/>
  <c r="T90" i="2" s="1"/>
  <c r="R90" i="2"/>
  <c r="R96" i="2"/>
  <c r="Q96" i="2"/>
  <c r="S96" i="2" s="1"/>
  <c r="T96" i="2" s="1"/>
  <c r="R105" i="2"/>
  <c r="Q105" i="2"/>
  <c r="S105" i="2" s="1"/>
  <c r="T105" i="2" s="1"/>
  <c r="Q27" i="2"/>
  <c r="S27" i="2" s="1"/>
  <c r="T27" i="2" s="1"/>
  <c r="R27" i="2"/>
  <c r="R14" i="2"/>
  <c r="Q14" i="2"/>
  <c r="S14" i="2" s="1"/>
  <c r="T14" i="2" s="1"/>
  <c r="R24" i="2"/>
  <c r="Q24" i="2"/>
  <c r="S24" i="2" s="1"/>
  <c r="T24" i="2" s="1"/>
  <c r="Q25" i="2"/>
  <c r="S25" i="2" s="1"/>
  <c r="T25" i="2" s="1"/>
  <c r="R25" i="2"/>
  <c r="R31" i="2"/>
  <c r="Q31" i="2"/>
  <c r="S31" i="2" s="1"/>
  <c r="T31" i="2" s="1"/>
  <c r="R35" i="2"/>
  <c r="Q35" i="2"/>
  <c r="S35" i="2" s="1"/>
  <c r="T35" i="2" s="1"/>
  <c r="R59" i="2"/>
  <c r="Q59" i="2"/>
  <c r="S59" i="2" s="1"/>
  <c r="T59" i="2" s="1"/>
  <c r="R86" i="2"/>
  <c r="Q86" i="2"/>
  <c r="S86" i="2" s="1"/>
  <c r="T86" i="2" s="1"/>
  <c r="R91" i="2"/>
  <c r="Q91" i="2"/>
  <c r="S91" i="2" s="1"/>
  <c r="T91" i="2" s="1"/>
  <c r="R110" i="2"/>
  <c r="Q110" i="2"/>
  <c r="S110" i="2" s="1"/>
  <c r="T110" i="2" s="1"/>
  <c r="R114" i="2"/>
  <c r="Q114" i="2"/>
  <c r="S114" i="2" s="1"/>
  <c r="T114" i="2" s="1"/>
  <c r="R118" i="2"/>
  <c r="Q118" i="2"/>
  <c r="S118" i="2" s="1"/>
  <c r="T118" i="2" s="1"/>
  <c r="O12" i="2"/>
  <c r="Q84" i="2"/>
  <c r="S84" i="2" s="1"/>
  <c r="T84" i="2" s="1"/>
  <c r="O57" i="2"/>
  <c r="P57" i="2" s="1"/>
  <c r="O62" i="2"/>
  <c r="P62" i="2" s="1"/>
  <c r="Q66" i="2"/>
  <c r="S66" i="2" s="1"/>
  <c r="T66" i="2" s="1"/>
  <c r="R69" i="2"/>
  <c r="Q69" i="2"/>
  <c r="S69" i="2" s="1"/>
  <c r="T69" i="2" s="1"/>
  <c r="O73" i="2"/>
  <c r="P73" i="2" s="1"/>
  <c r="R79" i="2"/>
  <c r="Q79" i="2"/>
  <c r="S79" i="2" s="1"/>
  <c r="T79" i="2" s="1"/>
  <c r="Q92" i="2"/>
  <c r="S92" i="2" s="1"/>
  <c r="T92" i="2" s="1"/>
  <c r="O103" i="2"/>
  <c r="P103" i="2" s="1"/>
  <c r="R106" i="2"/>
  <c r="R115" i="2"/>
  <c r="Q119" i="2"/>
  <c r="S119" i="2" s="1"/>
  <c r="T119" i="2" s="1"/>
  <c r="R93" i="2"/>
  <c r="R97" i="2"/>
  <c r="R112" i="2"/>
  <c r="Q112" i="2"/>
  <c r="S112" i="2" s="1"/>
  <c r="T112" i="2" s="1"/>
  <c r="M122" i="2"/>
  <c r="O34" i="2"/>
  <c r="P34" i="2" s="1"/>
  <c r="O40" i="2"/>
  <c r="P40" i="2" s="1"/>
  <c r="O44" i="2"/>
  <c r="P44" i="2" s="1"/>
  <c r="O49" i="2"/>
  <c r="P49" i="2" s="1"/>
  <c r="O54" i="2"/>
  <c r="P54" i="2" s="1"/>
  <c r="Q75" i="2"/>
  <c r="S75" i="2" s="1"/>
  <c r="T75" i="2" s="1"/>
  <c r="O89" i="2"/>
  <c r="P89" i="2" s="1"/>
  <c r="R98" i="2"/>
  <c r="Q98" i="2"/>
  <c r="S98" i="2" s="1"/>
  <c r="T98" i="2" s="1"/>
  <c r="R108" i="2"/>
  <c r="Q108" i="2"/>
  <c r="S108" i="2" s="1"/>
  <c r="T108" i="2" s="1"/>
  <c r="Q111" i="2"/>
  <c r="S111" i="2" s="1"/>
  <c r="T111" i="2" s="1"/>
  <c r="R116" i="2"/>
  <c r="Q116" i="2"/>
  <c r="S116" i="2" s="1"/>
  <c r="T116" i="2" s="1"/>
  <c r="R120" i="2"/>
  <c r="Q120" i="2"/>
  <c r="S120" i="2" s="1"/>
  <c r="T120" i="2" s="1"/>
  <c r="Q70" i="2"/>
  <c r="S70" i="2" s="1"/>
  <c r="T70" i="2" s="1"/>
  <c r="L122" i="2"/>
  <c r="N122" i="2"/>
  <c r="O67" i="2"/>
  <c r="P67" i="2" s="1"/>
  <c r="R74" i="2"/>
  <c r="Q74" i="2"/>
  <c r="S74" i="2" s="1"/>
  <c r="T74" i="2" s="1"/>
  <c r="O60" i="2"/>
  <c r="P60" i="2" s="1"/>
  <c r="O80" i="2"/>
  <c r="P80" i="2" s="1"/>
  <c r="O99" i="2"/>
  <c r="P99" i="2" s="1"/>
  <c r="O109" i="2"/>
  <c r="P109" i="2" s="1"/>
  <c r="O113" i="2"/>
  <c r="P113" i="2" s="1"/>
  <c r="O117" i="2"/>
  <c r="P117" i="2" s="1"/>
  <c r="O121" i="2"/>
  <c r="P121" i="2" s="1"/>
  <c r="O61" i="2"/>
  <c r="P61" i="2" s="1"/>
  <c r="O71" i="2"/>
  <c r="P71" i="2" s="1"/>
  <c r="O76" i="2"/>
  <c r="P76" i="2" s="1"/>
  <c r="P22" i="1"/>
  <c r="Q22" i="1" s="1"/>
  <c r="R22" i="1" s="1"/>
  <c r="P23" i="1"/>
  <c r="Q23" i="1" s="1"/>
  <c r="S23" i="1" s="1"/>
  <c r="P26" i="1"/>
  <c r="Q26" i="1" s="1"/>
  <c r="R26" i="1" s="1"/>
  <c r="P65" i="1"/>
  <c r="Q65" i="1" s="1"/>
  <c r="S65" i="1" s="1"/>
  <c r="P75" i="1"/>
  <c r="Q75" i="1" s="1"/>
  <c r="S75" i="1" s="1"/>
  <c r="P80" i="1"/>
  <c r="Q80" i="1" s="1"/>
  <c r="S80" i="1" s="1"/>
  <c r="P99" i="1"/>
  <c r="Q99" i="1" s="1"/>
  <c r="S99" i="1" s="1"/>
  <c r="P108" i="1"/>
  <c r="Q108" i="1" s="1"/>
  <c r="S108" i="1" s="1"/>
  <c r="P20" i="1"/>
  <c r="Q20" i="1" s="1"/>
  <c r="R20" i="1" s="1"/>
  <c r="P21" i="1"/>
  <c r="Q21" i="1" s="1"/>
  <c r="R21" i="1" s="1"/>
  <c r="P25" i="1"/>
  <c r="Q25" i="1" s="1"/>
  <c r="R25" i="1" s="1"/>
  <c r="P44" i="1"/>
  <c r="Q44" i="1" s="1"/>
  <c r="R44" i="1" s="1"/>
  <c r="P45" i="1"/>
  <c r="Q45" i="1" s="1"/>
  <c r="S45" i="1" s="1"/>
  <c r="P46" i="1"/>
  <c r="Q46" i="1" s="1"/>
  <c r="R46" i="1" s="1"/>
  <c r="P47" i="1"/>
  <c r="Q47" i="1" s="1"/>
  <c r="S47" i="1" s="1"/>
  <c r="P48" i="1"/>
  <c r="Q48" i="1" s="1"/>
  <c r="R48" i="1" s="1"/>
  <c r="P50" i="1"/>
  <c r="Q50" i="1" s="1"/>
  <c r="S50" i="1" s="1"/>
  <c r="P51" i="1"/>
  <c r="Q51" i="1" s="1"/>
  <c r="S51" i="1" s="1"/>
  <c r="P52" i="1"/>
  <c r="Q52" i="1" s="1"/>
  <c r="S52" i="1" s="1"/>
  <c r="P53" i="1"/>
  <c r="Q53" i="1" s="1"/>
  <c r="R53" i="1" s="1"/>
  <c r="P54" i="1"/>
  <c r="Q54" i="1" s="1"/>
  <c r="R54" i="1" s="1"/>
  <c r="P56" i="1"/>
  <c r="Q56" i="1" s="1"/>
  <c r="R56" i="1" s="1"/>
  <c r="P57" i="1"/>
  <c r="Q57" i="1" s="1"/>
  <c r="S57" i="1" s="1"/>
  <c r="P59" i="1"/>
  <c r="Q59" i="1" s="1"/>
  <c r="R59" i="1" s="1"/>
  <c r="P60" i="1"/>
  <c r="Q60" i="1" s="1"/>
  <c r="R60" i="1" s="1"/>
  <c r="P61" i="1"/>
  <c r="Q61" i="1" s="1"/>
  <c r="S61" i="1" s="1"/>
  <c r="P96" i="1"/>
  <c r="Q96" i="1" s="1"/>
  <c r="S96" i="1" s="1"/>
  <c r="P97" i="1"/>
  <c r="Q97" i="1" s="1"/>
  <c r="R97" i="1" s="1"/>
  <c r="P107" i="1"/>
  <c r="Q107" i="1" s="1"/>
  <c r="S107" i="1" s="1"/>
  <c r="P114" i="1"/>
  <c r="Q114" i="1" s="1"/>
  <c r="S114" i="1" s="1"/>
  <c r="P120" i="1"/>
  <c r="Q120" i="1" s="1"/>
  <c r="R120" i="1" s="1"/>
  <c r="U120" i="1" s="1"/>
  <c r="P124" i="1"/>
  <c r="Q124" i="1" s="1"/>
  <c r="R124" i="1" s="1"/>
  <c r="U124" i="1" s="1"/>
  <c r="O127" i="1"/>
  <c r="P17" i="1"/>
  <c r="Q17" i="1" s="1"/>
  <c r="R17" i="1" s="1"/>
  <c r="P18" i="1"/>
  <c r="Q18" i="1" s="1"/>
  <c r="R18" i="1" s="1"/>
  <c r="P19" i="1"/>
  <c r="Q19" i="1" s="1"/>
  <c r="S19" i="1" s="1"/>
  <c r="P24" i="1"/>
  <c r="Q24" i="1" s="1"/>
  <c r="R24" i="1" s="1"/>
  <c r="P31" i="1"/>
  <c r="Q31" i="1" s="1"/>
  <c r="S31" i="1" s="1"/>
  <c r="P32" i="1"/>
  <c r="Q32" i="1" s="1"/>
  <c r="R32" i="1" s="1"/>
  <c r="P34" i="1"/>
  <c r="Q34" i="1" s="1"/>
  <c r="S34" i="1" s="1"/>
  <c r="P35" i="1"/>
  <c r="Q35" i="1" s="1"/>
  <c r="S35" i="1" s="1"/>
  <c r="P36" i="1"/>
  <c r="Q36" i="1" s="1"/>
  <c r="S36" i="1" s="1"/>
  <c r="P37" i="1"/>
  <c r="Q37" i="1" s="1"/>
  <c r="S37" i="1" s="1"/>
  <c r="P38" i="1"/>
  <c r="Q38" i="1" s="1"/>
  <c r="S38" i="1" s="1"/>
  <c r="P39" i="1"/>
  <c r="Q39" i="1" s="1"/>
  <c r="S39" i="1" s="1"/>
  <c r="P40" i="1"/>
  <c r="Q40" i="1" s="1"/>
  <c r="S40" i="1" s="1"/>
  <c r="P41" i="1"/>
  <c r="Q41" i="1" s="1"/>
  <c r="R41" i="1" s="1"/>
  <c r="P42" i="1"/>
  <c r="Q42" i="1" s="1"/>
  <c r="S42" i="1" s="1"/>
  <c r="P69" i="1"/>
  <c r="Q69" i="1" s="1"/>
  <c r="R69" i="1" s="1"/>
  <c r="P88" i="1"/>
  <c r="Q88" i="1" s="1"/>
  <c r="S88" i="1" s="1"/>
  <c r="P89" i="1"/>
  <c r="Q89" i="1" s="1"/>
  <c r="S89" i="1" s="1"/>
  <c r="P90" i="1"/>
  <c r="Q90" i="1" s="1"/>
  <c r="S90" i="1" s="1"/>
  <c r="P93" i="1"/>
  <c r="Q93" i="1" s="1"/>
  <c r="S93" i="1" s="1"/>
  <c r="P94" i="1"/>
  <c r="Q94" i="1" s="1"/>
  <c r="S94" i="1" s="1"/>
  <c r="P95" i="1"/>
  <c r="Q95" i="1" s="1"/>
  <c r="S95" i="1" s="1"/>
  <c r="P102" i="1"/>
  <c r="Q102" i="1" s="1"/>
  <c r="R102" i="1" s="1"/>
  <c r="P103" i="1"/>
  <c r="Q103" i="1" s="1"/>
  <c r="S103" i="1" s="1"/>
  <c r="P105" i="1"/>
  <c r="Q105" i="1" s="1"/>
  <c r="S105" i="1" s="1"/>
  <c r="P106" i="1"/>
  <c r="Q106" i="1" s="1"/>
  <c r="R106" i="1" s="1"/>
  <c r="P115" i="1"/>
  <c r="Q115" i="1" s="1"/>
  <c r="S115" i="1" s="1"/>
  <c r="P119" i="1"/>
  <c r="Q119" i="1" s="1"/>
  <c r="S119" i="1" s="1"/>
  <c r="P123" i="1"/>
  <c r="Q123" i="1" s="1"/>
  <c r="S123" i="1" s="1"/>
  <c r="M127" i="1"/>
  <c r="P30" i="1"/>
  <c r="Q30" i="1" s="1"/>
  <c r="R30" i="1" s="1"/>
  <c r="P82" i="1"/>
  <c r="Q82" i="1" s="1"/>
  <c r="S82" i="1" s="1"/>
  <c r="P83" i="1"/>
  <c r="Q83" i="1" s="1"/>
  <c r="S83" i="1" s="1"/>
  <c r="P84" i="1"/>
  <c r="Q84" i="1" s="1"/>
  <c r="S84" i="1" s="1"/>
  <c r="P86" i="1"/>
  <c r="Q86" i="1" s="1"/>
  <c r="R86" i="1" s="1"/>
  <c r="P122" i="1"/>
  <c r="Q122" i="1" s="1"/>
  <c r="R122" i="1" s="1"/>
  <c r="U122" i="1" s="1"/>
  <c r="S20" i="1"/>
  <c r="S28" i="1"/>
  <c r="L127" i="1"/>
  <c r="P16" i="1"/>
  <c r="P58" i="1"/>
  <c r="Q58" i="1" s="1"/>
  <c r="P64" i="1"/>
  <c r="Q64" i="1" s="1"/>
  <c r="P70" i="1"/>
  <c r="Q70" i="1" s="1"/>
  <c r="P79" i="1"/>
  <c r="Q79" i="1" s="1"/>
  <c r="P85" i="1"/>
  <c r="Q85" i="1" s="1"/>
  <c r="P91" i="1"/>
  <c r="Q91" i="1" s="1"/>
  <c r="S125" i="1"/>
  <c r="N127" i="1"/>
  <c r="P68" i="1"/>
  <c r="Q68" i="1" s="1"/>
  <c r="P74" i="1"/>
  <c r="Q74" i="1" s="1"/>
  <c r="R118" i="1"/>
  <c r="U118" i="1" s="1"/>
  <c r="S110" i="1" l="1"/>
  <c r="R117" i="1"/>
  <c r="U117" i="1" s="1"/>
  <c r="S100" i="1"/>
  <c r="S63" i="1"/>
  <c r="U109" i="1"/>
  <c r="AX109" i="1"/>
  <c r="AM109" i="1"/>
  <c r="AP109" i="1"/>
  <c r="AU109" i="1"/>
  <c r="U110" i="1"/>
  <c r="AX110" i="1"/>
  <c r="AP110" i="1"/>
  <c r="AM110" i="1"/>
  <c r="AU110" i="1"/>
  <c r="U106" i="1"/>
  <c r="AX106" i="1"/>
  <c r="AP106" i="1"/>
  <c r="AM106" i="1"/>
  <c r="AU106" i="1"/>
  <c r="R112" i="1"/>
  <c r="U112" i="1" s="1"/>
  <c r="S124" i="1"/>
  <c r="S27" i="1"/>
  <c r="U101" i="1"/>
  <c r="AP101" i="1"/>
  <c r="AM101" i="1"/>
  <c r="U102" i="1"/>
  <c r="AM102" i="1"/>
  <c r="AP102" i="1"/>
  <c r="U97" i="1"/>
  <c r="AP97" i="1"/>
  <c r="AM97" i="1"/>
  <c r="U100" i="1"/>
  <c r="AP100" i="1"/>
  <c r="AM100" i="1"/>
  <c r="U86" i="1"/>
  <c r="AM86" i="1"/>
  <c r="AP86" i="1"/>
  <c r="U77" i="1"/>
  <c r="AM77" i="1"/>
  <c r="AP77" i="1"/>
  <c r="U71" i="1"/>
  <c r="AP71" i="1"/>
  <c r="AM71" i="1"/>
  <c r="U69" i="1"/>
  <c r="AP69" i="1"/>
  <c r="AM69" i="1"/>
  <c r="U66" i="1"/>
  <c r="AM66" i="1"/>
  <c r="AP66" i="1"/>
  <c r="U63" i="1"/>
  <c r="AP63" i="1"/>
  <c r="AM63" i="1"/>
  <c r="U56" i="1"/>
  <c r="AM56" i="1"/>
  <c r="AP56" i="1"/>
  <c r="U60" i="1"/>
  <c r="AP60" i="1"/>
  <c r="AM60" i="1"/>
  <c r="R45" i="1"/>
  <c r="Z45" i="1" s="1"/>
  <c r="U59" i="1"/>
  <c r="AP59" i="1"/>
  <c r="AM59" i="1"/>
  <c r="R103" i="1"/>
  <c r="U54" i="1"/>
  <c r="AX54" i="1"/>
  <c r="AU54" i="1"/>
  <c r="AP54" i="1"/>
  <c r="AM54" i="1"/>
  <c r="U53" i="1"/>
  <c r="AX53" i="1"/>
  <c r="AU53" i="1"/>
  <c r="AP53" i="1"/>
  <c r="AM53" i="1"/>
  <c r="R75" i="1"/>
  <c r="U48" i="1"/>
  <c r="AX48" i="1"/>
  <c r="AU48" i="1"/>
  <c r="AP48" i="1"/>
  <c r="AM48" i="1"/>
  <c r="Z48" i="1"/>
  <c r="W48" i="1"/>
  <c r="AC48" i="1"/>
  <c r="U44" i="1"/>
  <c r="AX44" i="1"/>
  <c r="AC44" i="1"/>
  <c r="W44" i="1"/>
  <c r="AU44" i="1"/>
  <c r="AP44" i="1"/>
  <c r="Z44" i="1"/>
  <c r="AM44" i="1"/>
  <c r="U46" i="1"/>
  <c r="AM46" i="1"/>
  <c r="Z46" i="1"/>
  <c r="AX46" i="1"/>
  <c r="W46" i="1"/>
  <c r="AP46" i="1"/>
  <c r="AU46" i="1"/>
  <c r="AC46" i="1"/>
  <c r="R31" i="1"/>
  <c r="AH31" i="1" s="1"/>
  <c r="S60" i="1"/>
  <c r="S101" i="1"/>
  <c r="S122" i="1"/>
  <c r="S54" i="1"/>
  <c r="R119" i="1"/>
  <c r="U119" i="1" s="1"/>
  <c r="R107" i="1"/>
  <c r="R121" i="1"/>
  <c r="U121" i="1" s="1"/>
  <c r="R113" i="1"/>
  <c r="U113" i="1" s="1"/>
  <c r="R116" i="1"/>
  <c r="U116" i="1" s="1"/>
  <c r="R94" i="1"/>
  <c r="R80" i="1"/>
  <c r="R82" i="1"/>
  <c r="R88" i="1"/>
  <c r="S17" i="1"/>
  <c r="R83" i="1"/>
  <c r="S109" i="1"/>
  <c r="R40" i="1"/>
  <c r="AU40" i="1" s="1"/>
  <c r="R36" i="1"/>
  <c r="U36" i="1" s="1"/>
  <c r="S71" i="1"/>
  <c r="R51" i="1"/>
  <c r="AE41" i="1"/>
  <c r="AH41" i="1"/>
  <c r="AP41" i="1"/>
  <c r="AM41" i="1"/>
  <c r="AC41" i="1"/>
  <c r="R123" i="1"/>
  <c r="U123" i="1" s="1"/>
  <c r="R105" i="1"/>
  <c r="R114" i="1"/>
  <c r="U114" i="1" s="1"/>
  <c r="R93" i="1"/>
  <c r="S69" i="1"/>
  <c r="R39" i="1"/>
  <c r="U39" i="1" s="1"/>
  <c r="R35" i="1"/>
  <c r="S24" i="1"/>
  <c r="R61" i="1"/>
  <c r="S56" i="1"/>
  <c r="R50" i="1"/>
  <c r="S21" i="1"/>
  <c r="R78" i="1"/>
  <c r="R73" i="1"/>
  <c r="S66" i="1"/>
  <c r="S29" i="1"/>
  <c r="S22" i="1"/>
  <c r="S46" i="1"/>
  <c r="R23" i="1"/>
  <c r="AX23" i="1" s="1"/>
  <c r="S59" i="1"/>
  <c r="R37" i="1"/>
  <c r="AU37" i="1" s="1"/>
  <c r="AP24" i="1"/>
  <c r="AH24" i="1"/>
  <c r="AX24" i="1"/>
  <c r="AX22" i="1"/>
  <c r="AH22" i="1"/>
  <c r="AP22" i="1"/>
  <c r="AP18" i="1"/>
  <c r="AX18" i="1"/>
  <c r="AH18" i="1"/>
  <c r="S120" i="1"/>
  <c r="AH29" i="1"/>
  <c r="AP29" i="1"/>
  <c r="AX29" i="1"/>
  <c r="AP27" i="1"/>
  <c r="AX27" i="1"/>
  <c r="AH27" i="1"/>
  <c r="R84" i="1"/>
  <c r="AP20" i="1"/>
  <c r="AX20" i="1"/>
  <c r="AH20" i="1"/>
  <c r="AH32" i="1"/>
  <c r="AX32" i="1"/>
  <c r="AP32" i="1"/>
  <c r="AH25" i="1"/>
  <c r="AP25" i="1"/>
  <c r="AX25" i="1"/>
  <c r="AH26" i="1"/>
  <c r="AX26" i="1"/>
  <c r="AP26" i="1"/>
  <c r="AX17" i="1"/>
  <c r="AH17" i="1"/>
  <c r="AP17" i="1"/>
  <c r="R47" i="1"/>
  <c r="AP21" i="1"/>
  <c r="AX21" i="1"/>
  <c r="AH21" i="1"/>
  <c r="AH28" i="1"/>
  <c r="AX28" i="1"/>
  <c r="AP28" i="1"/>
  <c r="AH30" i="1"/>
  <c r="AX30" i="1"/>
  <c r="AP30" i="1"/>
  <c r="Z25" i="1"/>
  <c r="AC25" i="1"/>
  <c r="S18" i="1"/>
  <c r="R52" i="1"/>
  <c r="Z28" i="1"/>
  <c r="AC28" i="1"/>
  <c r="S26" i="1"/>
  <c r="Z24" i="1"/>
  <c r="AC24" i="1"/>
  <c r="Z20" i="1"/>
  <c r="AC20" i="1"/>
  <c r="AC18" i="1"/>
  <c r="Z18" i="1"/>
  <c r="AC26" i="1"/>
  <c r="Z26" i="1"/>
  <c r="Z21" i="1"/>
  <c r="AC21" i="1"/>
  <c r="Z32" i="1"/>
  <c r="AC32" i="1"/>
  <c r="S106" i="1"/>
  <c r="R89" i="1"/>
  <c r="Z17" i="1"/>
  <c r="AC17" i="1"/>
  <c r="Z29" i="1"/>
  <c r="AC29" i="1"/>
  <c r="AC27" i="1"/>
  <c r="Z27" i="1"/>
  <c r="Z22" i="1"/>
  <c r="AC22" i="1"/>
  <c r="R57" i="1"/>
  <c r="Z30" i="1"/>
  <c r="AC30" i="1"/>
  <c r="U40" i="1"/>
  <c r="U24" i="1"/>
  <c r="AE24" i="1"/>
  <c r="AM24" i="1"/>
  <c r="AU24" i="1"/>
  <c r="W24" i="1"/>
  <c r="U21" i="1"/>
  <c r="W21" i="1"/>
  <c r="AE21" i="1"/>
  <c r="AU21" i="1"/>
  <c r="AM21" i="1"/>
  <c r="U20" i="1"/>
  <c r="AE20" i="1"/>
  <c r="AM20" i="1"/>
  <c r="W20" i="1"/>
  <c r="AU20" i="1"/>
  <c r="U41" i="1"/>
  <c r="AU41" i="1"/>
  <c r="U32" i="1"/>
  <c r="AE32" i="1"/>
  <c r="AM32" i="1"/>
  <c r="AU32" i="1"/>
  <c r="W32" i="1"/>
  <c r="U18" i="1"/>
  <c r="AU18" i="1"/>
  <c r="W18" i="1"/>
  <c r="AM18" i="1"/>
  <c r="AE18" i="1"/>
  <c r="U25" i="1"/>
  <c r="W25" i="1"/>
  <c r="AE25" i="1"/>
  <c r="AM25" i="1"/>
  <c r="AU25" i="1"/>
  <c r="U26" i="1"/>
  <c r="AU26" i="1"/>
  <c r="W26" i="1"/>
  <c r="AM26" i="1"/>
  <c r="AE26" i="1"/>
  <c r="U28" i="1"/>
  <c r="AE28" i="1"/>
  <c r="AM28" i="1"/>
  <c r="W28" i="1"/>
  <c r="AU28" i="1"/>
  <c r="U17" i="1"/>
  <c r="W17" i="1"/>
  <c r="AE17" i="1"/>
  <c r="AM17" i="1"/>
  <c r="AU17" i="1"/>
  <c r="U29" i="1"/>
  <c r="W29" i="1"/>
  <c r="AE29" i="1"/>
  <c r="AU29" i="1"/>
  <c r="AM29" i="1"/>
  <c r="U27" i="1"/>
  <c r="AM27" i="1"/>
  <c r="AU27" i="1"/>
  <c r="W27" i="1"/>
  <c r="AE27" i="1"/>
  <c r="U22" i="1"/>
  <c r="AU22" i="1"/>
  <c r="W22" i="1"/>
  <c r="AE22" i="1"/>
  <c r="AM22" i="1"/>
  <c r="U30" i="1"/>
  <c r="AU30" i="1"/>
  <c r="W30" i="1"/>
  <c r="AM30" i="1"/>
  <c r="AE30" i="1"/>
  <c r="R95" i="1"/>
  <c r="R96" i="1"/>
  <c r="R99" i="1"/>
  <c r="S41" i="1"/>
  <c r="S32" i="1"/>
  <c r="S77" i="1"/>
  <c r="S25" i="1"/>
  <c r="R109" i="2"/>
  <c r="Q109" i="2"/>
  <c r="S109" i="2" s="1"/>
  <c r="T109" i="2" s="1"/>
  <c r="R40" i="2"/>
  <c r="Q40" i="2"/>
  <c r="S40" i="2" s="1"/>
  <c r="T40" i="2" s="1"/>
  <c r="R121" i="2"/>
  <c r="Q121" i="2"/>
  <c r="S121" i="2" s="1"/>
  <c r="T121" i="2" s="1"/>
  <c r="R99" i="2"/>
  <c r="Q99" i="2"/>
  <c r="S99" i="2" s="1"/>
  <c r="T99" i="2" s="1"/>
  <c r="R54" i="2"/>
  <c r="Q54" i="2"/>
  <c r="S54" i="2" s="1"/>
  <c r="T54" i="2" s="1"/>
  <c r="Q34" i="2"/>
  <c r="S34" i="2" s="1"/>
  <c r="T34" i="2" s="1"/>
  <c r="R34" i="2"/>
  <c r="O122" i="2"/>
  <c r="P12" i="2"/>
  <c r="Q61" i="2"/>
  <c r="S61" i="2" s="1"/>
  <c r="T61" i="2" s="1"/>
  <c r="R61" i="2"/>
  <c r="Q76" i="2"/>
  <c r="S76" i="2" s="1"/>
  <c r="T76" i="2" s="1"/>
  <c r="R76" i="2"/>
  <c r="R117" i="2"/>
  <c r="Q117" i="2"/>
  <c r="S117" i="2" s="1"/>
  <c r="T117" i="2" s="1"/>
  <c r="R80" i="2"/>
  <c r="Q80" i="2"/>
  <c r="S80" i="2" s="1"/>
  <c r="T80" i="2" s="1"/>
  <c r="Q67" i="2"/>
  <c r="S67" i="2" s="1"/>
  <c r="T67" i="2" s="1"/>
  <c r="R67" i="2"/>
  <c r="R49" i="2"/>
  <c r="Q49" i="2"/>
  <c r="S49" i="2" s="1"/>
  <c r="T49" i="2" s="1"/>
  <c r="R103" i="2"/>
  <c r="Q103" i="2"/>
  <c r="S103" i="2" s="1"/>
  <c r="T103" i="2" s="1"/>
  <c r="Q73" i="2"/>
  <c r="S73" i="2" s="1"/>
  <c r="T73" i="2" s="1"/>
  <c r="R73" i="2"/>
  <c r="Q62" i="2"/>
  <c r="S62" i="2" s="1"/>
  <c r="T62" i="2" s="1"/>
  <c r="R62" i="2"/>
  <c r="Q71" i="2"/>
  <c r="S71" i="2" s="1"/>
  <c r="T71" i="2" s="1"/>
  <c r="R71" i="2"/>
  <c r="R113" i="2"/>
  <c r="Q113" i="2"/>
  <c r="S113" i="2" s="1"/>
  <c r="T113" i="2" s="1"/>
  <c r="Q60" i="2"/>
  <c r="S60" i="2" s="1"/>
  <c r="T60" i="2" s="1"/>
  <c r="R60" i="2"/>
  <c r="R89" i="2"/>
  <c r="Q89" i="2"/>
  <c r="S89" i="2" s="1"/>
  <c r="T89" i="2" s="1"/>
  <c r="R44" i="2"/>
  <c r="Q44" i="2"/>
  <c r="S44" i="2" s="1"/>
  <c r="T44" i="2" s="1"/>
  <c r="Q57" i="2"/>
  <c r="S57" i="2" s="1"/>
  <c r="T57" i="2" s="1"/>
  <c r="R57" i="2"/>
  <c r="R65" i="1"/>
  <c r="S102" i="1"/>
  <c r="R108" i="1"/>
  <c r="S30" i="1"/>
  <c r="R115" i="1"/>
  <c r="U115" i="1" s="1"/>
  <c r="S97" i="1"/>
  <c r="S86" i="1"/>
  <c r="R90" i="1"/>
  <c r="R42" i="1"/>
  <c r="R38" i="1"/>
  <c r="R34" i="1"/>
  <c r="R19" i="1"/>
  <c r="S53" i="1"/>
  <c r="S48" i="1"/>
  <c r="S44" i="1"/>
  <c r="R79" i="1"/>
  <c r="S79" i="1"/>
  <c r="P127" i="1"/>
  <c r="Q16" i="1"/>
  <c r="R74" i="1"/>
  <c r="S74" i="1"/>
  <c r="R70" i="1"/>
  <c r="S70" i="1"/>
  <c r="R68" i="1"/>
  <c r="S68" i="1"/>
  <c r="R91" i="1"/>
  <c r="S91" i="1"/>
  <c r="R64" i="1"/>
  <c r="S64" i="1"/>
  <c r="R85" i="1"/>
  <c r="S85" i="1"/>
  <c r="R58" i="1"/>
  <c r="S58" i="1"/>
  <c r="U105" i="1" l="1"/>
  <c r="AU105" i="1"/>
  <c r="AX105" i="1"/>
  <c r="AP105" i="1"/>
  <c r="AM105" i="1"/>
  <c r="U108" i="1"/>
  <c r="AX108" i="1"/>
  <c r="AU108" i="1"/>
  <c r="AP108" i="1"/>
  <c r="AM108" i="1"/>
  <c r="U107" i="1"/>
  <c r="AU107" i="1"/>
  <c r="AX107" i="1"/>
  <c r="AP107" i="1"/>
  <c r="AM107" i="1"/>
  <c r="U103" i="1"/>
  <c r="AM103" i="1"/>
  <c r="AP103" i="1"/>
  <c r="U99" i="1"/>
  <c r="AM99" i="1"/>
  <c r="AP99" i="1"/>
  <c r="U96" i="1"/>
  <c r="AM96" i="1"/>
  <c r="AP96" i="1"/>
  <c r="U94" i="1"/>
  <c r="AP94" i="1"/>
  <c r="AM94" i="1"/>
  <c r="U95" i="1"/>
  <c r="AP95" i="1"/>
  <c r="AM95" i="1"/>
  <c r="U93" i="1"/>
  <c r="AM93" i="1"/>
  <c r="AP93" i="1"/>
  <c r="U90" i="1"/>
  <c r="AP90" i="1"/>
  <c r="AM90" i="1"/>
  <c r="U91" i="1"/>
  <c r="AP91" i="1"/>
  <c r="AM91" i="1"/>
  <c r="U89" i="1"/>
  <c r="AM89" i="1"/>
  <c r="AP89" i="1"/>
  <c r="U88" i="1"/>
  <c r="AM88" i="1"/>
  <c r="AP88" i="1"/>
  <c r="U84" i="1"/>
  <c r="AP84" i="1"/>
  <c r="AM84" i="1"/>
  <c r="U83" i="1"/>
  <c r="AM83" i="1"/>
  <c r="AP83" i="1"/>
  <c r="U85" i="1"/>
  <c r="AP85" i="1"/>
  <c r="AM85" i="1"/>
  <c r="U82" i="1"/>
  <c r="AM82" i="1"/>
  <c r="AP82" i="1"/>
  <c r="U79" i="1"/>
  <c r="AP79" i="1"/>
  <c r="AM79" i="1"/>
  <c r="U80" i="1"/>
  <c r="AM80" i="1"/>
  <c r="AP80" i="1"/>
  <c r="U78" i="1"/>
  <c r="AP78" i="1"/>
  <c r="AM78" i="1"/>
  <c r="AU45" i="1"/>
  <c r="U73" i="1"/>
  <c r="AU73" i="1"/>
  <c r="AX73" i="1"/>
  <c r="U75" i="1"/>
  <c r="AX75" i="1"/>
  <c r="AU75" i="1"/>
  <c r="U74" i="1"/>
  <c r="AX74" i="1"/>
  <c r="AU74" i="1"/>
  <c r="U68" i="1"/>
  <c r="AP68" i="1"/>
  <c r="AM68" i="1"/>
  <c r="U64" i="1"/>
  <c r="AP64" i="1"/>
  <c r="AM64" i="1"/>
  <c r="U70" i="1"/>
  <c r="AP70" i="1"/>
  <c r="AM70" i="1"/>
  <c r="AM45" i="1"/>
  <c r="U65" i="1"/>
  <c r="AM65" i="1"/>
  <c r="AP65" i="1"/>
  <c r="W31" i="1"/>
  <c r="W45" i="1"/>
  <c r="AP45" i="1"/>
  <c r="U31" i="1"/>
  <c r="AX45" i="1"/>
  <c r="U45" i="1"/>
  <c r="U58" i="1"/>
  <c r="AP58" i="1"/>
  <c r="AM58" i="1"/>
  <c r="U57" i="1"/>
  <c r="AP57" i="1"/>
  <c r="AM57" i="1"/>
  <c r="U61" i="1"/>
  <c r="AM61" i="1"/>
  <c r="AP61" i="1"/>
  <c r="AC45" i="1"/>
  <c r="U50" i="1"/>
  <c r="AU50" i="1"/>
  <c r="AM50" i="1"/>
  <c r="AP50" i="1"/>
  <c r="AX50" i="1"/>
  <c r="U51" i="1"/>
  <c r="AU51" i="1"/>
  <c r="AM51" i="1"/>
  <c r="AX51" i="1"/>
  <c r="AP51" i="1"/>
  <c r="AE31" i="1"/>
  <c r="Z31" i="1"/>
  <c r="AX31" i="1"/>
  <c r="AU23" i="1"/>
  <c r="AU31" i="1"/>
  <c r="AC31" i="1"/>
  <c r="AP31" i="1"/>
  <c r="AM31" i="1"/>
  <c r="U52" i="1"/>
  <c r="AP52" i="1"/>
  <c r="AX52" i="1"/>
  <c r="AU52" i="1"/>
  <c r="AM52" i="1"/>
  <c r="AU36" i="1"/>
  <c r="U47" i="1"/>
  <c r="AX47" i="1"/>
  <c r="AM47" i="1"/>
  <c r="AP47" i="1"/>
  <c r="W47" i="1"/>
  <c r="AU47" i="1"/>
  <c r="Z47" i="1"/>
  <c r="AC47" i="1"/>
  <c r="U37" i="1"/>
  <c r="AU39" i="1"/>
  <c r="AE23" i="1"/>
  <c r="AH38" i="1"/>
  <c r="AE38" i="1"/>
  <c r="W38" i="1"/>
  <c r="Z38" i="1"/>
  <c r="AC38" i="1"/>
  <c r="AP38" i="1"/>
  <c r="AM38" i="1"/>
  <c r="U35" i="1"/>
  <c r="AM35" i="1"/>
  <c r="AE35" i="1"/>
  <c r="W35" i="1"/>
  <c r="Z35" i="1"/>
  <c r="AP35" i="1"/>
  <c r="AH35" i="1"/>
  <c r="AC35" i="1"/>
  <c r="AP42" i="1"/>
  <c r="AH42" i="1"/>
  <c r="AE42" i="1"/>
  <c r="W42" i="1"/>
  <c r="Z42" i="1"/>
  <c r="AM42" i="1"/>
  <c r="AC42" i="1"/>
  <c r="Z23" i="1"/>
  <c r="AP39" i="1"/>
  <c r="AM39" i="1"/>
  <c r="Z39" i="1"/>
  <c r="AC39" i="1"/>
  <c r="AE39" i="1"/>
  <c r="W39" i="1"/>
  <c r="AH39" i="1"/>
  <c r="AU35" i="1"/>
  <c r="AC23" i="1"/>
  <c r="AH37" i="1"/>
  <c r="Z37" i="1"/>
  <c r="AE37" i="1"/>
  <c r="W37" i="1"/>
  <c r="AP37" i="1"/>
  <c r="AM37" i="1"/>
  <c r="AC37" i="1"/>
  <c r="Z36" i="1"/>
  <c r="AP36" i="1"/>
  <c r="AM36" i="1"/>
  <c r="AH36" i="1"/>
  <c r="AE36" i="1"/>
  <c r="W36" i="1"/>
  <c r="AC36" i="1"/>
  <c r="AM34" i="1"/>
  <c r="AE34" i="1"/>
  <c r="AP34" i="1"/>
  <c r="Z34" i="1"/>
  <c r="W34" i="1"/>
  <c r="AH34" i="1"/>
  <c r="AC34" i="1"/>
  <c r="AP23" i="1"/>
  <c r="AP40" i="1"/>
  <c r="AM40" i="1"/>
  <c r="Z40" i="1"/>
  <c r="AH40" i="1"/>
  <c r="AE40" i="1"/>
  <c r="W40" i="1"/>
  <c r="AC40" i="1"/>
  <c r="AH23" i="1"/>
  <c r="AM23" i="1"/>
  <c r="W23" i="1"/>
  <c r="U23" i="1"/>
  <c r="AX19" i="1"/>
  <c r="AH19" i="1"/>
  <c r="AP19" i="1"/>
  <c r="AC19" i="1"/>
  <c r="Z19" i="1"/>
  <c r="U38" i="1"/>
  <c r="AU38" i="1"/>
  <c r="U42" i="1"/>
  <c r="AU42" i="1"/>
  <c r="U34" i="1"/>
  <c r="AU34" i="1"/>
  <c r="U19" i="1"/>
  <c r="AM19" i="1"/>
  <c r="AU19" i="1"/>
  <c r="W19" i="1"/>
  <c r="AE19" i="1"/>
  <c r="R12" i="2"/>
  <c r="Q12" i="2"/>
  <c r="S16" i="1"/>
  <c r="R16" i="1"/>
  <c r="Q122" i="2" l="1"/>
  <c r="S12" i="2"/>
  <c r="R127" i="1"/>
  <c r="T127" i="1"/>
  <c r="AU16" i="1" l="1"/>
  <c r="AU127" i="1" s="1"/>
  <c r="AP16" i="1"/>
  <c r="AP127" i="1" s="1"/>
  <c r="AP128" i="1" s="1"/>
  <c r="AH16" i="1"/>
  <c r="AX16" i="1"/>
  <c r="AX127" i="1" s="1"/>
  <c r="AX128" i="1" s="1"/>
  <c r="Z16" i="1"/>
  <c r="AC16" i="1"/>
  <c r="W16" i="1"/>
  <c r="AM16" i="1"/>
  <c r="AM127" i="1" s="1"/>
  <c r="AE16" i="1"/>
  <c r="AE127" i="1" s="1"/>
  <c r="U16" i="1"/>
  <c r="U127" i="1" s="1"/>
  <c r="S122" i="2"/>
  <c r="T12" i="2"/>
  <c r="T122" i="2" s="1"/>
  <c r="W127" i="1" l="1"/>
  <c r="BD127" i="1"/>
  <c r="Z127" i="1"/>
  <c r="Z128" i="1" s="1"/>
  <c r="AH127" i="1"/>
  <c r="BJ127" i="1"/>
  <c r="AC127" i="1"/>
  <c r="BG127" i="1"/>
  <c r="AH128" i="1" l="1"/>
</calcChain>
</file>

<file path=xl/sharedStrings.xml><?xml version="1.0" encoding="utf-8"?>
<sst xmlns="http://schemas.openxmlformats.org/spreadsheetml/2006/main" count="614" uniqueCount="160">
  <si>
    <t>IPC 2025-ACTUALIZACION PRECIOS HISTORICOS</t>
  </si>
  <si>
    <t>DISPERSION</t>
  </si>
  <si>
    <t>ITEM</t>
  </si>
  <si>
    <t>CODIGO UNSPSC</t>
  </si>
  <si>
    <t>DESCRIPCION DEL BIEN</t>
  </si>
  <si>
    <t>UN/MED</t>
  </si>
  <si>
    <t>NECESIDAD</t>
  </si>
  <si>
    <t xml:space="preserve">PRECIO HISTORICO UNITARIO Aceptacion de Oferta N. 064 del 15 de Septiembre de 2025. MC-063-CENACFLORENCIA-2025 </t>
  </si>
  <si>
    <t>ACTUALIZACION PRECIO 2026</t>
  </si>
  <si>
    <t>COTIZACION 1</t>
  </si>
  <si>
    <t>COTIZACION 2</t>
  </si>
  <si>
    <t>COTIZACION 3</t>
  </si>
  <si>
    <t>METRICAS</t>
  </si>
  <si>
    <t xml:space="preserve">FUERZA TEXTIL S.A.S. </t>
  </si>
  <si>
    <t>PEDRO JESUS BLANCO FORERO/D´ANDREWS</t>
  </si>
  <si>
    <t>JILBER ORLANDO BLANCO FORERO</t>
  </si>
  <si>
    <t>VALOR UNITARIO 
(INCLUIDO IVA)</t>
  </si>
  <si>
    <t>(1)
MENOR VALOR</t>
  </si>
  <si>
    <t>(2)
PROMEDIO UNITARIO</t>
  </si>
  <si>
    <t>(3)
MEDIANA</t>
  </si>
  <si>
    <t>(4)
MEDIA GEOMETRICA</t>
  </si>
  <si>
    <t xml:space="preserve"> (5) 
DESVIACIÓN ESTANDAR      (ENTRE 1 Y 4) 
</t>
  </si>
  <si>
    <t>(6) % DISPERSIÓN
(5/4)</t>
  </si>
  <si>
    <t xml:space="preserve">VALOR DE REFERENCIA UNITARIO </t>
  </si>
  <si>
    <t xml:space="preserve">CRITERIO </t>
  </si>
  <si>
    <t>VALOR DE REFERENCIA UNITARIO INCLUIDO IVA (REDONDEADO)</t>
  </si>
  <si>
    <t xml:space="preserve">DOTACION PERSONAL FEMENINO ADMINISTRATIVO </t>
  </si>
  <si>
    <r>
      <t xml:space="preserve">CONJUNTO TIPO SASTRE FORMAL PARA DAMA                                                                                                           </t>
    </r>
    <r>
      <rPr>
        <sz val="11"/>
        <color theme="1"/>
        <rFont val="Arial Narrow"/>
        <family val="2"/>
      </rPr>
      <t xml:space="preserve">Sastre formal de dos piezas: chaqueta y falda o pantalón: Según norma tecnica  </t>
    </r>
    <r>
      <rPr>
        <b/>
        <sz val="11"/>
        <color theme="1"/>
        <rFont val="Arial Narrow"/>
        <family val="2"/>
      </rPr>
      <t xml:space="preserve"> NTMD-0359 </t>
    </r>
    <r>
      <rPr>
        <sz val="11"/>
        <color theme="1"/>
        <rFont val="Arial Narrow"/>
        <family val="2"/>
      </rPr>
      <t xml:space="preserve">(clima cálido)  </t>
    </r>
    <r>
      <rPr>
        <b/>
        <sz val="11"/>
        <color theme="1"/>
        <rFont val="Arial Narrow"/>
        <family val="2"/>
      </rPr>
      <t xml:space="preserve">                                                                                                                                                                   Numeral</t>
    </r>
    <r>
      <rPr>
        <sz val="11"/>
        <color theme="1"/>
        <rFont val="Arial Narrow"/>
        <family val="2"/>
      </rPr>
      <t xml:space="preserve"> 3.1.1.1 </t>
    </r>
    <r>
      <rPr>
        <b/>
        <sz val="11"/>
        <color theme="1"/>
        <rFont val="Arial Narrow"/>
        <family val="2"/>
      </rPr>
      <t xml:space="preserve">Color </t>
    </r>
    <r>
      <rPr>
        <sz val="11"/>
        <color theme="1"/>
        <rFont val="Arial Narrow"/>
        <family val="2"/>
      </rPr>
      <t xml:space="preserve">Azul oscuro - sin prenses  </t>
    </r>
  </si>
  <si>
    <t>UNIDAD</t>
  </si>
  <si>
    <r>
      <t xml:space="preserve">       CAMISA FORMAL MANGA LARGA PARA DAMA                                                                                                                                 </t>
    </r>
    <r>
      <rPr>
        <sz val="11"/>
        <color theme="1"/>
        <rFont val="Arial Narrow"/>
        <family val="2"/>
      </rPr>
      <t>Diseño y confección: Según norma tecnica</t>
    </r>
    <r>
      <rPr>
        <b/>
        <sz val="11"/>
        <color theme="1"/>
        <rFont val="Arial Narrow"/>
        <family val="2"/>
      </rPr>
      <t xml:space="preserve"> NTMD-0359 </t>
    </r>
    <r>
      <rPr>
        <sz val="11"/>
        <color theme="1"/>
        <rFont val="Arial Narrow"/>
        <family val="2"/>
      </rPr>
      <t>(clima cálido)</t>
    </r>
    <r>
      <rPr>
        <b/>
        <sz val="11"/>
        <color theme="1"/>
        <rFont val="Arial Narrow"/>
        <family val="2"/>
      </rPr>
      <t xml:space="preserve">                                                                                                 Numeral </t>
    </r>
    <r>
      <rPr>
        <sz val="11"/>
        <color theme="1"/>
        <rFont val="Arial Narrow"/>
        <family val="2"/>
      </rPr>
      <t>3.1.1.4</t>
    </r>
    <r>
      <rPr>
        <b/>
        <sz val="11"/>
        <color theme="1"/>
        <rFont val="Arial Narrow"/>
        <family val="2"/>
      </rPr>
      <t xml:space="preserve"> Color </t>
    </r>
    <r>
      <rPr>
        <sz val="11"/>
        <color theme="1"/>
        <rFont val="Arial Narrow"/>
        <family val="2"/>
      </rPr>
      <t>Blanco</t>
    </r>
  </si>
  <si>
    <r>
      <t xml:space="preserve"> CAMISA FORMAL MANGA LARGA PARA DAMA                                                                                                  </t>
    </r>
    <r>
      <rPr>
        <sz val="11"/>
        <color theme="1"/>
        <rFont val="Arial Narrow"/>
        <family val="2"/>
      </rPr>
      <t xml:space="preserve">Diseño y confección: Según norma tecnica </t>
    </r>
    <r>
      <rPr>
        <b/>
        <sz val="11"/>
        <color theme="1"/>
        <rFont val="Arial Narrow"/>
        <family val="2"/>
      </rPr>
      <t>NTMD-0359</t>
    </r>
    <r>
      <rPr>
        <sz val="11"/>
        <color theme="1"/>
        <rFont val="Arial Narrow"/>
        <family val="2"/>
      </rPr>
      <t xml:space="preserve"> (clima cálido) </t>
    </r>
    <r>
      <rPr>
        <b/>
        <sz val="11"/>
        <color theme="1"/>
        <rFont val="Arial Narrow"/>
        <family val="2"/>
      </rPr>
      <t xml:space="preserve">                                                                                           Numeral </t>
    </r>
    <r>
      <rPr>
        <sz val="11"/>
        <color theme="1"/>
        <rFont val="Arial Narrow"/>
        <family val="2"/>
      </rPr>
      <t xml:space="preserve">3.1.1.4 </t>
    </r>
    <r>
      <rPr>
        <b/>
        <sz val="11"/>
        <color theme="1"/>
        <rFont val="Arial Narrow"/>
        <family val="2"/>
      </rPr>
      <t>Color</t>
    </r>
    <r>
      <rPr>
        <sz val="11"/>
        <color theme="1"/>
        <rFont val="Arial Narrow"/>
        <family val="2"/>
      </rPr>
      <t xml:space="preserve"> Beige</t>
    </r>
  </si>
  <si>
    <r>
      <t xml:space="preserve">                    CAMISA FORMAL MANGA LARGA PARA DAMA                                                                               </t>
    </r>
    <r>
      <rPr>
        <sz val="11"/>
        <color theme="1"/>
        <rFont val="Arial Narrow"/>
        <family val="2"/>
      </rPr>
      <t xml:space="preserve">Diseño y confección: Según norma tecnica </t>
    </r>
    <r>
      <rPr>
        <b/>
        <sz val="11"/>
        <color theme="1"/>
        <rFont val="Arial Narrow"/>
        <family val="2"/>
      </rPr>
      <t xml:space="preserve">NTMD-0359 </t>
    </r>
    <r>
      <rPr>
        <sz val="11"/>
        <color theme="1"/>
        <rFont val="Arial Narrow"/>
        <family val="2"/>
      </rPr>
      <t>(clima cálido)</t>
    </r>
    <r>
      <rPr>
        <b/>
        <sz val="11"/>
        <color theme="1"/>
        <rFont val="Arial Narrow"/>
        <family val="2"/>
      </rPr>
      <t xml:space="preserve">                                                                                                       Numeral</t>
    </r>
    <r>
      <rPr>
        <sz val="11"/>
        <color theme="1"/>
        <rFont val="Arial Narrow"/>
        <family val="2"/>
      </rPr>
      <t xml:space="preserve"> 3.1.1.4 </t>
    </r>
    <r>
      <rPr>
        <b/>
        <sz val="11"/>
        <color theme="1"/>
        <rFont val="Arial Narrow"/>
        <family val="2"/>
      </rPr>
      <t xml:space="preserve"> Color </t>
    </r>
    <r>
      <rPr>
        <sz val="11"/>
        <color theme="1"/>
        <rFont val="Arial Narrow"/>
        <family val="2"/>
      </rPr>
      <t>Verde manzana</t>
    </r>
  </si>
  <si>
    <r>
      <t xml:space="preserve">BLAZER FORMAL PARA DAMA                                                                                                                                          </t>
    </r>
    <r>
      <rPr>
        <sz val="11"/>
        <color theme="1"/>
        <rFont val="Arial Narrow"/>
        <family val="2"/>
      </rPr>
      <t xml:space="preserve">Diseño y confección: Según norma técnica </t>
    </r>
    <r>
      <rPr>
        <b/>
        <sz val="11"/>
        <color theme="1"/>
        <rFont val="Arial Narrow"/>
        <family val="2"/>
      </rPr>
      <t>NTMD-0359</t>
    </r>
    <r>
      <rPr>
        <sz val="11"/>
        <color theme="1"/>
        <rFont val="Arial Narrow"/>
        <family val="2"/>
      </rPr>
      <t xml:space="preserve"> (clima cálido)</t>
    </r>
    <r>
      <rPr>
        <b/>
        <sz val="11"/>
        <color theme="1"/>
        <rFont val="Arial Narrow"/>
        <family val="2"/>
      </rPr>
      <t xml:space="preserve">                                                                                                                       Numeral </t>
    </r>
    <r>
      <rPr>
        <sz val="11"/>
        <color theme="1"/>
        <rFont val="Arial Narrow"/>
        <family val="2"/>
      </rPr>
      <t>3.1.1.3</t>
    </r>
    <r>
      <rPr>
        <b/>
        <sz val="11"/>
        <color theme="1"/>
        <rFont val="Arial Narrow"/>
        <family val="2"/>
      </rPr>
      <t xml:space="preserve"> Color </t>
    </r>
    <r>
      <rPr>
        <sz val="11"/>
        <color theme="1"/>
        <rFont val="Arial Narrow"/>
        <family val="2"/>
      </rPr>
      <t xml:space="preserve">Negro  </t>
    </r>
  </si>
  <si>
    <t>SIN HISTORICO</t>
  </si>
  <si>
    <r>
      <t xml:space="preserve">CAMISA FORMAL MANGA LARGA PARA DAMA                                                                                                               </t>
    </r>
    <r>
      <rPr>
        <sz val="11"/>
        <color theme="1"/>
        <rFont val="Arial Narrow"/>
        <family val="2"/>
      </rPr>
      <t>Diseño y confección: Según norma técnica</t>
    </r>
    <r>
      <rPr>
        <b/>
        <sz val="11"/>
        <color theme="1"/>
        <rFont val="Arial Narrow"/>
        <family val="2"/>
      </rPr>
      <t xml:space="preserve"> NTMD-0359 </t>
    </r>
    <r>
      <rPr>
        <sz val="11"/>
        <color theme="1"/>
        <rFont val="Arial Narrow"/>
        <family val="2"/>
      </rPr>
      <t>(clima cálido)</t>
    </r>
    <r>
      <rPr>
        <b/>
        <sz val="11"/>
        <color theme="1"/>
        <rFont val="Arial Narrow"/>
        <family val="2"/>
      </rPr>
      <t xml:space="preserve">                                                                                                        Numeral </t>
    </r>
    <r>
      <rPr>
        <sz val="11"/>
        <color theme="1"/>
        <rFont val="Arial Narrow"/>
        <family val="2"/>
      </rPr>
      <t>3.1.1.4</t>
    </r>
    <r>
      <rPr>
        <b/>
        <sz val="11"/>
        <color theme="1"/>
        <rFont val="Arial Narrow"/>
        <family val="2"/>
      </rPr>
      <t xml:space="preserve">  Color</t>
    </r>
    <r>
      <rPr>
        <sz val="11"/>
        <color theme="1"/>
        <rFont val="Arial Narrow"/>
        <family val="2"/>
      </rPr>
      <t xml:space="preserve"> Lila</t>
    </r>
  </si>
  <si>
    <r>
      <t xml:space="preserve"> CAMISETA TIPO POLO PARA DAMA                                                                                                                              </t>
    </r>
    <r>
      <rPr>
        <sz val="11"/>
        <color theme="1"/>
        <rFont val="Arial Narrow"/>
        <family val="2"/>
      </rPr>
      <t xml:space="preserve">Diseño y confección: Según norma técnica </t>
    </r>
    <r>
      <rPr>
        <b/>
        <sz val="11"/>
        <color theme="1"/>
        <rFont val="Arial Narrow"/>
        <family val="2"/>
      </rPr>
      <t>NTMD-0359</t>
    </r>
    <r>
      <rPr>
        <sz val="11"/>
        <color theme="1"/>
        <rFont val="Arial Narrow"/>
        <family val="2"/>
      </rPr>
      <t xml:space="preserve"> (clima cálido)</t>
    </r>
    <r>
      <rPr>
        <b/>
        <sz val="11"/>
        <color theme="1"/>
        <rFont val="Arial Narrow"/>
        <family val="2"/>
      </rPr>
      <t xml:space="preserve">                                                                                                                                              Numeral </t>
    </r>
    <r>
      <rPr>
        <sz val="11"/>
        <color theme="1"/>
        <rFont val="Arial Narrow"/>
        <family val="2"/>
      </rPr>
      <t>3.1.1.16</t>
    </r>
    <r>
      <rPr>
        <b/>
        <sz val="11"/>
        <color theme="1"/>
        <rFont val="Arial Narrow"/>
        <family val="2"/>
      </rPr>
      <t xml:space="preserve">  Color </t>
    </r>
    <r>
      <rPr>
        <sz val="11"/>
        <color theme="1"/>
        <rFont val="Arial Narrow"/>
        <family val="2"/>
      </rPr>
      <t>Palo de rosa</t>
    </r>
  </si>
  <si>
    <r>
      <t xml:space="preserve">               PANTALON FORMAL PARA DAMA                                                                                                           </t>
    </r>
    <r>
      <rPr>
        <sz val="11"/>
        <color theme="1"/>
        <rFont val="Arial Narrow"/>
        <family val="2"/>
      </rPr>
      <t xml:space="preserve">Diseño y confección:  Según norma tecnica </t>
    </r>
    <r>
      <rPr>
        <b/>
        <sz val="11"/>
        <color theme="1"/>
        <rFont val="Arial Narrow"/>
        <family val="2"/>
      </rPr>
      <t xml:space="preserve">NTMD-0359 </t>
    </r>
    <r>
      <rPr>
        <sz val="11"/>
        <color theme="1"/>
        <rFont val="Arial Narrow"/>
        <family val="2"/>
      </rPr>
      <t xml:space="preserve">(clima cálido)             </t>
    </r>
    <r>
      <rPr>
        <b/>
        <sz val="11"/>
        <color theme="1"/>
        <rFont val="Arial Narrow"/>
        <family val="2"/>
      </rPr>
      <t xml:space="preserve">                                                               Numeral </t>
    </r>
    <r>
      <rPr>
        <sz val="11"/>
        <color theme="1"/>
        <rFont val="Arial Narrow"/>
        <family val="2"/>
      </rPr>
      <t xml:space="preserve">3.1.1.1.3  </t>
    </r>
    <r>
      <rPr>
        <b/>
        <sz val="11"/>
        <color theme="1"/>
        <rFont val="Arial Narrow"/>
        <family val="2"/>
      </rPr>
      <t xml:space="preserve">Color </t>
    </r>
    <r>
      <rPr>
        <sz val="11"/>
        <color theme="1"/>
        <rFont val="Arial Narrow"/>
        <family val="2"/>
      </rPr>
      <t>Marrón</t>
    </r>
  </si>
  <si>
    <r>
      <t xml:space="preserve">PANTALON FORMAL PARA DAMA                                                                                                                                    </t>
    </r>
    <r>
      <rPr>
        <sz val="11"/>
        <color theme="1"/>
        <rFont val="Arial Narrow"/>
        <family val="2"/>
      </rPr>
      <t xml:space="preserve">Diseño y confección: Según norma tecnica </t>
    </r>
    <r>
      <rPr>
        <b/>
        <sz val="11"/>
        <color theme="1"/>
        <rFont val="Arial Narrow"/>
        <family val="2"/>
      </rPr>
      <t xml:space="preserve">NTMD-0359 </t>
    </r>
    <r>
      <rPr>
        <sz val="11"/>
        <color theme="1"/>
        <rFont val="Arial Narrow"/>
        <family val="2"/>
      </rPr>
      <t>(clima cálido)</t>
    </r>
    <r>
      <rPr>
        <b/>
        <sz val="11"/>
        <color theme="1"/>
        <rFont val="Arial Narrow"/>
        <family val="2"/>
      </rPr>
      <t xml:space="preserve">                                                                Numeral </t>
    </r>
    <r>
      <rPr>
        <sz val="11"/>
        <color theme="1"/>
        <rFont val="Arial Narrow"/>
        <family val="2"/>
      </rPr>
      <t>3.1.1.1.3</t>
    </r>
    <r>
      <rPr>
        <b/>
        <sz val="11"/>
        <color theme="1"/>
        <rFont val="Arial Narrow"/>
        <family val="2"/>
      </rPr>
      <t xml:space="preserve">  Color </t>
    </r>
    <r>
      <rPr>
        <sz val="11"/>
        <color theme="1"/>
        <rFont val="Arial Narrow"/>
        <family val="2"/>
      </rPr>
      <t>Negro</t>
    </r>
  </si>
  <si>
    <r>
      <t xml:space="preserve">                      PANTALON FORMAL PARA DAMA </t>
    </r>
    <r>
      <rPr>
        <sz val="11"/>
        <color theme="1"/>
        <rFont val="Arial Narrow"/>
        <family val="2"/>
      </rPr>
      <t xml:space="preserve">                                                                                                            Diseño y confección: Según norma técnica </t>
    </r>
    <r>
      <rPr>
        <b/>
        <sz val="11"/>
        <color theme="1"/>
        <rFont val="Arial Narrow"/>
        <family val="2"/>
      </rPr>
      <t>NTMD-0359</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3.1.1.1.3  </t>
    </r>
    <r>
      <rPr>
        <b/>
        <sz val="11"/>
        <color theme="1"/>
        <rFont val="Arial Narrow"/>
        <family val="2"/>
      </rPr>
      <t xml:space="preserve">Color </t>
    </r>
    <r>
      <rPr>
        <sz val="11"/>
        <color theme="1"/>
        <rFont val="Arial Narrow"/>
        <family val="2"/>
      </rPr>
      <t>Gris</t>
    </r>
  </si>
  <si>
    <r>
      <t xml:space="preserve">JEANS INFORMAL PARA DAMA     </t>
    </r>
    <r>
      <rPr>
        <sz val="11"/>
        <color theme="1"/>
        <rFont val="Arial Narrow"/>
        <family val="2"/>
      </rPr>
      <t xml:space="preserve">                                                                                                                                         Diseño y confección:  Según norma técnica </t>
    </r>
    <r>
      <rPr>
        <b/>
        <sz val="11"/>
        <color theme="1"/>
        <rFont val="Arial Narrow"/>
        <family val="2"/>
      </rPr>
      <t xml:space="preserve">NTMD-0359 </t>
    </r>
    <r>
      <rPr>
        <sz val="11"/>
        <color theme="1"/>
        <rFont val="Arial Narrow"/>
        <family val="2"/>
      </rPr>
      <t xml:space="preserve">(clima cálido)                                                                </t>
    </r>
    <r>
      <rPr>
        <b/>
        <sz val="11"/>
        <color theme="1"/>
        <rFont val="Arial Narrow"/>
        <family val="2"/>
      </rPr>
      <t xml:space="preserve">Numeral </t>
    </r>
    <r>
      <rPr>
        <sz val="11"/>
        <color theme="1"/>
        <rFont val="Arial Narrow"/>
        <family val="2"/>
      </rPr>
      <t xml:space="preserve">3.1.1.15 </t>
    </r>
    <r>
      <rPr>
        <b/>
        <sz val="11"/>
        <color theme="1"/>
        <rFont val="Arial Narrow"/>
        <family val="2"/>
      </rPr>
      <t xml:space="preserve">Color </t>
    </r>
    <r>
      <rPr>
        <sz val="11"/>
        <color theme="1"/>
        <rFont val="Arial Narrow"/>
        <family val="2"/>
      </rPr>
      <t>Azul jeans</t>
    </r>
  </si>
  <si>
    <r>
      <t xml:space="preserve">FALDA FORMAL PARA DAMA    </t>
    </r>
    <r>
      <rPr>
        <sz val="11"/>
        <color theme="1"/>
        <rFont val="Arial Narrow"/>
        <family val="2"/>
      </rPr>
      <t xml:space="preserve">                                                                                                                                           Diseño y confección: Según norma tecnica </t>
    </r>
    <r>
      <rPr>
        <b/>
        <sz val="11"/>
        <color theme="1"/>
        <rFont val="Arial Narrow"/>
        <family val="2"/>
      </rPr>
      <t>NTMD-0359</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3.1.1.1.2 </t>
    </r>
    <r>
      <rPr>
        <b/>
        <sz val="11"/>
        <color theme="1"/>
        <rFont val="Arial Narrow"/>
        <family val="2"/>
      </rPr>
      <t xml:space="preserve">Color </t>
    </r>
    <r>
      <rPr>
        <sz val="11"/>
        <color theme="1"/>
        <rFont val="Arial Narrow"/>
        <family val="2"/>
      </rPr>
      <t>Marrón - sin prenses</t>
    </r>
  </si>
  <si>
    <r>
      <t xml:space="preserve">FALDA FORMAL PARA DAMA        </t>
    </r>
    <r>
      <rPr>
        <sz val="11"/>
        <color theme="1"/>
        <rFont val="Arial Narrow"/>
        <family val="2"/>
      </rPr>
      <t xml:space="preserve">                                                                                                                                           Diseño y confección: Según norma tecnica </t>
    </r>
    <r>
      <rPr>
        <b/>
        <sz val="11"/>
        <color theme="1"/>
        <rFont val="Arial Narrow"/>
        <family val="2"/>
      </rPr>
      <t>NTMD-0359</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3.1.1.1.2  </t>
    </r>
    <r>
      <rPr>
        <b/>
        <sz val="11"/>
        <color theme="1"/>
        <rFont val="Arial Narrow"/>
        <family val="2"/>
      </rPr>
      <t xml:space="preserve">Color </t>
    </r>
    <r>
      <rPr>
        <sz val="11"/>
        <color theme="1"/>
        <rFont val="Arial Narrow"/>
        <family val="2"/>
      </rPr>
      <t>Negro - sin prenses</t>
    </r>
  </si>
  <si>
    <r>
      <t xml:space="preserve">CALZADO DE CALLE PARA DAMA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NTMD-0361</t>
    </r>
    <r>
      <rPr>
        <sz val="11"/>
        <color theme="1"/>
        <rFont val="Arial Narrow"/>
        <family val="2"/>
      </rPr>
      <t xml:space="preserve"> (clima cálido)                                                                                              </t>
    </r>
    <r>
      <rPr>
        <b/>
        <sz val="11"/>
        <color theme="1"/>
        <rFont val="Arial Narrow"/>
        <family val="2"/>
      </rPr>
      <t>Numeral</t>
    </r>
    <r>
      <rPr>
        <sz val="11"/>
        <color theme="1"/>
        <rFont val="Arial Narrow"/>
        <family val="2"/>
      </rPr>
      <t xml:space="preserve"> 3.1.2.1  </t>
    </r>
    <r>
      <rPr>
        <b/>
        <sz val="11"/>
        <color theme="1"/>
        <rFont val="Arial Narrow"/>
        <family val="2"/>
      </rPr>
      <t>Color</t>
    </r>
    <r>
      <rPr>
        <sz val="11"/>
        <color theme="1"/>
        <rFont val="Arial Narrow"/>
        <family val="2"/>
      </rPr>
      <t xml:space="preserve"> Negro, altura de tacon 3 - 5 a 8½ CM</t>
    </r>
  </si>
  <si>
    <t>PAR</t>
  </si>
  <si>
    <r>
      <t xml:space="preserve">CALZADO DE CALLE PARA DAMA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 xml:space="preserve">NTMD-0361 </t>
    </r>
    <r>
      <rPr>
        <sz val="11"/>
        <color theme="1"/>
        <rFont val="Arial Narrow"/>
        <family val="2"/>
      </rPr>
      <t xml:space="preserve">(clima cálido)                                                                                                  </t>
    </r>
    <r>
      <rPr>
        <b/>
        <sz val="11"/>
        <color theme="1"/>
        <rFont val="Arial Narrow"/>
        <family val="2"/>
      </rPr>
      <t xml:space="preserve">Numeral </t>
    </r>
    <r>
      <rPr>
        <sz val="11"/>
        <color theme="1"/>
        <rFont val="Arial Narrow"/>
        <family val="2"/>
      </rPr>
      <t xml:space="preserve">3.1.2.1  </t>
    </r>
    <r>
      <rPr>
        <b/>
        <sz val="11"/>
        <color theme="1"/>
        <rFont val="Arial Narrow"/>
        <family val="2"/>
      </rPr>
      <t>Color</t>
    </r>
    <r>
      <rPr>
        <sz val="11"/>
        <color theme="1"/>
        <rFont val="Arial Narrow"/>
        <family val="2"/>
      </rPr>
      <t xml:space="preserve"> Negro, altura de tacon 2½  CM (Baletas) </t>
    </r>
  </si>
  <si>
    <r>
      <t xml:space="preserve">CALZADO DE CALLE PARA DAMA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 xml:space="preserve">NTMD-0361 </t>
    </r>
    <r>
      <rPr>
        <sz val="11"/>
        <color theme="1"/>
        <rFont val="Arial Narrow"/>
        <family val="2"/>
      </rPr>
      <t xml:space="preserve">(clima cálido)                                                                                                      </t>
    </r>
    <r>
      <rPr>
        <b/>
        <sz val="11"/>
        <color theme="1"/>
        <rFont val="Arial Narrow"/>
        <family val="2"/>
      </rPr>
      <t xml:space="preserve">Numeral </t>
    </r>
    <r>
      <rPr>
        <sz val="11"/>
        <color theme="1"/>
        <rFont val="Arial Narrow"/>
        <family val="2"/>
      </rPr>
      <t>3.1.2.1</t>
    </r>
    <r>
      <rPr>
        <b/>
        <sz val="11"/>
        <color theme="1"/>
        <rFont val="Arial Narrow"/>
        <family val="2"/>
      </rPr>
      <t xml:space="preserve">  Color</t>
    </r>
    <r>
      <rPr>
        <sz val="11"/>
        <color theme="1"/>
        <rFont val="Arial Narrow"/>
        <family val="2"/>
      </rPr>
      <t xml:space="preserve"> Negro, altura de tacon 5 CM</t>
    </r>
  </si>
  <si>
    <r>
      <t xml:space="preserve">BATA AZULCLARA           </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especificacion tecnica                                                                                                  </t>
    </r>
    <r>
      <rPr>
        <b/>
        <sz val="11"/>
        <color theme="1"/>
        <rFont val="Arial Narrow"/>
        <family val="2"/>
      </rPr>
      <t>JEMPP-CEDE4-DIETE-ET-04684/INT</t>
    </r>
    <r>
      <rPr>
        <sz val="11"/>
        <color theme="1"/>
        <rFont val="Arial Narrow"/>
        <family val="2"/>
      </rPr>
      <t xml:space="preserve">-0 </t>
    </r>
    <r>
      <rPr>
        <b/>
        <sz val="11"/>
        <color theme="1"/>
        <rFont val="Arial Narrow"/>
        <family val="2"/>
      </rPr>
      <t xml:space="preserve">Color </t>
    </r>
    <r>
      <rPr>
        <sz val="11"/>
        <color theme="1"/>
        <rFont val="Arial Narrow"/>
        <family val="2"/>
      </rPr>
      <t xml:space="preserve">Blanco                                            </t>
    </r>
  </si>
  <si>
    <t>DOTACION PERSONAL MASCULINO ADMINISTRATIVO Y ARQUITECTO</t>
  </si>
  <si>
    <r>
      <t xml:space="preserve">VESTIDO FORMAL PARA CABALLERO      </t>
    </r>
    <r>
      <rPr>
        <sz val="11"/>
        <color theme="1"/>
        <rFont val="Arial Narrow"/>
        <family val="2"/>
      </rPr>
      <t xml:space="preserve">                                                                                                                      Vestido formal de dos piezas para hombre: saco y pantalón según norma tecnica </t>
    </r>
    <r>
      <rPr>
        <b/>
        <sz val="11"/>
        <color theme="1"/>
        <rFont val="Arial Narrow"/>
        <family val="2"/>
      </rPr>
      <t>NTDM-0359</t>
    </r>
    <r>
      <rPr>
        <sz val="11"/>
        <color theme="1"/>
        <rFont val="Arial Narrow"/>
        <family val="2"/>
      </rPr>
      <t xml:space="preserve"> (clima cálido)                                                                                                                                                                                                                  </t>
    </r>
    <r>
      <rPr>
        <b/>
        <sz val="11"/>
        <color theme="1"/>
        <rFont val="Arial Narrow"/>
        <family val="2"/>
      </rPr>
      <t>Numeral</t>
    </r>
    <r>
      <rPr>
        <sz val="11"/>
        <color theme="1"/>
        <rFont val="Arial Narrow"/>
        <family val="2"/>
      </rPr>
      <t xml:space="preserve"> 3.1.2.1 </t>
    </r>
    <r>
      <rPr>
        <b/>
        <sz val="11"/>
        <color theme="1"/>
        <rFont val="Arial Narrow"/>
        <family val="2"/>
      </rPr>
      <t>Color</t>
    </r>
    <r>
      <rPr>
        <sz val="11"/>
        <color theme="1"/>
        <rFont val="Arial Narrow"/>
        <family val="2"/>
      </rPr>
      <t xml:space="preserve"> Azul oscuro - sin prenses </t>
    </r>
  </si>
  <si>
    <r>
      <t>CAMISA FORMAL MANGA LARGA  PARA CABALLERO</t>
    </r>
    <r>
      <rPr>
        <sz val="11"/>
        <color theme="1"/>
        <rFont val="Arial Narrow"/>
        <family val="2"/>
      </rPr>
      <t xml:space="preserve">                                                                                                 Diseño y confección: Según norma tecnica </t>
    </r>
    <r>
      <rPr>
        <b/>
        <sz val="11"/>
        <color theme="1"/>
        <rFont val="Arial Narrow"/>
        <family val="2"/>
      </rPr>
      <t>NTMD-0359</t>
    </r>
    <r>
      <rPr>
        <sz val="11"/>
        <color theme="1"/>
        <rFont val="Arial Narrow"/>
        <family val="2"/>
      </rPr>
      <t xml:space="preserve"> (clima cálido)                                                                 </t>
    </r>
    <r>
      <rPr>
        <b/>
        <sz val="11"/>
        <color theme="1"/>
        <rFont val="Arial Narrow"/>
        <family val="2"/>
      </rPr>
      <t>Numeral</t>
    </r>
    <r>
      <rPr>
        <sz val="11"/>
        <color theme="1"/>
        <rFont val="Arial Narrow"/>
        <family val="2"/>
      </rPr>
      <t xml:space="preserve"> 3.1.2.2 </t>
    </r>
    <r>
      <rPr>
        <b/>
        <sz val="11"/>
        <color theme="1"/>
        <rFont val="Arial Narrow"/>
        <family val="2"/>
      </rPr>
      <t>Color</t>
    </r>
    <r>
      <rPr>
        <sz val="11"/>
        <color theme="1"/>
        <rFont val="Arial Narrow"/>
        <family val="2"/>
      </rPr>
      <t xml:space="preserve"> Blanco </t>
    </r>
  </si>
  <si>
    <r>
      <t>CAMISA FORMAL MANGA LARGA  PARA CABALLERO</t>
    </r>
    <r>
      <rPr>
        <sz val="11"/>
        <color theme="1"/>
        <rFont val="Arial Narrow"/>
        <family val="2"/>
      </rPr>
      <t xml:space="preserve">                                                                                                 Diseño y confección: Según norma tecnica </t>
    </r>
    <r>
      <rPr>
        <b/>
        <sz val="11"/>
        <color theme="1"/>
        <rFont val="Arial Narrow"/>
        <family val="2"/>
      </rPr>
      <t xml:space="preserve">NTMD-0359 </t>
    </r>
    <r>
      <rPr>
        <sz val="11"/>
        <color theme="1"/>
        <rFont val="Arial Narrow"/>
        <family val="2"/>
      </rPr>
      <t xml:space="preserve">(clima cálido)                                                                  </t>
    </r>
    <r>
      <rPr>
        <b/>
        <sz val="11"/>
        <color theme="1"/>
        <rFont val="Arial Narrow"/>
        <family val="2"/>
      </rPr>
      <t xml:space="preserve">Numeral </t>
    </r>
    <r>
      <rPr>
        <sz val="11"/>
        <color theme="1"/>
        <rFont val="Arial Narrow"/>
        <family val="2"/>
      </rPr>
      <t xml:space="preserve">3.1.2.2 </t>
    </r>
    <r>
      <rPr>
        <b/>
        <sz val="11"/>
        <color theme="1"/>
        <rFont val="Arial Narrow"/>
        <family val="2"/>
      </rPr>
      <t xml:space="preserve"> Color</t>
    </r>
    <r>
      <rPr>
        <sz val="11"/>
        <color theme="1"/>
        <rFont val="Arial Narrow"/>
        <family val="2"/>
      </rPr>
      <t xml:space="preserve"> Beige</t>
    </r>
  </si>
  <si>
    <r>
      <t xml:space="preserve">CAMISA FORMAL MANGA LARGA  PARA CABALLERO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NTMD-0359</t>
    </r>
    <r>
      <rPr>
        <sz val="11"/>
        <color theme="1"/>
        <rFont val="Arial Narrow"/>
        <family val="2"/>
      </rPr>
      <t xml:space="preserve"> (clima cálido)                                                                 </t>
    </r>
    <r>
      <rPr>
        <b/>
        <sz val="11"/>
        <color theme="1"/>
        <rFont val="Arial Narrow"/>
        <family val="2"/>
      </rPr>
      <t>Numeral</t>
    </r>
    <r>
      <rPr>
        <sz val="11"/>
        <color theme="1"/>
        <rFont val="Arial Narrow"/>
        <family val="2"/>
      </rPr>
      <t xml:space="preserve"> 3.1.2.2  </t>
    </r>
    <r>
      <rPr>
        <b/>
        <sz val="11"/>
        <color theme="1"/>
        <rFont val="Arial Narrow"/>
        <family val="2"/>
      </rPr>
      <t xml:space="preserve">Color </t>
    </r>
    <r>
      <rPr>
        <sz val="11"/>
        <color theme="1"/>
        <rFont val="Arial Narrow"/>
        <family val="2"/>
      </rPr>
      <t>Verde manzana</t>
    </r>
  </si>
  <si>
    <r>
      <t xml:space="preserve">PANTALON FORMAL EN DRILL PARA CABALLERO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t>
    </r>
    <r>
      <rPr>
        <b/>
        <sz val="11"/>
        <color theme="1"/>
        <rFont val="Arial Narrow"/>
        <family val="2"/>
      </rPr>
      <t xml:space="preserve"> NTMD-0359</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3.1.2.13 </t>
    </r>
    <r>
      <rPr>
        <b/>
        <sz val="11"/>
        <color theme="1"/>
        <rFont val="Arial Narrow"/>
        <family val="2"/>
      </rPr>
      <t xml:space="preserve">Color </t>
    </r>
    <r>
      <rPr>
        <sz val="11"/>
        <color theme="1"/>
        <rFont val="Arial Narrow"/>
        <family val="2"/>
      </rPr>
      <t xml:space="preserve">Marrón - sin prenses   </t>
    </r>
  </si>
  <si>
    <r>
      <t xml:space="preserve">  PANTALON FORMAL EN DRILL PARA CABALLERO</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 xml:space="preserve">NTMD-0359 </t>
    </r>
    <r>
      <rPr>
        <sz val="11"/>
        <color theme="1"/>
        <rFont val="Arial Narrow"/>
        <family val="2"/>
      </rPr>
      <t>(Clima cálido</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3.1.2.13 </t>
    </r>
    <r>
      <rPr>
        <b/>
        <sz val="11"/>
        <color theme="1"/>
        <rFont val="Arial Narrow"/>
        <family val="2"/>
      </rPr>
      <t xml:space="preserve">Color </t>
    </r>
    <r>
      <rPr>
        <sz val="11"/>
        <color theme="1"/>
        <rFont val="Arial Narrow"/>
        <family val="2"/>
      </rPr>
      <t xml:space="preserve">Negro - sin prenses   </t>
    </r>
  </si>
  <si>
    <r>
      <t xml:space="preserve"> CORBATA PARA CABALLERO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NTMD-0359</t>
    </r>
    <r>
      <rPr>
        <sz val="11"/>
        <color theme="1"/>
        <rFont val="Arial Narrow"/>
        <family val="2"/>
      </rPr>
      <t xml:space="preserve"> (clima calido)                                                     </t>
    </r>
    <r>
      <rPr>
        <b/>
        <sz val="11"/>
        <color theme="1"/>
        <rFont val="Arial Narrow"/>
        <family val="2"/>
      </rPr>
      <t xml:space="preserve">Numeral </t>
    </r>
    <r>
      <rPr>
        <sz val="11"/>
        <color theme="1"/>
        <rFont val="Arial Narrow"/>
        <family val="2"/>
      </rPr>
      <t xml:space="preserve">3.1.2.4 </t>
    </r>
    <r>
      <rPr>
        <b/>
        <sz val="11"/>
        <color theme="1"/>
        <rFont val="Arial Narrow"/>
        <family val="2"/>
      </rPr>
      <t xml:space="preserve">Color </t>
    </r>
    <r>
      <rPr>
        <sz val="11"/>
        <color theme="1"/>
        <rFont val="Arial Narrow"/>
        <family val="2"/>
      </rPr>
      <t xml:space="preserve">Vino tinto un solo tono </t>
    </r>
  </si>
  <si>
    <r>
      <t xml:space="preserve">             CALZADO DE CALLE PARA CABALLERO FORMAL    </t>
    </r>
    <r>
      <rPr>
        <sz val="11"/>
        <color theme="1"/>
        <rFont val="Arial Narrow"/>
        <family val="2"/>
      </rPr>
      <t xml:space="preserve">                                                                              </t>
    </r>
    <r>
      <rPr>
        <b/>
        <sz val="11"/>
        <color theme="1"/>
        <rFont val="Arial Narrow"/>
        <family val="2"/>
      </rPr>
      <t>Diseño y confección</t>
    </r>
    <r>
      <rPr>
        <sz val="11"/>
        <color theme="1"/>
        <rFont val="Arial Narrow"/>
        <family val="2"/>
      </rPr>
      <t>:  Según norma tecnica</t>
    </r>
    <r>
      <rPr>
        <b/>
        <sz val="11"/>
        <color theme="1"/>
        <rFont val="Arial Narrow"/>
        <family val="2"/>
      </rPr>
      <t xml:space="preserve"> NTMD-0361</t>
    </r>
    <r>
      <rPr>
        <sz val="11"/>
        <color theme="1"/>
        <rFont val="Arial Narrow"/>
        <family val="2"/>
      </rPr>
      <t xml:space="preserve"> (clima calido)                                                                                          </t>
    </r>
    <r>
      <rPr>
        <b/>
        <sz val="11"/>
        <color theme="1"/>
        <rFont val="Arial Narrow"/>
        <family val="2"/>
      </rPr>
      <t xml:space="preserve">Numeral </t>
    </r>
    <r>
      <rPr>
        <sz val="11"/>
        <color theme="1"/>
        <rFont val="Arial Narrow"/>
        <family val="2"/>
      </rPr>
      <t xml:space="preserve">3.2.2.1  </t>
    </r>
    <r>
      <rPr>
        <b/>
        <sz val="11"/>
        <color theme="1"/>
        <rFont val="Arial Narrow"/>
        <family val="2"/>
      </rPr>
      <t>Color</t>
    </r>
    <r>
      <rPr>
        <sz val="11"/>
        <color theme="1"/>
        <rFont val="Arial Narrow"/>
        <family val="2"/>
      </rPr>
      <t xml:space="preserve"> Negro</t>
    </r>
  </si>
  <si>
    <r>
      <t xml:space="preserve">CALZADO DE CALLE PARA CABALLERO FORMAL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 xml:space="preserve">NTMD-0361 </t>
    </r>
    <r>
      <rPr>
        <sz val="11"/>
        <color theme="1"/>
        <rFont val="Arial Narrow"/>
        <family val="2"/>
      </rPr>
      <t xml:space="preserve">(clima calido)                                                                                         </t>
    </r>
    <r>
      <rPr>
        <b/>
        <sz val="11"/>
        <color theme="1"/>
        <rFont val="Arial Narrow"/>
        <family val="2"/>
      </rPr>
      <t>Numeral</t>
    </r>
    <r>
      <rPr>
        <sz val="11"/>
        <color theme="1"/>
        <rFont val="Arial Narrow"/>
        <family val="2"/>
      </rPr>
      <t xml:space="preserve"> 3.2.2.1  </t>
    </r>
    <r>
      <rPr>
        <b/>
        <sz val="11"/>
        <color theme="1"/>
        <rFont val="Arial Narrow"/>
        <family val="2"/>
      </rPr>
      <t xml:space="preserve">Color </t>
    </r>
    <r>
      <rPr>
        <sz val="11"/>
        <color theme="1"/>
        <rFont val="Arial Narrow"/>
        <family val="2"/>
      </rPr>
      <t xml:space="preserve">Marron </t>
    </r>
  </si>
  <si>
    <t>DOTACION PERSONAL FEMENINO SERVICIOS GENERALES</t>
  </si>
  <si>
    <r>
      <t xml:space="preserve"> UNIFORME SERVICIOS GENERALES PERSONAL FEMENINO   </t>
    </r>
    <r>
      <rPr>
        <sz val="11"/>
        <color theme="1"/>
        <rFont val="Arial Narrow"/>
        <family val="2"/>
      </rPr>
      <t xml:space="preserve">                                                                                                                                                                                                                                                               </t>
    </r>
    <r>
      <rPr>
        <b/>
        <sz val="11"/>
        <color theme="1"/>
        <rFont val="Arial Narrow"/>
        <family val="2"/>
      </rPr>
      <t xml:space="preserve">Diseño y confección: </t>
    </r>
    <r>
      <rPr>
        <sz val="11"/>
        <color theme="1"/>
        <rFont val="Arial Narrow"/>
        <family val="2"/>
      </rPr>
      <t>Según especificación tecnica</t>
    </r>
    <r>
      <rPr>
        <b/>
        <sz val="11"/>
        <color theme="1"/>
        <rFont val="Arial Narrow"/>
        <family val="2"/>
      </rPr>
      <t xml:space="preserve"> ET-04695/ INT-0</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3.1.8.1 </t>
    </r>
    <r>
      <rPr>
        <b/>
        <sz val="11"/>
        <color theme="1"/>
        <rFont val="Arial Narrow"/>
        <family val="2"/>
      </rPr>
      <t>Color:</t>
    </r>
    <r>
      <rPr>
        <sz val="11"/>
        <color theme="1"/>
        <rFont val="Arial Narrow"/>
        <family val="2"/>
      </rPr>
      <t xml:space="preserve"> Azul Oscuro
</t>
    </r>
  </si>
  <si>
    <r>
      <t xml:space="preserve"> UNIFORME SERVICIOS GENERALES PERSONAL FEMENINO      </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tecnica </t>
    </r>
    <r>
      <rPr>
        <b/>
        <sz val="11"/>
        <color theme="1"/>
        <rFont val="Arial Narrow"/>
        <family val="2"/>
      </rPr>
      <t xml:space="preserve">ET-04695/ INT-0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3.1.8.1 </t>
    </r>
    <r>
      <rPr>
        <b/>
        <sz val="11"/>
        <color theme="1"/>
        <rFont val="Arial Narrow"/>
        <family val="2"/>
      </rPr>
      <t>Color:</t>
    </r>
    <r>
      <rPr>
        <sz val="11"/>
        <color theme="1"/>
        <rFont val="Arial Narrow"/>
        <family val="2"/>
      </rPr>
      <t xml:space="preserve"> Azul Rey
</t>
    </r>
  </si>
  <si>
    <r>
      <t xml:space="preserve"> UNIFORME SERVICIOS GENERALES PERSONAL FEMENINO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t>
    </r>
    <r>
      <rPr>
        <b/>
        <sz val="11"/>
        <color theme="1"/>
        <rFont val="Arial Narrow"/>
        <family val="2"/>
      </rPr>
      <t>ET-04695/ INT-0</t>
    </r>
    <r>
      <rPr>
        <sz val="11"/>
        <color theme="1"/>
        <rFont val="Arial Narrow"/>
        <family val="2"/>
      </rPr>
      <t xml:space="preserve"> (Clima cálido)</t>
    </r>
    <r>
      <rPr>
        <b/>
        <sz val="11"/>
        <color theme="1"/>
        <rFont val="Arial Narrow"/>
        <family val="2"/>
      </rPr>
      <t xml:space="preserve">       </t>
    </r>
    <r>
      <rPr>
        <sz val="11"/>
        <color theme="1"/>
        <rFont val="Arial Narrow"/>
        <family val="2"/>
      </rPr>
      <t xml:space="preserve">                                                                                                              </t>
    </r>
    <r>
      <rPr>
        <b/>
        <sz val="11"/>
        <color theme="1"/>
        <rFont val="Arial Narrow"/>
        <family val="2"/>
      </rPr>
      <t>Numeral</t>
    </r>
    <r>
      <rPr>
        <sz val="11"/>
        <color theme="1"/>
        <rFont val="Arial Narrow"/>
        <family val="2"/>
      </rPr>
      <t xml:space="preserve"> 3.1.8.1 </t>
    </r>
    <r>
      <rPr>
        <b/>
        <sz val="11"/>
        <color theme="1"/>
        <rFont val="Arial Narrow"/>
        <family val="2"/>
      </rPr>
      <t>Color:</t>
    </r>
    <r>
      <rPr>
        <sz val="11"/>
        <color theme="1"/>
        <rFont val="Arial Narrow"/>
        <family val="2"/>
      </rPr>
      <t xml:space="preserve"> Gris
</t>
    </r>
  </si>
  <si>
    <r>
      <t xml:space="preserve"> UNIFORME SERVICIOS GENERALES PERSONAL FEMENINO      </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ET-04695/ INT-0 </t>
    </r>
    <r>
      <rPr>
        <sz val="11"/>
        <color theme="1"/>
        <rFont val="Arial Narrow"/>
        <family val="2"/>
      </rPr>
      <t>(Clima cálido)</t>
    </r>
    <r>
      <rPr>
        <b/>
        <sz val="11"/>
        <color theme="1"/>
        <rFont val="Arial Narrow"/>
        <family val="2"/>
      </rPr>
      <t xml:space="preserve"> </t>
    </r>
    <r>
      <rPr>
        <sz val="11"/>
        <color theme="1"/>
        <rFont val="Arial Narrow"/>
        <family val="2"/>
      </rPr>
      <t xml:space="preserve">                                                                                                                            </t>
    </r>
    <r>
      <rPr>
        <b/>
        <sz val="11"/>
        <color theme="1"/>
        <rFont val="Arial Narrow"/>
        <family val="2"/>
      </rPr>
      <t>Numeral</t>
    </r>
    <r>
      <rPr>
        <sz val="11"/>
        <color theme="1"/>
        <rFont val="Arial Narrow"/>
        <family val="2"/>
      </rPr>
      <t xml:space="preserve"> 3.1.8.1 </t>
    </r>
    <r>
      <rPr>
        <b/>
        <sz val="11"/>
        <color theme="1"/>
        <rFont val="Arial Narrow"/>
        <family val="2"/>
      </rPr>
      <t>Color:</t>
    </r>
    <r>
      <rPr>
        <sz val="11"/>
        <color theme="1"/>
        <rFont val="Arial Narrow"/>
        <family val="2"/>
      </rPr>
      <t xml:space="preserve"> Azul lila</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</si>
  <si>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</si>
  <si>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 xml:space="preserve">DOTACION VESTUARIO Y CALZADO PERSONAL COCINERO </t>
  </si>
  <si>
    <r>
      <t xml:space="preserve">BLUSA, CAMISA O FILIPINA PARA COCINERO Y AUXILIAR DE COCINA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t>
    </r>
    <r>
      <rPr>
        <b/>
        <sz val="11"/>
        <color theme="1"/>
        <rFont val="Arial Narrow"/>
        <family val="2"/>
      </rPr>
      <t xml:space="preserve">ET-04689/ INT-0 </t>
    </r>
    <r>
      <rPr>
        <sz val="11"/>
        <color theme="1"/>
        <rFont val="Arial Narrow"/>
        <family val="2"/>
      </rPr>
      <t xml:space="preserve">(Clima cálido)                                                                                                                                                 </t>
    </r>
    <r>
      <rPr>
        <b/>
        <sz val="11"/>
        <color theme="1"/>
        <rFont val="Arial Narrow"/>
        <family val="2"/>
      </rPr>
      <t>Nuemeral</t>
    </r>
    <r>
      <rPr>
        <sz val="11"/>
        <color theme="1"/>
        <rFont val="Arial Narrow"/>
        <family val="2"/>
      </rPr>
      <t xml:space="preserve"> 3.1.2 </t>
    </r>
    <r>
      <rPr>
        <b/>
        <sz val="11"/>
        <color theme="1"/>
        <rFont val="Arial Narrow"/>
        <family val="2"/>
      </rPr>
      <t xml:space="preserve">Color: </t>
    </r>
    <r>
      <rPr>
        <sz val="11"/>
        <color theme="1"/>
        <rFont val="Arial Narrow"/>
        <family val="2"/>
      </rPr>
      <t>Blanco</t>
    </r>
  </si>
  <si>
    <r>
      <t xml:space="preserve">PANTALON DEL CHEF COCINERO Y AUXILIAR DE COCINA                                                                                 Diseño y confección: </t>
    </r>
    <r>
      <rPr>
        <sz val="11"/>
        <color theme="1"/>
        <rFont val="Arial Narrow"/>
        <family val="2"/>
      </rPr>
      <t xml:space="preserve"> Según especificación técnica</t>
    </r>
    <r>
      <rPr>
        <b/>
        <sz val="11"/>
        <color theme="1"/>
        <rFont val="Arial Narrow"/>
        <family val="2"/>
      </rPr>
      <t xml:space="preserve"> ET-04689/ INT-0 </t>
    </r>
    <r>
      <rPr>
        <sz val="11"/>
        <color theme="1"/>
        <rFont val="Arial Narrow"/>
        <family val="2"/>
      </rPr>
      <t xml:space="preserve">(Clima cálido)                                          </t>
    </r>
    <r>
      <rPr>
        <b/>
        <sz val="11"/>
        <color theme="1"/>
        <rFont val="Arial Narrow"/>
        <family val="2"/>
      </rPr>
      <t xml:space="preserve">                                                                                                                    Numeral </t>
    </r>
    <r>
      <rPr>
        <sz val="11"/>
        <color theme="1"/>
        <rFont val="Arial Narrow"/>
        <family val="2"/>
      </rPr>
      <t xml:space="preserve">3.1.2.1 </t>
    </r>
    <r>
      <rPr>
        <b/>
        <sz val="11"/>
        <color theme="1"/>
        <rFont val="Arial Narrow"/>
        <family val="2"/>
      </rPr>
      <t xml:space="preserve">Color: </t>
    </r>
    <r>
      <rPr>
        <sz val="11"/>
        <color theme="1"/>
        <rFont val="Arial Narrow"/>
        <family val="2"/>
      </rPr>
      <t>Negro</t>
    </r>
    <r>
      <rPr>
        <b/>
        <sz val="11"/>
        <color theme="1"/>
        <rFont val="Arial Narrow"/>
        <family val="2"/>
      </rPr>
      <t xml:space="preserve">                                </t>
    </r>
    <r>
      <rPr>
        <sz val="11"/>
        <color theme="1"/>
        <rFont val="Arial Narrow"/>
        <family val="2"/>
      </rPr>
      <t xml:space="preserve">            
</t>
    </r>
  </si>
  <si>
    <r>
      <t xml:space="preserve">DELANTAL O MANDIL PARA COCINERO Y AUXILIAR DE COCINA                                                                                        Diseño y confección:  </t>
    </r>
    <r>
      <rPr>
        <sz val="11"/>
        <color theme="1"/>
        <rFont val="Arial Narrow"/>
        <family val="2"/>
      </rPr>
      <t>Según especificación técnica</t>
    </r>
    <r>
      <rPr>
        <b/>
        <sz val="11"/>
        <color theme="1"/>
        <rFont val="Arial Narrow"/>
        <family val="2"/>
      </rPr>
      <t xml:space="preserve"> ET-04689/ INT-0 </t>
    </r>
    <r>
      <rPr>
        <sz val="11"/>
        <color theme="1"/>
        <rFont val="Arial Narrow"/>
        <family val="2"/>
      </rPr>
      <t xml:space="preserve">(Clima cálido)                                              </t>
    </r>
    <r>
      <rPr>
        <b/>
        <sz val="11"/>
        <color theme="1"/>
        <rFont val="Arial Narrow"/>
        <family val="2"/>
      </rPr>
      <t xml:space="preserve">                                                                                           Numeral </t>
    </r>
    <r>
      <rPr>
        <sz val="11"/>
        <color theme="1"/>
        <rFont val="Arial Narrow"/>
        <family val="2"/>
      </rPr>
      <t xml:space="preserve">3.1.2.2 </t>
    </r>
    <r>
      <rPr>
        <b/>
        <sz val="11"/>
        <color theme="1"/>
        <rFont val="Arial Narrow"/>
        <family val="2"/>
      </rPr>
      <t xml:space="preserve">Color: </t>
    </r>
    <r>
      <rPr>
        <sz val="11"/>
        <color theme="1"/>
        <rFont val="Arial Narrow"/>
        <family val="2"/>
      </rPr>
      <t xml:space="preserve">Blanco
</t>
    </r>
  </si>
  <si>
    <r>
      <t xml:space="preserve">GORRO PARA COCINERO O AUXILIAR DE COCINA                                                                                          Diseño y confección:  </t>
    </r>
    <r>
      <rPr>
        <sz val="11"/>
        <color theme="1"/>
        <rFont val="Arial Narrow"/>
        <family val="2"/>
      </rPr>
      <t>Según especificación técnica</t>
    </r>
    <r>
      <rPr>
        <b/>
        <sz val="11"/>
        <color theme="1"/>
        <rFont val="Arial Narrow"/>
        <family val="2"/>
      </rPr>
      <t xml:space="preserve"> ET-04689/ INT-0 </t>
    </r>
    <r>
      <rPr>
        <sz val="11"/>
        <color theme="1"/>
        <rFont val="Arial Narrow"/>
        <family val="2"/>
      </rPr>
      <t xml:space="preserve">(Clima cálido)                                  </t>
    </r>
    <r>
      <rPr>
        <b/>
        <sz val="11"/>
        <color theme="1"/>
        <rFont val="Arial Narrow"/>
        <family val="2"/>
      </rPr>
      <t xml:space="preserve">                                                                                                      Numeral </t>
    </r>
    <r>
      <rPr>
        <sz val="11"/>
        <color theme="1"/>
        <rFont val="Arial Narrow"/>
        <family val="2"/>
      </rPr>
      <t>3.1.2.3</t>
    </r>
    <r>
      <rPr>
        <b/>
        <sz val="11"/>
        <color theme="1"/>
        <rFont val="Arial Narrow"/>
        <family val="2"/>
      </rPr>
      <t xml:space="preserve"> Color:</t>
    </r>
    <r>
      <rPr>
        <sz val="11"/>
        <color theme="1"/>
        <rFont val="Arial Narrow"/>
        <family val="2"/>
      </rPr>
      <t xml:space="preserve"> Negro   </t>
    </r>
    <r>
      <rPr>
        <b/>
        <sz val="11"/>
        <color theme="1"/>
        <rFont val="Arial Narrow"/>
        <family val="2"/>
      </rPr>
      <t xml:space="preserve">                               </t>
    </r>
    <r>
      <rPr>
        <sz val="11"/>
        <color theme="1"/>
        <rFont val="Arial Narrow"/>
        <family val="2"/>
      </rPr>
      <t xml:space="preserve">
</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</si>
  <si>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</si>
  <si>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 xml:space="preserve">DOTACION VESTUARIO Y CALZADO  PERSONAL CAFETERIA, MESEROS Y BAR </t>
  </si>
  <si>
    <r>
      <t xml:space="preserve">UNIFORME CAFETERIA, MESA Y BAR PERSONAL FEMENINO                                                                                               Diseño y confección: </t>
    </r>
    <r>
      <rPr>
        <sz val="11"/>
        <color theme="1"/>
        <rFont val="Arial Narrow"/>
        <family val="2"/>
      </rPr>
      <t>Según especificación técnica</t>
    </r>
    <r>
      <rPr>
        <b/>
        <sz val="11"/>
        <color theme="1"/>
        <rFont val="Arial Narrow"/>
        <family val="2"/>
      </rPr>
      <t xml:space="preserve"> ET-04685/INT-0 </t>
    </r>
    <r>
      <rPr>
        <sz val="11"/>
        <color theme="1"/>
        <rFont val="Arial Narrow"/>
        <family val="2"/>
      </rPr>
      <t>(Clima cálido)</t>
    </r>
    <r>
      <rPr>
        <b/>
        <sz val="11"/>
        <color theme="1"/>
        <rFont val="Arial Narrow"/>
        <family val="2"/>
      </rPr>
      <t xml:space="preserve">                                                                                                                            Numeral</t>
    </r>
    <r>
      <rPr>
        <sz val="11"/>
        <color theme="1"/>
        <rFont val="Arial Narrow"/>
        <family val="2"/>
      </rPr>
      <t xml:space="preserve"> 3.1.2.1</t>
    </r>
    <r>
      <rPr>
        <b/>
        <sz val="11"/>
        <color theme="1"/>
        <rFont val="Arial Narrow"/>
        <family val="2"/>
      </rPr>
      <t xml:space="preserve"> Color:</t>
    </r>
    <r>
      <rPr>
        <sz val="11"/>
        <color theme="1"/>
        <rFont val="Arial Narrow"/>
        <family val="2"/>
      </rPr>
      <t xml:space="preserve"> Principe de gales con base café
</t>
    </r>
  </si>
  <si>
    <r>
      <t xml:space="preserve">UNIFORME CAFETERIA, MESA Y BAR PERSONAL FEMENINO                                                                                                   Diseño y confección: </t>
    </r>
    <r>
      <rPr>
        <sz val="11"/>
        <color theme="1"/>
        <rFont val="Arial Narrow"/>
        <family val="2"/>
      </rPr>
      <t>Según especificación técnica</t>
    </r>
    <r>
      <rPr>
        <b/>
        <sz val="11"/>
        <color theme="1"/>
        <rFont val="Arial Narrow"/>
        <family val="2"/>
      </rPr>
      <t xml:space="preserve"> ET-04685/INT-0</t>
    </r>
    <r>
      <rPr>
        <sz val="11"/>
        <color theme="1"/>
        <rFont val="Arial Narrow"/>
        <family val="2"/>
      </rPr>
      <t xml:space="preserve"> (Clima cálido)</t>
    </r>
    <r>
      <rPr>
        <b/>
        <sz val="11"/>
        <color theme="1"/>
        <rFont val="Arial Narrow"/>
        <family val="2"/>
      </rPr>
      <t xml:space="preserve">                                                                                                                                     Numeral </t>
    </r>
    <r>
      <rPr>
        <sz val="11"/>
        <color theme="1"/>
        <rFont val="Arial Narrow"/>
        <family val="2"/>
      </rPr>
      <t xml:space="preserve"> 3.1.2.2. </t>
    </r>
    <r>
      <rPr>
        <b/>
        <sz val="11"/>
        <color theme="1"/>
        <rFont val="Arial Narrow"/>
        <family val="2"/>
      </rPr>
      <t xml:space="preserve">Color: </t>
    </r>
    <r>
      <rPr>
        <sz val="11"/>
        <color theme="1"/>
        <rFont val="Arial Narrow"/>
        <family val="2"/>
      </rPr>
      <t xml:space="preserve">Azul oscuro con blusa amarillo mostaza
</t>
    </r>
  </si>
  <si>
    <r>
      <t xml:space="preserve">UNIFORME CAFETERIA, MESA Y BAR PERSONAL FEMENINO                                                                                                      Diseño y confección: </t>
    </r>
    <r>
      <rPr>
        <sz val="11"/>
        <color theme="1"/>
        <rFont val="Arial Narrow"/>
        <family val="2"/>
      </rPr>
      <t>Según especificación técnica</t>
    </r>
    <r>
      <rPr>
        <b/>
        <sz val="11"/>
        <color theme="1"/>
        <rFont val="Arial Narrow"/>
        <family val="2"/>
      </rPr>
      <t xml:space="preserve"> ET-04685/INT-0</t>
    </r>
    <r>
      <rPr>
        <sz val="11"/>
        <color theme="1"/>
        <rFont val="Arial Narrow"/>
        <family val="2"/>
      </rPr>
      <t xml:space="preserve"> (Clima cálido)   </t>
    </r>
    <r>
      <rPr>
        <b/>
        <sz val="11"/>
        <color theme="1"/>
        <rFont val="Arial Narrow"/>
        <family val="2"/>
      </rPr>
      <t xml:space="preserve">                                                                                                                      Numeral  </t>
    </r>
    <r>
      <rPr>
        <sz val="11"/>
        <color theme="1"/>
        <rFont val="Arial Narrow"/>
        <family val="2"/>
      </rPr>
      <t xml:space="preserve">3.1.2.3 </t>
    </r>
    <r>
      <rPr>
        <b/>
        <sz val="11"/>
        <color theme="1"/>
        <rFont val="Arial Narrow"/>
        <family val="2"/>
      </rPr>
      <t xml:space="preserve">Color: </t>
    </r>
    <r>
      <rPr>
        <sz val="11"/>
        <color theme="1"/>
        <rFont val="Arial Narrow"/>
        <family val="2"/>
      </rPr>
      <t xml:space="preserve">Principe de gales con base café 
</t>
    </r>
  </si>
  <si>
    <r>
      <t xml:space="preserve">UNIFORME CAFETERIA, MESA Y BAR PERSONAL FEMENINO                                                                                                         Diseño y confección: </t>
    </r>
    <r>
      <rPr>
        <sz val="11"/>
        <color theme="1"/>
        <rFont val="Arial Narrow"/>
        <family val="2"/>
      </rPr>
      <t>Según especificación técnica</t>
    </r>
    <r>
      <rPr>
        <b/>
        <sz val="11"/>
        <color theme="1"/>
        <rFont val="Arial Narrow"/>
        <family val="2"/>
      </rPr>
      <t xml:space="preserve"> ET-04685/INT-0 </t>
    </r>
    <r>
      <rPr>
        <sz val="11"/>
        <color theme="1"/>
        <rFont val="Arial Narrow"/>
        <family val="2"/>
      </rPr>
      <t xml:space="preserve">(Clima cálido) </t>
    </r>
    <r>
      <rPr>
        <b/>
        <sz val="11"/>
        <color theme="1"/>
        <rFont val="Arial Narrow"/>
        <family val="2"/>
      </rPr>
      <t xml:space="preserve">                                                                                                                                     Numeral  </t>
    </r>
    <r>
      <rPr>
        <sz val="11"/>
        <color theme="1"/>
        <rFont val="Arial Narrow"/>
        <family val="2"/>
      </rPr>
      <t xml:space="preserve">3.1.2.3 </t>
    </r>
    <r>
      <rPr>
        <b/>
        <sz val="11"/>
        <color theme="1"/>
        <rFont val="Arial Narrow"/>
        <family val="2"/>
      </rPr>
      <t>Color:</t>
    </r>
    <r>
      <rPr>
        <sz val="11"/>
        <color theme="1"/>
        <rFont val="Arial Narrow"/>
        <family val="2"/>
      </rPr>
      <t xml:space="preserve"> Azul oscuro con blusa amarillo mostaza
</t>
    </r>
  </si>
  <si>
    <r>
      <t xml:space="preserve"> UNIFORME PERSONAL CAFETERIA, MESA Y BAR                                                                                                        Diseño y confección: </t>
    </r>
    <r>
      <rPr>
        <sz val="11"/>
        <color theme="1"/>
        <rFont val="Arial Narrow"/>
        <family val="2"/>
      </rPr>
      <t>Según especificación técnica</t>
    </r>
    <r>
      <rPr>
        <b/>
        <sz val="11"/>
        <color theme="1"/>
        <rFont val="Arial Narrow"/>
        <family val="2"/>
      </rPr>
      <t xml:space="preserve"> ET-04685/INT-0 </t>
    </r>
    <r>
      <rPr>
        <sz val="11"/>
        <color theme="1"/>
        <rFont val="Arial Narrow"/>
        <family val="2"/>
      </rPr>
      <t xml:space="preserve">(Clima cálido) </t>
    </r>
    <r>
      <rPr>
        <b/>
        <sz val="11"/>
        <color theme="1"/>
        <rFont val="Arial Narrow"/>
        <family val="2"/>
      </rPr>
      <t xml:space="preserve">                                                                                                                                 Numeral  </t>
    </r>
    <r>
      <rPr>
        <sz val="11"/>
        <color theme="1"/>
        <rFont val="Arial Narrow"/>
        <family val="2"/>
      </rPr>
      <t xml:space="preserve">3.1.2.3 </t>
    </r>
    <r>
      <rPr>
        <b/>
        <sz val="11"/>
        <color theme="1"/>
        <rFont val="Arial Narrow"/>
        <family val="2"/>
      </rPr>
      <t xml:space="preserve">Color: </t>
    </r>
    <r>
      <rPr>
        <sz val="11"/>
        <color theme="1"/>
        <rFont val="Arial Narrow"/>
        <family val="2"/>
      </rPr>
      <t xml:space="preserve">Palo de rosa con blusa blanca con anclas 
</t>
    </r>
  </si>
  <si>
    <r>
      <t xml:space="preserve">CALZADO DE CALLE PARA DAMA                                                                                                                                        Diseño y confección: </t>
    </r>
    <r>
      <rPr>
        <sz val="11"/>
        <color theme="1"/>
        <rFont val="Arial Narrow"/>
        <family val="2"/>
      </rPr>
      <t xml:space="preserve">Según norma técnica </t>
    </r>
    <r>
      <rPr>
        <b/>
        <sz val="11"/>
        <color theme="1"/>
        <rFont val="Arial Narrow"/>
        <family val="2"/>
      </rPr>
      <t xml:space="preserve">NTD - 0361  </t>
    </r>
    <r>
      <rPr>
        <sz val="11"/>
        <color theme="1"/>
        <rFont val="Arial Narrow"/>
        <family val="2"/>
      </rPr>
      <t xml:space="preserve">
</t>
    </r>
    <r>
      <rPr>
        <b/>
        <sz val="11"/>
        <color theme="1"/>
        <rFont val="Arial Narrow"/>
        <family val="2"/>
      </rPr>
      <t>Numeral</t>
    </r>
    <r>
      <rPr>
        <sz val="11"/>
        <color theme="1"/>
        <rFont val="Arial Narrow"/>
        <family val="2"/>
      </rPr>
      <t xml:space="preserve"> 3.1.2.3 </t>
    </r>
    <r>
      <rPr>
        <b/>
        <sz val="11"/>
        <color theme="1"/>
        <rFont val="Arial Narrow"/>
        <family val="2"/>
      </rPr>
      <t>Color:</t>
    </r>
    <r>
      <rPr>
        <sz val="11"/>
        <color theme="1"/>
        <rFont val="Arial Narrow"/>
        <family val="2"/>
      </rPr>
      <t xml:space="preserve"> Negro</t>
    </r>
    <r>
      <rPr>
        <b/>
        <sz val="11"/>
        <color theme="1"/>
        <rFont val="Arial Narrow"/>
        <family val="2"/>
      </rPr>
      <t xml:space="preserve"> Altura del tacon:</t>
    </r>
    <r>
      <rPr>
        <sz val="11"/>
        <color theme="1"/>
        <rFont val="Arial Narrow"/>
        <family val="2"/>
      </rPr>
      <t xml:space="preserve"> 3 CM 
</t>
    </r>
  </si>
  <si>
    <t>DOTACION VESTUARIO Y CALZADO PERSONAL FEMENINO ESTILISTA</t>
  </si>
  <si>
    <r>
      <t xml:space="preserve"> UNIFORME ESTILISTA PERSONAL FEMENINO</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técnica </t>
    </r>
    <r>
      <rPr>
        <b/>
        <sz val="11"/>
        <color theme="1"/>
        <rFont val="Arial Narrow"/>
        <family val="2"/>
      </rPr>
      <t>ET-04696/ INT-0</t>
    </r>
    <r>
      <rPr>
        <sz val="11"/>
        <color theme="1"/>
        <rFont val="Arial Narrow"/>
        <family val="2"/>
      </rPr>
      <t xml:space="preserve"> (Clima frío)                                                                                                                           </t>
    </r>
    <r>
      <rPr>
        <b/>
        <sz val="11"/>
        <color theme="1"/>
        <rFont val="Arial Narrow"/>
        <family val="2"/>
      </rPr>
      <t xml:space="preserve">Numeral </t>
    </r>
    <r>
      <rPr>
        <sz val="11"/>
        <color theme="1"/>
        <rFont val="Arial Narrow"/>
        <family val="2"/>
      </rPr>
      <t xml:space="preserve">3.1.2.3 </t>
    </r>
    <r>
      <rPr>
        <b/>
        <sz val="11"/>
        <color theme="1"/>
        <rFont val="Arial Narrow"/>
        <family val="2"/>
      </rPr>
      <t>Color</t>
    </r>
    <r>
      <rPr>
        <sz val="11"/>
        <color theme="1"/>
        <rFont val="Arial Narrow"/>
        <family val="2"/>
      </rPr>
      <t xml:space="preserve">. Azul Indigo
</t>
    </r>
  </si>
  <si>
    <r>
      <t xml:space="preserve"> UNIFORME ESTILISTA PERSONAL FEMENINO
Diseño y confección: </t>
    </r>
    <r>
      <rPr>
        <sz val="11"/>
        <color theme="1"/>
        <rFont val="Arial Narrow"/>
        <family val="2"/>
      </rPr>
      <t xml:space="preserve">Según norma técnica </t>
    </r>
    <r>
      <rPr>
        <b/>
        <sz val="11"/>
        <color theme="1"/>
        <rFont val="Arial Narrow"/>
        <family val="2"/>
      </rPr>
      <t xml:space="preserve">ET-04696/ INT-0 </t>
    </r>
    <r>
      <rPr>
        <sz val="11"/>
        <color theme="1"/>
        <rFont val="Arial Narrow"/>
        <family val="2"/>
      </rPr>
      <t xml:space="preserve">(Clima frío)  </t>
    </r>
    <r>
      <rPr>
        <b/>
        <sz val="11"/>
        <color theme="1"/>
        <rFont val="Arial Narrow"/>
        <family val="2"/>
      </rPr>
      <t xml:space="preserve">                                                                                                    Numeral </t>
    </r>
    <r>
      <rPr>
        <sz val="11"/>
        <color theme="1"/>
        <rFont val="Arial Narrow"/>
        <family val="2"/>
      </rPr>
      <t>3.1.2.3</t>
    </r>
    <r>
      <rPr>
        <b/>
        <sz val="11"/>
        <color theme="1"/>
        <rFont val="Arial Narrow"/>
        <family val="2"/>
      </rPr>
      <t xml:space="preserve"> Color: </t>
    </r>
    <r>
      <rPr>
        <sz val="11"/>
        <color theme="1"/>
        <rFont val="Arial Narrow"/>
        <family val="2"/>
      </rPr>
      <t xml:space="preserve">Vino tinto </t>
    </r>
  </si>
  <si>
    <r>
      <t xml:space="preserve"> UNIFORME ESTILISTA PERSONAL FEMENINO
Diseño y confección: </t>
    </r>
    <r>
      <rPr>
        <sz val="11"/>
        <color theme="1"/>
        <rFont val="Arial Narrow"/>
        <family val="2"/>
      </rPr>
      <t xml:space="preserve">Según norma técnica </t>
    </r>
    <r>
      <rPr>
        <b/>
        <sz val="11"/>
        <color theme="1"/>
        <rFont val="Arial Narrow"/>
        <family val="2"/>
      </rPr>
      <t xml:space="preserve">ET-04696/ INT-0 </t>
    </r>
    <r>
      <rPr>
        <sz val="11"/>
        <color theme="1"/>
        <rFont val="Arial Narrow"/>
        <family val="2"/>
      </rPr>
      <t xml:space="preserve">(Clima frío)  </t>
    </r>
    <r>
      <rPr>
        <b/>
        <sz val="11"/>
        <color theme="1"/>
        <rFont val="Arial Narrow"/>
        <family val="2"/>
      </rPr>
      <t xml:space="preserve">                                                                                                           Numeral </t>
    </r>
    <r>
      <rPr>
        <sz val="11"/>
        <color theme="1"/>
        <rFont val="Arial Narrow"/>
        <family val="2"/>
      </rPr>
      <t>3.1.2.3</t>
    </r>
    <r>
      <rPr>
        <b/>
        <sz val="11"/>
        <color theme="1"/>
        <rFont val="Arial Narrow"/>
        <family val="2"/>
      </rPr>
      <t xml:space="preserve"> Color:</t>
    </r>
    <r>
      <rPr>
        <sz val="11"/>
        <color theme="1"/>
        <rFont val="Arial Narrow"/>
        <family val="2"/>
      </rPr>
      <t xml:space="preserve"> Rosa</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</si>
  <si>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</si>
  <si>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DOTACION VESTUARIO Y CALZADO PERSONAL MASCULINO PELUQUERO</t>
  </si>
  <si>
    <r>
      <t xml:space="preserve">UNIFORME PELUQUERO PERSONAL MASCULINO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t>
    </r>
    <r>
      <rPr>
        <b/>
        <sz val="11"/>
        <color theme="1"/>
        <rFont val="Arial Narrow"/>
        <family val="2"/>
      </rPr>
      <t xml:space="preserve">ET-04696/ INT-0 </t>
    </r>
    <r>
      <rPr>
        <sz val="11"/>
        <color theme="1"/>
        <rFont val="Arial Narrow"/>
        <family val="2"/>
      </rPr>
      <t>(Clima frío)</t>
    </r>
    <r>
      <rPr>
        <b/>
        <sz val="11"/>
        <color theme="1"/>
        <rFont val="Arial Narrow"/>
        <family val="2"/>
      </rPr>
      <t xml:space="preserve">   </t>
    </r>
    <r>
      <rPr>
        <sz val="11"/>
        <color theme="1"/>
        <rFont val="Arial Narrow"/>
        <family val="2"/>
      </rPr>
      <t xml:space="preserve">                                                                                                                                   </t>
    </r>
    <r>
      <rPr>
        <b/>
        <sz val="11"/>
        <color theme="1"/>
        <rFont val="Arial Narrow"/>
        <family val="2"/>
      </rPr>
      <t>Numeral</t>
    </r>
    <r>
      <rPr>
        <sz val="11"/>
        <color theme="1"/>
        <rFont val="Arial Narrow"/>
        <family val="2"/>
      </rPr>
      <t xml:space="preserve"> 3.1.2.4  </t>
    </r>
    <r>
      <rPr>
        <b/>
        <sz val="11"/>
        <color theme="1"/>
        <rFont val="Arial Narrow"/>
        <family val="2"/>
      </rPr>
      <t xml:space="preserve"> Color. </t>
    </r>
    <r>
      <rPr>
        <sz val="11"/>
        <color theme="1"/>
        <rFont val="Arial Narrow"/>
        <family val="2"/>
      </rPr>
      <t xml:space="preserve">Gris Plata 
</t>
    </r>
  </si>
  <si>
    <r>
      <t xml:space="preserve">UNIFORME PELUQUERO PERSONAL MASCULINO 
Diseño y confección: </t>
    </r>
    <r>
      <rPr>
        <sz val="11"/>
        <color theme="1"/>
        <rFont val="Arial Narrow"/>
        <family val="2"/>
      </rPr>
      <t xml:space="preserve">Según especificación técnica </t>
    </r>
    <r>
      <rPr>
        <b/>
        <sz val="11"/>
        <color theme="1"/>
        <rFont val="Arial Narrow"/>
        <family val="2"/>
      </rPr>
      <t xml:space="preserve">ET-04696/ INT-0 </t>
    </r>
    <r>
      <rPr>
        <sz val="11"/>
        <color theme="1"/>
        <rFont val="Arial Narrow"/>
        <family val="2"/>
      </rPr>
      <t>(Clima frío)</t>
    </r>
    <r>
      <rPr>
        <b/>
        <sz val="11"/>
        <color theme="1"/>
        <rFont val="Arial Narrow"/>
        <family val="2"/>
      </rPr>
      <t xml:space="preserve">                                                                                   Numeral </t>
    </r>
    <r>
      <rPr>
        <sz val="11"/>
        <color theme="1"/>
        <rFont val="Arial Narrow"/>
        <family val="2"/>
      </rPr>
      <t>3.1.2.4</t>
    </r>
    <r>
      <rPr>
        <b/>
        <sz val="11"/>
        <color theme="1"/>
        <rFont val="Arial Narrow"/>
        <family val="2"/>
      </rPr>
      <t xml:space="preserve">   Color: </t>
    </r>
    <r>
      <rPr>
        <sz val="11"/>
        <color theme="1"/>
        <rFont val="Arial Narrow"/>
        <family val="2"/>
      </rPr>
      <t>Azul grisáceo</t>
    </r>
    <r>
      <rPr>
        <b/>
        <sz val="11"/>
        <color theme="1"/>
        <rFont val="Arial Narrow"/>
        <family val="2"/>
      </rPr>
      <t xml:space="preserve">
</t>
    </r>
  </si>
  <si>
    <r>
      <t xml:space="preserve">UNIFORME PELUQUERO PERSONAL MASCULINO 
Diseño y confección: </t>
    </r>
    <r>
      <rPr>
        <sz val="11"/>
        <color theme="1"/>
        <rFont val="Arial Narrow"/>
        <family val="2"/>
      </rPr>
      <t>Según especificación técnica</t>
    </r>
    <r>
      <rPr>
        <b/>
        <sz val="11"/>
        <color theme="1"/>
        <rFont val="Arial Narrow"/>
        <family val="2"/>
      </rPr>
      <t xml:space="preserve"> ET-04696/ INT-0 </t>
    </r>
    <r>
      <rPr>
        <sz val="11"/>
        <color theme="1"/>
        <rFont val="Arial Narrow"/>
        <family val="2"/>
      </rPr>
      <t>(Clima frío)</t>
    </r>
    <r>
      <rPr>
        <b/>
        <sz val="11"/>
        <color theme="1"/>
        <rFont val="Arial Narrow"/>
        <family val="2"/>
      </rPr>
      <t xml:space="preserve">                                                                                    Numeral </t>
    </r>
    <r>
      <rPr>
        <sz val="11"/>
        <color theme="1"/>
        <rFont val="Arial Narrow"/>
        <family val="2"/>
      </rPr>
      <t>3.1.2.4</t>
    </r>
    <r>
      <rPr>
        <b/>
        <sz val="11"/>
        <color theme="1"/>
        <rFont val="Arial Narrow"/>
        <family val="2"/>
      </rPr>
      <t xml:space="preserve"> Color: </t>
    </r>
    <r>
      <rPr>
        <sz val="11"/>
        <color theme="1"/>
        <rFont val="Arial Narrow"/>
        <family val="2"/>
      </rPr>
      <t>Beige oscuro</t>
    </r>
    <r>
      <rPr>
        <b/>
        <sz val="11"/>
        <color theme="1"/>
        <rFont val="Arial Narrow"/>
        <family val="2"/>
      </rPr>
      <t xml:space="preserve">
                  </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</si>
  <si>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</si>
  <si>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DOTACION VESTUARIO Y CALZADO PERSONAL FEMENINO SASTRE</t>
  </si>
  <si>
    <r>
      <t xml:space="preserve">UNIFORME SASTRE PERSONAL FEMENINO                                                                                                                       Diseño y confección: </t>
    </r>
    <r>
      <rPr>
        <sz val="11"/>
        <color theme="1"/>
        <rFont val="Arial Narrow"/>
        <family val="2"/>
      </rPr>
      <t xml:space="preserve">Según especificación técnica </t>
    </r>
    <r>
      <rPr>
        <b/>
        <sz val="11"/>
        <color theme="1"/>
        <rFont val="Arial Narrow"/>
        <family val="2"/>
      </rPr>
      <t xml:space="preserve">ET-04695/ INT-0 </t>
    </r>
    <r>
      <rPr>
        <sz val="11"/>
        <color theme="1"/>
        <rFont val="Arial Narrow"/>
        <family val="2"/>
      </rPr>
      <t xml:space="preserve"> (Clima cálido) </t>
    </r>
    <r>
      <rPr>
        <b/>
        <sz val="11"/>
        <color theme="1"/>
        <rFont val="Arial Narrow"/>
        <family val="2"/>
      </rPr>
      <t xml:space="preserve">                                                                                                                         Numeral</t>
    </r>
    <r>
      <rPr>
        <sz val="11"/>
        <color theme="1"/>
        <rFont val="Arial Narrow"/>
        <family val="2"/>
      </rPr>
      <t xml:space="preserve"> 3.1.2  </t>
    </r>
    <r>
      <rPr>
        <b/>
        <sz val="11"/>
        <color theme="1"/>
        <rFont val="Arial Narrow"/>
        <family val="2"/>
      </rPr>
      <t>Color</t>
    </r>
    <r>
      <rPr>
        <sz val="11"/>
        <color theme="1"/>
        <rFont val="Arial Narrow"/>
        <family val="2"/>
      </rPr>
      <t xml:space="preserve"> Verde cálido (175936)</t>
    </r>
  </si>
  <si>
    <r>
      <t xml:space="preserve">UNIFORME SASTRE PERSONAL FEMENINO                                                                                                                       Diseño y confección: </t>
    </r>
    <r>
      <rPr>
        <sz val="11"/>
        <color theme="1"/>
        <rFont val="Arial Narrow"/>
        <family val="2"/>
      </rPr>
      <t xml:space="preserve">Según especificación técnica </t>
    </r>
    <r>
      <rPr>
        <b/>
        <sz val="11"/>
        <color theme="1"/>
        <rFont val="Arial Narrow"/>
        <family val="2"/>
      </rPr>
      <t xml:space="preserve">ET-04695/ INT-0 </t>
    </r>
    <r>
      <rPr>
        <sz val="11"/>
        <color theme="1"/>
        <rFont val="Arial Narrow"/>
        <family val="2"/>
      </rPr>
      <t xml:space="preserve"> (Clima cálido) </t>
    </r>
    <r>
      <rPr>
        <b/>
        <sz val="11"/>
        <color theme="1"/>
        <rFont val="Arial Narrow"/>
        <family val="2"/>
      </rPr>
      <t xml:space="preserve">                                                                                                                             Numeral</t>
    </r>
    <r>
      <rPr>
        <sz val="11"/>
        <color theme="1"/>
        <rFont val="Arial Narrow"/>
        <family val="2"/>
      </rPr>
      <t xml:space="preserve"> 3.1.4  </t>
    </r>
    <r>
      <rPr>
        <b/>
        <sz val="11"/>
        <color theme="1"/>
        <rFont val="Arial Narrow"/>
        <family val="2"/>
      </rPr>
      <t>Color</t>
    </r>
    <r>
      <rPr>
        <sz val="11"/>
        <color theme="1"/>
        <rFont val="Arial Narrow"/>
        <family val="2"/>
      </rPr>
      <t xml:space="preserve"> Verde cálido (175936)</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</si>
  <si>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</si>
  <si>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DOTACION VESTUARIO Y CALZADO PERSONAL MASCULINO SASTRE</t>
  </si>
  <si>
    <r>
      <t xml:space="preserve">UNIFORME SASTRE PERSONAL MASCULINO                                                            Diseño y confección: </t>
    </r>
    <r>
      <rPr>
        <sz val="11"/>
        <color theme="1"/>
        <rFont val="Arial Narrow"/>
        <family val="2"/>
      </rPr>
      <t>Según especificación técnica</t>
    </r>
    <r>
      <rPr>
        <b/>
        <sz val="11"/>
        <color theme="1"/>
        <rFont val="Arial Narrow"/>
        <family val="2"/>
      </rPr>
      <t xml:space="preserve"> ET-04695/ INT-0 </t>
    </r>
    <r>
      <rPr>
        <sz val="11"/>
        <color theme="1"/>
        <rFont val="Arial Narrow"/>
        <family val="2"/>
      </rPr>
      <t xml:space="preserve">(Clima cálido)
</t>
    </r>
    <r>
      <rPr>
        <b/>
        <sz val="11"/>
        <color theme="1"/>
        <rFont val="Arial Narrow"/>
        <family val="2"/>
      </rPr>
      <t>Numeral</t>
    </r>
    <r>
      <rPr>
        <sz val="11"/>
        <color theme="1"/>
        <rFont val="Arial Narrow"/>
        <family val="2"/>
      </rPr>
      <t xml:space="preserve"> 3.1.5 </t>
    </r>
    <r>
      <rPr>
        <b/>
        <sz val="11"/>
        <color theme="1"/>
        <rFont val="Arial Narrow"/>
        <family val="2"/>
      </rPr>
      <t>Color:</t>
    </r>
    <r>
      <rPr>
        <sz val="11"/>
        <color theme="1"/>
        <rFont val="Arial Narrow"/>
        <family val="2"/>
      </rPr>
      <t xml:space="preserve"> Azul celeste.                                                            
</t>
    </r>
  </si>
  <si>
    <r>
      <t xml:space="preserve">UNIFORME SASTRE PERSONAL MASCULINO                                                                 Diseño y confección: </t>
    </r>
    <r>
      <rPr>
        <sz val="11"/>
        <color theme="1"/>
        <rFont val="Arial Narrow"/>
        <family val="2"/>
      </rPr>
      <t>Según especificación técnica</t>
    </r>
    <r>
      <rPr>
        <b/>
        <sz val="11"/>
        <color theme="1"/>
        <rFont val="Arial Narrow"/>
        <family val="2"/>
      </rPr>
      <t xml:space="preserve"> ET-04695/ INT-0</t>
    </r>
    <r>
      <rPr>
        <sz val="11"/>
        <color theme="1"/>
        <rFont val="Arial Narrow"/>
        <family val="2"/>
      </rPr>
      <t xml:space="preserve"> (Clima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3.1.6.  </t>
    </r>
    <r>
      <rPr>
        <b/>
        <sz val="11"/>
        <color theme="1"/>
        <rFont val="Arial Narrow"/>
        <family val="2"/>
      </rPr>
      <t>Color:</t>
    </r>
    <r>
      <rPr>
        <sz val="11"/>
        <color theme="1"/>
        <rFont val="Arial Narrow"/>
        <family val="2"/>
      </rPr>
      <t xml:space="preserve"> Camel con beige   
</t>
    </r>
  </si>
  <si>
    <r>
      <t xml:space="preserve">UNIFORME SASTRE PERSONAL MASCULINO                                                                Diseño y confección: </t>
    </r>
    <r>
      <rPr>
        <sz val="11"/>
        <color theme="1"/>
        <rFont val="Arial Narrow"/>
        <family val="2"/>
      </rPr>
      <t>Según especificación técnica</t>
    </r>
    <r>
      <rPr>
        <b/>
        <sz val="11"/>
        <color theme="1"/>
        <rFont val="Arial Narrow"/>
        <family val="2"/>
      </rPr>
      <t xml:space="preserve"> ET-04695/ INT-0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Numeral</t>
    </r>
    <r>
      <rPr>
        <sz val="11"/>
        <color theme="1"/>
        <rFont val="Arial Narrow"/>
        <family val="2"/>
      </rPr>
      <t xml:space="preserve"> 3.1.7 </t>
    </r>
    <r>
      <rPr>
        <b/>
        <sz val="11"/>
        <color theme="1"/>
        <rFont val="Arial Narrow"/>
        <family val="2"/>
      </rPr>
      <t>Color:</t>
    </r>
    <r>
      <rPr>
        <sz val="11"/>
        <color theme="1"/>
        <rFont val="Arial Narrow"/>
        <family val="2"/>
      </rPr>
      <t xml:space="preserve"> azul grisaceo.                                                                                              
</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</si>
  <si>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</si>
  <si>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DOTACION VESTUARIO Y CALZADO PERSONAL MASCULINO PANADERO</t>
  </si>
  <si>
    <r>
      <t xml:space="preserve">CAMISETA PARA PANADERO                                                                                              Diseño y confección: </t>
    </r>
    <r>
      <rPr>
        <sz val="11"/>
        <color theme="1"/>
        <rFont val="Arial Narrow"/>
        <family val="2"/>
      </rPr>
      <t>Según especificación técnica</t>
    </r>
    <r>
      <rPr>
        <b/>
        <sz val="11"/>
        <color theme="1"/>
        <rFont val="Arial Narrow"/>
        <family val="2"/>
      </rPr>
      <t xml:space="preserve"> ET-04689/ INT-0 </t>
    </r>
    <r>
      <rPr>
        <sz val="11"/>
        <color theme="1"/>
        <rFont val="Arial Narrow"/>
        <family val="2"/>
      </rPr>
      <t xml:space="preserve">(Clima cálido)   </t>
    </r>
    <r>
      <rPr>
        <b/>
        <sz val="11"/>
        <color theme="1"/>
        <rFont val="Arial Narrow"/>
        <family val="2"/>
      </rPr>
      <t xml:space="preserve">                                                                                                                            Numeral</t>
    </r>
    <r>
      <rPr>
        <sz val="11"/>
        <color theme="1"/>
        <rFont val="Arial Narrow"/>
        <family val="2"/>
      </rPr>
      <t xml:space="preserve"> 3.1.3.2</t>
    </r>
    <r>
      <rPr>
        <b/>
        <sz val="11"/>
        <color theme="1"/>
        <rFont val="Arial Narrow"/>
        <family val="2"/>
      </rPr>
      <t xml:space="preserve"> Color: </t>
    </r>
    <r>
      <rPr>
        <sz val="11"/>
        <color theme="1"/>
        <rFont val="Arial Narrow"/>
        <family val="2"/>
      </rPr>
      <t xml:space="preserve">Blanco 
</t>
    </r>
  </si>
  <si>
    <r>
      <t>PANTALON PARA PANADERO                                                                                             Diseño y confección:</t>
    </r>
    <r>
      <rPr>
        <sz val="11"/>
        <color theme="1"/>
        <rFont val="Arial Narrow"/>
        <family val="2"/>
      </rPr>
      <t xml:space="preserve"> Según especificación técnica</t>
    </r>
    <r>
      <rPr>
        <b/>
        <sz val="11"/>
        <color theme="1"/>
        <rFont val="Arial Narrow"/>
        <family val="2"/>
      </rPr>
      <t xml:space="preserve"> ET-04689/ INT-0</t>
    </r>
    <r>
      <rPr>
        <sz val="11"/>
        <color theme="1"/>
        <rFont val="Arial Narrow"/>
        <family val="2"/>
      </rPr>
      <t xml:space="preserve"> (Clima cálido)</t>
    </r>
    <r>
      <rPr>
        <b/>
        <sz val="11"/>
        <color theme="1"/>
        <rFont val="Arial Narrow"/>
        <family val="2"/>
      </rPr>
      <t xml:space="preserve">                                                                                                                                  Numeral </t>
    </r>
    <r>
      <rPr>
        <sz val="11"/>
        <color theme="1"/>
        <rFont val="Arial Narrow"/>
        <family val="2"/>
      </rPr>
      <t xml:space="preserve">3.1.3.3 </t>
    </r>
    <r>
      <rPr>
        <b/>
        <sz val="11"/>
        <color theme="1"/>
        <rFont val="Arial Narrow"/>
        <family val="2"/>
      </rPr>
      <t>Color:</t>
    </r>
    <r>
      <rPr>
        <sz val="11"/>
        <color theme="1"/>
        <rFont val="Arial Narrow"/>
        <family val="2"/>
      </rPr>
      <t xml:space="preserve"> Blanco</t>
    </r>
  </si>
  <si>
    <r>
      <t xml:space="preserve">DELANTAL PARA PANADERO                                                                                                                Diseño y confección: </t>
    </r>
    <r>
      <rPr>
        <sz val="11"/>
        <color theme="1"/>
        <rFont val="Arial Narrow"/>
        <family val="2"/>
      </rPr>
      <t xml:space="preserve">Según especificación técnica </t>
    </r>
    <r>
      <rPr>
        <b/>
        <sz val="11"/>
        <color theme="1"/>
        <rFont val="Arial Narrow"/>
        <family val="2"/>
      </rPr>
      <t>ET-04689/ INT-0</t>
    </r>
    <r>
      <rPr>
        <sz val="11"/>
        <color theme="1"/>
        <rFont val="Arial Narrow"/>
        <family val="2"/>
      </rPr>
      <t xml:space="preserve"> (Clima cálido)</t>
    </r>
    <r>
      <rPr>
        <b/>
        <sz val="11"/>
        <color theme="1"/>
        <rFont val="Arial Narrow"/>
        <family val="2"/>
      </rPr>
      <t xml:space="preserve">                                                                                                                        Numeral </t>
    </r>
    <r>
      <rPr>
        <sz val="11"/>
        <color theme="1"/>
        <rFont val="Arial Narrow"/>
        <family val="2"/>
      </rPr>
      <t xml:space="preserve">3.1.3.4 </t>
    </r>
    <r>
      <rPr>
        <b/>
        <sz val="11"/>
        <color theme="1"/>
        <rFont val="Arial Narrow"/>
        <family val="2"/>
      </rPr>
      <t>Color</t>
    </r>
    <r>
      <rPr>
        <sz val="11"/>
        <color theme="1"/>
        <rFont val="Arial Narrow"/>
        <family val="2"/>
      </rPr>
      <t xml:space="preserve">: Blanco
</t>
    </r>
  </si>
  <si>
    <r>
      <t xml:space="preserve">GORRO PARA PANADERO                    </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ET-04689/ INT-0</t>
    </r>
    <r>
      <rPr>
        <sz val="11"/>
        <color theme="1"/>
        <rFont val="Arial Narrow"/>
        <family val="2"/>
      </rPr>
      <t xml:space="preserve"> (Clima cálido)                                                                                                                      </t>
    </r>
    <r>
      <rPr>
        <b/>
        <sz val="11"/>
        <color theme="1"/>
        <rFont val="Arial Narrow"/>
        <family val="2"/>
      </rPr>
      <t>Numeral</t>
    </r>
    <r>
      <rPr>
        <sz val="11"/>
        <color theme="1"/>
        <rFont val="Arial Narrow"/>
        <family val="2"/>
      </rPr>
      <t xml:space="preserve"> 3.1.3.5 </t>
    </r>
    <r>
      <rPr>
        <b/>
        <sz val="11"/>
        <color theme="1"/>
        <rFont val="Arial Narrow"/>
        <family val="2"/>
      </rPr>
      <t>Color:</t>
    </r>
    <r>
      <rPr>
        <sz val="11"/>
        <color theme="1"/>
        <rFont val="Arial Narrow"/>
        <family val="2"/>
      </rPr>
      <t xml:space="preserve"> Negro
</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</si>
  <si>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</si>
  <si>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DOTACION VESTUARIO Y CALZADO PERSONAL MASCULINO ENTRENADOR DEPORTIVO</t>
  </si>
  <si>
    <r>
      <t xml:space="preserve">                                                                                                                                                                                 CAMISETA PARA ENTRENADOR DEPORTIVO</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t>
    </r>
    <r>
      <rPr>
        <b/>
        <sz val="11"/>
        <color theme="1"/>
        <rFont val="Arial Narrow"/>
        <family val="2"/>
      </rPr>
      <t>ET-04691/ INT-0</t>
    </r>
    <r>
      <rPr>
        <sz val="11"/>
        <color theme="1"/>
        <rFont val="Arial Narrow"/>
        <family val="2"/>
      </rPr>
      <t xml:space="preserve"> (Clima cálido) 
</t>
    </r>
    <r>
      <rPr>
        <b/>
        <sz val="11"/>
        <color theme="1"/>
        <rFont val="Arial Narrow"/>
        <family val="2"/>
      </rPr>
      <t>Numeral</t>
    </r>
    <r>
      <rPr>
        <sz val="11"/>
        <color theme="1"/>
        <rFont val="Arial Narrow"/>
        <family val="2"/>
      </rPr>
      <t xml:space="preserve"> 3.1.5 </t>
    </r>
    <r>
      <rPr>
        <b/>
        <sz val="11"/>
        <color theme="1"/>
        <rFont val="Arial Narrow"/>
        <family val="2"/>
      </rPr>
      <t>Color:</t>
    </r>
    <r>
      <rPr>
        <sz val="11"/>
        <color theme="1"/>
        <rFont val="Arial Narrow"/>
        <family val="2"/>
      </rPr>
      <t xml:space="preserve"> Gris Plata - Pantone® 154305 TCX
</t>
    </r>
  </si>
  <si>
    <r>
      <t xml:space="preserve">CONJUNTO DE PANTALON Y CHAQUETA PARA  ENTRENADOR DEPORTIVO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t>
    </r>
    <r>
      <rPr>
        <b/>
        <sz val="11"/>
        <color theme="1"/>
        <rFont val="Arial Narrow"/>
        <family val="2"/>
      </rPr>
      <t xml:space="preserve">ET-04691/ INT-0 </t>
    </r>
    <r>
      <rPr>
        <sz val="11"/>
        <color theme="1"/>
        <rFont val="Arial Narrow"/>
        <family val="2"/>
      </rPr>
      <t xml:space="preserve">(Clima cálido)                                                                                                                                           
</t>
    </r>
    <r>
      <rPr>
        <b/>
        <sz val="11"/>
        <color theme="1"/>
        <rFont val="Arial Narrow"/>
        <family val="2"/>
      </rPr>
      <t xml:space="preserve">Numeral </t>
    </r>
    <r>
      <rPr>
        <sz val="11"/>
        <color theme="1"/>
        <rFont val="Arial Narrow"/>
        <family val="2"/>
      </rPr>
      <t xml:space="preserve">3.1.6 </t>
    </r>
    <r>
      <rPr>
        <b/>
        <sz val="11"/>
        <color theme="1"/>
        <rFont val="Arial Narrow"/>
        <family val="2"/>
      </rPr>
      <t>Color:</t>
    </r>
    <r>
      <rPr>
        <sz val="11"/>
        <color theme="1"/>
        <rFont val="Arial Narrow"/>
        <family val="2"/>
      </rPr>
      <t xml:space="preserve"> AZUL - Pantone® 194151 TCX
</t>
    </r>
  </si>
  <si>
    <r>
      <t xml:space="preserve">PANTALONETA PARA ENTRENADOR DEPORTIVO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ET-04691/ INT-0 (Clima cálido)  </t>
    </r>
    <r>
      <rPr>
        <b/>
        <sz val="11"/>
        <color theme="1"/>
        <rFont val="Arial Narrow"/>
        <family val="2"/>
      </rPr>
      <t>Numeral</t>
    </r>
    <r>
      <rPr>
        <sz val="11"/>
        <color theme="1"/>
        <rFont val="Arial Narrow"/>
        <family val="2"/>
      </rPr>
      <t xml:space="preserve"> 3.1.8 </t>
    </r>
    <r>
      <rPr>
        <b/>
        <sz val="11"/>
        <color theme="1"/>
        <rFont val="Arial Narrow"/>
        <family val="2"/>
      </rPr>
      <t>Color:</t>
    </r>
    <r>
      <rPr>
        <sz val="11"/>
        <color theme="1"/>
        <rFont val="Arial Narrow"/>
        <family val="2"/>
      </rPr>
      <t xml:space="preserve"> AZUL REY -  Pantone® 194151 TCX
</t>
    </r>
  </si>
  <si>
    <r>
      <t>CALZADO DEPORTIVO TIPO ZAPATILLA</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 xml:space="preserve">ET-PN-207 PONAL  </t>
    </r>
    <r>
      <rPr>
        <sz val="11"/>
        <color theme="1"/>
        <rFont val="Arial Narrow"/>
        <family val="2"/>
      </rPr>
      <t xml:space="preserve">                                                                                                                                          </t>
    </r>
    <r>
      <rPr>
        <b/>
        <sz val="11"/>
        <color theme="1"/>
        <rFont val="Arial Narrow"/>
        <family val="2"/>
      </rPr>
      <t xml:space="preserve">Numeral </t>
    </r>
    <r>
      <rPr>
        <sz val="11"/>
        <color theme="1"/>
        <rFont val="Arial Narrow"/>
        <family val="2"/>
      </rPr>
      <t xml:space="preserve">2.1 </t>
    </r>
    <r>
      <rPr>
        <b/>
        <sz val="11"/>
        <color theme="1"/>
        <rFont val="Arial Narrow"/>
        <family val="2"/>
      </rPr>
      <t>Color:</t>
    </r>
    <r>
      <rPr>
        <sz val="11"/>
        <color theme="1"/>
        <rFont val="Arial Narrow"/>
        <family val="2"/>
      </rPr>
      <t xml:space="preserve"> Blanco
</t>
    </r>
  </si>
  <si>
    <t>DOTACION VESTUARIO Y CALZADO PERSONAL MASCULINO CONDUCTORES</t>
  </si>
  <si>
    <r>
      <t xml:space="preserve">PANTALON HABANO PARA LAS UNIDADES TACTICAS                          </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especificación técnica </t>
    </r>
    <r>
      <rPr>
        <b/>
        <sz val="11"/>
        <color theme="1"/>
        <rFont val="Arial Narrow"/>
        <family val="2"/>
      </rPr>
      <t>ET-04598/INT-0</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  </t>
    </r>
    <r>
      <rPr>
        <b/>
        <sz val="11"/>
        <color theme="1"/>
        <rFont val="Arial Narrow"/>
        <family val="2"/>
      </rPr>
      <t>Color:</t>
    </r>
    <r>
      <rPr>
        <sz val="11"/>
        <color theme="1"/>
        <rFont val="Arial Narrow"/>
        <family val="2"/>
      </rPr>
      <t xml:space="preserve"> Habano</t>
    </r>
  </si>
  <si>
    <r>
      <t xml:space="preserve"> CAMISETA TIPO POLO PARA UNIDADES TACTICAS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especificación técnica </t>
    </r>
    <r>
      <rPr>
        <b/>
        <sz val="11"/>
        <color theme="1"/>
        <rFont val="Arial Narrow"/>
        <family val="2"/>
      </rPr>
      <t>ET-05525/INT-0</t>
    </r>
    <r>
      <rPr>
        <sz val="11"/>
        <color theme="1"/>
        <rFont val="Arial Narrow"/>
        <family val="2"/>
      </rPr>
      <t xml:space="preserve"> (Clima cálido) 
  </t>
    </r>
    <r>
      <rPr>
        <b/>
        <sz val="11"/>
        <color theme="1"/>
        <rFont val="Arial Narrow"/>
        <family val="2"/>
      </rPr>
      <t>Numeral</t>
    </r>
    <r>
      <rPr>
        <sz val="11"/>
        <color theme="1"/>
        <rFont val="Arial Narrow"/>
        <family val="2"/>
      </rPr>
      <t xml:space="preserve"> 3.1  </t>
    </r>
    <r>
      <rPr>
        <b/>
        <sz val="11"/>
        <color theme="1"/>
        <rFont val="Arial Narrow"/>
        <family val="2"/>
      </rPr>
      <t xml:space="preserve">Color:  </t>
    </r>
    <r>
      <rPr>
        <sz val="11"/>
        <color theme="1"/>
        <rFont val="Arial Narrow"/>
        <family val="2"/>
      </rPr>
      <t xml:space="preserve">Azul oscuro (El escudo que va bordado es el del Ejercito)                                                                          
</t>
    </r>
    <r>
      <rPr>
        <b/>
        <sz val="12"/>
        <color theme="1"/>
        <rFont val="Arial"/>
        <family val="2"/>
      </rPr>
      <t/>
    </r>
  </si>
  <si>
    <r>
      <t xml:space="preserve"> </t>
    </r>
    <r>
      <rPr>
        <sz val="11"/>
        <color theme="1"/>
        <rFont val="Arial Narrow"/>
        <family val="2"/>
      </rPr>
      <t xml:space="preserve"> 
</t>
    </r>
    <r>
      <rPr>
        <b/>
        <sz val="11"/>
        <color theme="1"/>
        <rFont val="Arial Narrow"/>
        <family val="2"/>
      </rPr>
      <t xml:space="preserve">CHALECO HABANO PARA LAS UNIDADES TACTICAS  </t>
    </r>
    <r>
      <rPr>
        <sz val="11"/>
        <color theme="1"/>
        <rFont val="Arial Narrow"/>
        <family val="2"/>
      </rPr>
      <t xml:space="preserve">                                                                                           </t>
    </r>
    <r>
      <rPr>
        <b/>
        <sz val="11"/>
        <color theme="1"/>
        <rFont val="Arial Narrow"/>
        <family val="2"/>
      </rPr>
      <t xml:space="preserve">Diseño y confeccion: </t>
    </r>
    <r>
      <rPr>
        <sz val="11"/>
        <color theme="1"/>
        <rFont val="Arial Narrow"/>
        <family val="2"/>
      </rPr>
      <t xml:space="preserve">Según especificación técnica </t>
    </r>
    <r>
      <rPr>
        <b/>
        <sz val="11"/>
        <color theme="1"/>
        <rFont val="Arial Narrow"/>
        <family val="2"/>
      </rPr>
      <t>ET-04595/INT-0</t>
    </r>
    <r>
      <rPr>
        <sz val="11"/>
        <color theme="1"/>
        <rFont val="Arial Narrow"/>
        <family val="2"/>
      </rPr>
      <t xml:space="preserve"> (Clima cálido)   </t>
    </r>
    <r>
      <rPr>
        <b/>
        <sz val="11"/>
        <color theme="1"/>
        <rFont val="Arial Narrow"/>
        <family val="2"/>
      </rPr>
      <t xml:space="preserve">Numeral </t>
    </r>
    <r>
      <rPr>
        <sz val="11"/>
        <color theme="1"/>
        <rFont val="Arial Narrow"/>
        <family val="2"/>
      </rPr>
      <t xml:space="preserve">3.1 </t>
    </r>
    <r>
      <rPr>
        <b/>
        <sz val="11"/>
        <color theme="1"/>
        <rFont val="Arial Narrow"/>
        <family val="2"/>
      </rPr>
      <t>Colo</t>
    </r>
    <r>
      <rPr>
        <sz val="11"/>
        <color theme="1"/>
        <rFont val="Arial Narrow"/>
        <family val="2"/>
      </rPr>
      <t xml:space="preserve">r: Azul oscuro (El escudo que va bordado es el del Ejercito)
</t>
    </r>
  </si>
  <si>
    <r>
      <t xml:space="preserve">           GORRA PARA UNIDADES TACTICAS      </t>
    </r>
    <r>
      <rPr>
        <sz val="11"/>
        <color theme="1"/>
        <rFont val="Arial Narrow"/>
        <family val="2"/>
      </rPr>
      <t xml:space="preserve">                                                                                                                                 </t>
    </r>
    <r>
      <rPr>
        <b/>
        <sz val="11"/>
        <color theme="1"/>
        <rFont val="Arial Narrow"/>
        <family val="2"/>
      </rPr>
      <t xml:space="preserve">Diseño y confeccion: </t>
    </r>
    <r>
      <rPr>
        <sz val="11"/>
        <color theme="1"/>
        <rFont val="Arial Narrow"/>
        <family val="2"/>
      </rPr>
      <t xml:space="preserve">Según especificación técnica </t>
    </r>
    <r>
      <rPr>
        <b/>
        <sz val="11"/>
        <color theme="1"/>
        <rFont val="Arial Narrow"/>
        <family val="2"/>
      </rPr>
      <t>ET-04597/ INT-0</t>
    </r>
    <r>
      <rPr>
        <sz val="11"/>
        <color theme="1"/>
        <rFont val="Arial Narrow"/>
        <family val="2"/>
      </rPr>
      <t xml:space="preserve"> (Clima cálido)                                                                                                                                   </t>
    </r>
    <r>
      <rPr>
        <b/>
        <sz val="11"/>
        <color theme="1"/>
        <rFont val="Arial Narrow"/>
        <family val="2"/>
      </rPr>
      <t xml:space="preserve"> Numeral </t>
    </r>
    <r>
      <rPr>
        <sz val="11"/>
        <color theme="1"/>
        <rFont val="Arial Narrow"/>
        <family val="2"/>
      </rPr>
      <t>3.1</t>
    </r>
    <r>
      <rPr>
        <b/>
        <sz val="11"/>
        <color theme="1"/>
        <rFont val="Arial Narrow"/>
        <family val="2"/>
      </rPr>
      <t xml:space="preserve"> Color:</t>
    </r>
    <r>
      <rPr>
        <sz val="11"/>
        <color theme="1"/>
        <rFont val="Arial Narrow"/>
        <family val="2"/>
      </rPr>
      <t xml:space="preserve"> Habano (El escudo que va bordado es el del Ejercito)                                          </t>
    </r>
  </si>
  <si>
    <r>
      <t xml:space="preserve">BOTA DE COMBATE TIPO DESIERTO - MEDIA CAÑA EN CUERO Y LONA </t>
    </r>
    <r>
      <rPr>
        <sz val="11"/>
        <color theme="1"/>
        <rFont val="Arial Narrow"/>
        <family val="2"/>
      </rPr>
      <t xml:space="preserve">
</t>
    </r>
    <r>
      <rPr>
        <b/>
        <sz val="11"/>
        <color theme="1"/>
        <rFont val="Arial Narrow"/>
        <family val="2"/>
      </rPr>
      <t xml:space="preserve">Diseño y confeccion: </t>
    </r>
    <r>
      <rPr>
        <sz val="11"/>
        <color theme="1"/>
        <rFont val="Arial Narrow"/>
        <family val="2"/>
      </rPr>
      <t xml:space="preserve">Según norma tecnica </t>
    </r>
    <r>
      <rPr>
        <b/>
        <sz val="11"/>
        <color theme="1"/>
        <rFont val="Arial Narrow"/>
        <family val="2"/>
      </rPr>
      <t>NTMD-0292-A1</t>
    </r>
    <r>
      <rPr>
        <sz val="11"/>
        <color theme="1"/>
        <rFont val="Arial Narrow"/>
        <family val="2"/>
      </rPr>
      <t xml:space="preserve"> 
</t>
    </r>
    <r>
      <rPr>
        <b/>
        <sz val="11"/>
        <color theme="1"/>
        <rFont val="Arial Narrow"/>
        <family val="2"/>
      </rPr>
      <t xml:space="preserve">Color: </t>
    </r>
    <r>
      <rPr>
        <sz val="11"/>
        <color theme="1"/>
        <rFont val="Arial Narrow"/>
        <family val="2"/>
      </rPr>
      <t xml:space="preserve">Tipo desierto.
</t>
    </r>
  </si>
  <si>
    <t>DOTACION CALZADO Y VESTUARIO PERSONAL MASCULINO CARPINTEROS- OPERARIO DE MAQUINAS- TECNICO MANTENIMIENTO GENERAL- TECNICO MECANICOS</t>
  </si>
  <si>
    <r>
      <t>OVEROL ENTERIZO</t>
    </r>
    <r>
      <rPr>
        <sz val="11"/>
        <color theme="1"/>
        <rFont val="Arial Narrow"/>
        <family val="2"/>
      </rPr>
      <t xml:space="preserve">                                                                                                                                                                             
</t>
    </r>
    <r>
      <rPr>
        <b/>
        <sz val="11"/>
        <color theme="1"/>
        <rFont val="Arial Narrow"/>
        <family val="2"/>
      </rPr>
      <t xml:space="preserve"> Diseño y Confección:</t>
    </r>
    <r>
      <rPr>
        <sz val="11"/>
        <color theme="1"/>
        <rFont val="Arial Narrow"/>
        <family val="2"/>
      </rPr>
      <t xml:space="preserve"> Según especificación técnica </t>
    </r>
    <r>
      <rPr>
        <b/>
        <sz val="11"/>
        <color theme="1"/>
        <rFont val="Arial Narrow"/>
        <family val="2"/>
      </rPr>
      <t>NTMD-0084-A2</t>
    </r>
    <r>
      <rPr>
        <sz val="11"/>
        <color theme="1"/>
        <rFont val="Arial Narrow"/>
        <family val="2"/>
      </rPr>
      <t xml:space="preserve"> (Clima cálido)                                                                                                                                  </t>
    </r>
    <r>
      <rPr>
        <b/>
        <sz val="11"/>
        <color theme="1"/>
        <rFont val="Arial Narrow"/>
        <family val="2"/>
      </rPr>
      <t>Numeral</t>
    </r>
    <r>
      <rPr>
        <sz val="11"/>
        <color theme="1"/>
        <rFont val="Arial Narrow"/>
        <family val="2"/>
      </rPr>
      <t xml:space="preserve"> 3.1.1 </t>
    </r>
    <r>
      <rPr>
        <b/>
        <sz val="11"/>
        <color theme="1"/>
        <rFont val="Arial Narrow"/>
        <family val="2"/>
      </rPr>
      <t xml:space="preserve">Color: </t>
    </r>
    <r>
      <rPr>
        <sz val="11"/>
        <color theme="1"/>
        <rFont val="Arial Narrow"/>
        <family val="2"/>
      </rPr>
      <t xml:space="preserve">Verde militar 
</t>
    </r>
  </si>
  <si>
    <r>
      <t>OVEROL ENTERIZO</t>
    </r>
    <r>
      <rPr>
        <sz val="11"/>
        <color theme="1"/>
        <rFont val="Arial Narrow"/>
        <family val="2"/>
      </rPr>
      <t xml:space="preserve">                                                                                                                                                                             
</t>
    </r>
    <r>
      <rPr>
        <b/>
        <sz val="11"/>
        <color theme="1"/>
        <rFont val="Arial Narrow"/>
        <family val="2"/>
      </rPr>
      <t xml:space="preserve"> Diseño y Confección:</t>
    </r>
    <r>
      <rPr>
        <sz val="11"/>
        <color theme="1"/>
        <rFont val="Arial Narrow"/>
        <family val="2"/>
      </rPr>
      <t xml:space="preserve"> Según especificación técnica </t>
    </r>
    <r>
      <rPr>
        <b/>
        <sz val="11"/>
        <color theme="1"/>
        <rFont val="Arial Narrow"/>
        <family val="2"/>
      </rPr>
      <t>NTMD-0084-A2</t>
    </r>
    <r>
      <rPr>
        <sz val="11"/>
        <color theme="1"/>
        <rFont val="Arial Narrow"/>
        <family val="2"/>
      </rPr>
      <t xml:space="preserve"> (Clima cálido)                                                                                                                                </t>
    </r>
    <r>
      <rPr>
        <b/>
        <sz val="11"/>
        <color theme="1"/>
        <rFont val="Arial Narrow"/>
        <family val="2"/>
      </rPr>
      <t>Numeral</t>
    </r>
    <r>
      <rPr>
        <sz val="11"/>
        <color theme="1"/>
        <rFont val="Arial Narrow"/>
        <family val="2"/>
      </rPr>
      <t xml:space="preserve"> 3.1.1 </t>
    </r>
    <r>
      <rPr>
        <b/>
        <sz val="11"/>
        <color theme="1"/>
        <rFont val="Arial Narrow"/>
        <family val="2"/>
      </rPr>
      <t xml:space="preserve">Color: </t>
    </r>
    <r>
      <rPr>
        <sz val="11"/>
        <color theme="1"/>
        <rFont val="Arial Narrow"/>
        <family val="2"/>
      </rPr>
      <t xml:space="preserve">Negro
</t>
    </r>
  </si>
  <si>
    <r>
      <t xml:space="preserve"> CAMISETA TIPO POLO PARA UNIDADES TACTICAS</t>
    </r>
    <r>
      <rPr>
        <sz val="11"/>
        <color theme="1"/>
        <rFont val="Arial Narrow"/>
        <family val="2"/>
      </rPr>
      <t xml:space="preserve">                                                                                             </t>
    </r>
    <r>
      <rPr>
        <b/>
        <sz val="11"/>
        <color theme="1"/>
        <rFont val="Arial Narrow"/>
        <family val="2"/>
      </rPr>
      <t xml:space="preserve">Diseño y confeccion: </t>
    </r>
    <r>
      <rPr>
        <sz val="11"/>
        <color theme="1"/>
        <rFont val="Arial Narrow"/>
        <family val="2"/>
      </rPr>
      <t xml:space="preserve">Según especificación técnica </t>
    </r>
    <r>
      <rPr>
        <b/>
        <sz val="11"/>
        <color theme="1"/>
        <rFont val="Arial Narrow"/>
        <family val="2"/>
      </rPr>
      <t>ET-05525/INT-0</t>
    </r>
    <r>
      <rPr>
        <sz val="11"/>
        <color theme="1"/>
        <rFont val="Arial Narrow"/>
        <family val="2"/>
      </rPr>
      <t xml:space="preserve"> (Clima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 xml:space="preserve">Color: </t>
    </r>
    <r>
      <rPr>
        <sz val="11"/>
        <color theme="1"/>
        <rFont val="Arial Narrow"/>
        <family val="2"/>
      </rPr>
      <t xml:space="preserve">Verde militar (El escudo que va bordado es el del Ejercito)                   </t>
    </r>
  </si>
  <si>
    <r>
      <t xml:space="preserve">CAMISETA TIPO POLO PARA UNIDADES TACTICAS    </t>
    </r>
    <r>
      <rPr>
        <sz val="11"/>
        <color theme="1"/>
        <rFont val="Arial Narrow"/>
        <family val="2"/>
      </rPr>
      <t xml:space="preserve">                                                                                              </t>
    </r>
    <r>
      <rPr>
        <b/>
        <sz val="11"/>
        <color theme="1"/>
        <rFont val="Arial Narrow"/>
        <family val="2"/>
      </rPr>
      <t xml:space="preserve">Diseño y confeccion: </t>
    </r>
    <r>
      <rPr>
        <sz val="11"/>
        <color theme="1"/>
        <rFont val="Arial Narrow"/>
        <family val="2"/>
      </rPr>
      <t>Según especificación técnica</t>
    </r>
    <r>
      <rPr>
        <b/>
        <sz val="11"/>
        <color theme="1"/>
        <rFont val="Arial Narrow"/>
        <family val="2"/>
      </rPr>
      <t xml:space="preserve"> ET-05525/INT-0</t>
    </r>
    <r>
      <rPr>
        <sz val="11"/>
        <color theme="1"/>
        <rFont val="Arial Narrow"/>
        <family val="2"/>
      </rPr>
      <t xml:space="preserve"> (Clima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 xml:space="preserve">Color: </t>
    </r>
    <r>
      <rPr>
        <sz val="11"/>
        <color theme="1"/>
        <rFont val="Arial Narrow"/>
        <family val="2"/>
      </rPr>
      <t xml:space="preserve">Negro (El escudo que va bordado es el del Ejercito)                  </t>
    </r>
  </si>
  <si>
    <r>
      <t xml:space="preserve">BOTAS DE SEGURIDAD                                                                                                                Diseño y confeccion: </t>
    </r>
    <r>
      <rPr>
        <sz val="11"/>
        <color theme="1"/>
        <rFont val="Arial Narrow"/>
        <family val="2"/>
      </rPr>
      <t>Según especificación técnica</t>
    </r>
    <r>
      <rPr>
        <b/>
        <sz val="11"/>
        <color theme="1"/>
        <rFont val="Arial Narrow"/>
        <family val="2"/>
      </rPr>
      <t xml:space="preserve"> NTMD-0325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Numeral</t>
    </r>
    <r>
      <rPr>
        <sz val="11"/>
        <color theme="1"/>
        <rFont val="Arial Narrow"/>
        <family val="2"/>
      </rPr>
      <t xml:space="preserve"> 3.1 </t>
    </r>
    <r>
      <rPr>
        <b/>
        <sz val="11"/>
        <color theme="1"/>
        <rFont val="Arial Narrow"/>
        <family val="2"/>
      </rPr>
      <t>Color</t>
    </r>
    <r>
      <rPr>
        <sz val="11"/>
        <color theme="1"/>
        <rFont val="Arial Narrow"/>
        <family val="2"/>
      </rPr>
      <t>: Negro</t>
    </r>
  </si>
  <si>
    <t>DOTACION CALZADO Y VESTUARIO PERSONAL TECNICO ELECTRICISTA AUTOMOTRIZ Y ELECTRICISTA</t>
  </si>
  <si>
    <r>
      <t xml:space="preserve"> OVEROL DE TRABAJO CON RESISTENCIA A LA LLAMA                                                                                                                                               Diseño y confección</t>
    </r>
    <r>
      <rPr>
        <sz val="11"/>
        <color theme="1"/>
        <rFont val="Arial Narrow"/>
        <family val="2"/>
      </rPr>
      <t xml:space="preserve">: Según especificación técnica </t>
    </r>
    <r>
      <rPr>
        <b/>
        <sz val="11"/>
        <color theme="1"/>
        <rFont val="Arial Narrow"/>
        <family val="2"/>
      </rPr>
      <t xml:space="preserve">NTMD-0272 </t>
    </r>
    <r>
      <rPr>
        <sz val="11"/>
        <color theme="1"/>
        <rFont val="Arial Narrow"/>
        <family val="2"/>
      </rPr>
      <t xml:space="preserve">(Clima cálido) 
</t>
    </r>
    <r>
      <rPr>
        <b/>
        <sz val="11"/>
        <color theme="1"/>
        <rFont val="Arial Narrow"/>
        <family val="2"/>
      </rPr>
      <t>Numeral</t>
    </r>
    <r>
      <rPr>
        <sz val="11"/>
        <color theme="1"/>
        <rFont val="Arial Narrow"/>
        <family val="2"/>
      </rPr>
      <t xml:space="preserve"> 3.1.1 </t>
    </r>
    <r>
      <rPr>
        <b/>
        <sz val="11"/>
        <color theme="1"/>
        <rFont val="Arial Narrow"/>
        <family val="2"/>
      </rPr>
      <t xml:space="preserve"> Color: </t>
    </r>
    <r>
      <rPr>
        <sz val="11"/>
        <color theme="1"/>
        <rFont val="Arial Narrow"/>
        <family val="2"/>
      </rPr>
      <t xml:space="preserve">Verde militar
</t>
    </r>
  </si>
  <si>
    <t xml:space="preserve">UNIDAD </t>
  </si>
  <si>
    <r>
      <t xml:space="preserve"> OVEROL DE TRABAJO CON RESISTENCIA A LA LLAMA                                                                                                                                               Diseño y confección</t>
    </r>
    <r>
      <rPr>
        <sz val="11"/>
        <color theme="1"/>
        <rFont val="Arial Narrow"/>
        <family val="2"/>
      </rPr>
      <t xml:space="preserve">: Según especificación técnica </t>
    </r>
    <r>
      <rPr>
        <b/>
        <sz val="11"/>
        <color theme="1"/>
        <rFont val="Arial Narrow"/>
        <family val="2"/>
      </rPr>
      <t xml:space="preserve">NTMD-0272 </t>
    </r>
    <r>
      <rPr>
        <sz val="11"/>
        <color theme="1"/>
        <rFont val="Arial Narrow"/>
        <family val="2"/>
      </rPr>
      <t xml:space="preserve">(Clima cálido) 
</t>
    </r>
    <r>
      <rPr>
        <b/>
        <sz val="11"/>
        <color theme="1"/>
        <rFont val="Arial Narrow"/>
        <family val="2"/>
      </rPr>
      <t>Numeral</t>
    </r>
    <r>
      <rPr>
        <sz val="11"/>
        <color theme="1"/>
        <rFont val="Arial Narrow"/>
        <family val="2"/>
      </rPr>
      <t xml:space="preserve"> 3.1.1 </t>
    </r>
    <r>
      <rPr>
        <b/>
        <sz val="11"/>
        <color theme="1"/>
        <rFont val="Arial Narrow"/>
        <family val="2"/>
      </rPr>
      <t xml:space="preserve"> Color: </t>
    </r>
    <r>
      <rPr>
        <sz val="11"/>
        <color theme="1"/>
        <rFont val="Arial Narrow"/>
        <family val="2"/>
      </rPr>
      <t xml:space="preserve">Negro
</t>
    </r>
  </si>
  <si>
    <r>
      <rPr>
        <b/>
        <sz val="11"/>
        <color theme="1"/>
        <rFont val="Arial Narrow"/>
        <family val="2"/>
      </rPr>
      <t xml:space="preserve">                                                                                                                      CAMISETA TIPO POLO PARA UNIDADES TACTICAS    </t>
    </r>
    <r>
      <rPr>
        <sz val="11"/>
        <color theme="1"/>
        <rFont val="Arial Narrow"/>
        <family val="2"/>
      </rPr>
      <t xml:space="preserve">                                                                                              </t>
    </r>
    <r>
      <rPr>
        <b/>
        <sz val="11"/>
        <color theme="1"/>
        <rFont val="Arial Narrow"/>
        <family val="2"/>
      </rPr>
      <t xml:space="preserve">Diseño y confeccion: </t>
    </r>
    <r>
      <rPr>
        <sz val="11"/>
        <color theme="1"/>
        <rFont val="Arial Narrow"/>
        <family val="2"/>
      </rPr>
      <t>Según especificación técnica</t>
    </r>
    <r>
      <rPr>
        <b/>
        <sz val="11"/>
        <color theme="1"/>
        <rFont val="Arial Narrow"/>
        <family val="2"/>
      </rPr>
      <t xml:space="preserve"> ET-05525/INT-0</t>
    </r>
    <r>
      <rPr>
        <sz val="11"/>
        <color theme="1"/>
        <rFont val="Arial Narrow"/>
        <family val="2"/>
      </rPr>
      <t xml:space="preserve"> (Clima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 xml:space="preserve">Color: </t>
    </r>
    <r>
      <rPr>
        <sz val="11"/>
        <color theme="1"/>
        <rFont val="Arial Narrow"/>
        <family val="2"/>
      </rPr>
      <t xml:space="preserve">Verde militar (El escudo que va bordado es el del Ejercito)                    </t>
    </r>
  </si>
  <si>
    <r>
      <rPr>
        <b/>
        <sz val="11"/>
        <color theme="1"/>
        <rFont val="Arial Narrow"/>
        <family val="2"/>
      </rPr>
      <t xml:space="preserve">                                                                                                                      CAMISETA TIPO POLO PARA UNIDADES TACTICAS    </t>
    </r>
    <r>
      <rPr>
        <sz val="11"/>
        <color theme="1"/>
        <rFont val="Arial Narrow"/>
        <family val="2"/>
      </rPr>
      <t xml:space="preserve">                                                                                              </t>
    </r>
    <r>
      <rPr>
        <b/>
        <sz val="11"/>
        <color theme="1"/>
        <rFont val="Arial Narrow"/>
        <family val="2"/>
      </rPr>
      <t xml:space="preserve">Diseño y confeccion: </t>
    </r>
    <r>
      <rPr>
        <sz val="11"/>
        <color theme="1"/>
        <rFont val="Arial Narrow"/>
        <family val="2"/>
      </rPr>
      <t xml:space="preserve">Según especificación técnica </t>
    </r>
    <r>
      <rPr>
        <b/>
        <sz val="11"/>
        <color theme="1"/>
        <rFont val="Arial Narrow"/>
        <family val="2"/>
      </rPr>
      <t>ET-05525/INT-0</t>
    </r>
    <r>
      <rPr>
        <sz val="11"/>
        <color theme="1"/>
        <rFont val="Arial Narrow"/>
        <family val="2"/>
      </rPr>
      <t xml:space="preserve"> (Clima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 xml:space="preserve">Color: </t>
    </r>
    <r>
      <rPr>
        <sz val="11"/>
        <color theme="1"/>
        <rFont val="Arial Narrow"/>
        <family val="2"/>
      </rPr>
      <t xml:space="preserve">Negro (El escudo que va bordado es el del Ejercito)                 </t>
    </r>
  </si>
  <si>
    <r>
      <rPr>
        <b/>
        <sz val="11"/>
        <color theme="1"/>
        <rFont val="Arial Narrow"/>
        <family val="2"/>
      </rPr>
      <t xml:space="preserve">BOTAS DE SEGURIDAD DIELECTRICAS ELABORADA EN CUERO                                                                                         Diseño y confeccion: </t>
    </r>
    <r>
      <rPr>
        <sz val="11"/>
        <color theme="1"/>
        <rFont val="Arial Narrow"/>
        <family val="2"/>
      </rPr>
      <t xml:space="preserve">Según especificación técnica </t>
    </r>
    <r>
      <rPr>
        <b/>
        <sz val="11"/>
        <color theme="1"/>
        <rFont val="Arial Narrow"/>
        <family val="2"/>
      </rPr>
      <t xml:space="preserve">ET-04579 /SST-2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3.2 </t>
    </r>
    <r>
      <rPr>
        <b/>
        <sz val="11"/>
        <color theme="1"/>
        <rFont val="Arial Narrow"/>
        <family val="2"/>
      </rPr>
      <t xml:space="preserve">Color </t>
    </r>
    <r>
      <rPr>
        <sz val="11"/>
        <color theme="1"/>
        <rFont val="Arial Narrow"/>
        <family val="2"/>
      </rPr>
      <t xml:space="preserve">Negro
</t>
    </r>
  </si>
  <si>
    <r>
      <rPr>
        <b/>
        <sz val="11"/>
        <color theme="1"/>
        <rFont val="Arial Narrow"/>
        <family val="2"/>
      </rPr>
      <t xml:space="preserve">GUANTES DE CARNAZA ANSI / ISEA 105-2000 PARA ELECTRICISTA                                                                                                                      </t>
    </r>
    <r>
      <rPr>
        <sz val="11"/>
        <color theme="1"/>
        <rFont val="Arial Narrow"/>
        <family val="2"/>
      </rPr>
      <t xml:space="preserve"> Los guantes de carnaza alta resistencia contra la abrasión y chispas de soldadura </t>
    </r>
  </si>
  <si>
    <t>DOTACION VESTUARIO Y CALZADO PERSONAL MASCULINO ORIENTADOR ESPIRITUAL</t>
  </si>
  <si>
    <r>
      <rPr>
        <b/>
        <sz val="11"/>
        <color theme="1"/>
        <rFont val="Arial Narrow"/>
        <family val="2"/>
      </rPr>
      <t xml:space="preserve">ALBA ORIENTADOR ESPIRITUAL                                                                                 Diseño y confeccion: </t>
    </r>
    <r>
      <rPr>
        <sz val="11"/>
        <color theme="1"/>
        <rFont val="Arial Narrow"/>
        <family val="2"/>
      </rPr>
      <t>Según especificación técnica 04693/ INT-0</t>
    </r>
    <r>
      <rPr>
        <b/>
        <sz val="11"/>
        <color theme="1"/>
        <rFont val="Arial Narrow"/>
        <family val="2"/>
      </rPr>
      <t xml:space="preserve">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Color:</t>
    </r>
    <r>
      <rPr>
        <sz val="11"/>
        <color theme="1"/>
        <rFont val="Arial Narrow"/>
        <family val="2"/>
      </rPr>
      <t xml:space="preserve"> Blanco marfil </t>
    </r>
  </si>
  <si>
    <t>NO OFERTO</t>
  </si>
  <si>
    <r>
      <rPr>
        <b/>
        <sz val="11"/>
        <color theme="1"/>
        <rFont val="Arial Narrow"/>
        <family val="2"/>
      </rPr>
      <t xml:space="preserve">ESTOLA ORIENTADOR ESPIRITUAL                                                                           Diseño y confeccion: </t>
    </r>
    <r>
      <rPr>
        <sz val="11"/>
        <color theme="1"/>
        <rFont val="Arial Narrow"/>
        <family val="2"/>
      </rPr>
      <t>Según especificación técnica 04693/ INT-0</t>
    </r>
    <r>
      <rPr>
        <b/>
        <sz val="11"/>
        <color theme="1"/>
        <rFont val="Arial Narrow"/>
        <family val="2"/>
      </rPr>
      <t xml:space="preserve">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Color:</t>
    </r>
    <r>
      <rPr>
        <sz val="11"/>
        <color theme="1"/>
        <rFont val="Arial Narrow"/>
        <family val="2"/>
      </rPr>
      <t xml:space="preserve"> Verde esmeralda</t>
    </r>
  </si>
  <si>
    <r>
      <rPr>
        <b/>
        <sz val="11"/>
        <color theme="1"/>
        <rFont val="Arial Narrow"/>
        <family val="2"/>
      </rPr>
      <t xml:space="preserve">CINGULO ORIENTADOR ESPIRITUAL                                                                       Diseño y confeccion: </t>
    </r>
    <r>
      <rPr>
        <sz val="11"/>
        <color theme="1"/>
        <rFont val="Arial Narrow"/>
        <family val="2"/>
      </rPr>
      <t xml:space="preserve">Según especificación técnica </t>
    </r>
    <r>
      <rPr>
        <b/>
        <sz val="11"/>
        <color theme="1"/>
        <rFont val="Arial Narrow"/>
        <family val="2"/>
      </rPr>
      <t xml:space="preserve">04693/ INT-0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Color:</t>
    </r>
    <r>
      <rPr>
        <sz val="11"/>
        <color theme="1"/>
        <rFont val="Arial Narrow"/>
        <family val="2"/>
      </rPr>
      <t xml:space="preserve"> Dorado</t>
    </r>
  </si>
  <si>
    <r>
      <rPr>
        <b/>
        <sz val="11"/>
        <color theme="1"/>
        <rFont val="Arial Narrow"/>
        <family val="2"/>
      </rPr>
      <t xml:space="preserve">CLERIMAN ORIENTADOR ESPIRITUAL                                                                     Diseño y confeccion: </t>
    </r>
    <r>
      <rPr>
        <sz val="11"/>
        <color theme="1"/>
        <rFont val="Arial Narrow"/>
        <family val="2"/>
      </rPr>
      <t xml:space="preserve">Según especificación técnica </t>
    </r>
    <r>
      <rPr>
        <b/>
        <sz val="11"/>
        <color theme="1"/>
        <rFont val="Arial Narrow"/>
        <family val="2"/>
      </rPr>
      <t xml:space="preserve">04693/ INT-0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Color:</t>
    </r>
    <r>
      <rPr>
        <sz val="11"/>
        <color theme="1"/>
        <rFont val="Arial Narrow"/>
        <family val="2"/>
      </rPr>
      <t xml:space="preserve"> Blanco</t>
    </r>
  </si>
  <si>
    <r>
      <rPr>
        <b/>
        <sz val="11"/>
        <color theme="1"/>
        <rFont val="Arial Narrow"/>
        <family val="2"/>
      </rPr>
      <t xml:space="preserve">CASULLA ORIENTADOR ESPIRITUAL                                                                        Diseño y confeccion: </t>
    </r>
    <r>
      <rPr>
        <sz val="11"/>
        <color theme="1"/>
        <rFont val="Arial Narrow"/>
        <family val="2"/>
      </rPr>
      <t xml:space="preserve">Según especificación técnica </t>
    </r>
    <r>
      <rPr>
        <b/>
        <sz val="11"/>
        <color theme="1"/>
        <rFont val="Arial Narrow"/>
        <family val="2"/>
      </rPr>
      <t xml:space="preserve">04693/ INT-0 </t>
    </r>
    <r>
      <rPr>
        <sz val="11"/>
        <color theme="1"/>
        <rFont val="Arial Narrow"/>
        <family val="2"/>
      </rPr>
      <t xml:space="preserve">(Clima cálido)               </t>
    </r>
    <r>
      <rPr>
        <b/>
        <sz val="11"/>
        <color theme="1"/>
        <rFont val="Arial Narrow"/>
        <family val="2"/>
      </rPr>
      <t xml:space="preserve">               </t>
    </r>
    <r>
      <rPr>
        <sz val="11"/>
        <color theme="1"/>
        <rFont val="Arial Narrow"/>
        <family val="2"/>
      </rPr>
      <t xml:space="preserve">                                                                                                  </t>
    </r>
    <r>
      <rPr>
        <b/>
        <sz val="11"/>
        <color theme="1"/>
        <rFont val="Arial Narrow"/>
        <family val="2"/>
      </rPr>
      <t xml:space="preserve">Numeral </t>
    </r>
    <r>
      <rPr>
        <sz val="11"/>
        <color theme="1"/>
        <rFont val="Arial Narrow"/>
        <family val="2"/>
      </rPr>
      <t xml:space="preserve">3.1 </t>
    </r>
    <r>
      <rPr>
        <b/>
        <sz val="11"/>
        <color theme="1"/>
        <rFont val="Arial Narrow"/>
        <family val="2"/>
      </rPr>
      <t>Color:</t>
    </r>
    <r>
      <rPr>
        <sz val="11"/>
        <color theme="1"/>
        <rFont val="Arial Narrow"/>
        <family val="2"/>
      </rPr>
      <t xml:space="preserve"> Blanco</t>
    </r>
  </si>
  <si>
    <r>
      <rPr>
        <b/>
        <sz val="11"/>
        <color theme="1"/>
        <rFont val="Arial Narrow"/>
        <family val="2"/>
      </rPr>
      <t xml:space="preserve">CALZADO DE CALLE PARA CABALLERO FORMAL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tecnica </t>
    </r>
    <r>
      <rPr>
        <b/>
        <sz val="11"/>
        <color theme="1"/>
        <rFont val="Arial Narrow"/>
        <family val="2"/>
      </rPr>
      <t xml:space="preserve">NTMD-0361 </t>
    </r>
    <r>
      <rPr>
        <sz val="11"/>
        <color theme="1"/>
        <rFont val="Arial Narrow"/>
        <family val="2"/>
      </rPr>
      <t xml:space="preserve">(Clima cálido)                                                                                                                   </t>
    </r>
    <r>
      <rPr>
        <b/>
        <sz val="11"/>
        <color theme="1"/>
        <rFont val="Arial Narrow"/>
        <family val="2"/>
      </rPr>
      <t>Numeral</t>
    </r>
    <r>
      <rPr>
        <sz val="11"/>
        <color theme="1"/>
        <rFont val="Arial Narrow"/>
        <family val="2"/>
      </rPr>
      <t xml:space="preserve"> 3.2.2.1  </t>
    </r>
    <r>
      <rPr>
        <b/>
        <sz val="11"/>
        <color theme="1"/>
        <rFont val="Arial Narrow"/>
        <family val="2"/>
      </rPr>
      <t xml:space="preserve">Color </t>
    </r>
    <r>
      <rPr>
        <sz val="11"/>
        <color theme="1"/>
        <rFont val="Arial Narrow"/>
        <family val="2"/>
      </rPr>
      <t>Negro</t>
    </r>
  </si>
  <si>
    <r>
      <rPr>
        <b/>
        <sz val="11"/>
        <color theme="1"/>
        <rFont val="Arial Narrow"/>
        <family val="2"/>
      </rPr>
      <t>PANTALON FORMAL EN DRILL PARA CABALLERO</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norma técnica </t>
    </r>
    <r>
      <rPr>
        <b/>
        <sz val="11"/>
        <color theme="1"/>
        <rFont val="Arial Narrow"/>
        <family val="2"/>
      </rPr>
      <t xml:space="preserve">NTMD-0359 </t>
    </r>
    <r>
      <rPr>
        <sz val="11"/>
        <color theme="1"/>
        <rFont val="Arial Narrow"/>
        <family val="2"/>
      </rPr>
      <t xml:space="preserve">(Clima cálido)                             </t>
    </r>
    <r>
      <rPr>
        <b/>
        <sz val="11"/>
        <color theme="1"/>
        <rFont val="Arial Narrow"/>
        <family val="2"/>
      </rPr>
      <t>Numera</t>
    </r>
    <r>
      <rPr>
        <sz val="11"/>
        <color theme="1"/>
        <rFont val="Arial Narrow"/>
        <family val="2"/>
      </rPr>
      <t xml:space="preserve">l 3.1.2.1.2  </t>
    </r>
    <r>
      <rPr>
        <b/>
        <sz val="11"/>
        <color theme="1"/>
        <rFont val="Arial Narrow"/>
        <family val="2"/>
      </rPr>
      <t>Color:</t>
    </r>
    <r>
      <rPr>
        <sz val="11"/>
        <color theme="1"/>
        <rFont val="Arial Narrow"/>
        <family val="2"/>
      </rPr>
      <t xml:space="preserve"> GRIS </t>
    </r>
  </si>
  <si>
    <r>
      <rPr>
        <b/>
        <sz val="11"/>
        <color theme="1"/>
        <rFont val="Arial Narrow"/>
        <family val="2"/>
      </rPr>
      <t xml:space="preserve">PANTALON FORMAL EN DRILL PARA CABALLERO         </t>
    </r>
    <r>
      <rPr>
        <sz val="11"/>
        <color theme="1"/>
        <rFont val="Arial Narrow"/>
        <family val="2"/>
      </rPr>
      <t xml:space="preserve">                                                                                                </t>
    </r>
    <r>
      <rPr>
        <b/>
        <sz val="11"/>
        <color theme="1"/>
        <rFont val="Arial Narrow"/>
        <family val="2"/>
      </rPr>
      <t xml:space="preserve">Diseño y confección: </t>
    </r>
    <r>
      <rPr>
        <sz val="11"/>
        <color theme="1"/>
        <rFont val="Arial Narrow"/>
        <family val="2"/>
      </rPr>
      <t>Según norma técnica</t>
    </r>
    <r>
      <rPr>
        <b/>
        <sz val="11"/>
        <color theme="1"/>
        <rFont val="Arial Narrow"/>
        <family val="2"/>
      </rPr>
      <t xml:space="preserve"> NTMD-0359 </t>
    </r>
    <r>
      <rPr>
        <sz val="11"/>
        <color theme="1"/>
        <rFont val="Arial Narrow"/>
        <family val="2"/>
      </rPr>
      <t>(Clima cálido)</t>
    </r>
    <r>
      <rPr>
        <b/>
        <sz val="11"/>
        <color theme="1"/>
        <rFont val="Arial Narrow"/>
        <family val="2"/>
      </rPr>
      <t xml:space="preserve">                     </t>
    </r>
    <r>
      <rPr>
        <sz val="11"/>
        <color theme="1"/>
        <rFont val="Arial Narrow"/>
        <family val="2"/>
      </rPr>
      <t xml:space="preserve"> </t>
    </r>
    <r>
      <rPr>
        <b/>
        <sz val="11"/>
        <color theme="1"/>
        <rFont val="Arial Narrow"/>
        <family val="2"/>
      </rPr>
      <t>Numeral</t>
    </r>
    <r>
      <rPr>
        <sz val="11"/>
        <color theme="1"/>
        <rFont val="Arial Narrow"/>
        <family val="2"/>
      </rPr>
      <t xml:space="preserve"> 3.1.2.1.2  </t>
    </r>
    <r>
      <rPr>
        <b/>
        <sz val="11"/>
        <color theme="1"/>
        <rFont val="Arial Narrow"/>
        <family val="2"/>
      </rPr>
      <t>Color:</t>
    </r>
    <r>
      <rPr>
        <sz val="11"/>
        <color theme="1"/>
        <rFont val="Arial Narrow"/>
        <family val="2"/>
      </rPr>
      <t xml:space="preserve"> Negro </t>
    </r>
  </si>
  <si>
    <r>
      <rPr>
        <b/>
        <sz val="11"/>
        <color theme="1"/>
        <rFont val="Arial Narrow"/>
        <family val="2"/>
      </rPr>
      <t>CAMISA FORMAL MANGA CORTA PARA CABALLERO</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norma técnica </t>
    </r>
    <r>
      <rPr>
        <b/>
        <sz val="11"/>
        <color theme="1"/>
        <rFont val="Arial Narrow"/>
        <family val="2"/>
      </rPr>
      <t xml:space="preserve">NTMD-0359 </t>
    </r>
    <r>
      <rPr>
        <sz val="11"/>
        <color theme="1"/>
        <rFont val="Arial Narrow"/>
        <family val="2"/>
      </rPr>
      <t xml:space="preserve">(Clima cálido)              </t>
    </r>
    <r>
      <rPr>
        <b/>
        <sz val="11"/>
        <color theme="1"/>
        <rFont val="Arial Narrow"/>
        <family val="2"/>
      </rPr>
      <t>Numeral</t>
    </r>
    <r>
      <rPr>
        <sz val="11"/>
        <color theme="1"/>
        <rFont val="Arial Narrow"/>
        <family val="2"/>
      </rPr>
      <t xml:space="preserve"> 3.1.2.3  </t>
    </r>
    <r>
      <rPr>
        <b/>
        <sz val="11"/>
        <color theme="1"/>
        <rFont val="Arial Narrow"/>
        <family val="2"/>
      </rPr>
      <t>Color:</t>
    </r>
    <r>
      <rPr>
        <sz val="11"/>
        <color theme="1"/>
        <rFont val="Arial Narrow"/>
        <family val="2"/>
      </rPr>
      <t xml:space="preserve"> Blanco                                        </t>
    </r>
  </si>
  <si>
    <r>
      <rPr>
        <b/>
        <sz val="11"/>
        <color theme="1"/>
        <rFont val="Arial Narrow"/>
        <family val="2"/>
      </rPr>
      <t>CAMISA FORMAL MANGA CORTA PARA CABALLERO</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norma técnica </t>
    </r>
    <r>
      <rPr>
        <b/>
        <sz val="11"/>
        <color theme="1"/>
        <rFont val="Arial Narrow"/>
        <family val="2"/>
      </rPr>
      <t>NTMD-0359</t>
    </r>
    <r>
      <rPr>
        <sz val="11"/>
        <color theme="1"/>
        <rFont val="Arial Narrow"/>
        <family val="2"/>
      </rPr>
      <t xml:space="preserve"> (Clima cálido)          </t>
    </r>
    <r>
      <rPr>
        <b/>
        <sz val="11"/>
        <color theme="1"/>
        <rFont val="Arial Narrow"/>
        <family val="2"/>
      </rPr>
      <t>Numeral</t>
    </r>
    <r>
      <rPr>
        <sz val="11"/>
        <color theme="1"/>
        <rFont val="Arial Narrow"/>
        <family val="2"/>
      </rPr>
      <t xml:space="preserve"> 3.1.2.3 </t>
    </r>
    <r>
      <rPr>
        <b/>
        <sz val="11"/>
        <color theme="1"/>
        <rFont val="Arial Narrow"/>
        <family val="2"/>
      </rPr>
      <t>Color:</t>
    </r>
    <r>
      <rPr>
        <sz val="11"/>
        <color theme="1"/>
        <rFont val="Arial Narrow"/>
        <family val="2"/>
      </rPr>
      <t xml:space="preserve"> Azul claro                                        </t>
    </r>
  </si>
  <si>
    <r>
      <rPr>
        <b/>
        <sz val="11"/>
        <color theme="1"/>
        <rFont val="Arial Narrow"/>
        <family val="2"/>
      </rPr>
      <t xml:space="preserve">CHAQUETA FORMAL EN DRILL PARA CABALLERO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técnica </t>
    </r>
    <r>
      <rPr>
        <b/>
        <sz val="11"/>
        <color theme="1"/>
        <rFont val="Arial Narrow"/>
        <family val="2"/>
      </rPr>
      <t xml:space="preserve">NTMD-0359 </t>
    </r>
    <r>
      <rPr>
        <sz val="11"/>
        <color theme="1"/>
        <rFont val="Arial Narrow"/>
        <family val="2"/>
      </rPr>
      <t>(Clima cálido)</t>
    </r>
    <r>
      <rPr>
        <b/>
        <sz val="11"/>
        <color theme="1"/>
        <rFont val="Arial Narrow"/>
        <family val="2"/>
      </rPr>
      <t xml:space="preserve">             Numeral </t>
    </r>
    <r>
      <rPr>
        <sz val="11"/>
        <color theme="1"/>
        <rFont val="Arial Narrow"/>
        <family val="2"/>
      </rPr>
      <t xml:space="preserve">3.1.2.7 </t>
    </r>
    <r>
      <rPr>
        <b/>
        <sz val="11"/>
        <color theme="1"/>
        <rFont val="Arial Narrow"/>
        <family val="2"/>
      </rPr>
      <t xml:space="preserve"> Color:</t>
    </r>
    <r>
      <rPr>
        <sz val="11"/>
        <color theme="1"/>
        <rFont val="Arial Narrow"/>
        <family val="2"/>
      </rPr>
      <t xml:space="preserve"> Beige</t>
    </r>
  </si>
  <si>
    <r>
      <rPr>
        <b/>
        <sz val="11"/>
        <color theme="1"/>
        <rFont val="Arial Narrow"/>
        <family val="2"/>
      </rPr>
      <t xml:space="preserve">CHAQUETA FORMAL EN DRILL PARA CABALLERO         </t>
    </r>
    <r>
      <rPr>
        <sz val="11"/>
        <color theme="1"/>
        <rFont val="Arial Narrow"/>
        <family val="2"/>
      </rPr>
      <t xml:space="preserve">                                                                                 </t>
    </r>
    <r>
      <rPr>
        <b/>
        <sz val="11"/>
        <color theme="1"/>
        <rFont val="Arial Narrow"/>
        <family val="2"/>
      </rPr>
      <t>Diseño y confección:</t>
    </r>
    <r>
      <rPr>
        <sz val="11"/>
        <color theme="1"/>
        <rFont val="Arial Narrow"/>
        <family val="2"/>
      </rPr>
      <t xml:space="preserve"> Según norma técnica </t>
    </r>
    <r>
      <rPr>
        <b/>
        <sz val="11"/>
        <color theme="1"/>
        <rFont val="Arial Narrow"/>
        <family val="2"/>
      </rPr>
      <t xml:space="preserve">NTMD-0359 </t>
    </r>
    <r>
      <rPr>
        <sz val="11"/>
        <color theme="1"/>
        <rFont val="Arial Narrow"/>
        <family val="2"/>
      </rPr>
      <t>(Clima cálido)</t>
    </r>
    <r>
      <rPr>
        <b/>
        <sz val="11"/>
        <color theme="1"/>
        <rFont val="Arial Narrow"/>
        <family val="2"/>
      </rPr>
      <t xml:space="preserve">          Numeral</t>
    </r>
    <r>
      <rPr>
        <sz val="11"/>
        <color theme="1"/>
        <rFont val="Arial Narrow"/>
        <family val="2"/>
      </rPr>
      <t xml:space="preserve"> 3.1.2.7  </t>
    </r>
    <r>
      <rPr>
        <b/>
        <sz val="11"/>
        <color theme="1"/>
        <rFont val="Arial Narrow"/>
        <family val="2"/>
      </rPr>
      <t>Color:</t>
    </r>
    <r>
      <rPr>
        <sz val="11"/>
        <color theme="1"/>
        <rFont val="Arial Narrow"/>
        <family val="2"/>
      </rPr>
      <t xml:space="preserve"> Negro</t>
    </r>
  </si>
  <si>
    <r>
      <rPr>
        <b/>
        <sz val="11"/>
        <color theme="1"/>
        <rFont val="Arial Narrow"/>
        <family val="2"/>
      </rPr>
      <t xml:space="preserve">CHAQUETA FORMAL EN DRILL PARA CABALLERO     </t>
    </r>
    <r>
      <rPr>
        <sz val="11"/>
        <color theme="1"/>
        <rFont val="Arial Narrow"/>
        <family val="2"/>
      </rPr>
      <t xml:space="preserve">                                                                                     </t>
    </r>
    <r>
      <rPr>
        <b/>
        <sz val="11"/>
        <color theme="1"/>
        <rFont val="Arial Narrow"/>
        <family val="2"/>
      </rPr>
      <t xml:space="preserve">Diseño y confección: </t>
    </r>
    <r>
      <rPr>
        <sz val="11"/>
        <color theme="1"/>
        <rFont val="Arial Narrow"/>
        <family val="2"/>
      </rPr>
      <t xml:space="preserve">Según norma técnica </t>
    </r>
    <r>
      <rPr>
        <b/>
        <sz val="11"/>
        <color theme="1"/>
        <rFont val="Arial Narrow"/>
        <family val="2"/>
      </rPr>
      <t xml:space="preserve">NTMD-0359 </t>
    </r>
    <r>
      <rPr>
        <sz val="11"/>
        <color theme="1"/>
        <rFont val="Arial Narrow"/>
        <family val="2"/>
      </rPr>
      <t>(Clima cálido)</t>
    </r>
    <r>
      <rPr>
        <b/>
        <sz val="11"/>
        <color theme="1"/>
        <rFont val="Arial Narrow"/>
        <family val="2"/>
      </rPr>
      <t xml:space="preserve">                 Numeral </t>
    </r>
    <r>
      <rPr>
        <sz val="11"/>
        <color theme="1"/>
        <rFont val="Arial Narrow"/>
        <family val="2"/>
      </rPr>
      <t>3.1.2.7</t>
    </r>
    <r>
      <rPr>
        <b/>
        <sz val="11"/>
        <color theme="1"/>
        <rFont val="Arial Narrow"/>
        <family val="2"/>
      </rPr>
      <t xml:space="preserve"> Color: </t>
    </r>
    <r>
      <rPr>
        <sz val="11"/>
        <color theme="1"/>
        <rFont val="Arial Narrow"/>
        <family val="2"/>
      </rPr>
      <t>Azul oscuro</t>
    </r>
  </si>
  <si>
    <r>
      <rPr>
        <b/>
        <sz val="11"/>
        <color theme="1"/>
        <rFont val="Arial Narrow"/>
        <family val="2"/>
      </rPr>
      <t xml:space="preserve">CALZADO DE CALLE PARA CABALLERO FORMAL  </t>
    </r>
    <r>
      <rPr>
        <sz val="11"/>
        <color theme="1"/>
        <rFont val="Arial Narrow"/>
        <family val="2"/>
      </rPr>
      <t xml:space="preserve">                                                                                           </t>
    </r>
    <r>
      <rPr>
        <b/>
        <sz val="11"/>
        <color theme="1"/>
        <rFont val="Arial Narrow"/>
        <family val="2"/>
      </rPr>
      <t xml:space="preserve">Diseño y confección: </t>
    </r>
    <r>
      <rPr>
        <sz val="11"/>
        <color theme="1"/>
        <rFont val="Arial Narrow"/>
        <family val="2"/>
      </rPr>
      <t>Según norma tecnica</t>
    </r>
    <r>
      <rPr>
        <b/>
        <sz val="11"/>
        <color theme="1"/>
        <rFont val="Arial Narrow"/>
        <family val="2"/>
      </rPr>
      <t xml:space="preserve"> NTMD-0361 </t>
    </r>
    <r>
      <rPr>
        <sz val="11"/>
        <color theme="1"/>
        <rFont val="Arial Narrow"/>
        <family val="2"/>
      </rPr>
      <t>(Clima cálido)</t>
    </r>
    <r>
      <rPr>
        <b/>
        <sz val="11"/>
        <color theme="1"/>
        <rFont val="Arial Narrow"/>
        <family val="2"/>
      </rPr>
      <t xml:space="preserve">                   Numeral</t>
    </r>
    <r>
      <rPr>
        <sz val="11"/>
        <color theme="1"/>
        <rFont val="Arial Narrow"/>
        <family val="2"/>
      </rPr>
      <t xml:space="preserve"> 3.2.2.1 </t>
    </r>
    <r>
      <rPr>
        <b/>
        <sz val="11"/>
        <color theme="1"/>
        <rFont val="Arial Narrow"/>
        <family val="2"/>
      </rPr>
      <t>Color:</t>
    </r>
    <r>
      <rPr>
        <sz val="11"/>
        <color theme="1"/>
        <rFont val="Arial Narrow"/>
        <family val="2"/>
      </rPr>
      <t xml:space="preserve"> Negro</t>
    </r>
  </si>
  <si>
    <t>TOTAL DOTACION CIVIL</t>
  </si>
  <si>
    <t>VALOR TOTAL  INCLUIDO IVA (REDONDEADO)</t>
  </si>
  <si>
    <t>DIV06</t>
  </si>
  <si>
    <t>CENACFLO</t>
  </si>
  <si>
    <t>BR12</t>
  </si>
  <si>
    <t>BRCNA</t>
  </si>
  <si>
    <t>DOTACION VESTUARIO Y CALZADO PERSONAL COCINERO (RA)</t>
  </si>
  <si>
    <t>DIFERENCIA</t>
  </si>
  <si>
    <t>PORCENTAJE (%) DE IVA APLICADO</t>
  </si>
  <si>
    <t>FORMULARIO No. 06 APLICABILIDAD DEL IVA - DOTACION CIVIL</t>
  </si>
  <si>
    <t>MC-055-CENACFLORENCIA-2026</t>
  </si>
  <si>
    <r>
      <t>Nota 1:</t>
    </r>
    <r>
      <rPr>
        <sz val="10"/>
        <rFont val="Arial Narrow"/>
        <family val="2"/>
      </rPr>
      <t xml:space="preserve"> Se deberá discriminar para cada ítem el IVA(si aplica), dando aplicabilidad a lo establecido en las normas tributarias vigentes (Estatuto Tributario), en caso de presentarse bienes y/o servicios exentos y/o excluidos del IVA, el oferente lo estipulará en el mismos Formato con la palabra “Exento” o “Excluido”, como aplique para cada caso.</t>
    </r>
  </si>
  <si>
    <r>
      <rPr>
        <b/>
        <sz val="10"/>
        <rFont val="Arial Narrow"/>
        <family val="2"/>
      </rPr>
      <t>Nota 2:</t>
    </r>
    <r>
      <rPr>
        <sz val="10"/>
        <rFont val="Arial Narrow"/>
        <family val="2"/>
      </rPr>
      <t xml:space="preserve"> el adjudicatario deberá presentar su facturación teniendo en cuenta las tarifas del IVA estipuladas en el Formulario No.06.</t>
    </r>
  </si>
  <si>
    <r>
      <rPr>
        <b/>
        <sz val="10"/>
        <rFont val="Arial Narrow"/>
        <family val="2"/>
      </rPr>
      <t>Nota 3:</t>
    </r>
    <r>
      <rPr>
        <sz val="10"/>
        <rFont val="Arial Narrow"/>
        <family val="2"/>
      </rPr>
      <t xml:space="preserve"> La presentación de este documento será obligatoria para todos los oferentes como requisito habilitante, es decir, que en el caso que no se anexe en la propuesta, el comité económico, en su primer informe de evaluación lo solicitará, sin embargo, de no allegarse durante el plazo estimado para subsanar se encontrara inmerso en causal de rechazo. Por otra parte, únicamente la “modificación, aclaración o corrección” de este documento será requerida al oferente adjudicatario antes de la suscripción del acta de inicio.</t>
    </r>
  </si>
  <si>
    <t>VER NOTAS ADICIONALES EN LOS DOCUMENTOS DEL PROCESO</t>
  </si>
  <si>
    <t>NOMBRE PROPONENTE:</t>
  </si>
  <si>
    <t xml:space="preserve">NIT: </t>
  </si>
  <si>
    <t>UNIDAD DE MEDIDA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</si>
</sst>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quot;$&quot;\ #,##0.00"/>
    <numFmt numFmtId="165" formatCode="&quot;$&quot;\ #,##0"/>
    <numFmt numFmtId="166" formatCode="_-&quot;$&quot;\ * #,##0_-;\-&quot;$&quot;\ * #,##0_-;_-&quot;$&quot;\ * &quot;-&quot;??_-;_-@_-"/>
    <numFmt numFmtId="167" formatCode="&quot;$&quot;\ #,##0.00_);[Red]\(&quot;$&quot;\ #,##0.00\)"/>
    <numFmt numFmtId="168" formatCode="_(* #,##0.00_);_(* \(#,##0.00\);_(* &quot;-&quot;??_);_(@_)"/>
  </numFmts>
  <fonts count="23" x14ac:knownFonts="1">
    <font>
      <sz val="11"/>
      <color theme="1"/>
      <name val="Calibri"/>
      <family val="2"/>
      <scheme val="minor"/>
    </font>
    <font>
      <sz val="11"/>
      <color theme="1"/>
      <name val="Calibri"/>
      <family val="2"/>
      <scheme val="minor"/>
    </font>
    <font>
      <b/>
      <sz val="11"/>
      <color rgb="FFFF0000"/>
      <name val="Arial Narrow"/>
      <family val="2"/>
    </font>
    <font>
      <sz val="11"/>
      <color theme="1"/>
      <name val="Arial Narrow"/>
      <family val="2"/>
    </font>
    <font>
      <b/>
      <sz val="11"/>
      <name val="Arial Narrow"/>
      <family val="2"/>
    </font>
    <font>
      <sz val="11"/>
      <name val="Arial Narrow"/>
      <family val="2"/>
    </font>
    <font>
      <b/>
      <sz val="11"/>
      <color theme="1"/>
      <name val="Arial Narrow"/>
      <family val="2"/>
    </font>
    <font>
      <sz val="11"/>
      <color rgb="FF000000"/>
      <name val="Arial Narrow"/>
      <family val="2"/>
    </font>
    <font>
      <b/>
      <sz val="12"/>
      <color theme="1"/>
      <name val="Arial"/>
      <family val="2"/>
    </font>
    <font>
      <sz val="11"/>
      <color rgb="FF222222"/>
      <name val="Arial Narrow"/>
      <family val="2"/>
    </font>
    <font>
      <b/>
      <sz val="14"/>
      <color theme="1"/>
      <name val="Arial Narrow"/>
      <family val="2"/>
    </font>
    <font>
      <b/>
      <sz val="16"/>
      <color theme="1"/>
      <name val="Arial Narrow"/>
      <family val="2"/>
    </font>
    <font>
      <sz val="12"/>
      <color rgb="FF000000"/>
      <name val="Arial"/>
      <family val="2"/>
    </font>
    <font>
      <b/>
      <sz val="8"/>
      <name val="Arial Narrow"/>
      <family val="2"/>
    </font>
    <font>
      <sz val="9"/>
      <color theme="1"/>
      <name val="Arial Narrow"/>
      <family val="2"/>
    </font>
    <font>
      <b/>
      <sz val="20"/>
      <name val="Arial Narrow"/>
      <family val="2"/>
    </font>
    <font>
      <b/>
      <sz val="16"/>
      <name val="Arial Narrow"/>
      <family val="2"/>
    </font>
    <font>
      <sz val="6"/>
      <color theme="1"/>
      <name val="Arial Narrow"/>
      <family val="2"/>
    </font>
    <font>
      <b/>
      <sz val="8"/>
      <color theme="1"/>
      <name val="Arial Narrow"/>
      <family val="2"/>
    </font>
    <font>
      <b/>
      <sz val="10"/>
      <name val="Arial Narrow"/>
      <family val="2"/>
    </font>
    <font>
      <sz val="10"/>
      <name val="Arial Narrow"/>
      <family val="2"/>
    </font>
    <font>
      <sz val="10"/>
      <color theme="1"/>
      <name val="Arial Narrow"/>
      <family val="2"/>
    </font>
    <font>
      <b/>
      <sz val="10"/>
      <color theme="1"/>
      <name val="Arial Narrow"/>
      <family val="2"/>
    </font>
  </fonts>
  <fills count="22">
    <fill>
      <patternFill patternType="none"/>
    </fill>
    <fill>
      <patternFill patternType="gray125"/>
    </fill>
    <fill>
      <patternFill patternType="solid">
        <fgColor theme="8"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66CCFF"/>
        <bgColor indexed="64"/>
      </patternFill>
    </fill>
    <fill>
      <patternFill patternType="solid">
        <fgColor theme="0"/>
        <bgColor indexed="64"/>
      </patternFill>
    </fill>
    <fill>
      <patternFill patternType="solid">
        <fgColor theme="0"/>
        <bgColor theme="0"/>
      </patternFill>
    </fill>
    <fill>
      <patternFill patternType="solid">
        <fgColor theme="4" tint="0.79998168889431442"/>
        <bgColor theme="0"/>
      </patternFill>
    </fill>
    <fill>
      <patternFill patternType="solid">
        <fgColor theme="7" tint="0.79998168889431442"/>
        <bgColor theme="0"/>
      </patternFill>
    </fill>
    <fill>
      <patternFill patternType="solid">
        <fgColor rgb="FFFFFFFF"/>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00B050"/>
        <bgColor indexed="64"/>
      </patternFill>
    </fill>
    <fill>
      <patternFill patternType="solid">
        <fgColor theme="5" tint="0.39997558519241921"/>
        <bgColor indexed="64"/>
      </patternFill>
    </fill>
    <fill>
      <patternFill patternType="solid">
        <fgColor rgb="FFFFC000"/>
        <bgColor indexed="64"/>
      </patternFill>
    </fill>
    <fill>
      <patternFill patternType="solid">
        <fgColor theme="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168" fontId="1" fillId="0" borderId="0" applyFont="0" applyFill="0" applyBorder="0" applyAlignment="0" applyProtection="0"/>
  </cellStyleXfs>
  <cellXfs count="229">
    <xf numFmtId="0" fontId="0" fillId="0" borderId="0" xfId="0"/>
    <xf numFmtId="0" fontId="2" fillId="0" borderId="0" xfId="0" applyFont="1" applyAlignment="1">
      <alignment vertical="center"/>
    </xf>
    <xf numFmtId="0" fontId="2" fillId="0" borderId="0" xfId="0" applyFont="1" applyAlignment="1">
      <alignment horizontal="left" vertical="center"/>
    </xf>
    <xf numFmtId="164" fontId="2" fillId="0" borderId="0" xfId="0" applyNumberFormat="1" applyFont="1" applyAlignment="1">
      <alignment horizontal="center" vertical="center"/>
    </xf>
    <xf numFmtId="0" fontId="2" fillId="0" borderId="0" xfId="0" applyFont="1" applyAlignment="1">
      <alignment horizontal="center" vertical="center"/>
    </xf>
    <xf numFmtId="165" fontId="2" fillId="0" borderId="0" xfId="0" applyNumberFormat="1" applyFont="1" applyAlignment="1">
      <alignment horizontal="right" vertical="center"/>
    </xf>
    <xf numFmtId="164" fontId="2" fillId="0" borderId="0" xfId="0" applyNumberFormat="1" applyFont="1" applyAlignment="1">
      <alignment vertical="center"/>
    </xf>
    <xf numFmtId="0" fontId="3" fillId="0" borderId="0" xfId="0" applyFont="1"/>
    <xf numFmtId="0" fontId="4" fillId="2" borderId="1" xfId="0" applyFont="1" applyFill="1" applyBorder="1" applyAlignment="1">
      <alignment horizontal="center"/>
    </xf>
    <xf numFmtId="10" fontId="5" fillId="2" borderId="2" xfId="3" applyNumberFormat="1" applyFont="1" applyFill="1" applyBorder="1"/>
    <xf numFmtId="0" fontId="4" fillId="0" borderId="0" xfId="0" applyFont="1" applyAlignment="1">
      <alignment horizontal="center"/>
    </xf>
    <xf numFmtId="9" fontId="4" fillId="3" borderId="0" xfId="0" applyNumberFormat="1" applyFont="1" applyFill="1"/>
    <xf numFmtId="165" fontId="4" fillId="6" borderId="2" xfId="0" applyNumberFormat="1" applyFont="1" applyFill="1" applyBorder="1" applyAlignment="1">
      <alignment horizontal="right" vertical="center"/>
    </xf>
    <xf numFmtId="164" fontId="4" fillId="6" borderId="2" xfId="0" applyNumberFormat="1" applyFont="1" applyFill="1" applyBorder="1" applyAlignment="1">
      <alignment horizontal="center" vertical="center"/>
    </xf>
    <xf numFmtId="165" fontId="4" fillId="7" borderId="2" xfId="0" applyNumberFormat="1" applyFont="1" applyFill="1" applyBorder="1" applyAlignment="1">
      <alignment horizontal="center" vertical="top" wrapText="1"/>
    </xf>
    <xf numFmtId="164" fontId="4" fillId="7" borderId="2" xfId="0" applyNumberFormat="1" applyFont="1" applyFill="1" applyBorder="1" applyAlignment="1">
      <alignment horizontal="center" vertical="top" wrapText="1"/>
    </xf>
    <xf numFmtId="165" fontId="6" fillId="6" borderId="2" xfId="2" applyNumberFormat="1" applyFont="1" applyFill="1" applyBorder="1" applyAlignment="1">
      <alignment horizontal="right" vertical="center" wrapText="1"/>
    </xf>
    <xf numFmtId="164" fontId="6" fillId="6" borderId="2" xfId="2"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6" fillId="2" borderId="2" xfId="0" applyFont="1" applyFill="1" applyBorder="1" applyAlignment="1">
      <alignment horizontal="centerContinuous" vertical="center"/>
    </xf>
    <xf numFmtId="164" fontId="6" fillId="2" borderId="2" xfId="0" applyNumberFormat="1" applyFont="1" applyFill="1" applyBorder="1" applyAlignment="1">
      <alignment horizontal="center" vertical="center"/>
    </xf>
    <xf numFmtId="0" fontId="6" fillId="2" borderId="2" xfId="0" applyFont="1" applyFill="1" applyBorder="1" applyAlignment="1">
      <alignment horizontal="center" vertical="center"/>
    </xf>
    <xf numFmtId="165" fontId="6" fillId="2" borderId="2" xfId="0" applyNumberFormat="1" applyFont="1" applyFill="1" applyBorder="1" applyAlignment="1">
      <alignment horizontal="centerContinuous" vertical="center"/>
    </xf>
    <xf numFmtId="164" fontId="6" fillId="2" borderId="2" xfId="0" applyNumberFormat="1" applyFont="1" applyFill="1" applyBorder="1" applyAlignment="1">
      <alignment horizontal="centerContinuous" vertical="center"/>
    </xf>
    <xf numFmtId="0" fontId="3" fillId="2" borderId="2" xfId="0" applyFont="1" applyFill="1" applyBorder="1" applyAlignment="1">
      <alignment horizontal="centerContinuous" vertical="center"/>
    </xf>
    <xf numFmtId="0" fontId="3" fillId="8" borderId="0" xfId="0" applyFont="1" applyFill="1" applyAlignment="1">
      <alignment vertical="center"/>
    </xf>
    <xf numFmtId="0" fontId="3" fillId="0" borderId="2" xfId="0" applyFont="1" applyBorder="1" applyAlignment="1">
      <alignment horizontal="center" vertical="center"/>
    </xf>
    <xf numFmtId="0" fontId="6" fillId="0" borderId="2" xfId="0" applyFont="1" applyBorder="1" applyAlignment="1">
      <alignment vertical="top" wrapText="1"/>
    </xf>
    <xf numFmtId="0" fontId="3" fillId="8" borderId="2" xfId="0" applyFont="1" applyFill="1" applyBorder="1" applyAlignment="1">
      <alignment horizontal="center" vertical="center"/>
    </xf>
    <xf numFmtId="164" fontId="3" fillId="0" borderId="2" xfId="2" applyNumberFormat="1" applyFont="1" applyFill="1" applyBorder="1" applyAlignment="1">
      <alignment horizontal="center" vertical="center"/>
    </xf>
    <xf numFmtId="164" fontId="5" fillId="9" borderId="2" xfId="2" applyNumberFormat="1" applyFont="1" applyFill="1" applyBorder="1" applyAlignment="1">
      <alignment horizontal="center" vertical="center"/>
    </xf>
    <xf numFmtId="165" fontId="3" fillId="0" borderId="2" xfId="2" applyNumberFormat="1" applyFont="1" applyFill="1" applyBorder="1" applyAlignment="1">
      <alignment horizontal="right" vertical="center"/>
    </xf>
    <xf numFmtId="164" fontId="3" fillId="0" borderId="2" xfId="2" applyNumberFormat="1" applyFont="1" applyFill="1" applyBorder="1" applyAlignment="1">
      <alignment horizontal="right" vertical="center"/>
    </xf>
    <xf numFmtId="164" fontId="4" fillId="9" borderId="2" xfId="2" applyNumberFormat="1" applyFont="1" applyFill="1" applyBorder="1" applyAlignment="1">
      <alignment vertical="center"/>
    </xf>
    <xf numFmtId="9" fontId="4" fillId="8" borderId="2" xfId="3" applyFont="1" applyFill="1" applyBorder="1" applyAlignment="1">
      <alignment horizontal="center" vertical="center"/>
    </xf>
    <xf numFmtId="43" fontId="4" fillId="10" borderId="2" xfId="0" applyNumberFormat="1" applyFont="1" applyFill="1" applyBorder="1" applyAlignment="1">
      <alignment vertical="center"/>
    </xf>
    <xf numFmtId="0" fontId="4" fillId="8" borderId="2" xfId="0" applyFont="1" applyFill="1" applyBorder="1" applyAlignment="1">
      <alignment horizontal="center" vertical="center" wrapText="1"/>
    </xf>
    <xf numFmtId="164" fontId="4" fillId="11" borderId="2" xfId="2" applyNumberFormat="1" applyFont="1" applyFill="1" applyBorder="1" applyAlignment="1">
      <alignment vertical="center"/>
    </xf>
    <xf numFmtId="164" fontId="3" fillId="0" borderId="2" xfId="0" applyNumberFormat="1" applyFont="1" applyBorder="1" applyAlignment="1">
      <alignment vertical="center"/>
    </xf>
    <xf numFmtId="44" fontId="3" fillId="0" borderId="2" xfId="2" applyFont="1" applyFill="1" applyBorder="1" applyAlignment="1">
      <alignment horizontal="center" vertical="center"/>
    </xf>
    <xf numFmtId="0" fontId="6" fillId="2" borderId="2" xfId="0" applyFont="1" applyFill="1" applyBorder="1" applyAlignment="1">
      <alignment vertical="center"/>
    </xf>
    <xf numFmtId="164" fontId="3" fillId="0" borderId="2" xfId="0" applyNumberFormat="1" applyFont="1" applyBorder="1" applyAlignment="1">
      <alignment horizontal="center" vertical="center"/>
    </xf>
    <xf numFmtId="165" fontId="3" fillId="0" borderId="2" xfId="0" applyNumberFormat="1" applyFont="1" applyBorder="1" applyAlignment="1">
      <alignment horizontal="right" vertical="center"/>
    </xf>
    <xf numFmtId="0" fontId="3" fillId="0" borderId="0" xfId="0" applyFont="1" applyAlignment="1">
      <alignment vertic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164" fontId="3" fillId="8" borderId="2" xfId="0" applyNumberFormat="1" applyFont="1" applyFill="1" applyBorder="1" applyAlignment="1">
      <alignment horizontal="center" vertical="center"/>
    </xf>
    <xf numFmtId="165" fontId="3" fillId="8" borderId="2" xfId="0" applyNumberFormat="1" applyFont="1" applyFill="1" applyBorder="1" applyAlignment="1">
      <alignment horizontal="right" vertical="center"/>
    </xf>
    <xf numFmtId="0" fontId="5" fillId="8" borderId="2" xfId="0" applyFont="1" applyFill="1" applyBorder="1" applyAlignment="1">
      <alignment horizontal="center" vertical="center"/>
    </xf>
    <xf numFmtId="164" fontId="5" fillId="8" borderId="2" xfId="0" applyNumberFormat="1" applyFont="1" applyFill="1" applyBorder="1" applyAlignment="1">
      <alignment horizontal="center" vertical="center"/>
    </xf>
    <xf numFmtId="164" fontId="3" fillId="8" borderId="2" xfId="0" applyNumberFormat="1" applyFont="1" applyFill="1" applyBorder="1" applyAlignment="1">
      <alignment vertical="center"/>
    </xf>
    <xf numFmtId="0" fontId="7" fillId="8" borderId="2" xfId="0" applyFont="1" applyFill="1" applyBorder="1" applyAlignment="1">
      <alignment horizontal="center" vertical="center" wrapText="1"/>
    </xf>
    <xf numFmtId="165" fontId="6" fillId="2" borderId="2" xfId="0" applyNumberFormat="1" applyFont="1" applyFill="1" applyBorder="1" applyAlignment="1">
      <alignment horizontal="right" vertical="center"/>
    </xf>
    <xf numFmtId="0" fontId="9" fillId="0" borderId="2" xfId="0" applyFont="1" applyBorder="1" applyAlignment="1">
      <alignment horizontal="center" vertical="center"/>
    </xf>
    <xf numFmtId="0" fontId="9" fillId="12" borderId="2" xfId="0" applyFont="1" applyFill="1" applyBorder="1" applyAlignment="1">
      <alignment horizontal="center" vertical="center" wrapText="1"/>
    </xf>
    <xf numFmtId="0" fontId="6" fillId="8" borderId="2" xfId="0" applyFont="1" applyFill="1" applyBorder="1" applyAlignment="1">
      <alignment horizontal="left" vertical="center" wrapText="1"/>
    </xf>
    <xf numFmtId="49" fontId="3" fillId="8" borderId="2" xfId="0" applyNumberFormat="1" applyFont="1" applyFill="1" applyBorder="1" applyAlignment="1">
      <alignment horizontal="left" vertical="center" wrapText="1"/>
    </xf>
    <xf numFmtId="0" fontId="3" fillId="8" borderId="2" xfId="0" applyFont="1" applyFill="1" applyBorder="1" applyAlignment="1">
      <alignment horizontal="left" vertical="center" wrapText="1"/>
    </xf>
    <xf numFmtId="0" fontId="3" fillId="8" borderId="2" xfId="0" applyFont="1" applyFill="1" applyBorder="1" applyAlignment="1">
      <alignment horizontal="center" vertical="center" wrapText="1"/>
    </xf>
    <xf numFmtId="164" fontId="3" fillId="8" borderId="2" xfId="0" applyNumberFormat="1" applyFont="1" applyFill="1" applyBorder="1" applyAlignment="1">
      <alignment horizontal="right" vertical="center"/>
    </xf>
    <xf numFmtId="164" fontId="6" fillId="13" borderId="2" xfId="0" applyNumberFormat="1" applyFont="1" applyFill="1" applyBorder="1" applyAlignment="1">
      <alignment horizontal="center" vertical="center"/>
    </xf>
    <xf numFmtId="0" fontId="6" fillId="4" borderId="2" xfId="0" applyFont="1" applyFill="1" applyBorder="1" applyAlignment="1">
      <alignment vertical="center"/>
    </xf>
    <xf numFmtId="164" fontId="6" fillId="4" borderId="2" xfId="0" applyNumberFormat="1" applyFont="1" applyFill="1" applyBorder="1" applyAlignment="1">
      <alignment horizontal="center" vertical="center"/>
    </xf>
    <xf numFmtId="166" fontId="3" fillId="4" borderId="2" xfId="0" applyNumberFormat="1" applyFont="1" applyFill="1" applyBorder="1" applyAlignment="1">
      <alignment horizontal="center" vertical="center"/>
    </xf>
    <xf numFmtId="165" fontId="6" fillId="4" borderId="2" xfId="0" applyNumberFormat="1" applyFont="1" applyFill="1" applyBorder="1" applyAlignment="1">
      <alignment horizontal="right" vertical="center"/>
    </xf>
    <xf numFmtId="164" fontId="6" fillId="4" borderId="2" xfId="0" applyNumberFormat="1" applyFont="1" applyFill="1" applyBorder="1" applyAlignment="1">
      <alignment vertical="center"/>
    </xf>
    <xf numFmtId="43" fontId="6" fillId="4" borderId="2" xfId="0" applyNumberFormat="1" applyFont="1" applyFill="1" applyBorder="1" applyAlignment="1">
      <alignment vertical="center"/>
    </xf>
    <xf numFmtId="0" fontId="3" fillId="0" borderId="0" xfId="0" applyFont="1" applyAlignment="1">
      <alignment horizontal="center"/>
    </xf>
    <xf numFmtId="49" fontId="3" fillId="0" borderId="0" xfId="0" applyNumberFormat="1" applyFont="1" applyAlignment="1">
      <alignment horizontal="center"/>
    </xf>
    <xf numFmtId="0" fontId="3" fillId="0" borderId="0" xfId="0" applyFont="1" applyAlignment="1">
      <alignment horizontal="left"/>
    </xf>
    <xf numFmtId="164" fontId="3" fillId="0" borderId="0" xfId="0" applyNumberFormat="1" applyFont="1" applyAlignment="1">
      <alignment horizontal="center" vertical="center" wrapText="1"/>
    </xf>
    <xf numFmtId="0" fontId="3" fillId="0" borderId="0" xfId="0" applyFont="1" applyAlignment="1">
      <alignment horizontal="center" vertical="center" wrapText="1"/>
    </xf>
    <xf numFmtId="165" fontId="3" fillId="0" borderId="0" xfId="0" applyNumberFormat="1" applyFont="1" applyAlignment="1">
      <alignment horizontal="right" vertical="center" wrapText="1"/>
    </xf>
    <xf numFmtId="164" fontId="3" fillId="0" borderId="0" xfId="0" applyNumberFormat="1" applyFont="1" applyAlignment="1">
      <alignment vertical="center" wrapText="1"/>
    </xf>
    <xf numFmtId="0" fontId="3" fillId="0" borderId="0" xfId="0" applyFont="1" applyAlignment="1">
      <alignment horizontal="left" vertical="center"/>
    </xf>
    <xf numFmtId="164" fontId="3" fillId="0" borderId="0" xfId="0" applyNumberFormat="1" applyFont="1" applyAlignment="1">
      <alignment horizontal="center" vertical="center"/>
    </xf>
    <xf numFmtId="0" fontId="3" fillId="0" borderId="0" xfId="0" applyFont="1" applyAlignment="1">
      <alignment horizontal="center" vertical="center"/>
    </xf>
    <xf numFmtId="165" fontId="3" fillId="0" borderId="0" xfId="0" applyNumberFormat="1" applyFont="1" applyAlignment="1">
      <alignment horizontal="right" vertical="center"/>
    </xf>
    <xf numFmtId="164" fontId="3"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horizontal="left" vertical="center"/>
    </xf>
    <xf numFmtId="164" fontId="5" fillId="0" borderId="0" xfId="0" applyNumberFormat="1" applyFont="1" applyAlignment="1">
      <alignment horizontal="center" vertical="center"/>
    </xf>
    <xf numFmtId="0" fontId="5" fillId="0" borderId="0" xfId="0" applyFont="1" applyAlignment="1">
      <alignment horizontal="center" vertical="center"/>
    </xf>
    <xf numFmtId="165" fontId="5" fillId="0" borderId="0" xfId="0" applyNumberFormat="1" applyFont="1" applyAlignment="1">
      <alignment horizontal="right" vertical="center"/>
    </xf>
    <xf numFmtId="164" fontId="5" fillId="0" borderId="0" xfId="0" applyNumberFormat="1" applyFont="1" applyAlignment="1">
      <alignment vertical="center"/>
    </xf>
    <xf numFmtId="164" fontId="3" fillId="0" borderId="0" xfId="0" applyNumberFormat="1" applyFont="1" applyAlignment="1">
      <alignment horizontal="center"/>
    </xf>
    <xf numFmtId="165" fontId="3" fillId="0" borderId="0" xfId="0" applyNumberFormat="1" applyFont="1" applyAlignment="1">
      <alignment horizontal="right"/>
    </xf>
    <xf numFmtId="164" fontId="3" fillId="0" borderId="0" xfId="0" applyNumberFormat="1" applyFont="1"/>
    <xf numFmtId="0" fontId="3" fillId="8" borderId="2" xfId="0" applyFont="1" applyFill="1" applyBorder="1" applyAlignment="1">
      <alignment vertical="center"/>
    </xf>
    <xf numFmtId="0" fontId="3" fillId="0" borderId="2" xfId="0" applyFont="1" applyBorder="1" applyAlignment="1">
      <alignment vertical="center"/>
    </xf>
    <xf numFmtId="0" fontId="6" fillId="8" borderId="2" xfId="0" applyFont="1" applyFill="1" applyBorder="1" applyAlignment="1">
      <alignment horizontal="center" vertical="center"/>
    </xf>
    <xf numFmtId="9" fontId="3" fillId="8" borderId="2" xfId="3" applyFont="1" applyFill="1" applyBorder="1" applyAlignment="1">
      <alignment vertical="center"/>
    </xf>
    <xf numFmtId="9" fontId="5" fillId="8" borderId="2" xfId="4" applyNumberFormat="1" applyFont="1" applyFill="1" applyBorder="1" applyAlignment="1">
      <alignment horizontal="center" vertical="center"/>
    </xf>
    <xf numFmtId="164" fontId="3" fillId="0" borderId="0" xfId="2" applyNumberFormat="1" applyFont="1"/>
    <xf numFmtId="164" fontId="3" fillId="0" borderId="0" xfId="2" applyNumberFormat="1" applyFont="1" applyAlignment="1">
      <alignment horizontal="right"/>
    </xf>
    <xf numFmtId="164" fontId="6" fillId="6" borderId="2" xfId="0" applyNumberFormat="1" applyFont="1" applyFill="1" applyBorder="1" applyAlignment="1">
      <alignment horizontal="center" vertical="center"/>
    </xf>
    <xf numFmtId="0" fontId="6" fillId="6" borderId="2" xfId="0" applyFont="1" applyFill="1" applyBorder="1" applyAlignment="1">
      <alignment horizontal="center" vertical="center"/>
    </xf>
    <xf numFmtId="165" fontId="6" fillId="6" borderId="2" xfId="0" applyNumberFormat="1" applyFont="1" applyFill="1" applyBorder="1" applyAlignment="1">
      <alignment horizontal="centerContinuous" vertical="center"/>
    </xf>
    <xf numFmtId="164" fontId="6" fillId="6" borderId="2" xfId="0" applyNumberFormat="1" applyFont="1" applyFill="1" applyBorder="1" applyAlignment="1">
      <alignment horizontal="centerContinuous" vertical="center"/>
    </xf>
    <xf numFmtId="0" fontId="3" fillId="6" borderId="2" xfId="0" applyFont="1" applyFill="1" applyBorder="1" applyAlignment="1">
      <alignment horizontal="centerContinuous" vertical="center"/>
    </xf>
    <xf numFmtId="0" fontId="3" fillId="6" borderId="2" xfId="0" applyFont="1" applyFill="1" applyBorder="1" applyAlignment="1">
      <alignment vertical="center"/>
    </xf>
    <xf numFmtId="0" fontId="3" fillId="8" borderId="0" xfId="0" applyFont="1" applyFill="1"/>
    <xf numFmtId="0" fontId="3" fillId="2" borderId="2" xfId="0" applyFont="1" applyFill="1" applyBorder="1" applyAlignment="1">
      <alignment vertical="center"/>
    </xf>
    <xf numFmtId="164" fontId="6" fillId="6" borderId="2" xfId="2" applyNumberFormat="1" applyFont="1" applyFill="1" applyBorder="1" applyAlignment="1">
      <alignment horizontal="right" vertical="center"/>
    </xf>
    <xf numFmtId="0" fontId="3" fillId="16" borderId="2" xfId="0" applyFont="1" applyFill="1" applyBorder="1" applyAlignment="1">
      <alignment vertical="center"/>
    </xf>
    <xf numFmtId="164" fontId="6" fillId="16" borderId="2" xfId="0" applyNumberFormat="1" applyFont="1" applyFill="1" applyBorder="1" applyAlignment="1">
      <alignment horizontal="center" vertical="center"/>
    </xf>
    <xf numFmtId="0" fontId="6" fillId="16" borderId="2" xfId="0" applyFont="1" applyFill="1" applyBorder="1" applyAlignment="1">
      <alignment horizontal="center" vertical="center"/>
    </xf>
    <xf numFmtId="165" fontId="6" fillId="16" borderId="2" xfId="0" applyNumberFormat="1" applyFont="1" applyFill="1" applyBorder="1" applyAlignment="1">
      <alignment horizontal="right" vertical="center"/>
    </xf>
    <xf numFmtId="0" fontId="6" fillId="16" borderId="2" xfId="0" applyFont="1" applyFill="1" applyBorder="1" applyAlignment="1">
      <alignment vertical="center"/>
    </xf>
    <xf numFmtId="164" fontId="6" fillId="16" borderId="2" xfId="0" applyNumberFormat="1" applyFont="1" applyFill="1" applyBorder="1" applyAlignment="1">
      <alignment vertical="center"/>
    </xf>
    <xf numFmtId="43" fontId="6" fillId="16" borderId="2" xfId="0" applyNumberFormat="1" applyFont="1" applyFill="1" applyBorder="1" applyAlignment="1">
      <alignment vertical="center"/>
    </xf>
    <xf numFmtId="164" fontId="10" fillId="16" borderId="2" xfId="2" applyNumberFormat="1" applyFont="1" applyFill="1" applyBorder="1" applyAlignment="1">
      <alignment horizontal="right" vertical="center"/>
    </xf>
    <xf numFmtId="0" fontId="12" fillId="0" borderId="2" xfId="0" applyFont="1" applyBorder="1" applyAlignment="1">
      <alignment horizontal="center" vertical="center" wrapText="1"/>
    </xf>
    <xf numFmtId="166" fontId="6" fillId="16" borderId="2" xfId="0" applyNumberFormat="1" applyFont="1" applyFill="1" applyBorder="1" applyAlignment="1">
      <alignment horizontal="center" vertical="center"/>
    </xf>
    <xf numFmtId="164" fontId="6" fillId="16" borderId="2" xfId="2" applyNumberFormat="1" applyFont="1" applyFill="1" applyBorder="1" applyAlignment="1">
      <alignment vertical="center"/>
    </xf>
    <xf numFmtId="0" fontId="3" fillId="16" borderId="3" xfId="0" applyFont="1" applyFill="1" applyBorder="1" applyAlignment="1">
      <alignment vertical="center"/>
    </xf>
    <xf numFmtId="164" fontId="10" fillId="16" borderId="3" xfId="2" applyNumberFormat="1" applyFont="1" applyFill="1" applyBorder="1" applyAlignment="1">
      <alignment horizontal="right" vertical="center"/>
    </xf>
    <xf numFmtId="164" fontId="3" fillId="0" borderId="0" xfId="2" applyNumberFormat="1" applyFont="1" applyBorder="1"/>
    <xf numFmtId="164" fontId="13" fillId="0" borderId="0" xfId="5" applyNumberFormat="1" applyFont="1" applyBorder="1" applyAlignment="1" applyProtection="1">
      <alignment horizontal="right" vertical="center" wrapText="1"/>
      <protection locked="0"/>
    </xf>
    <xf numFmtId="164" fontId="6" fillId="17" borderId="2" xfId="2" applyNumberFormat="1" applyFont="1" applyFill="1" applyBorder="1" applyAlignment="1">
      <alignment vertical="center"/>
    </xf>
    <xf numFmtId="0" fontId="3" fillId="5" borderId="2" xfId="0" applyFont="1" applyFill="1" applyBorder="1" applyAlignment="1">
      <alignment horizontal="center" vertical="center"/>
    </xf>
    <xf numFmtId="9" fontId="3" fillId="5" borderId="2" xfId="3" applyFont="1" applyFill="1" applyBorder="1" applyAlignment="1">
      <alignment vertical="center"/>
    </xf>
    <xf numFmtId="164" fontId="3" fillId="5" borderId="2" xfId="0" applyNumberFormat="1" applyFont="1" applyFill="1" applyBorder="1" applyAlignment="1">
      <alignment vertical="center"/>
    </xf>
    <xf numFmtId="164" fontId="3" fillId="18" borderId="0" xfId="0" applyNumberFormat="1" applyFont="1" applyFill="1"/>
    <xf numFmtId="0" fontId="6" fillId="0" borderId="0" xfId="0" applyFont="1" applyAlignment="1">
      <alignment horizontal="center"/>
    </xf>
    <xf numFmtId="0" fontId="3" fillId="5" borderId="2" xfId="0" applyFont="1" applyFill="1" applyBorder="1" applyAlignment="1">
      <alignment vertical="center"/>
    </xf>
    <xf numFmtId="164" fontId="3" fillId="19" borderId="0" xfId="0" applyNumberFormat="1" applyFont="1" applyFill="1"/>
    <xf numFmtId="0" fontId="3" fillId="2" borderId="2" xfId="0" applyFont="1" applyFill="1" applyBorder="1" applyAlignment="1">
      <alignment horizontal="center" vertical="center"/>
    </xf>
    <xf numFmtId="164" fontId="6" fillId="8" borderId="2" xfId="1" applyNumberFormat="1" applyFont="1" applyFill="1" applyBorder="1" applyAlignment="1">
      <alignment horizontal="right" vertical="center"/>
    </xf>
    <xf numFmtId="0" fontId="6" fillId="4" borderId="2" xfId="0" applyFont="1" applyFill="1" applyBorder="1" applyAlignment="1">
      <alignment horizontal="center" vertical="center"/>
    </xf>
    <xf numFmtId="0" fontId="6" fillId="4" borderId="2" xfId="0" applyFont="1" applyFill="1" applyBorder="1" applyAlignment="1">
      <alignment horizontal="center" vertical="center" wrapText="1"/>
    </xf>
    <xf numFmtId="0" fontId="4" fillId="4" borderId="2"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44" fontId="6" fillId="4" borderId="2" xfId="2" applyFont="1" applyFill="1" applyBorder="1" applyAlignment="1">
      <alignment horizontal="center" vertical="center"/>
    </xf>
    <xf numFmtId="164" fontId="6" fillId="5" borderId="2" xfId="2" applyNumberFormat="1" applyFont="1" applyFill="1" applyBorder="1" applyAlignment="1">
      <alignment horizontal="center" vertical="center" wrapText="1"/>
    </xf>
    <xf numFmtId="167" fontId="4" fillId="14" borderId="2" xfId="4" applyNumberFormat="1" applyFont="1" applyFill="1" applyBorder="1" applyAlignment="1">
      <alignment horizontal="center" vertical="center" wrapText="1"/>
    </xf>
    <xf numFmtId="0" fontId="6" fillId="8" borderId="2" xfId="0" applyFont="1" applyFill="1" applyBorder="1" applyAlignment="1">
      <alignment vertical="top" wrapText="1"/>
    </xf>
    <xf numFmtId="43" fontId="4" fillId="9" borderId="2" xfId="0" applyNumberFormat="1" applyFont="1" applyFill="1" applyBorder="1" applyAlignment="1">
      <alignment vertical="center"/>
    </xf>
    <xf numFmtId="0" fontId="3" fillId="0" borderId="0" xfId="0" applyFont="1" applyAlignment="1">
      <alignment horizontal="center"/>
    </xf>
    <xf numFmtId="167" fontId="4" fillId="15" borderId="2" xfId="4" applyNumberFormat="1" applyFont="1" applyFill="1" applyBorder="1" applyAlignment="1">
      <alignment horizontal="center" vertical="center" wrapText="1"/>
    </xf>
    <xf numFmtId="44" fontId="6" fillId="5" borderId="3" xfId="2" applyFont="1" applyFill="1" applyBorder="1" applyAlignment="1">
      <alignment horizontal="center" vertical="center" wrapText="1"/>
    </xf>
    <xf numFmtId="44" fontId="6" fillId="5" borderId="4" xfId="2" applyFont="1" applyFill="1" applyBorder="1" applyAlignment="1">
      <alignment horizontal="center" vertical="center" wrapText="1"/>
    </xf>
    <xf numFmtId="44" fontId="6" fillId="5" borderId="5" xfId="2" applyFont="1" applyFill="1" applyBorder="1" applyAlignment="1">
      <alignment horizontal="center" vertical="center" wrapText="1"/>
    </xf>
    <xf numFmtId="167" fontId="4" fillId="19" borderId="2" xfId="4" applyNumberFormat="1" applyFont="1" applyFill="1" applyBorder="1" applyAlignment="1">
      <alignment horizontal="center" vertical="center" wrapText="1"/>
    </xf>
    <xf numFmtId="167" fontId="4" fillId="17" borderId="2" xfId="4" applyNumberFormat="1" applyFont="1" applyFill="1" applyBorder="1" applyAlignment="1">
      <alignment horizontal="center" vertical="center" wrapText="1"/>
    </xf>
    <xf numFmtId="0" fontId="6" fillId="6" borderId="1" xfId="0" applyFont="1" applyFill="1" applyBorder="1" applyAlignment="1">
      <alignment horizontal="center" vertical="top" wrapText="1"/>
    </xf>
    <xf numFmtId="0" fontId="6" fillId="6" borderId="6" xfId="0" applyFont="1" applyFill="1" applyBorder="1" applyAlignment="1">
      <alignment horizontal="center" vertical="top" wrapText="1"/>
    </xf>
    <xf numFmtId="0" fontId="6" fillId="6" borderId="7" xfId="0" applyFont="1" applyFill="1" applyBorder="1" applyAlignment="1">
      <alignment horizontal="center" vertical="top" wrapText="1"/>
    </xf>
    <xf numFmtId="0" fontId="6" fillId="16" borderId="1"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2" xfId="0" applyFont="1" applyFill="1" applyBorder="1" applyAlignment="1">
      <alignment horizontal="center" vertical="center" wrapText="1"/>
    </xf>
    <xf numFmtId="0" fontId="4" fillId="4" borderId="2"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44" fontId="6" fillId="4" borderId="2" xfId="2" applyFont="1" applyFill="1" applyBorder="1" applyAlignment="1">
      <alignment horizontal="center" vertical="center"/>
    </xf>
    <xf numFmtId="164" fontId="6" fillId="5" borderId="2" xfId="2" applyNumberFormat="1" applyFont="1" applyFill="1" applyBorder="1" applyAlignment="1">
      <alignment horizontal="center" vertical="center" wrapText="1"/>
    </xf>
    <xf numFmtId="0" fontId="6" fillId="4" borderId="8" xfId="0" applyFont="1" applyFill="1" applyBorder="1" applyAlignment="1">
      <alignment horizontal="center" vertical="center"/>
    </xf>
    <xf numFmtId="0" fontId="6" fillId="4" borderId="0" xfId="0" applyFont="1" applyFill="1" applyAlignment="1">
      <alignment horizontal="center" vertical="center"/>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4" fillId="14" borderId="3" xfId="4" applyFont="1" applyFill="1" applyBorder="1" applyAlignment="1">
      <alignment horizontal="center" vertical="center" wrapText="1"/>
    </xf>
    <xf numFmtId="0" fontId="4" fillId="15" borderId="3" xfId="4" applyFont="1" applyFill="1" applyBorder="1" applyAlignment="1">
      <alignment horizontal="center" vertical="center" wrapText="1"/>
    </xf>
    <xf numFmtId="0" fontId="4" fillId="19" borderId="3" xfId="4" applyFont="1" applyFill="1" applyBorder="1" applyAlignment="1">
      <alignment horizontal="center" vertical="center" wrapText="1"/>
    </xf>
    <xf numFmtId="0" fontId="4" fillId="8" borderId="3" xfId="4" applyFont="1" applyFill="1" applyBorder="1" applyAlignment="1">
      <alignment horizontal="center" vertical="center" wrapText="1"/>
    </xf>
    <xf numFmtId="167" fontId="4" fillId="14" borderId="2" xfId="4" applyNumberFormat="1" applyFont="1" applyFill="1" applyBorder="1" applyAlignment="1">
      <alignment vertical="center" wrapText="1"/>
    </xf>
    <xf numFmtId="9" fontId="6" fillId="8" borderId="2" xfId="0" applyNumberFormat="1" applyFont="1" applyFill="1" applyBorder="1" applyAlignment="1">
      <alignment horizontal="center" vertical="center"/>
    </xf>
    <xf numFmtId="0" fontId="14" fillId="0" borderId="0" xfId="0" applyFont="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center"/>
    </xf>
    <xf numFmtId="9" fontId="15" fillId="0" borderId="0" xfId="3" applyFont="1" applyFill="1" applyBorder="1" applyAlignment="1" applyProtection="1">
      <alignment horizontal="center" vertical="center"/>
    </xf>
    <xf numFmtId="0" fontId="17" fillId="0" borderId="0" xfId="0" applyFont="1" applyBorder="1" applyProtection="1">
      <protection hidden="1"/>
    </xf>
    <xf numFmtId="0" fontId="17" fillId="0" borderId="0" xfId="0" applyFont="1" applyBorder="1" applyAlignment="1" applyProtection="1">
      <alignment horizontal="center" vertical="center"/>
      <protection hidden="1"/>
    </xf>
    <xf numFmtId="0" fontId="17" fillId="0" borderId="0" xfId="0" applyFont="1" applyBorder="1" applyAlignment="1" applyProtection="1">
      <alignment horizontal="left"/>
      <protection hidden="1"/>
    </xf>
    <xf numFmtId="9" fontId="18" fillId="0" borderId="0" xfId="3" applyFont="1" applyBorder="1" applyAlignment="1" applyProtection="1">
      <alignment horizontal="right" vertical="center"/>
      <protection hidden="1"/>
    </xf>
    <xf numFmtId="0" fontId="20" fillId="8" borderId="0" xfId="0" applyFont="1" applyFill="1" applyBorder="1" applyAlignment="1" applyProtection="1">
      <alignment horizontal="left" vertical="center" wrapText="1"/>
      <protection hidden="1"/>
    </xf>
    <xf numFmtId="0" fontId="20" fillId="8" borderId="0" xfId="0" applyFont="1" applyFill="1" applyBorder="1" applyAlignment="1" applyProtection="1">
      <alignment horizontal="center" vertical="center" wrapText="1"/>
      <protection hidden="1"/>
    </xf>
    <xf numFmtId="9" fontId="20" fillId="8" borderId="0" xfId="3" applyFont="1" applyFill="1" applyBorder="1" applyAlignment="1" applyProtection="1">
      <alignment horizontal="right" vertical="center" wrapText="1"/>
      <protection hidden="1"/>
    </xf>
    <xf numFmtId="0" fontId="21" fillId="20" borderId="0" xfId="0" applyFont="1" applyFill="1" applyBorder="1" applyAlignment="1" applyProtection="1">
      <alignment horizontal="center" vertical="center"/>
      <protection locked="0"/>
    </xf>
    <xf numFmtId="0" fontId="3" fillId="0" borderId="0" xfId="0" applyFont="1" applyBorder="1"/>
    <xf numFmtId="0" fontId="19" fillId="8" borderId="2" xfId="0" applyFont="1" applyFill="1" applyBorder="1" applyAlignment="1" applyProtection="1">
      <alignment horizontal="justify" vertical="top" wrapText="1"/>
      <protection hidden="1"/>
    </xf>
    <xf numFmtId="0" fontId="22" fillId="0" borderId="0" xfId="0" applyFont="1" applyBorder="1" applyAlignment="1" applyProtection="1">
      <alignment vertical="center"/>
      <protection hidden="1"/>
    </xf>
    <xf numFmtId="0" fontId="22" fillId="0" borderId="0" xfId="0" applyFont="1" applyBorder="1" applyAlignment="1" applyProtection="1">
      <alignment horizontal="left" vertical="center"/>
      <protection hidden="1"/>
    </xf>
    <xf numFmtId="0" fontId="21" fillId="2" borderId="10" xfId="0" applyFont="1" applyFill="1" applyBorder="1" applyAlignment="1" applyProtection="1">
      <alignment horizontal="center"/>
      <protection hidden="1"/>
    </xf>
    <xf numFmtId="0" fontId="21" fillId="2" borderId="6" xfId="0" applyFont="1" applyFill="1" applyBorder="1" applyAlignment="1" applyProtection="1">
      <alignment horizontal="center"/>
      <protection hidden="1"/>
    </xf>
    <xf numFmtId="0" fontId="15" fillId="4" borderId="0" xfId="0" applyFont="1" applyFill="1" applyBorder="1" applyAlignment="1">
      <alignment horizontal="center" vertical="center"/>
    </xf>
    <xf numFmtId="0" fontId="16" fillId="21" borderId="0" xfId="0" applyFont="1" applyFill="1" applyBorder="1" applyAlignment="1" applyProtection="1">
      <alignment horizontal="center" vertical="center" wrapText="1"/>
      <protection hidden="1"/>
    </xf>
    <xf numFmtId="0" fontId="19" fillId="8" borderId="11" xfId="0" applyFont="1" applyFill="1" applyBorder="1" applyAlignment="1" applyProtection="1">
      <alignment horizontal="left" vertical="justify"/>
      <protection hidden="1"/>
    </xf>
    <xf numFmtId="44" fontId="6" fillId="5" borderId="2" xfId="2" applyFont="1" applyFill="1" applyBorder="1" applyAlignment="1">
      <alignment horizontal="center" vertical="center" wrapText="1"/>
    </xf>
    <xf numFmtId="165" fontId="4" fillId="6" borderId="2" xfId="0" applyNumberFormat="1" applyFont="1" applyFill="1" applyBorder="1" applyAlignment="1">
      <alignment horizontal="center" vertical="center"/>
    </xf>
    <xf numFmtId="0" fontId="3" fillId="8" borderId="2" xfId="0" applyFont="1" applyFill="1" applyBorder="1" applyAlignment="1">
      <alignment horizontal="center"/>
    </xf>
    <xf numFmtId="0" fontId="4" fillId="8" borderId="4" xfId="4" applyFont="1" applyFill="1" applyBorder="1" applyAlignment="1">
      <alignment horizontal="center" vertical="center" wrapText="1"/>
    </xf>
    <xf numFmtId="0" fontId="6" fillId="2" borderId="5" xfId="0" applyFont="1" applyFill="1" applyBorder="1" applyAlignment="1">
      <alignment horizontal="centerContinuous" vertical="center"/>
    </xf>
    <xf numFmtId="164" fontId="6" fillId="2" borderId="5" xfId="0" applyNumberFormat="1" applyFont="1" applyFill="1" applyBorder="1" applyAlignment="1">
      <alignment horizontal="center" vertical="center"/>
    </xf>
    <xf numFmtId="0" fontId="6" fillId="2" borderId="5" xfId="0" applyFont="1" applyFill="1" applyBorder="1" applyAlignment="1">
      <alignment horizontal="center" vertical="center"/>
    </xf>
    <xf numFmtId="165" fontId="6" fillId="2" borderId="5" xfId="0" applyNumberFormat="1" applyFont="1" applyFill="1" applyBorder="1" applyAlignment="1">
      <alignment horizontal="centerContinuous" vertical="center"/>
    </xf>
    <xf numFmtId="164" fontId="6" fillId="2" borderId="5" xfId="0" applyNumberFormat="1" applyFont="1" applyFill="1" applyBorder="1" applyAlignment="1">
      <alignment horizontal="centerContinuous" vertical="center"/>
    </xf>
    <xf numFmtId="0" fontId="3" fillId="2" borderId="5" xfId="0" applyFont="1" applyFill="1" applyBorder="1" applyAlignment="1">
      <alignment horizontal="centerContinuous" vertical="center"/>
    </xf>
    <xf numFmtId="0" fontId="3" fillId="2" borderId="5" xfId="0" applyFont="1" applyFill="1" applyBorder="1" applyAlignment="1">
      <alignment vertical="center"/>
    </xf>
    <xf numFmtId="0" fontId="3" fillId="2" borderId="5" xfId="0" applyFont="1" applyFill="1" applyBorder="1" applyAlignment="1">
      <alignment horizontal="center" vertical="center"/>
    </xf>
    <xf numFmtId="0" fontId="3" fillId="2" borderId="0" xfId="0" applyFont="1" applyFill="1" applyAlignment="1">
      <alignment vertical="center"/>
    </xf>
    <xf numFmtId="0" fontId="11" fillId="2" borderId="9" xfId="0" applyFont="1" applyFill="1" applyBorder="1" applyAlignment="1">
      <alignment horizontal="center" vertical="center"/>
    </xf>
    <xf numFmtId="0" fontId="11" fillId="2" borderId="10" xfId="0" applyFont="1" applyFill="1" applyBorder="1" applyAlignment="1">
      <alignment horizontal="center" vertical="center"/>
    </xf>
    <xf numFmtId="0" fontId="3" fillId="0" borderId="5" xfId="0" applyFont="1" applyBorder="1" applyAlignment="1">
      <alignment horizontal="center" vertical="center"/>
    </xf>
    <xf numFmtId="0" fontId="6" fillId="0" borderId="5" xfId="0" applyFont="1" applyBorder="1" applyAlignment="1">
      <alignment vertical="top" wrapText="1"/>
    </xf>
    <xf numFmtId="0" fontId="3" fillId="8" borderId="5" xfId="0" applyFont="1" applyFill="1" applyBorder="1" applyAlignment="1">
      <alignment horizontal="center" vertical="center"/>
    </xf>
    <xf numFmtId="164" fontId="3" fillId="0" borderId="5" xfId="2" applyNumberFormat="1" applyFont="1" applyFill="1" applyBorder="1" applyAlignment="1">
      <alignment horizontal="center" vertical="center"/>
    </xf>
    <xf numFmtId="164" fontId="5" fillId="9" borderId="5" xfId="2" applyNumberFormat="1" applyFont="1" applyFill="1" applyBorder="1" applyAlignment="1">
      <alignment horizontal="center" vertical="center"/>
    </xf>
    <xf numFmtId="165" fontId="3" fillId="0" borderId="5" xfId="2" applyNumberFormat="1" applyFont="1" applyFill="1" applyBorder="1" applyAlignment="1">
      <alignment horizontal="right" vertical="center"/>
    </xf>
    <xf numFmtId="164" fontId="3" fillId="0" borderId="5" xfId="2" applyNumberFormat="1" applyFont="1" applyFill="1" applyBorder="1" applyAlignment="1">
      <alignment horizontal="right" vertical="center"/>
    </xf>
    <xf numFmtId="164" fontId="4" fillId="9" borderId="5" xfId="2" applyNumberFormat="1" applyFont="1" applyFill="1" applyBorder="1" applyAlignment="1">
      <alignment vertical="center"/>
    </xf>
    <xf numFmtId="9" fontId="4" fillId="8" borderId="5" xfId="3" applyFont="1" applyFill="1" applyBorder="1" applyAlignment="1">
      <alignment horizontal="center" vertical="center"/>
    </xf>
    <xf numFmtId="43" fontId="4" fillId="10" borderId="5" xfId="0" applyNumberFormat="1" applyFont="1" applyFill="1" applyBorder="1" applyAlignment="1">
      <alignment vertical="center"/>
    </xf>
    <xf numFmtId="0" fontId="4" fillId="8" borderId="5" xfId="0" applyFont="1" applyFill="1" applyBorder="1" applyAlignment="1">
      <alignment horizontal="center" vertical="center" wrapText="1"/>
    </xf>
    <xf numFmtId="164" fontId="3" fillId="8" borderId="5" xfId="0" applyNumberFormat="1" applyFont="1" applyFill="1" applyBorder="1" applyAlignment="1">
      <alignment vertical="center"/>
    </xf>
    <xf numFmtId="0" fontId="3" fillId="5" borderId="5" xfId="0" applyFont="1" applyFill="1" applyBorder="1" applyAlignment="1">
      <alignment horizontal="center" vertical="center"/>
    </xf>
    <xf numFmtId="9" fontId="3" fillId="5" borderId="5" xfId="3" applyFont="1" applyFill="1" applyBorder="1" applyAlignment="1">
      <alignment vertical="center"/>
    </xf>
    <xf numFmtId="164" fontId="3" fillId="5" borderId="5" xfId="0" applyNumberFormat="1" applyFont="1" applyFill="1" applyBorder="1" applyAlignment="1">
      <alignment vertical="center"/>
    </xf>
    <xf numFmtId="9" fontId="5" fillId="8" borderId="5" xfId="4" applyNumberFormat="1" applyFont="1" applyFill="1" applyBorder="1" applyAlignment="1">
      <alignment horizontal="center" vertical="center"/>
    </xf>
    <xf numFmtId="0" fontId="3" fillId="5" borderId="5" xfId="0" applyFont="1" applyFill="1" applyBorder="1" applyAlignment="1">
      <alignment vertical="center"/>
    </xf>
    <xf numFmtId="0" fontId="3" fillId="8" borderId="5" xfId="0" applyFont="1" applyFill="1" applyBorder="1" applyAlignment="1">
      <alignment vertical="center"/>
    </xf>
    <xf numFmtId="9" fontId="3" fillId="8" borderId="5" xfId="3" applyFont="1" applyFill="1" applyBorder="1" applyAlignment="1">
      <alignment vertical="center"/>
    </xf>
    <xf numFmtId="0" fontId="6" fillId="8" borderId="5" xfId="0" applyFont="1" applyFill="1" applyBorder="1" applyAlignment="1">
      <alignment horizontal="center" vertical="center"/>
    </xf>
    <xf numFmtId="164" fontId="6" fillId="8" borderId="5" xfId="1" applyNumberFormat="1" applyFont="1" applyFill="1" applyBorder="1" applyAlignment="1">
      <alignment horizontal="right" vertical="center"/>
    </xf>
    <xf numFmtId="9" fontId="6" fillId="8" borderId="5" xfId="0" applyNumberFormat="1" applyFont="1" applyFill="1" applyBorder="1" applyAlignment="1">
      <alignment horizontal="center" vertical="center"/>
    </xf>
    <xf numFmtId="0" fontId="11" fillId="2" borderId="2" xfId="0" applyFont="1" applyFill="1" applyBorder="1" applyAlignment="1">
      <alignment horizontal="center" vertical="center"/>
    </xf>
  </cellXfs>
  <cellStyles count="6">
    <cellStyle name="Millares" xfId="1" builtinId="3"/>
    <cellStyle name="Millares 2" xfId="5" xr:uid="{B27873E9-5363-47B5-AA51-A8496D92A437}"/>
    <cellStyle name="Moneda" xfId="2" builtinId="4"/>
    <cellStyle name="Normal" xfId="0" builtinId="0"/>
    <cellStyle name="Normal 2" xfId="4" xr:uid="{FB48646C-C7D0-4975-A9D9-AF9B9E35E281}"/>
    <cellStyle name="Porcentaje" xfId="3" builtinId="5"/>
  </cellStyles>
  <dxfs count="30">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58A9A-FAD4-4D91-9819-844FD093CC83}">
  <sheetPr>
    <tabColor rgb="FFCC99FF"/>
  </sheetPr>
  <dimension ref="B1:BJ134"/>
  <sheetViews>
    <sheetView tabSelected="1" view="pageBreakPreview" topLeftCell="A9" zoomScaleNormal="100" zoomScaleSheetLayoutView="100" zoomScalePageLayoutView="69" workbookViewId="0">
      <selection activeCell="A9" sqref="A1:XFD1048576"/>
    </sheetView>
  </sheetViews>
  <sheetFormatPr baseColWidth="10" defaultRowHeight="71" customHeight="1" x14ac:dyDescent="0.3"/>
  <cols>
    <col min="1" max="2" width="10.90625" style="7"/>
    <col min="3" max="3" width="13.7265625" style="7" customWidth="1"/>
    <col min="4" max="4" width="65.08984375" style="69" customWidth="1"/>
    <col min="5" max="5" width="11" style="7" customWidth="1"/>
    <col min="6" max="6" width="13.81640625" style="7" hidden="1" customWidth="1"/>
    <col min="7" max="7" width="22" style="85" hidden="1" customWidth="1"/>
    <col min="8" max="8" width="19" style="67" hidden="1" customWidth="1"/>
    <col min="9" max="9" width="20.453125" style="86" hidden="1" customWidth="1"/>
    <col min="10" max="10" width="23.453125" style="87" hidden="1" customWidth="1"/>
    <col min="11" max="11" width="18.6328125" style="87" hidden="1" customWidth="1"/>
    <col min="12" max="12" width="14" style="7" hidden="1" customWidth="1"/>
    <col min="13" max="13" width="15.54296875" style="7" hidden="1" customWidth="1"/>
    <col min="14" max="14" width="15" style="7" hidden="1" customWidth="1"/>
    <col min="15" max="15" width="14.08984375" style="7" hidden="1" customWidth="1"/>
    <col min="16" max="17" width="0" style="7" hidden="1" customWidth="1"/>
    <col min="18" max="18" width="14.81640625" style="7" hidden="1" customWidth="1"/>
    <col min="19" max="19" width="10.90625" style="7" hidden="1" customWidth="1"/>
    <col min="20" max="20" width="19.81640625" style="7" hidden="1" customWidth="1"/>
    <col min="21" max="21" width="13.90625" style="7" hidden="1" customWidth="1"/>
    <col min="22" max="22" width="0" style="7" hidden="1" customWidth="1"/>
    <col min="23" max="23" width="22.1796875" style="7" hidden="1" customWidth="1"/>
    <col min="24" max="25" width="0" style="7" hidden="1" customWidth="1"/>
    <col min="26" max="26" width="23.08984375" style="7" hidden="1" customWidth="1"/>
    <col min="27" max="27" width="16.54296875" style="67" hidden="1" customWidth="1"/>
    <col min="28" max="28" width="0" style="7" hidden="1" customWidth="1"/>
    <col min="29" max="29" width="16.36328125" style="7" hidden="1" customWidth="1"/>
    <col min="30" max="30" width="0" style="7" hidden="1" customWidth="1"/>
    <col min="31" max="31" width="20.1796875" style="7" hidden="1" customWidth="1"/>
    <col min="32" max="33" width="0" style="7" hidden="1" customWidth="1"/>
    <col min="34" max="34" width="21.81640625" style="7" hidden="1" customWidth="1"/>
    <col min="35" max="36" width="0" style="7" hidden="1" customWidth="1"/>
    <col min="37" max="37" width="14.7265625" style="7" hidden="1" customWidth="1"/>
    <col min="38" max="38" width="0" style="7" hidden="1" customWidth="1"/>
    <col min="39" max="39" width="20.7265625" style="7" hidden="1" customWidth="1"/>
    <col min="40" max="41" width="0" style="7" hidden="1" customWidth="1"/>
    <col min="42" max="42" width="21.81640625" style="7" hidden="1" customWidth="1"/>
    <col min="43" max="44" width="0" style="7" hidden="1" customWidth="1"/>
    <col min="45" max="45" width="14.36328125" style="7" hidden="1" customWidth="1"/>
    <col min="46" max="46" width="0" style="7" hidden="1" customWidth="1"/>
    <col min="47" max="47" width="19.6328125" style="7" hidden="1" customWidth="1"/>
    <col min="48" max="49" width="0" style="7" hidden="1" customWidth="1"/>
    <col min="50" max="50" width="20.7265625" style="7" hidden="1" customWidth="1"/>
    <col min="51" max="53" width="0" style="7" hidden="1" customWidth="1"/>
    <col min="54" max="54" width="4.7265625" style="101" hidden="1" customWidth="1"/>
    <col min="55" max="55" width="15.26953125" style="67" hidden="1" customWidth="1"/>
    <col min="56" max="56" width="21.453125" style="94" hidden="1" customWidth="1"/>
    <col min="57" max="57" width="13.6328125" style="7" customWidth="1"/>
    <col min="58" max="58" width="0" style="7" hidden="1" customWidth="1"/>
    <col min="59" max="59" width="24" style="93" hidden="1" customWidth="1"/>
    <col min="60" max="61" width="0" style="7" hidden="1" customWidth="1"/>
    <col min="62" max="62" width="16.54296875" style="7" hidden="1" customWidth="1"/>
    <col min="63" max="16384" width="10.90625" style="7"/>
  </cols>
  <sheetData>
    <row r="1" spans="2:62" s="170" customFormat="1" ht="41.25" customHeight="1" x14ac:dyDescent="0.35">
      <c r="B1" s="188" t="s">
        <v>151</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c r="AO1" s="188"/>
      <c r="AP1" s="188"/>
      <c r="AQ1" s="188"/>
      <c r="AR1" s="188"/>
      <c r="AS1" s="188"/>
      <c r="AT1" s="188"/>
      <c r="AU1" s="188"/>
      <c r="AV1" s="188"/>
      <c r="AW1" s="188"/>
      <c r="AX1" s="188"/>
      <c r="AY1" s="188"/>
      <c r="AZ1" s="188"/>
      <c r="BA1" s="188"/>
      <c r="BB1" s="188"/>
      <c r="BC1" s="188"/>
      <c r="BD1" s="188"/>
      <c r="BE1" s="188"/>
    </row>
    <row r="2" spans="2:62" s="170" customFormat="1" ht="12.75" customHeight="1" x14ac:dyDescent="0.35">
      <c r="B2" s="171"/>
      <c r="C2" s="172"/>
      <c r="D2" s="172"/>
      <c r="E2" s="172"/>
      <c r="F2" s="172"/>
      <c r="G2" s="172"/>
      <c r="H2" s="173"/>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c r="AZ2" s="171"/>
      <c r="BA2" s="171"/>
      <c r="BB2" s="171"/>
      <c r="BC2" s="171"/>
      <c r="BD2" s="171"/>
      <c r="BE2" s="171"/>
    </row>
    <row r="3" spans="2:62" s="170" customFormat="1" ht="30.75" customHeight="1" x14ac:dyDescent="0.35">
      <c r="B3" s="189" t="s">
        <v>152</v>
      </c>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c r="AR3" s="189"/>
      <c r="AS3" s="189"/>
      <c r="AT3" s="189"/>
      <c r="AU3" s="189"/>
      <c r="AV3" s="189"/>
      <c r="AW3" s="189"/>
      <c r="AX3" s="189"/>
      <c r="AY3" s="189"/>
      <c r="AZ3" s="189"/>
      <c r="BA3" s="189"/>
      <c r="BB3" s="189"/>
      <c r="BC3" s="189"/>
      <c r="BD3" s="189"/>
      <c r="BE3" s="189"/>
    </row>
    <row r="4" spans="2:62" s="170" customFormat="1" ht="18" customHeight="1" x14ac:dyDescent="0.25">
      <c r="B4" s="171"/>
      <c r="C4" s="174"/>
      <c r="D4" s="175"/>
      <c r="E4" s="176"/>
      <c r="F4" s="174"/>
      <c r="G4" s="174"/>
      <c r="H4" s="177"/>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c r="AM4" s="171"/>
      <c r="AN4" s="171"/>
      <c r="AO4" s="171"/>
      <c r="AP4" s="171"/>
      <c r="AQ4" s="171"/>
      <c r="AR4" s="171"/>
      <c r="AS4" s="171"/>
      <c r="AT4" s="171"/>
      <c r="AU4" s="171"/>
      <c r="AV4" s="171"/>
      <c r="AW4" s="171"/>
      <c r="AX4" s="171"/>
      <c r="AY4" s="171"/>
      <c r="AZ4" s="171"/>
      <c r="BA4" s="171"/>
      <c r="BB4" s="171"/>
      <c r="BC4" s="171"/>
      <c r="BD4" s="171"/>
      <c r="BE4" s="171"/>
    </row>
    <row r="5" spans="2:62" s="170" customFormat="1" ht="30" customHeight="1" x14ac:dyDescent="0.35">
      <c r="B5" s="183" t="s">
        <v>153</v>
      </c>
      <c r="C5" s="183"/>
      <c r="D5" s="183"/>
      <c r="E5" s="183"/>
      <c r="F5" s="183"/>
      <c r="G5" s="183"/>
      <c r="H5" s="183"/>
      <c r="I5" s="183"/>
      <c r="J5" s="183"/>
      <c r="K5" s="183"/>
      <c r="L5" s="183"/>
      <c r="M5" s="183"/>
      <c r="N5" s="183"/>
      <c r="O5" s="183"/>
      <c r="P5" s="183"/>
      <c r="Q5" s="183"/>
      <c r="R5" s="183"/>
      <c r="S5" s="183"/>
      <c r="T5" s="183"/>
      <c r="U5" s="183"/>
      <c r="V5" s="183"/>
      <c r="W5" s="183"/>
      <c r="X5" s="183"/>
      <c r="Y5" s="183"/>
      <c r="Z5" s="183"/>
      <c r="AA5" s="183"/>
      <c r="AB5" s="183"/>
      <c r="AC5" s="183"/>
      <c r="AD5" s="183"/>
      <c r="AE5" s="183"/>
      <c r="AF5" s="183"/>
      <c r="AG5" s="183"/>
      <c r="AH5" s="183"/>
      <c r="AI5" s="183"/>
      <c r="AJ5" s="183"/>
      <c r="AK5" s="183"/>
      <c r="AL5" s="183"/>
      <c r="AM5" s="183"/>
      <c r="AN5" s="183"/>
      <c r="AO5" s="183"/>
      <c r="AP5" s="183"/>
      <c r="AQ5" s="183"/>
      <c r="AR5" s="183"/>
      <c r="AS5" s="183"/>
      <c r="AT5" s="183"/>
      <c r="AU5" s="183"/>
      <c r="AV5" s="183"/>
      <c r="AW5" s="183"/>
      <c r="AX5" s="183"/>
      <c r="AY5" s="183"/>
      <c r="AZ5" s="183"/>
      <c r="BA5" s="183"/>
      <c r="BB5" s="183"/>
      <c r="BC5" s="183"/>
      <c r="BD5" s="183"/>
      <c r="BE5" s="183"/>
    </row>
    <row r="6" spans="2:62" s="170" customFormat="1" ht="33.5" customHeight="1" x14ac:dyDescent="0.35">
      <c r="B6" s="183" t="s">
        <v>154</v>
      </c>
      <c r="C6" s="183"/>
      <c r="D6" s="183"/>
      <c r="E6" s="183"/>
      <c r="F6" s="183"/>
      <c r="G6" s="183"/>
      <c r="H6" s="183"/>
      <c r="I6" s="183"/>
      <c r="J6" s="183"/>
      <c r="K6" s="183"/>
      <c r="L6" s="183"/>
      <c r="M6" s="183"/>
      <c r="N6" s="183"/>
      <c r="O6" s="183"/>
      <c r="P6" s="183"/>
      <c r="Q6" s="183"/>
      <c r="R6" s="183"/>
      <c r="S6" s="183"/>
      <c r="T6" s="183"/>
      <c r="U6" s="183"/>
      <c r="V6" s="183"/>
      <c r="W6" s="183"/>
      <c r="X6" s="183"/>
      <c r="Y6" s="183"/>
      <c r="Z6" s="183"/>
      <c r="AA6" s="183"/>
      <c r="AB6" s="183"/>
      <c r="AC6" s="183"/>
      <c r="AD6" s="183"/>
      <c r="AE6" s="183"/>
      <c r="AF6" s="183"/>
      <c r="AG6" s="183"/>
      <c r="AH6" s="183"/>
      <c r="AI6" s="183"/>
      <c r="AJ6" s="183"/>
      <c r="AK6" s="183"/>
      <c r="AL6" s="183"/>
      <c r="AM6" s="183"/>
      <c r="AN6" s="183"/>
      <c r="AO6" s="183"/>
      <c r="AP6" s="183"/>
      <c r="AQ6" s="183"/>
      <c r="AR6" s="183"/>
      <c r="AS6" s="183"/>
      <c r="AT6" s="183"/>
      <c r="AU6" s="183"/>
      <c r="AV6" s="183"/>
      <c r="AW6" s="183"/>
      <c r="AX6" s="183"/>
      <c r="AY6" s="183"/>
      <c r="AZ6" s="183"/>
      <c r="BA6" s="183"/>
      <c r="BB6" s="183"/>
      <c r="BC6" s="183"/>
      <c r="BD6" s="183"/>
      <c r="BE6" s="183"/>
    </row>
    <row r="7" spans="2:62" s="170" customFormat="1" ht="48" customHeight="1" x14ac:dyDescent="0.35">
      <c r="B7" s="183" t="s">
        <v>155</v>
      </c>
      <c r="C7" s="183"/>
      <c r="D7" s="183"/>
      <c r="E7" s="183"/>
      <c r="F7" s="183"/>
      <c r="G7" s="183"/>
      <c r="H7" s="183"/>
      <c r="I7" s="183"/>
      <c r="J7" s="183"/>
      <c r="K7" s="183"/>
      <c r="L7" s="183"/>
      <c r="M7" s="183"/>
      <c r="N7" s="183"/>
      <c r="O7" s="183"/>
      <c r="P7" s="183"/>
      <c r="Q7" s="183"/>
      <c r="R7" s="183"/>
      <c r="S7" s="183"/>
      <c r="T7" s="183"/>
      <c r="U7" s="183"/>
      <c r="V7" s="183"/>
      <c r="W7" s="183"/>
      <c r="X7" s="183"/>
      <c r="Y7" s="183"/>
      <c r="Z7" s="183"/>
      <c r="AA7" s="183"/>
      <c r="AB7" s="183"/>
      <c r="AC7" s="183"/>
      <c r="AD7" s="183"/>
      <c r="AE7" s="183"/>
      <c r="AF7" s="183"/>
      <c r="AG7" s="183"/>
      <c r="AH7" s="183"/>
      <c r="AI7" s="183"/>
      <c r="AJ7" s="183"/>
      <c r="AK7" s="183"/>
      <c r="AL7" s="183"/>
      <c r="AM7" s="183"/>
      <c r="AN7" s="183"/>
      <c r="AO7" s="183"/>
      <c r="AP7" s="183"/>
      <c r="AQ7" s="183"/>
      <c r="AR7" s="183"/>
      <c r="AS7" s="183"/>
      <c r="AT7" s="183"/>
      <c r="AU7" s="183"/>
      <c r="AV7" s="183"/>
      <c r="AW7" s="183"/>
      <c r="AX7" s="183"/>
      <c r="AY7" s="183"/>
      <c r="AZ7" s="183"/>
      <c r="BA7" s="183"/>
      <c r="BB7" s="183"/>
      <c r="BC7" s="183"/>
      <c r="BD7" s="183"/>
      <c r="BE7" s="183"/>
    </row>
    <row r="8" spans="2:62" s="170" customFormat="1" ht="20.149999999999999" customHeight="1" x14ac:dyDescent="0.35">
      <c r="B8" s="190" t="s">
        <v>156</v>
      </c>
      <c r="C8" s="190"/>
      <c r="D8" s="190"/>
      <c r="E8" s="190"/>
      <c r="F8" s="190"/>
      <c r="G8" s="190"/>
      <c r="H8" s="190"/>
      <c r="I8" s="190"/>
      <c r="J8" s="190"/>
      <c r="K8" s="190"/>
      <c r="L8" s="190"/>
      <c r="M8" s="190"/>
      <c r="N8" s="190"/>
      <c r="O8" s="190"/>
      <c r="P8" s="190"/>
      <c r="Q8" s="190"/>
      <c r="R8" s="190"/>
      <c r="S8" s="190"/>
      <c r="T8" s="190"/>
      <c r="U8" s="190"/>
      <c r="V8" s="190"/>
      <c r="W8" s="190"/>
      <c r="X8" s="190"/>
      <c r="Y8" s="190"/>
      <c r="Z8" s="190"/>
      <c r="AA8" s="190"/>
      <c r="AB8" s="190"/>
      <c r="AC8" s="190"/>
      <c r="AD8" s="190"/>
      <c r="AE8" s="190"/>
      <c r="AF8" s="190"/>
      <c r="AG8" s="190"/>
      <c r="AH8" s="190"/>
      <c r="AI8" s="190"/>
      <c r="AJ8" s="190"/>
      <c r="AK8" s="190"/>
      <c r="AL8" s="190"/>
      <c r="AM8" s="190"/>
      <c r="AN8" s="190"/>
      <c r="AO8" s="190"/>
      <c r="AP8" s="190"/>
      <c r="AQ8" s="190"/>
      <c r="AR8" s="190"/>
      <c r="AS8" s="190"/>
      <c r="AT8" s="190"/>
      <c r="AU8" s="190"/>
      <c r="AV8" s="190"/>
      <c r="AW8" s="190"/>
      <c r="AX8" s="190"/>
      <c r="AY8" s="190"/>
      <c r="AZ8" s="190"/>
      <c r="BA8" s="190"/>
      <c r="BB8" s="190"/>
      <c r="BC8" s="190"/>
      <c r="BD8" s="190"/>
      <c r="BE8" s="190"/>
    </row>
    <row r="9" spans="2:62" s="170" customFormat="1" ht="15" customHeight="1" x14ac:dyDescent="0.35">
      <c r="B9" s="171"/>
      <c r="C9" s="178"/>
      <c r="D9" s="179"/>
      <c r="E9" s="178"/>
      <c r="F9" s="178"/>
      <c r="G9" s="178"/>
      <c r="H9" s="180"/>
      <c r="I9" s="171"/>
      <c r="J9" s="171"/>
      <c r="K9" s="171"/>
      <c r="L9" s="171"/>
      <c r="M9" s="171"/>
      <c r="N9" s="171"/>
      <c r="O9" s="171"/>
      <c r="P9" s="171"/>
      <c r="Q9" s="171"/>
      <c r="R9" s="171"/>
      <c r="S9" s="171"/>
      <c r="T9" s="171"/>
      <c r="U9" s="171"/>
      <c r="V9" s="171"/>
      <c r="W9" s="171"/>
      <c r="X9" s="171"/>
      <c r="Y9" s="171"/>
      <c r="Z9" s="171"/>
      <c r="AA9" s="171"/>
      <c r="AB9" s="171"/>
      <c r="AC9" s="171"/>
      <c r="AD9" s="171"/>
      <c r="AE9" s="171"/>
      <c r="AF9" s="171"/>
      <c r="AG9" s="171"/>
      <c r="AH9" s="171"/>
      <c r="AI9" s="171"/>
      <c r="AJ9" s="171"/>
      <c r="AK9" s="171"/>
      <c r="AL9" s="171"/>
      <c r="AM9" s="171"/>
      <c r="AN9" s="171"/>
      <c r="AO9" s="171"/>
      <c r="AP9" s="171"/>
      <c r="AQ9" s="171"/>
      <c r="AR9" s="171"/>
      <c r="AS9" s="171"/>
      <c r="AT9" s="171"/>
      <c r="AU9" s="171"/>
      <c r="AV9" s="171"/>
      <c r="AW9" s="171"/>
      <c r="AX9" s="171"/>
      <c r="AY9" s="171"/>
      <c r="AZ9" s="171"/>
      <c r="BA9" s="171"/>
      <c r="BB9" s="171"/>
      <c r="BC9" s="171"/>
      <c r="BD9" s="171"/>
      <c r="BE9" s="171"/>
    </row>
    <row r="10" spans="2:62" s="170" customFormat="1" ht="20.25" customHeight="1" x14ac:dyDescent="0.3">
      <c r="B10" s="185" t="s">
        <v>157</v>
      </c>
      <c r="C10" s="185"/>
      <c r="D10" s="186"/>
      <c r="F10" s="181"/>
      <c r="G10" s="181"/>
      <c r="H10" s="181"/>
      <c r="I10" s="171"/>
      <c r="J10" s="171"/>
      <c r="K10" s="171"/>
      <c r="L10" s="171"/>
      <c r="M10" s="171"/>
      <c r="N10" s="171"/>
      <c r="O10" s="171"/>
      <c r="P10" s="171"/>
      <c r="Q10" s="171"/>
      <c r="R10" s="171"/>
      <c r="S10" s="171"/>
      <c r="T10" s="171"/>
      <c r="U10" s="171"/>
      <c r="V10" s="171"/>
      <c r="W10" s="171"/>
      <c r="X10" s="171"/>
      <c r="Y10" s="171"/>
      <c r="Z10" s="171"/>
      <c r="AA10" s="171"/>
      <c r="AB10" s="171"/>
      <c r="AC10" s="171"/>
      <c r="AD10" s="171"/>
      <c r="AE10" s="171"/>
      <c r="AF10" s="171"/>
      <c r="AG10" s="171"/>
      <c r="AH10" s="171"/>
      <c r="AI10" s="171"/>
      <c r="AJ10" s="171"/>
      <c r="AK10" s="171"/>
      <c r="AL10" s="171"/>
      <c r="AM10" s="171"/>
      <c r="AN10" s="171"/>
      <c r="AO10" s="171"/>
      <c r="AP10" s="171"/>
      <c r="AQ10" s="171"/>
      <c r="AR10" s="171"/>
      <c r="AS10" s="171"/>
      <c r="AT10" s="171"/>
      <c r="AU10" s="171"/>
      <c r="AV10" s="171"/>
      <c r="AW10" s="171"/>
      <c r="AX10" s="171"/>
      <c r="AY10" s="171"/>
      <c r="AZ10" s="171"/>
      <c r="BA10" s="171"/>
      <c r="BB10" s="171"/>
      <c r="BC10" s="171"/>
      <c r="BD10" s="171"/>
      <c r="BE10" s="171"/>
    </row>
    <row r="11" spans="2:62" s="170" customFormat="1" ht="20.25" customHeight="1" x14ac:dyDescent="0.3">
      <c r="B11" s="184" t="s">
        <v>158</v>
      </c>
      <c r="C11" s="184"/>
      <c r="D11" s="187"/>
      <c r="F11" s="181"/>
      <c r="G11" s="181"/>
      <c r="H11" s="181"/>
      <c r="I11" s="171"/>
      <c r="J11" s="171"/>
      <c r="K11" s="171"/>
      <c r="L11" s="171"/>
      <c r="M11" s="171"/>
      <c r="N11" s="171"/>
      <c r="O11" s="171"/>
      <c r="P11" s="171"/>
      <c r="Q11" s="171"/>
      <c r="R11" s="171"/>
      <c r="S11" s="171"/>
      <c r="T11" s="171"/>
      <c r="U11" s="171"/>
      <c r="V11" s="171"/>
      <c r="W11" s="171"/>
      <c r="X11" s="171"/>
      <c r="Y11" s="171"/>
      <c r="Z11" s="171"/>
      <c r="AA11" s="171"/>
      <c r="AB11" s="171"/>
      <c r="AC11" s="171"/>
      <c r="AD11" s="171"/>
      <c r="AE11" s="171"/>
      <c r="AF11" s="171"/>
      <c r="AG11" s="171"/>
      <c r="AH11" s="171"/>
      <c r="AI11" s="171"/>
      <c r="AJ11" s="171"/>
      <c r="AK11" s="171"/>
      <c r="AL11" s="171"/>
      <c r="AM11" s="171"/>
      <c r="AN11" s="171"/>
      <c r="AO11" s="171"/>
      <c r="AP11" s="171"/>
      <c r="AQ11" s="171"/>
      <c r="AR11" s="171"/>
      <c r="AS11" s="171"/>
      <c r="AT11" s="171"/>
      <c r="AU11" s="171"/>
      <c r="AV11" s="171"/>
      <c r="AW11" s="171"/>
      <c r="AX11" s="171"/>
      <c r="AY11" s="171"/>
      <c r="AZ11" s="171"/>
      <c r="BA11" s="171"/>
      <c r="BB11" s="171"/>
      <c r="BC11" s="171"/>
      <c r="BD11" s="171"/>
      <c r="BE11" s="171"/>
    </row>
    <row r="12" spans="2:62" ht="22" customHeight="1" x14ac:dyDescent="0.3">
      <c r="B12" s="1"/>
      <c r="C12" s="1"/>
      <c r="D12" s="2"/>
      <c r="E12" s="1"/>
      <c r="F12" s="1"/>
      <c r="G12" s="3"/>
      <c r="H12" s="4"/>
      <c r="I12" s="5"/>
      <c r="J12" s="6"/>
      <c r="K12" s="6"/>
      <c r="BE12" s="182"/>
    </row>
    <row r="13" spans="2:62" ht="22" customHeight="1" x14ac:dyDescent="0.3">
      <c r="B13" s="1"/>
      <c r="C13" s="1"/>
      <c r="D13" s="2"/>
      <c r="E13" s="1"/>
      <c r="F13" s="1"/>
      <c r="G13" s="3"/>
      <c r="H13" s="4"/>
      <c r="I13" s="5"/>
      <c r="J13" s="6"/>
      <c r="K13" s="6"/>
      <c r="V13" s="164" t="s">
        <v>144</v>
      </c>
      <c r="W13" s="164"/>
      <c r="X13" s="164"/>
      <c r="Y13" s="164"/>
      <c r="Z13" s="164"/>
      <c r="AA13" s="164"/>
      <c r="AB13" s="164"/>
      <c r="AC13" s="164"/>
      <c r="AD13" s="165" t="s">
        <v>145</v>
      </c>
      <c r="AE13" s="165"/>
      <c r="AF13" s="165"/>
      <c r="AG13" s="165"/>
      <c r="AH13" s="165"/>
      <c r="AI13" s="165"/>
      <c r="AJ13" s="165"/>
      <c r="AK13" s="165"/>
      <c r="AL13" s="166" t="s">
        <v>146</v>
      </c>
      <c r="AM13" s="166"/>
      <c r="AN13" s="166"/>
      <c r="AO13" s="166"/>
      <c r="AP13" s="166"/>
      <c r="AQ13" s="166"/>
      <c r="AR13" s="166"/>
      <c r="AS13" s="166"/>
      <c r="AT13" s="165" t="s">
        <v>147</v>
      </c>
      <c r="AU13" s="165"/>
      <c r="AV13" s="165"/>
      <c r="AW13" s="165"/>
      <c r="AX13" s="165"/>
      <c r="AY13" s="165"/>
      <c r="AZ13" s="165"/>
      <c r="BA13" s="165"/>
      <c r="BC13" s="167"/>
      <c r="BD13" s="167"/>
      <c r="BE13" s="194"/>
      <c r="BF13" s="167"/>
      <c r="BG13" s="167"/>
      <c r="BH13" s="167"/>
      <c r="BI13" s="167"/>
      <c r="BJ13" s="167"/>
    </row>
    <row r="14" spans="2:62" ht="50.5" customHeight="1" x14ac:dyDescent="0.3">
      <c r="B14" s="129" t="s">
        <v>2</v>
      </c>
      <c r="C14" s="130" t="s">
        <v>3</v>
      </c>
      <c r="D14" s="131" t="s">
        <v>4</v>
      </c>
      <c r="E14" s="132" t="s">
        <v>159</v>
      </c>
      <c r="F14" s="133" t="s">
        <v>6</v>
      </c>
      <c r="G14" s="134" t="s">
        <v>7</v>
      </c>
      <c r="H14" s="191" t="s">
        <v>8</v>
      </c>
      <c r="I14" s="192" t="s">
        <v>9</v>
      </c>
      <c r="J14" s="13" t="s">
        <v>10</v>
      </c>
      <c r="K14" s="13" t="s">
        <v>11</v>
      </c>
      <c r="L14" s="152" t="s">
        <v>25</v>
      </c>
      <c r="M14" s="152"/>
      <c r="N14" s="152"/>
      <c r="O14" s="152"/>
      <c r="P14" s="152"/>
      <c r="Q14" s="152"/>
      <c r="R14" s="152"/>
      <c r="S14" s="152"/>
      <c r="T14" s="152"/>
      <c r="U14" s="152"/>
      <c r="V14" s="144">
        <v>13243629</v>
      </c>
      <c r="W14" s="144"/>
      <c r="X14" s="144"/>
      <c r="Y14" s="144"/>
      <c r="Z14" s="144"/>
      <c r="AA14" s="144"/>
      <c r="AB14" s="144"/>
      <c r="AC14" s="144"/>
      <c r="AD14" s="139">
        <v>4411687</v>
      </c>
      <c r="AE14" s="139"/>
      <c r="AF14" s="139"/>
      <c r="AG14" s="139"/>
      <c r="AH14" s="139"/>
      <c r="AI14" s="139"/>
      <c r="AJ14" s="139"/>
      <c r="AK14" s="139"/>
      <c r="AL14" s="143">
        <v>81797913</v>
      </c>
      <c r="AM14" s="143"/>
      <c r="AN14" s="143"/>
      <c r="AO14" s="143"/>
      <c r="AP14" s="143"/>
      <c r="AQ14" s="143"/>
      <c r="AR14" s="143"/>
      <c r="AS14" s="143"/>
      <c r="AT14" s="139">
        <v>22523725</v>
      </c>
      <c r="AU14" s="139"/>
      <c r="AV14" s="139"/>
      <c r="AW14" s="139"/>
      <c r="AX14" s="139"/>
      <c r="AY14" s="139"/>
      <c r="AZ14" s="139"/>
      <c r="BA14" s="139"/>
      <c r="BB14" s="193"/>
      <c r="BC14" s="135" t="s">
        <v>150</v>
      </c>
      <c r="BD14" s="135"/>
      <c r="BE14" s="135" t="s">
        <v>150</v>
      </c>
      <c r="BF14" s="168"/>
      <c r="BG14" s="168"/>
      <c r="BH14" s="168"/>
      <c r="BI14" s="168"/>
      <c r="BJ14" s="168"/>
    </row>
    <row r="15" spans="2:62" s="25" customFormat="1" ht="22.5" customHeight="1" x14ac:dyDescent="0.35">
      <c r="B15" s="19" t="s">
        <v>26</v>
      </c>
      <c r="C15" s="19"/>
      <c r="D15" s="19"/>
      <c r="E15" s="19"/>
      <c r="F15" s="19"/>
      <c r="G15" s="20"/>
      <c r="H15" s="21"/>
      <c r="I15" s="22"/>
      <c r="J15" s="23"/>
      <c r="K15" s="23"/>
      <c r="L15" s="24"/>
      <c r="M15" s="24"/>
      <c r="N15" s="24"/>
      <c r="O15" s="24"/>
      <c r="P15" s="24"/>
      <c r="Q15" s="24"/>
      <c r="R15" s="24"/>
      <c r="S15" s="24"/>
      <c r="T15" s="24"/>
      <c r="U15" s="102"/>
      <c r="V15" s="102"/>
      <c r="W15" s="102"/>
      <c r="X15" s="102"/>
      <c r="Y15" s="102"/>
      <c r="Z15" s="102"/>
      <c r="AA15" s="127"/>
      <c r="AB15" s="102"/>
      <c r="AC15" s="102"/>
      <c r="AD15" s="102"/>
      <c r="AE15" s="102"/>
      <c r="AF15" s="102"/>
      <c r="AG15" s="102"/>
      <c r="AH15" s="102"/>
      <c r="AI15" s="102"/>
      <c r="AJ15" s="102"/>
      <c r="AK15" s="102"/>
      <c r="AL15" s="127"/>
      <c r="AM15" s="102"/>
      <c r="AN15" s="102"/>
      <c r="AO15" s="102"/>
      <c r="AP15" s="102"/>
      <c r="AQ15" s="102"/>
      <c r="AR15" s="102"/>
      <c r="AS15" s="102"/>
      <c r="AT15" s="102"/>
      <c r="AU15" s="102"/>
      <c r="AV15" s="102"/>
      <c r="AW15" s="102"/>
      <c r="AX15" s="102"/>
      <c r="AY15" s="102"/>
      <c r="AZ15" s="102"/>
      <c r="BA15" s="102"/>
      <c r="BB15" s="102"/>
      <c r="BC15" s="228"/>
      <c r="BD15" s="228"/>
      <c r="BE15" s="228"/>
      <c r="BF15" s="228"/>
      <c r="BG15" s="228"/>
      <c r="BH15" s="228"/>
      <c r="BI15" s="228"/>
      <c r="BJ15" s="228"/>
    </row>
    <row r="16" spans="2:62" s="25" customFormat="1" ht="64.5" customHeight="1" x14ac:dyDescent="0.35">
      <c r="B16" s="206">
        <v>1</v>
      </c>
      <c r="C16" s="206">
        <v>53101904</v>
      </c>
      <c r="D16" s="207" t="s">
        <v>27</v>
      </c>
      <c r="E16" s="206" t="s">
        <v>28</v>
      </c>
      <c r="F16" s="208">
        <v>32</v>
      </c>
      <c r="G16" s="209">
        <v>180000</v>
      </c>
      <c r="H16" s="210" t="e">
        <f>ROUND(G16*(#REF!+1),0)</f>
        <v>#REF!</v>
      </c>
      <c r="I16" s="211">
        <v>356479</v>
      </c>
      <c r="J16" s="212">
        <v>362950</v>
      </c>
      <c r="K16" s="212">
        <v>376278</v>
      </c>
      <c r="L16" s="213">
        <f>MIN(I16:K16)</f>
        <v>356479</v>
      </c>
      <c r="M16" s="213">
        <f>AVERAGE(I16:K16)</f>
        <v>365235.66666666669</v>
      </c>
      <c r="N16" s="213">
        <f>MEDIAN(I16:K16)</f>
        <v>362950</v>
      </c>
      <c r="O16" s="213">
        <f>GEOMEAN(I16:K16)</f>
        <v>365143.17949011439</v>
      </c>
      <c r="P16" s="213">
        <f>STDEVA(L16,O16)</f>
        <v>6126.5000708772868</v>
      </c>
      <c r="Q16" s="214">
        <f>P16/O16</f>
        <v>1.6778350014458234E-2</v>
      </c>
      <c r="R16" s="215" t="e">
        <f>ROUND(IF(Q16&lt;=#REF!,L16,O16),0)</f>
        <v>#REF!</v>
      </c>
      <c r="S16" s="216" t="e">
        <f>IF(Q16&lt;=#REF!,"MENOR VALOR","MEDIA GEOMETRICA")</f>
        <v>#REF!</v>
      </c>
      <c r="T16" s="213">
        <v>351050</v>
      </c>
      <c r="U16" s="217">
        <f>T16*F16</f>
        <v>11233600</v>
      </c>
      <c r="V16" s="208">
        <v>7</v>
      </c>
      <c r="W16" s="217">
        <f>+V16*T16</f>
        <v>2457350</v>
      </c>
      <c r="X16" s="218">
        <v>7</v>
      </c>
      <c r="Y16" s="219">
        <f t="shared" ref="Y16" si="0">IFERROR(X16*100%/V16,0)</f>
        <v>1</v>
      </c>
      <c r="Z16" s="220">
        <f>X16*$T16</f>
        <v>2457350</v>
      </c>
      <c r="AA16" s="208">
        <f>+V16-X16</f>
        <v>0</v>
      </c>
      <c r="AB16" s="221">
        <f t="shared" ref="AB16" si="1">IFERROR(AA16*100%/V16,0)</f>
        <v>0</v>
      </c>
      <c r="AC16" s="217">
        <f>AA16*T16</f>
        <v>0</v>
      </c>
      <c r="AD16" s="208">
        <v>2</v>
      </c>
      <c r="AE16" s="217">
        <f>+AD16*$T16</f>
        <v>702100</v>
      </c>
      <c r="AF16" s="222">
        <v>2</v>
      </c>
      <c r="AG16" s="219">
        <f t="shared" ref="AG16" si="2">IFERROR(AF16*100%/AD16,0)</f>
        <v>1</v>
      </c>
      <c r="AH16" s="220">
        <f>AF16*$T16</f>
        <v>702100</v>
      </c>
      <c r="AI16" s="223">
        <f>+AD16-AF16</f>
        <v>0</v>
      </c>
      <c r="AJ16" s="221">
        <f t="shared" ref="AJ16" si="3">IFERROR(AI16*100%/AD16,0)</f>
        <v>0</v>
      </c>
      <c r="AK16" s="217">
        <f>AI16*T16</f>
        <v>0</v>
      </c>
      <c r="AL16" s="208">
        <v>23</v>
      </c>
      <c r="AM16" s="217">
        <f>+AL16*$T16</f>
        <v>8074150</v>
      </c>
      <c r="AN16" s="218">
        <v>20</v>
      </c>
      <c r="AO16" s="219">
        <f t="shared" ref="AO16" si="4">IFERROR(AN16*100%/AL16,0)</f>
        <v>0.86956521739130432</v>
      </c>
      <c r="AP16" s="220">
        <f>AN16*$T16</f>
        <v>7021000</v>
      </c>
      <c r="AQ16" s="223">
        <f>+AL16-AN16</f>
        <v>3</v>
      </c>
      <c r="AR16" s="221">
        <f t="shared" ref="AR16" si="5">IFERROR(AQ16*100%/AL16,0)</f>
        <v>0.13043478260869565</v>
      </c>
      <c r="AS16" s="217">
        <f>AQ16*T16</f>
        <v>1053150</v>
      </c>
      <c r="AT16" s="208"/>
      <c r="AU16" s="217">
        <f>+AT16*$T16</f>
        <v>0</v>
      </c>
      <c r="AV16" s="208"/>
      <c r="AW16" s="224">
        <f t="shared" ref="AW16" si="6">IFERROR(AV16*100%/AT16,0)</f>
        <v>0</v>
      </c>
      <c r="AX16" s="217">
        <f>AV16*$T16</f>
        <v>0</v>
      </c>
      <c r="AY16" s="223">
        <f>+AT16-AV16</f>
        <v>0</v>
      </c>
      <c r="AZ16" s="221">
        <f t="shared" ref="AZ16" si="7">IFERROR(AY16*100%/AT16,0)</f>
        <v>0</v>
      </c>
      <c r="BA16" s="217">
        <f>AY16*T16</f>
        <v>0</v>
      </c>
      <c r="BC16" s="225"/>
      <c r="BD16" s="226"/>
      <c r="BE16" s="227"/>
      <c r="BF16" s="224"/>
      <c r="BG16" s="226"/>
      <c r="BH16" s="225"/>
      <c r="BI16" s="221"/>
      <c r="BJ16" s="226"/>
    </row>
    <row r="17" spans="2:62" s="25" customFormat="1" ht="53" customHeight="1" x14ac:dyDescent="0.35">
      <c r="B17" s="26">
        <v>2</v>
      </c>
      <c r="C17" s="26">
        <v>53101602</v>
      </c>
      <c r="D17" s="27" t="s">
        <v>29</v>
      </c>
      <c r="E17" s="26" t="s">
        <v>28</v>
      </c>
      <c r="F17" s="28">
        <v>34</v>
      </c>
      <c r="G17" s="29">
        <v>78000</v>
      </c>
      <c r="H17" s="30" t="e">
        <f>ROUND(G17*(#REF!+1),0)</f>
        <v>#REF!</v>
      </c>
      <c r="I17" s="31">
        <v>95840</v>
      </c>
      <c r="J17" s="38">
        <v>97580</v>
      </c>
      <c r="K17" s="38">
        <v>109242</v>
      </c>
      <c r="L17" s="33">
        <f t="shared" ref="L17:L32" si="8">MIN(I17:K17)</f>
        <v>95840</v>
      </c>
      <c r="M17" s="33">
        <f t="shared" ref="M17:M32" si="9">AVERAGE(I17:K17)</f>
        <v>100887.33333333333</v>
      </c>
      <c r="N17" s="33">
        <f t="shared" ref="N17:N32" si="10">MEDIAN(I17:K17)</f>
        <v>97580</v>
      </c>
      <c r="O17" s="33">
        <f t="shared" ref="O17:O32" si="11">GEOMEAN(I17:K17)</f>
        <v>100716.14331355281</v>
      </c>
      <c r="P17" s="33">
        <f t="shared" ref="P17:P32" si="12">STDEVA(L17,O17)</f>
        <v>3447.9540030506309</v>
      </c>
      <c r="Q17" s="34">
        <f t="shared" ref="Q17:Q32" si="13">P17/O17</f>
        <v>3.423437285834454E-2</v>
      </c>
      <c r="R17" s="35" t="e">
        <f>ROUND(IF(Q17&lt;=#REF!,L17,O17),0)</f>
        <v>#REF!</v>
      </c>
      <c r="S17" s="36" t="e">
        <f>IF(Q17&lt;=#REF!,"MENOR VALOR","MEDIA GEOMETRICA")</f>
        <v>#REF!</v>
      </c>
      <c r="T17" s="33">
        <v>95795</v>
      </c>
      <c r="U17" s="50">
        <f t="shared" ref="U17:U80" si="14">T17*F17</f>
        <v>3257030</v>
      </c>
      <c r="V17" s="28">
        <v>7</v>
      </c>
      <c r="W17" s="50">
        <f t="shared" ref="W17:W32" si="15">+V17*T17</f>
        <v>670565</v>
      </c>
      <c r="X17" s="120">
        <v>7</v>
      </c>
      <c r="Y17" s="121">
        <f t="shared" ref="Y17:Y32" si="16">IFERROR(X17*100%/V17,0)</f>
        <v>1</v>
      </c>
      <c r="Z17" s="122">
        <f t="shared" ref="Z17:Z32" si="17">X17*$T17</f>
        <v>670565</v>
      </c>
      <c r="AA17" s="28">
        <f t="shared" ref="AA17:AA32" si="18">+V17-X17</f>
        <v>0</v>
      </c>
      <c r="AB17" s="92">
        <f t="shared" ref="AB17:AB32" si="19">IFERROR(AA17*100%/V17,0)</f>
        <v>0</v>
      </c>
      <c r="AC17" s="50">
        <f t="shared" ref="AC17:AC32" si="20">AA17*T17</f>
        <v>0</v>
      </c>
      <c r="AD17" s="28">
        <v>2</v>
      </c>
      <c r="AE17" s="50">
        <f t="shared" ref="AE17:AE32" si="21">+AD17*$T17</f>
        <v>191590</v>
      </c>
      <c r="AF17" s="125">
        <v>2</v>
      </c>
      <c r="AG17" s="121">
        <f t="shared" ref="AG17:AG32" si="22">IFERROR(AF17*100%/AD17,0)</f>
        <v>1</v>
      </c>
      <c r="AH17" s="122">
        <f t="shared" ref="AH17:AH32" si="23">AF17*$T17</f>
        <v>191590</v>
      </c>
      <c r="AI17" s="88">
        <f t="shared" ref="AI17:AI32" si="24">+AD17-AF17</f>
        <v>0</v>
      </c>
      <c r="AJ17" s="92">
        <f t="shared" ref="AJ17:AJ32" si="25">IFERROR(AI17*100%/AD17,0)</f>
        <v>0</v>
      </c>
      <c r="AK17" s="50">
        <f t="shared" ref="AK17:AK32" si="26">AI17*T17</f>
        <v>0</v>
      </c>
      <c r="AL17" s="28">
        <v>23</v>
      </c>
      <c r="AM17" s="50">
        <f t="shared" ref="AM17:AM32" si="27">+AL17*$T17</f>
        <v>2203285</v>
      </c>
      <c r="AN17" s="120">
        <v>20</v>
      </c>
      <c r="AO17" s="121">
        <f t="shared" ref="AO17:AO32" si="28">IFERROR(AN17*100%/AL17,0)</f>
        <v>0.86956521739130432</v>
      </c>
      <c r="AP17" s="122">
        <f t="shared" ref="AP17:AP32" si="29">AN17*$T17</f>
        <v>1915900</v>
      </c>
      <c r="AQ17" s="88">
        <f t="shared" ref="AQ17:AQ32" si="30">+AL17-AN17</f>
        <v>3</v>
      </c>
      <c r="AR17" s="92">
        <f t="shared" ref="AR17:AR32" si="31">IFERROR(AQ17*100%/AL17,0)</f>
        <v>0.13043478260869565</v>
      </c>
      <c r="AS17" s="50">
        <f t="shared" ref="AS17:AS32" si="32">AQ17*T17</f>
        <v>287385</v>
      </c>
      <c r="AT17" s="28">
        <v>2</v>
      </c>
      <c r="AU17" s="50">
        <f t="shared" ref="AU17:AU42" si="33">+AT17*$T17</f>
        <v>191590</v>
      </c>
      <c r="AV17" s="28">
        <v>2</v>
      </c>
      <c r="AW17" s="91">
        <f t="shared" ref="AW17:AW32" si="34">IFERROR(AV17*100%/AT17,0)</f>
        <v>1</v>
      </c>
      <c r="AX17" s="50">
        <f t="shared" ref="AX17:AX32" si="35">AV17*$T17</f>
        <v>191590</v>
      </c>
      <c r="AY17" s="88">
        <f t="shared" ref="AY17:AY32" si="36">+AT17-AV17</f>
        <v>0</v>
      </c>
      <c r="AZ17" s="92">
        <f t="shared" ref="AZ17:AZ32" si="37">IFERROR(AY17*100%/AT17,0)</f>
        <v>0</v>
      </c>
      <c r="BA17" s="50">
        <f t="shared" ref="BA17:BA32" si="38">AY17*T17</f>
        <v>0</v>
      </c>
      <c r="BC17" s="90"/>
      <c r="BD17" s="128"/>
      <c r="BE17" s="169"/>
      <c r="BF17" s="91"/>
      <c r="BG17" s="128"/>
      <c r="BH17" s="90"/>
      <c r="BI17" s="92"/>
      <c r="BJ17" s="128"/>
    </row>
    <row r="18" spans="2:62" s="25" customFormat="1" ht="53" customHeight="1" x14ac:dyDescent="0.35">
      <c r="B18" s="26">
        <v>3</v>
      </c>
      <c r="C18" s="26">
        <v>53101602</v>
      </c>
      <c r="D18" s="27" t="s">
        <v>30</v>
      </c>
      <c r="E18" s="26" t="s">
        <v>28</v>
      </c>
      <c r="F18" s="28">
        <v>32</v>
      </c>
      <c r="G18" s="29">
        <v>780000</v>
      </c>
      <c r="H18" s="30" t="e">
        <f>ROUND(G18*(#REF!+1),0)</f>
        <v>#REF!</v>
      </c>
      <c r="I18" s="31">
        <v>95840</v>
      </c>
      <c r="J18" s="38">
        <v>97580</v>
      </c>
      <c r="K18" s="38">
        <v>109242</v>
      </c>
      <c r="L18" s="33">
        <f t="shared" si="8"/>
        <v>95840</v>
      </c>
      <c r="M18" s="33">
        <f t="shared" si="9"/>
        <v>100887.33333333333</v>
      </c>
      <c r="N18" s="33">
        <f t="shared" si="10"/>
        <v>97580</v>
      </c>
      <c r="O18" s="33">
        <f t="shared" si="11"/>
        <v>100716.14331355281</v>
      </c>
      <c r="P18" s="33">
        <f t="shared" si="12"/>
        <v>3447.9540030506309</v>
      </c>
      <c r="Q18" s="34">
        <f t="shared" si="13"/>
        <v>3.423437285834454E-2</v>
      </c>
      <c r="R18" s="35" t="e">
        <f>ROUND(IF(Q18&lt;=#REF!,L18,O18),0)</f>
        <v>#REF!</v>
      </c>
      <c r="S18" s="36" t="e">
        <f>IF(Q18&lt;=#REF!,"MENOR VALOR","MEDIA GEOMETRICA")</f>
        <v>#REF!</v>
      </c>
      <c r="T18" s="33">
        <v>95795</v>
      </c>
      <c r="U18" s="50">
        <f t="shared" si="14"/>
        <v>3065440</v>
      </c>
      <c r="V18" s="28">
        <v>7</v>
      </c>
      <c r="W18" s="50">
        <f t="shared" si="15"/>
        <v>670565</v>
      </c>
      <c r="X18" s="120">
        <v>7</v>
      </c>
      <c r="Y18" s="121">
        <f t="shared" si="16"/>
        <v>1</v>
      </c>
      <c r="Z18" s="122">
        <f t="shared" si="17"/>
        <v>670565</v>
      </c>
      <c r="AA18" s="28">
        <f t="shared" si="18"/>
        <v>0</v>
      </c>
      <c r="AB18" s="92">
        <f t="shared" si="19"/>
        <v>0</v>
      </c>
      <c r="AC18" s="50">
        <f t="shared" si="20"/>
        <v>0</v>
      </c>
      <c r="AD18" s="28">
        <v>2</v>
      </c>
      <c r="AE18" s="50">
        <f t="shared" si="21"/>
        <v>191590</v>
      </c>
      <c r="AF18" s="125">
        <v>2</v>
      </c>
      <c r="AG18" s="121">
        <f t="shared" si="22"/>
        <v>1</v>
      </c>
      <c r="AH18" s="122">
        <f t="shared" si="23"/>
        <v>191590</v>
      </c>
      <c r="AI18" s="88">
        <f t="shared" si="24"/>
        <v>0</v>
      </c>
      <c r="AJ18" s="92">
        <f t="shared" si="25"/>
        <v>0</v>
      </c>
      <c r="AK18" s="50">
        <f t="shared" si="26"/>
        <v>0</v>
      </c>
      <c r="AL18" s="28">
        <v>23</v>
      </c>
      <c r="AM18" s="50">
        <f t="shared" si="27"/>
        <v>2203285</v>
      </c>
      <c r="AN18" s="120">
        <v>20</v>
      </c>
      <c r="AO18" s="121">
        <f t="shared" si="28"/>
        <v>0.86956521739130432</v>
      </c>
      <c r="AP18" s="122">
        <f t="shared" si="29"/>
        <v>1915900</v>
      </c>
      <c r="AQ18" s="88">
        <f t="shared" si="30"/>
        <v>3</v>
      </c>
      <c r="AR18" s="92">
        <f t="shared" si="31"/>
        <v>0.13043478260869565</v>
      </c>
      <c r="AS18" s="50">
        <f t="shared" si="32"/>
        <v>287385</v>
      </c>
      <c r="AT18" s="28"/>
      <c r="AU18" s="50">
        <f t="shared" si="33"/>
        <v>0</v>
      </c>
      <c r="AV18" s="28"/>
      <c r="AW18" s="91">
        <f t="shared" si="34"/>
        <v>0</v>
      </c>
      <c r="AX18" s="50">
        <f t="shared" si="35"/>
        <v>0</v>
      </c>
      <c r="AY18" s="88">
        <f t="shared" si="36"/>
        <v>0</v>
      </c>
      <c r="AZ18" s="92">
        <f t="shared" si="37"/>
        <v>0</v>
      </c>
      <c r="BA18" s="50">
        <f t="shared" si="38"/>
        <v>0</v>
      </c>
      <c r="BC18" s="90"/>
      <c r="BD18" s="128"/>
      <c r="BE18" s="169"/>
      <c r="BF18" s="91"/>
      <c r="BG18" s="128"/>
      <c r="BH18" s="90"/>
      <c r="BI18" s="92"/>
      <c r="BJ18" s="128"/>
    </row>
    <row r="19" spans="2:62" s="25" customFormat="1" ht="53" customHeight="1" x14ac:dyDescent="0.35">
      <c r="B19" s="26">
        <v>4</v>
      </c>
      <c r="C19" s="26">
        <v>53101602</v>
      </c>
      <c r="D19" s="27" t="s">
        <v>31</v>
      </c>
      <c r="E19" s="26" t="s">
        <v>28</v>
      </c>
      <c r="F19" s="26">
        <v>32</v>
      </c>
      <c r="G19" s="29">
        <v>78000</v>
      </c>
      <c r="H19" s="30" t="e">
        <f>ROUND(G19*(#REF!+1),0)</f>
        <v>#REF!</v>
      </c>
      <c r="I19" s="31">
        <v>95840</v>
      </c>
      <c r="J19" s="38">
        <v>97580</v>
      </c>
      <c r="K19" s="38">
        <v>109242</v>
      </c>
      <c r="L19" s="33">
        <f t="shared" si="8"/>
        <v>95840</v>
      </c>
      <c r="M19" s="33">
        <f t="shared" si="9"/>
        <v>100887.33333333333</v>
      </c>
      <c r="N19" s="33">
        <f t="shared" si="10"/>
        <v>97580</v>
      </c>
      <c r="O19" s="33">
        <f t="shared" si="11"/>
        <v>100716.14331355281</v>
      </c>
      <c r="P19" s="33">
        <f t="shared" si="12"/>
        <v>3447.9540030506309</v>
      </c>
      <c r="Q19" s="34">
        <f t="shared" si="13"/>
        <v>3.423437285834454E-2</v>
      </c>
      <c r="R19" s="35" t="e">
        <f>ROUND(IF(Q19&lt;=#REF!,L19,O19),0)</f>
        <v>#REF!</v>
      </c>
      <c r="S19" s="36" t="e">
        <f>IF(Q19&lt;=#REF!,"MENOR VALOR","MEDIA GEOMETRICA")</f>
        <v>#REF!</v>
      </c>
      <c r="T19" s="33">
        <v>95795</v>
      </c>
      <c r="U19" s="50">
        <f t="shared" si="14"/>
        <v>3065440</v>
      </c>
      <c r="V19" s="28">
        <v>7</v>
      </c>
      <c r="W19" s="50">
        <f t="shared" si="15"/>
        <v>670565</v>
      </c>
      <c r="X19" s="120">
        <v>7</v>
      </c>
      <c r="Y19" s="121">
        <f t="shared" si="16"/>
        <v>1</v>
      </c>
      <c r="Z19" s="122">
        <f t="shared" si="17"/>
        <v>670565</v>
      </c>
      <c r="AA19" s="28">
        <f t="shared" si="18"/>
        <v>0</v>
      </c>
      <c r="AB19" s="92">
        <f t="shared" si="19"/>
        <v>0</v>
      </c>
      <c r="AC19" s="50">
        <f t="shared" si="20"/>
        <v>0</v>
      </c>
      <c r="AD19" s="28">
        <v>2</v>
      </c>
      <c r="AE19" s="50">
        <f t="shared" si="21"/>
        <v>191590</v>
      </c>
      <c r="AF19" s="125">
        <v>2</v>
      </c>
      <c r="AG19" s="121">
        <f t="shared" si="22"/>
        <v>1</v>
      </c>
      <c r="AH19" s="122">
        <f t="shared" si="23"/>
        <v>191590</v>
      </c>
      <c r="AI19" s="88">
        <f t="shared" si="24"/>
        <v>0</v>
      </c>
      <c r="AJ19" s="92">
        <f t="shared" si="25"/>
        <v>0</v>
      </c>
      <c r="AK19" s="50">
        <f t="shared" si="26"/>
        <v>0</v>
      </c>
      <c r="AL19" s="28">
        <v>23</v>
      </c>
      <c r="AM19" s="50">
        <f t="shared" si="27"/>
        <v>2203285</v>
      </c>
      <c r="AN19" s="120">
        <v>20</v>
      </c>
      <c r="AO19" s="121">
        <f t="shared" si="28"/>
        <v>0.86956521739130432</v>
      </c>
      <c r="AP19" s="122">
        <f t="shared" si="29"/>
        <v>1915900</v>
      </c>
      <c r="AQ19" s="88">
        <f t="shared" si="30"/>
        <v>3</v>
      </c>
      <c r="AR19" s="92">
        <f t="shared" si="31"/>
        <v>0.13043478260869565</v>
      </c>
      <c r="AS19" s="50">
        <f t="shared" si="32"/>
        <v>287385</v>
      </c>
      <c r="AT19" s="28"/>
      <c r="AU19" s="50">
        <f t="shared" si="33"/>
        <v>0</v>
      </c>
      <c r="AV19" s="28"/>
      <c r="AW19" s="91">
        <f t="shared" si="34"/>
        <v>0</v>
      </c>
      <c r="AX19" s="50">
        <f t="shared" si="35"/>
        <v>0</v>
      </c>
      <c r="AY19" s="88">
        <f t="shared" si="36"/>
        <v>0</v>
      </c>
      <c r="AZ19" s="92">
        <f t="shared" si="37"/>
        <v>0</v>
      </c>
      <c r="BA19" s="50">
        <f t="shared" si="38"/>
        <v>0</v>
      </c>
      <c r="BC19" s="90"/>
      <c r="BD19" s="128"/>
      <c r="BE19" s="169"/>
      <c r="BF19" s="91"/>
      <c r="BG19" s="128"/>
      <c r="BH19" s="90"/>
      <c r="BI19" s="92"/>
      <c r="BJ19" s="128"/>
    </row>
    <row r="20" spans="2:62" s="25" customFormat="1" ht="53" customHeight="1" x14ac:dyDescent="0.35">
      <c r="B20" s="26">
        <v>5</v>
      </c>
      <c r="C20" s="26">
        <v>53101602</v>
      </c>
      <c r="D20" s="27" t="s">
        <v>32</v>
      </c>
      <c r="E20" s="26" t="s">
        <v>28</v>
      </c>
      <c r="F20" s="26">
        <v>2</v>
      </c>
      <c r="G20" s="29" t="s">
        <v>33</v>
      </c>
      <c r="H20" s="39" t="s">
        <v>33</v>
      </c>
      <c r="I20" s="31">
        <v>99347</v>
      </c>
      <c r="J20" s="38">
        <v>101150</v>
      </c>
      <c r="K20" s="38">
        <v>109242</v>
      </c>
      <c r="L20" s="33">
        <f t="shared" si="8"/>
        <v>99347</v>
      </c>
      <c r="M20" s="33">
        <f t="shared" si="9"/>
        <v>103246.33333333333</v>
      </c>
      <c r="N20" s="33">
        <f t="shared" si="10"/>
        <v>101150</v>
      </c>
      <c r="O20" s="33">
        <f t="shared" si="11"/>
        <v>103158.12242222596</v>
      </c>
      <c r="P20" s="33">
        <f t="shared" si="12"/>
        <v>2694.8705086880786</v>
      </c>
      <c r="Q20" s="34">
        <f t="shared" si="13"/>
        <v>2.6123687068071864E-2</v>
      </c>
      <c r="R20" s="35" t="e">
        <f>ROUND(IF(Q20&lt;=#REF!,L20,O20),0)</f>
        <v>#REF!</v>
      </c>
      <c r="S20" s="36" t="e">
        <f>IF(Q20&lt;=#REF!,"MENOR VALOR","MEDIA GEOMETRICA")</f>
        <v>#REF!</v>
      </c>
      <c r="T20" s="33">
        <v>96390</v>
      </c>
      <c r="U20" s="50">
        <f t="shared" si="14"/>
        <v>192780</v>
      </c>
      <c r="V20" s="28"/>
      <c r="W20" s="50">
        <f t="shared" si="15"/>
        <v>0</v>
      </c>
      <c r="X20" s="120"/>
      <c r="Y20" s="121">
        <f t="shared" si="16"/>
        <v>0</v>
      </c>
      <c r="Z20" s="122">
        <f t="shared" si="17"/>
        <v>0</v>
      </c>
      <c r="AA20" s="28">
        <f t="shared" si="18"/>
        <v>0</v>
      </c>
      <c r="AB20" s="92">
        <f t="shared" si="19"/>
        <v>0</v>
      </c>
      <c r="AC20" s="50">
        <f t="shared" si="20"/>
        <v>0</v>
      </c>
      <c r="AD20" s="28"/>
      <c r="AE20" s="50">
        <f t="shared" si="21"/>
        <v>0</v>
      </c>
      <c r="AF20" s="125"/>
      <c r="AG20" s="121">
        <f t="shared" si="22"/>
        <v>0</v>
      </c>
      <c r="AH20" s="122">
        <f t="shared" si="23"/>
        <v>0</v>
      </c>
      <c r="AI20" s="88">
        <f t="shared" si="24"/>
        <v>0</v>
      </c>
      <c r="AJ20" s="92">
        <f t="shared" si="25"/>
        <v>0</v>
      </c>
      <c r="AK20" s="50">
        <f t="shared" si="26"/>
        <v>0</v>
      </c>
      <c r="AL20" s="28"/>
      <c r="AM20" s="50">
        <f t="shared" si="27"/>
        <v>0</v>
      </c>
      <c r="AN20" s="120"/>
      <c r="AO20" s="121">
        <f t="shared" si="28"/>
        <v>0</v>
      </c>
      <c r="AP20" s="122">
        <f t="shared" si="29"/>
        <v>0</v>
      </c>
      <c r="AQ20" s="88">
        <f t="shared" si="30"/>
        <v>0</v>
      </c>
      <c r="AR20" s="92">
        <f t="shared" si="31"/>
        <v>0</v>
      </c>
      <c r="AS20" s="50">
        <f t="shared" si="32"/>
        <v>0</v>
      </c>
      <c r="AT20" s="28">
        <v>2</v>
      </c>
      <c r="AU20" s="50">
        <f t="shared" si="33"/>
        <v>192780</v>
      </c>
      <c r="AV20" s="28">
        <v>2</v>
      </c>
      <c r="AW20" s="91">
        <f t="shared" si="34"/>
        <v>1</v>
      </c>
      <c r="AX20" s="50">
        <f t="shared" si="35"/>
        <v>192780</v>
      </c>
      <c r="AY20" s="88">
        <f t="shared" si="36"/>
        <v>0</v>
      </c>
      <c r="AZ20" s="92">
        <f t="shared" si="37"/>
        <v>0</v>
      </c>
      <c r="BA20" s="50">
        <f t="shared" si="38"/>
        <v>0</v>
      </c>
      <c r="BC20" s="90"/>
      <c r="BD20" s="128"/>
      <c r="BE20" s="169"/>
      <c r="BF20" s="91"/>
      <c r="BG20" s="128"/>
      <c r="BH20" s="90"/>
      <c r="BI20" s="92"/>
      <c r="BJ20" s="128"/>
    </row>
    <row r="21" spans="2:62" s="25" customFormat="1" ht="53" customHeight="1" x14ac:dyDescent="0.35">
      <c r="B21" s="26">
        <v>6</v>
      </c>
      <c r="C21" s="26">
        <v>53101602</v>
      </c>
      <c r="D21" s="27" t="s">
        <v>34</v>
      </c>
      <c r="E21" s="26" t="s">
        <v>28</v>
      </c>
      <c r="F21" s="26">
        <v>2</v>
      </c>
      <c r="G21" s="29">
        <v>78000</v>
      </c>
      <c r="H21" s="30" t="e">
        <f>ROUND(G21*(#REF!+1),0)</f>
        <v>#REF!</v>
      </c>
      <c r="I21" s="31">
        <v>99347</v>
      </c>
      <c r="J21" s="38">
        <v>101150</v>
      </c>
      <c r="K21" s="38">
        <v>109242</v>
      </c>
      <c r="L21" s="33">
        <f t="shared" si="8"/>
        <v>99347</v>
      </c>
      <c r="M21" s="33">
        <f t="shared" si="9"/>
        <v>103246.33333333333</v>
      </c>
      <c r="N21" s="33">
        <f t="shared" si="10"/>
        <v>101150</v>
      </c>
      <c r="O21" s="33">
        <f t="shared" si="11"/>
        <v>103158.12242222596</v>
      </c>
      <c r="P21" s="33">
        <f t="shared" si="12"/>
        <v>2694.8705086880786</v>
      </c>
      <c r="Q21" s="34">
        <f t="shared" si="13"/>
        <v>2.6123687068071864E-2</v>
      </c>
      <c r="R21" s="35" t="e">
        <f>ROUND(IF(Q21&lt;=#REF!,L21,O21),0)</f>
        <v>#REF!</v>
      </c>
      <c r="S21" s="36" t="e">
        <f>IF(Q21&lt;=#REF!,"MENOR VALOR","MEDIA GEOMETRICA")</f>
        <v>#REF!</v>
      </c>
      <c r="T21" s="33">
        <v>95200</v>
      </c>
      <c r="U21" s="50">
        <f t="shared" si="14"/>
        <v>190400</v>
      </c>
      <c r="V21" s="28"/>
      <c r="W21" s="50">
        <f t="shared" si="15"/>
        <v>0</v>
      </c>
      <c r="X21" s="120"/>
      <c r="Y21" s="121">
        <f t="shared" si="16"/>
        <v>0</v>
      </c>
      <c r="Z21" s="122">
        <f t="shared" si="17"/>
        <v>0</v>
      </c>
      <c r="AA21" s="28">
        <f t="shared" si="18"/>
        <v>0</v>
      </c>
      <c r="AB21" s="92">
        <f t="shared" si="19"/>
        <v>0</v>
      </c>
      <c r="AC21" s="50">
        <f t="shared" si="20"/>
        <v>0</v>
      </c>
      <c r="AD21" s="28"/>
      <c r="AE21" s="50">
        <f t="shared" si="21"/>
        <v>0</v>
      </c>
      <c r="AF21" s="125"/>
      <c r="AG21" s="121">
        <f t="shared" si="22"/>
        <v>0</v>
      </c>
      <c r="AH21" s="122">
        <f t="shared" si="23"/>
        <v>0</v>
      </c>
      <c r="AI21" s="88">
        <f t="shared" si="24"/>
        <v>0</v>
      </c>
      <c r="AJ21" s="92">
        <f t="shared" si="25"/>
        <v>0</v>
      </c>
      <c r="AK21" s="50">
        <f t="shared" si="26"/>
        <v>0</v>
      </c>
      <c r="AL21" s="28"/>
      <c r="AM21" s="50">
        <f t="shared" si="27"/>
        <v>0</v>
      </c>
      <c r="AN21" s="120"/>
      <c r="AO21" s="121">
        <f t="shared" si="28"/>
        <v>0</v>
      </c>
      <c r="AP21" s="122">
        <f t="shared" si="29"/>
        <v>0</v>
      </c>
      <c r="AQ21" s="88">
        <f t="shared" si="30"/>
        <v>0</v>
      </c>
      <c r="AR21" s="92">
        <f t="shared" si="31"/>
        <v>0</v>
      </c>
      <c r="AS21" s="50">
        <f t="shared" si="32"/>
        <v>0</v>
      </c>
      <c r="AT21" s="28">
        <v>2</v>
      </c>
      <c r="AU21" s="50">
        <f t="shared" si="33"/>
        <v>190400</v>
      </c>
      <c r="AV21" s="28">
        <v>2</v>
      </c>
      <c r="AW21" s="91">
        <f t="shared" si="34"/>
        <v>1</v>
      </c>
      <c r="AX21" s="50">
        <f t="shared" si="35"/>
        <v>190400</v>
      </c>
      <c r="AY21" s="88">
        <f t="shared" si="36"/>
        <v>0</v>
      </c>
      <c r="AZ21" s="92">
        <f t="shared" si="37"/>
        <v>0</v>
      </c>
      <c r="BA21" s="50">
        <f t="shared" si="38"/>
        <v>0</v>
      </c>
      <c r="BC21" s="90"/>
      <c r="BD21" s="128"/>
      <c r="BE21" s="169"/>
      <c r="BF21" s="91"/>
      <c r="BG21" s="128"/>
      <c r="BH21" s="90"/>
      <c r="BI21" s="92"/>
      <c r="BJ21" s="128"/>
    </row>
    <row r="22" spans="2:62" s="25" customFormat="1" ht="53" customHeight="1" x14ac:dyDescent="0.35">
      <c r="B22" s="26">
        <v>7</v>
      </c>
      <c r="C22" s="26">
        <v>53101602</v>
      </c>
      <c r="D22" s="27" t="s">
        <v>35</v>
      </c>
      <c r="E22" s="26" t="s">
        <v>28</v>
      </c>
      <c r="F22" s="26">
        <v>2</v>
      </c>
      <c r="G22" s="29" t="s">
        <v>33</v>
      </c>
      <c r="H22" s="39" t="s">
        <v>33</v>
      </c>
      <c r="I22" s="31">
        <v>75971</v>
      </c>
      <c r="J22" s="38">
        <v>77350</v>
      </c>
      <c r="K22" s="38">
        <v>78897</v>
      </c>
      <c r="L22" s="33">
        <f t="shared" si="8"/>
        <v>75971</v>
      </c>
      <c r="M22" s="33">
        <f t="shared" si="9"/>
        <v>77406</v>
      </c>
      <c r="N22" s="33">
        <f t="shared" si="10"/>
        <v>77350</v>
      </c>
      <c r="O22" s="33">
        <f t="shared" si="11"/>
        <v>77396.778371164066</v>
      </c>
      <c r="P22" s="33">
        <f t="shared" si="12"/>
        <v>1008.1775547192212</v>
      </c>
      <c r="Q22" s="34">
        <f t="shared" si="13"/>
        <v>1.3026091989054168E-2</v>
      </c>
      <c r="R22" s="35" t="e">
        <f>ROUND(IF(Q22&lt;=#REF!,L22,O22),0)</f>
        <v>#REF!</v>
      </c>
      <c r="S22" s="36" t="e">
        <f>IF(Q22&lt;=#REF!,"MENOR VALOR","MEDIA GEOMETRICA")</f>
        <v>#REF!</v>
      </c>
      <c r="T22" s="33">
        <v>77350</v>
      </c>
      <c r="U22" s="50">
        <f t="shared" si="14"/>
        <v>154700</v>
      </c>
      <c r="V22" s="28"/>
      <c r="W22" s="50">
        <f t="shared" si="15"/>
        <v>0</v>
      </c>
      <c r="X22" s="120"/>
      <c r="Y22" s="121">
        <f t="shared" si="16"/>
        <v>0</v>
      </c>
      <c r="Z22" s="122">
        <f t="shared" si="17"/>
        <v>0</v>
      </c>
      <c r="AA22" s="28">
        <f t="shared" si="18"/>
        <v>0</v>
      </c>
      <c r="AB22" s="92">
        <f t="shared" si="19"/>
        <v>0</v>
      </c>
      <c r="AC22" s="50">
        <f t="shared" si="20"/>
        <v>0</v>
      </c>
      <c r="AD22" s="28"/>
      <c r="AE22" s="50">
        <f t="shared" si="21"/>
        <v>0</v>
      </c>
      <c r="AF22" s="125"/>
      <c r="AG22" s="121">
        <f t="shared" si="22"/>
        <v>0</v>
      </c>
      <c r="AH22" s="122">
        <f t="shared" si="23"/>
        <v>0</v>
      </c>
      <c r="AI22" s="88">
        <f t="shared" si="24"/>
        <v>0</v>
      </c>
      <c r="AJ22" s="92">
        <f t="shared" si="25"/>
        <v>0</v>
      </c>
      <c r="AK22" s="50">
        <f t="shared" si="26"/>
        <v>0</v>
      </c>
      <c r="AL22" s="28"/>
      <c r="AM22" s="50">
        <f t="shared" si="27"/>
        <v>0</v>
      </c>
      <c r="AN22" s="120"/>
      <c r="AO22" s="121">
        <f t="shared" si="28"/>
        <v>0</v>
      </c>
      <c r="AP22" s="122">
        <f t="shared" si="29"/>
        <v>0</v>
      </c>
      <c r="AQ22" s="88">
        <f t="shared" si="30"/>
        <v>0</v>
      </c>
      <c r="AR22" s="92">
        <f t="shared" si="31"/>
        <v>0</v>
      </c>
      <c r="AS22" s="50">
        <f t="shared" si="32"/>
        <v>0</v>
      </c>
      <c r="AT22" s="28">
        <v>2</v>
      </c>
      <c r="AU22" s="50">
        <f t="shared" si="33"/>
        <v>154700</v>
      </c>
      <c r="AV22" s="28">
        <v>2</v>
      </c>
      <c r="AW22" s="91">
        <f t="shared" si="34"/>
        <v>1</v>
      </c>
      <c r="AX22" s="50">
        <f t="shared" si="35"/>
        <v>154700</v>
      </c>
      <c r="AY22" s="88">
        <f t="shared" si="36"/>
        <v>0</v>
      </c>
      <c r="AZ22" s="92">
        <f t="shared" si="37"/>
        <v>0</v>
      </c>
      <c r="BA22" s="50">
        <f t="shared" si="38"/>
        <v>0</v>
      </c>
      <c r="BC22" s="90"/>
      <c r="BD22" s="128"/>
      <c r="BE22" s="169"/>
      <c r="BF22" s="91"/>
      <c r="BG22" s="128"/>
      <c r="BH22" s="90"/>
      <c r="BI22" s="92"/>
      <c r="BJ22" s="128"/>
    </row>
    <row r="23" spans="2:62" s="25" customFormat="1" ht="53" customHeight="1" x14ac:dyDescent="0.35">
      <c r="B23" s="26">
        <v>8</v>
      </c>
      <c r="C23" s="26">
        <v>53101602</v>
      </c>
      <c r="D23" s="27" t="s">
        <v>36</v>
      </c>
      <c r="E23" s="26" t="s">
        <v>28</v>
      </c>
      <c r="F23" s="26">
        <v>25</v>
      </c>
      <c r="G23" s="29" t="s">
        <v>33</v>
      </c>
      <c r="H23" s="39" t="s">
        <v>33</v>
      </c>
      <c r="I23" s="31">
        <v>114541</v>
      </c>
      <c r="J23" s="38">
        <v>116620</v>
      </c>
      <c r="K23" s="38">
        <v>133518</v>
      </c>
      <c r="L23" s="33">
        <f t="shared" si="8"/>
        <v>114541</v>
      </c>
      <c r="M23" s="33">
        <f t="shared" si="9"/>
        <v>121559.66666666667</v>
      </c>
      <c r="N23" s="33">
        <f t="shared" si="10"/>
        <v>116620</v>
      </c>
      <c r="O23" s="33">
        <f t="shared" si="11"/>
        <v>121271.27453426732</v>
      </c>
      <c r="P23" s="33">
        <f t="shared" si="12"/>
        <v>4759.0227624275512</v>
      </c>
      <c r="Q23" s="34">
        <f t="shared" si="13"/>
        <v>3.9242786725085556E-2</v>
      </c>
      <c r="R23" s="35" t="e">
        <f>ROUND(IF(Q23&lt;=#REF!,L23,O23),0)</f>
        <v>#REF!</v>
      </c>
      <c r="S23" s="36" t="e">
        <f>IF(Q23&lt;=#REF!,"MENOR VALOR","MEDIA GEOMETRICA")</f>
        <v>#REF!</v>
      </c>
      <c r="T23" s="33">
        <v>116382</v>
      </c>
      <c r="U23" s="50">
        <f t="shared" si="14"/>
        <v>2909550</v>
      </c>
      <c r="V23" s="28">
        <v>7</v>
      </c>
      <c r="W23" s="50">
        <f t="shared" si="15"/>
        <v>814674</v>
      </c>
      <c r="X23" s="120">
        <v>7</v>
      </c>
      <c r="Y23" s="121">
        <f t="shared" si="16"/>
        <v>1</v>
      </c>
      <c r="Z23" s="122">
        <f t="shared" si="17"/>
        <v>814674</v>
      </c>
      <c r="AA23" s="28">
        <f t="shared" si="18"/>
        <v>0</v>
      </c>
      <c r="AB23" s="92">
        <f t="shared" si="19"/>
        <v>0</v>
      </c>
      <c r="AC23" s="50">
        <f t="shared" si="20"/>
        <v>0</v>
      </c>
      <c r="AD23" s="28">
        <v>1</v>
      </c>
      <c r="AE23" s="50">
        <f t="shared" si="21"/>
        <v>116382</v>
      </c>
      <c r="AF23" s="125">
        <v>1</v>
      </c>
      <c r="AG23" s="121">
        <f t="shared" si="22"/>
        <v>1</v>
      </c>
      <c r="AH23" s="122">
        <f t="shared" si="23"/>
        <v>116382</v>
      </c>
      <c r="AI23" s="88">
        <f t="shared" si="24"/>
        <v>0</v>
      </c>
      <c r="AJ23" s="92">
        <f t="shared" si="25"/>
        <v>0</v>
      </c>
      <c r="AK23" s="50">
        <f t="shared" si="26"/>
        <v>0</v>
      </c>
      <c r="AL23" s="28">
        <v>17</v>
      </c>
      <c r="AM23" s="50">
        <f t="shared" si="27"/>
        <v>1978494</v>
      </c>
      <c r="AN23" s="120">
        <v>17</v>
      </c>
      <c r="AO23" s="121">
        <f t="shared" si="28"/>
        <v>1</v>
      </c>
      <c r="AP23" s="122">
        <f t="shared" si="29"/>
        <v>1978494</v>
      </c>
      <c r="AQ23" s="88">
        <f t="shared" si="30"/>
        <v>0</v>
      </c>
      <c r="AR23" s="92">
        <f t="shared" si="31"/>
        <v>0</v>
      </c>
      <c r="AS23" s="50">
        <f t="shared" si="32"/>
        <v>0</v>
      </c>
      <c r="AT23" s="28"/>
      <c r="AU23" s="50">
        <f t="shared" si="33"/>
        <v>0</v>
      </c>
      <c r="AV23" s="28"/>
      <c r="AW23" s="91">
        <f t="shared" si="34"/>
        <v>0</v>
      </c>
      <c r="AX23" s="50">
        <f t="shared" si="35"/>
        <v>0</v>
      </c>
      <c r="AY23" s="88">
        <f t="shared" si="36"/>
        <v>0</v>
      </c>
      <c r="AZ23" s="92">
        <f t="shared" si="37"/>
        <v>0</v>
      </c>
      <c r="BA23" s="50">
        <f t="shared" si="38"/>
        <v>0</v>
      </c>
      <c r="BC23" s="90"/>
      <c r="BD23" s="128"/>
      <c r="BE23" s="169"/>
      <c r="BF23" s="91"/>
      <c r="BG23" s="128"/>
      <c r="BH23" s="90"/>
      <c r="BI23" s="92"/>
      <c r="BJ23" s="128"/>
    </row>
    <row r="24" spans="2:62" s="25" customFormat="1" ht="53" customHeight="1" x14ac:dyDescent="0.35">
      <c r="B24" s="26">
        <v>9</v>
      </c>
      <c r="C24" s="26">
        <v>53101602</v>
      </c>
      <c r="D24" s="27" t="s">
        <v>37</v>
      </c>
      <c r="E24" s="26" t="s">
        <v>28</v>
      </c>
      <c r="F24" s="26">
        <v>27</v>
      </c>
      <c r="G24" s="29" t="s">
        <v>33</v>
      </c>
      <c r="H24" s="39" t="s">
        <v>33</v>
      </c>
      <c r="I24" s="31">
        <v>114541</v>
      </c>
      <c r="J24" s="38">
        <v>116620</v>
      </c>
      <c r="K24" s="38">
        <v>133518</v>
      </c>
      <c r="L24" s="33">
        <f t="shared" si="8"/>
        <v>114541</v>
      </c>
      <c r="M24" s="33">
        <f t="shared" si="9"/>
        <v>121559.66666666667</v>
      </c>
      <c r="N24" s="33">
        <f t="shared" si="10"/>
        <v>116620</v>
      </c>
      <c r="O24" s="33">
        <f t="shared" si="11"/>
        <v>121271.27453426732</v>
      </c>
      <c r="P24" s="33">
        <f t="shared" si="12"/>
        <v>4759.0227624275512</v>
      </c>
      <c r="Q24" s="34">
        <f t="shared" si="13"/>
        <v>3.9242786725085556E-2</v>
      </c>
      <c r="R24" s="35" t="e">
        <f>ROUND(IF(Q24&lt;=#REF!,L24,O24),0)</f>
        <v>#REF!</v>
      </c>
      <c r="S24" s="36" t="e">
        <f>IF(Q24&lt;=#REF!,"MENOR VALOR","MEDIA GEOMETRICA")</f>
        <v>#REF!</v>
      </c>
      <c r="T24" s="33">
        <v>115430</v>
      </c>
      <c r="U24" s="50">
        <f t="shared" si="14"/>
        <v>3116610</v>
      </c>
      <c r="V24" s="28">
        <v>7</v>
      </c>
      <c r="W24" s="50">
        <f t="shared" si="15"/>
        <v>808010</v>
      </c>
      <c r="X24" s="120">
        <v>7</v>
      </c>
      <c r="Y24" s="121">
        <f t="shared" si="16"/>
        <v>1</v>
      </c>
      <c r="Z24" s="122">
        <f t="shared" si="17"/>
        <v>808010</v>
      </c>
      <c r="AA24" s="28">
        <f t="shared" si="18"/>
        <v>0</v>
      </c>
      <c r="AB24" s="92">
        <f t="shared" si="19"/>
        <v>0</v>
      </c>
      <c r="AC24" s="50">
        <f t="shared" si="20"/>
        <v>0</v>
      </c>
      <c r="AD24" s="28">
        <v>1</v>
      </c>
      <c r="AE24" s="50">
        <f t="shared" si="21"/>
        <v>115430</v>
      </c>
      <c r="AF24" s="125">
        <v>1</v>
      </c>
      <c r="AG24" s="121">
        <f t="shared" si="22"/>
        <v>1</v>
      </c>
      <c r="AH24" s="122">
        <f t="shared" si="23"/>
        <v>115430</v>
      </c>
      <c r="AI24" s="88">
        <f t="shared" si="24"/>
        <v>0</v>
      </c>
      <c r="AJ24" s="92">
        <f t="shared" si="25"/>
        <v>0</v>
      </c>
      <c r="AK24" s="50">
        <f t="shared" si="26"/>
        <v>0</v>
      </c>
      <c r="AL24" s="28">
        <v>17</v>
      </c>
      <c r="AM24" s="50">
        <f t="shared" si="27"/>
        <v>1962310</v>
      </c>
      <c r="AN24" s="120">
        <v>17</v>
      </c>
      <c r="AO24" s="121">
        <f t="shared" si="28"/>
        <v>1</v>
      </c>
      <c r="AP24" s="122">
        <f t="shared" si="29"/>
        <v>1962310</v>
      </c>
      <c r="AQ24" s="88">
        <f t="shared" si="30"/>
        <v>0</v>
      </c>
      <c r="AR24" s="92">
        <f t="shared" si="31"/>
        <v>0</v>
      </c>
      <c r="AS24" s="50">
        <f t="shared" si="32"/>
        <v>0</v>
      </c>
      <c r="AT24" s="28">
        <v>2</v>
      </c>
      <c r="AU24" s="50">
        <f t="shared" si="33"/>
        <v>230860</v>
      </c>
      <c r="AV24" s="28">
        <v>2</v>
      </c>
      <c r="AW24" s="91">
        <f t="shared" si="34"/>
        <v>1</v>
      </c>
      <c r="AX24" s="50">
        <f t="shared" si="35"/>
        <v>230860</v>
      </c>
      <c r="AY24" s="88">
        <f t="shared" si="36"/>
        <v>0</v>
      </c>
      <c r="AZ24" s="92">
        <f t="shared" si="37"/>
        <v>0</v>
      </c>
      <c r="BA24" s="50">
        <f t="shared" si="38"/>
        <v>0</v>
      </c>
      <c r="BC24" s="90"/>
      <c r="BD24" s="128"/>
      <c r="BE24" s="169"/>
      <c r="BF24" s="91"/>
      <c r="BG24" s="128"/>
      <c r="BH24" s="90"/>
      <c r="BI24" s="92"/>
      <c r="BJ24" s="128"/>
    </row>
    <row r="25" spans="2:62" s="25" customFormat="1" ht="53" customHeight="1" x14ac:dyDescent="0.35">
      <c r="B25" s="26">
        <v>10</v>
      </c>
      <c r="C25" s="26">
        <v>53101602</v>
      </c>
      <c r="D25" s="27" t="s">
        <v>38</v>
      </c>
      <c r="E25" s="26" t="s">
        <v>28</v>
      </c>
      <c r="F25" s="26">
        <v>2</v>
      </c>
      <c r="G25" s="29" t="s">
        <v>33</v>
      </c>
      <c r="H25" s="39" t="s">
        <v>33</v>
      </c>
      <c r="I25" s="31">
        <v>114541</v>
      </c>
      <c r="J25" s="38">
        <v>116620</v>
      </c>
      <c r="K25" s="38">
        <v>133518</v>
      </c>
      <c r="L25" s="33">
        <f t="shared" si="8"/>
        <v>114541</v>
      </c>
      <c r="M25" s="33">
        <f t="shared" si="9"/>
        <v>121559.66666666667</v>
      </c>
      <c r="N25" s="33">
        <f t="shared" si="10"/>
        <v>116620</v>
      </c>
      <c r="O25" s="33">
        <f t="shared" si="11"/>
        <v>121271.27453426732</v>
      </c>
      <c r="P25" s="33">
        <f t="shared" si="12"/>
        <v>4759.0227624275512</v>
      </c>
      <c r="Q25" s="34">
        <f t="shared" si="13"/>
        <v>3.9242786725085556E-2</v>
      </c>
      <c r="R25" s="35" t="e">
        <f>ROUND(IF(Q25&lt;=#REF!,L25,O25),0)</f>
        <v>#REF!</v>
      </c>
      <c r="S25" s="36" t="e">
        <f>IF(Q25&lt;=#REF!,"MENOR VALOR","MEDIA GEOMETRICA")</f>
        <v>#REF!</v>
      </c>
      <c r="T25" s="33">
        <v>115430</v>
      </c>
      <c r="U25" s="50">
        <f t="shared" si="14"/>
        <v>230860</v>
      </c>
      <c r="V25" s="28"/>
      <c r="W25" s="50">
        <f t="shared" si="15"/>
        <v>0</v>
      </c>
      <c r="X25" s="120"/>
      <c r="Y25" s="121">
        <f t="shared" si="16"/>
        <v>0</v>
      </c>
      <c r="Z25" s="122">
        <f t="shared" si="17"/>
        <v>0</v>
      </c>
      <c r="AA25" s="28">
        <f t="shared" si="18"/>
        <v>0</v>
      </c>
      <c r="AB25" s="92">
        <f t="shared" si="19"/>
        <v>0</v>
      </c>
      <c r="AC25" s="50">
        <f t="shared" si="20"/>
        <v>0</v>
      </c>
      <c r="AD25" s="28"/>
      <c r="AE25" s="50">
        <f t="shared" si="21"/>
        <v>0</v>
      </c>
      <c r="AF25" s="125"/>
      <c r="AG25" s="121">
        <f t="shared" si="22"/>
        <v>0</v>
      </c>
      <c r="AH25" s="122">
        <f t="shared" si="23"/>
        <v>0</v>
      </c>
      <c r="AI25" s="88">
        <f t="shared" si="24"/>
        <v>0</v>
      </c>
      <c r="AJ25" s="92">
        <f t="shared" si="25"/>
        <v>0</v>
      </c>
      <c r="AK25" s="50">
        <f t="shared" si="26"/>
        <v>0</v>
      </c>
      <c r="AL25" s="28"/>
      <c r="AM25" s="50">
        <f t="shared" si="27"/>
        <v>0</v>
      </c>
      <c r="AN25" s="120"/>
      <c r="AO25" s="121">
        <f t="shared" si="28"/>
        <v>0</v>
      </c>
      <c r="AP25" s="122">
        <f t="shared" si="29"/>
        <v>0</v>
      </c>
      <c r="AQ25" s="88">
        <f t="shared" si="30"/>
        <v>0</v>
      </c>
      <c r="AR25" s="92">
        <f t="shared" si="31"/>
        <v>0</v>
      </c>
      <c r="AS25" s="50">
        <f t="shared" si="32"/>
        <v>0</v>
      </c>
      <c r="AT25" s="28">
        <v>2</v>
      </c>
      <c r="AU25" s="50">
        <f t="shared" si="33"/>
        <v>230860</v>
      </c>
      <c r="AV25" s="28">
        <v>2</v>
      </c>
      <c r="AW25" s="91">
        <f t="shared" si="34"/>
        <v>1</v>
      </c>
      <c r="AX25" s="50">
        <f t="shared" si="35"/>
        <v>230860</v>
      </c>
      <c r="AY25" s="88">
        <f t="shared" si="36"/>
        <v>0</v>
      </c>
      <c r="AZ25" s="92">
        <f t="shared" si="37"/>
        <v>0</v>
      </c>
      <c r="BA25" s="50">
        <f t="shared" si="38"/>
        <v>0</v>
      </c>
      <c r="BC25" s="90"/>
      <c r="BD25" s="128"/>
      <c r="BE25" s="169"/>
      <c r="BF25" s="91"/>
      <c r="BG25" s="128"/>
      <c r="BH25" s="90"/>
      <c r="BI25" s="92"/>
      <c r="BJ25" s="128"/>
    </row>
    <row r="26" spans="2:62" s="25" customFormat="1" ht="53" customHeight="1" x14ac:dyDescent="0.35">
      <c r="B26" s="26">
        <v>11</v>
      </c>
      <c r="C26" s="26">
        <v>53101602</v>
      </c>
      <c r="D26" s="27" t="s">
        <v>39</v>
      </c>
      <c r="E26" s="26" t="s">
        <v>28</v>
      </c>
      <c r="F26" s="26">
        <v>2</v>
      </c>
      <c r="G26" s="29" t="s">
        <v>33</v>
      </c>
      <c r="H26" s="39" t="s">
        <v>33</v>
      </c>
      <c r="I26" s="31">
        <v>111035</v>
      </c>
      <c r="J26" s="38">
        <v>113050</v>
      </c>
      <c r="K26" s="38">
        <v>115311</v>
      </c>
      <c r="L26" s="33">
        <f t="shared" si="8"/>
        <v>111035</v>
      </c>
      <c r="M26" s="33">
        <f t="shared" si="9"/>
        <v>113132</v>
      </c>
      <c r="N26" s="33">
        <f t="shared" si="10"/>
        <v>113050</v>
      </c>
      <c r="O26" s="33">
        <f t="shared" si="11"/>
        <v>113118.52512185386</v>
      </c>
      <c r="P26" s="33">
        <f t="shared" si="12"/>
        <v>1473.2747424353931</v>
      </c>
      <c r="Q26" s="34">
        <f t="shared" si="13"/>
        <v>1.3024168595270738E-2</v>
      </c>
      <c r="R26" s="35" t="e">
        <f>ROUND(IF(Q26&lt;=#REF!,L26,O26),0)</f>
        <v>#REF!</v>
      </c>
      <c r="S26" s="36" t="e">
        <f>IF(Q26&lt;=#REF!,"MENOR VALOR","MEDIA GEOMETRICA")</f>
        <v>#REF!</v>
      </c>
      <c r="T26" s="33">
        <v>110670</v>
      </c>
      <c r="U26" s="50">
        <f t="shared" si="14"/>
        <v>221340</v>
      </c>
      <c r="V26" s="28"/>
      <c r="W26" s="50">
        <f t="shared" si="15"/>
        <v>0</v>
      </c>
      <c r="X26" s="120"/>
      <c r="Y26" s="121">
        <f t="shared" si="16"/>
        <v>0</v>
      </c>
      <c r="Z26" s="122">
        <f t="shared" si="17"/>
        <v>0</v>
      </c>
      <c r="AA26" s="28">
        <f t="shared" si="18"/>
        <v>0</v>
      </c>
      <c r="AB26" s="92">
        <f t="shared" si="19"/>
        <v>0</v>
      </c>
      <c r="AC26" s="50">
        <f t="shared" si="20"/>
        <v>0</v>
      </c>
      <c r="AD26" s="28"/>
      <c r="AE26" s="50">
        <f t="shared" si="21"/>
        <v>0</v>
      </c>
      <c r="AF26" s="125"/>
      <c r="AG26" s="121">
        <f t="shared" si="22"/>
        <v>0</v>
      </c>
      <c r="AH26" s="122">
        <f t="shared" si="23"/>
        <v>0</v>
      </c>
      <c r="AI26" s="88">
        <f t="shared" si="24"/>
        <v>0</v>
      </c>
      <c r="AJ26" s="92">
        <f t="shared" si="25"/>
        <v>0</v>
      </c>
      <c r="AK26" s="50">
        <f t="shared" si="26"/>
        <v>0</v>
      </c>
      <c r="AL26" s="28"/>
      <c r="AM26" s="50">
        <f t="shared" si="27"/>
        <v>0</v>
      </c>
      <c r="AN26" s="120"/>
      <c r="AO26" s="121">
        <f t="shared" si="28"/>
        <v>0</v>
      </c>
      <c r="AP26" s="122">
        <f t="shared" si="29"/>
        <v>0</v>
      </c>
      <c r="AQ26" s="88">
        <f t="shared" si="30"/>
        <v>0</v>
      </c>
      <c r="AR26" s="92">
        <f t="shared" si="31"/>
        <v>0</v>
      </c>
      <c r="AS26" s="50">
        <f t="shared" si="32"/>
        <v>0</v>
      </c>
      <c r="AT26" s="28">
        <v>2</v>
      </c>
      <c r="AU26" s="50">
        <f t="shared" si="33"/>
        <v>221340</v>
      </c>
      <c r="AV26" s="28">
        <v>2</v>
      </c>
      <c r="AW26" s="91">
        <f t="shared" si="34"/>
        <v>1</v>
      </c>
      <c r="AX26" s="50">
        <f t="shared" si="35"/>
        <v>221340</v>
      </c>
      <c r="AY26" s="88">
        <f t="shared" si="36"/>
        <v>0</v>
      </c>
      <c r="AZ26" s="92">
        <f t="shared" si="37"/>
        <v>0</v>
      </c>
      <c r="BA26" s="50">
        <f t="shared" si="38"/>
        <v>0</v>
      </c>
      <c r="BC26" s="90"/>
      <c r="BD26" s="128"/>
      <c r="BE26" s="169"/>
      <c r="BF26" s="91"/>
      <c r="BG26" s="128"/>
      <c r="BH26" s="90"/>
      <c r="BI26" s="92"/>
      <c r="BJ26" s="128"/>
    </row>
    <row r="27" spans="2:62" s="25" customFormat="1" ht="53" customHeight="1" x14ac:dyDescent="0.35">
      <c r="B27" s="26">
        <v>12</v>
      </c>
      <c r="C27" s="26">
        <v>53101602</v>
      </c>
      <c r="D27" s="27" t="s">
        <v>40</v>
      </c>
      <c r="E27" s="26" t="s">
        <v>28</v>
      </c>
      <c r="F27" s="26">
        <v>7</v>
      </c>
      <c r="G27" s="29">
        <v>70000</v>
      </c>
      <c r="H27" s="30" t="e">
        <f>ROUND(G27*(#REF!+1),0)</f>
        <v>#REF!</v>
      </c>
      <c r="I27" s="31">
        <v>116878</v>
      </c>
      <c r="J27" s="38">
        <v>119000</v>
      </c>
      <c r="K27" s="38">
        <v>127449</v>
      </c>
      <c r="L27" s="33">
        <f t="shared" si="8"/>
        <v>116878</v>
      </c>
      <c r="M27" s="33">
        <f t="shared" si="9"/>
        <v>121109</v>
      </c>
      <c r="N27" s="33">
        <f t="shared" si="10"/>
        <v>119000</v>
      </c>
      <c r="O27" s="33">
        <f t="shared" si="11"/>
        <v>121024.15387442127</v>
      </c>
      <c r="P27" s="33">
        <f t="shared" si="12"/>
        <v>2931.7735204461601</v>
      </c>
      <c r="Q27" s="34">
        <f t="shared" si="13"/>
        <v>2.4224697521853918E-2</v>
      </c>
      <c r="R27" s="35" t="e">
        <f>ROUND(IF(Q27&lt;=#REF!,L27,O27),0)</f>
        <v>#REF!</v>
      </c>
      <c r="S27" s="36" t="e">
        <f>IF(Q27&lt;=#REF!,"MENOR VALOR","MEDIA GEOMETRICA")</f>
        <v>#REF!</v>
      </c>
      <c r="T27" s="33">
        <v>114240</v>
      </c>
      <c r="U27" s="50">
        <f t="shared" si="14"/>
        <v>799680</v>
      </c>
      <c r="V27" s="28"/>
      <c r="W27" s="50">
        <f t="shared" si="15"/>
        <v>0</v>
      </c>
      <c r="X27" s="120"/>
      <c r="Y27" s="121">
        <f t="shared" si="16"/>
        <v>0</v>
      </c>
      <c r="Z27" s="122">
        <f t="shared" si="17"/>
        <v>0</v>
      </c>
      <c r="AA27" s="28">
        <f t="shared" si="18"/>
        <v>0</v>
      </c>
      <c r="AB27" s="92">
        <f t="shared" si="19"/>
        <v>0</v>
      </c>
      <c r="AC27" s="50">
        <f t="shared" si="20"/>
        <v>0</v>
      </c>
      <c r="AD27" s="28">
        <v>1</v>
      </c>
      <c r="AE27" s="50">
        <f t="shared" si="21"/>
        <v>114240</v>
      </c>
      <c r="AF27" s="125">
        <v>1</v>
      </c>
      <c r="AG27" s="121">
        <f t="shared" si="22"/>
        <v>1</v>
      </c>
      <c r="AH27" s="122">
        <f t="shared" si="23"/>
        <v>114240</v>
      </c>
      <c r="AI27" s="88">
        <f t="shared" si="24"/>
        <v>0</v>
      </c>
      <c r="AJ27" s="92">
        <f t="shared" si="25"/>
        <v>0</v>
      </c>
      <c r="AK27" s="50">
        <f t="shared" si="26"/>
        <v>0</v>
      </c>
      <c r="AL27" s="28">
        <v>6</v>
      </c>
      <c r="AM27" s="50">
        <f t="shared" si="27"/>
        <v>685440</v>
      </c>
      <c r="AN27" s="120">
        <v>6</v>
      </c>
      <c r="AO27" s="121">
        <f t="shared" si="28"/>
        <v>1</v>
      </c>
      <c r="AP27" s="122">
        <f t="shared" si="29"/>
        <v>685440</v>
      </c>
      <c r="AQ27" s="88">
        <f t="shared" si="30"/>
        <v>0</v>
      </c>
      <c r="AR27" s="92">
        <f t="shared" si="31"/>
        <v>0</v>
      </c>
      <c r="AS27" s="50">
        <f t="shared" si="32"/>
        <v>0</v>
      </c>
      <c r="AT27" s="28"/>
      <c r="AU27" s="50">
        <f t="shared" si="33"/>
        <v>0</v>
      </c>
      <c r="AV27" s="28"/>
      <c r="AW27" s="91">
        <f t="shared" si="34"/>
        <v>0</v>
      </c>
      <c r="AX27" s="50">
        <f t="shared" si="35"/>
        <v>0</v>
      </c>
      <c r="AY27" s="88">
        <f t="shared" si="36"/>
        <v>0</v>
      </c>
      <c r="AZ27" s="92">
        <f t="shared" si="37"/>
        <v>0</v>
      </c>
      <c r="BA27" s="50">
        <f t="shared" si="38"/>
        <v>0</v>
      </c>
      <c r="BC27" s="90"/>
      <c r="BD27" s="128"/>
      <c r="BE27" s="169"/>
      <c r="BF27" s="91"/>
      <c r="BG27" s="128"/>
      <c r="BH27" s="90"/>
      <c r="BI27" s="92"/>
      <c r="BJ27" s="128"/>
    </row>
    <row r="28" spans="2:62" s="25" customFormat="1" ht="53" customHeight="1" x14ac:dyDescent="0.35">
      <c r="B28" s="26">
        <v>13</v>
      </c>
      <c r="C28" s="26">
        <v>53101602</v>
      </c>
      <c r="D28" s="27" t="s">
        <v>41</v>
      </c>
      <c r="E28" s="26" t="s">
        <v>28</v>
      </c>
      <c r="F28" s="26">
        <v>7</v>
      </c>
      <c r="G28" s="29">
        <v>70000</v>
      </c>
      <c r="H28" s="30" t="e">
        <f>ROUND(G28*(#REF!+1),0)</f>
        <v>#REF!</v>
      </c>
      <c r="I28" s="31">
        <v>116878</v>
      </c>
      <c r="J28" s="38">
        <v>119000</v>
      </c>
      <c r="K28" s="38">
        <v>127449</v>
      </c>
      <c r="L28" s="33">
        <f t="shared" si="8"/>
        <v>116878</v>
      </c>
      <c r="M28" s="33">
        <f t="shared" si="9"/>
        <v>121109</v>
      </c>
      <c r="N28" s="33">
        <f t="shared" si="10"/>
        <v>119000</v>
      </c>
      <c r="O28" s="33">
        <f t="shared" si="11"/>
        <v>121024.15387442127</v>
      </c>
      <c r="P28" s="33">
        <f t="shared" si="12"/>
        <v>2931.7735204461601</v>
      </c>
      <c r="Q28" s="34">
        <f t="shared" si="13"/>
        <v>2.4224697521853918E-2</v>
      </c>
      <c r="R28" s="35" t="e">
        <f>ROUND(IF(Q28&lt;=#REF!,L28,O28),0)</f>
        <v>#REF!</v>
      </c>
      <c r="S28" s="36" t="e">
        <f>IF(Q28&lt;=#REF!,"MENOR VALOR","MEDIA GEOMETRICA")</f>
        <v>#REF!</v>
      </c>
      <c r="T28" s="33">
        <v>114835</v>
      </c>
      <c r="U28" s="50">
        <f t="shared" si="14"/>
        <v>803845</v>
      </c>
      <c r="V28" s="28"/>
      <c r="W28" s="50">
        <f t="shared" si="15"/>
        <v>0</v>
      </c>
      <c r="X28" s="120"/>
      <c r="Y28" s="121">
        <f t="shared" si="16"/>
        <v>0</v>
      </c>
      <c r="Z28" s="122">
        <f t="shared" si="17"/>
        <v>0</v>
      </c>
      <c r="AA28" s="28">
        <f t="shared" si="18"/>
        <v>0</v>
      </c>
      <c r="AB28" s="92">
        <f t="shared" si="19"/>
        <v>0</v>
      </c>
      <c r="AC28" s="50">
        <f t="shared" si="20"/>
        <v>0</v>
      </c>
      <c r="AD28" s="28">
        <v>1</v>
      </c>
      <c r="AE28" s="50">
        <f t="shared" si="21"/>
        <v>114835</v>
      </c>
      <c r="AF28" s="125">
        <v>1</v>
      </c>
      <c r="AG28" s="121">
        <f t="shared" si="22"/>
        <v>1</v>
      </c>
      <c r="AH28" s="122">
        <f t="shared" si="23"/>
        <v>114835</v>
      </c>
      <c r="AI28" s="88">
        <f t="shared" si="24"/>
        <v>0</v>
      </c>
      <c r="AJ28" s="92">
        <f t="shared" si="25"/>
        <v>0</v>
      </c>
      <c r="AK28" s="50">
        <f t="shared" si="26"/>
        <v>0</v>
      </c>
      <c r="AL28" s="28">
        <v>6</v>
      </c>
      <c r="AM28" s="50">
        <f t="shared" si="27"/>
        <v>689010</v>
      </c>
      <c r="AN28" s="120">
        <v>6</v>
      </c>
      <c r="AO28" s="121">
        <f t="shared" si="28"/>
        <v>1</v>
      </c>
      <c r="AP28" s="122">
        <f t="shared" si="29"/>
        <v>689010</v>
      </c>
      <c r="AQ28" s="88">
        <f t="shared" si="30"/>
        <v>0</v>
      </c>
      <c r="AR28" s="92">
        <f t="shared" si="31"/>
        <v>0</v>
      </c>
      <c r="AS28" s="50">
        <f t="shared" si="32"/>
        <v>0</v>
      </c>
      <c r="AT28" s="28"/>
      <c r="AU28" s="50">
        <f t="shared" si="33"/>
        <v>0</v>
      </c>
      <c r="AV28" s="28"/>
      <c r="AW28" s="91">
        <f t="shared" si="34"/>
        <v>0</v>
      </c>
      <c r="AX28" s="50">
        <f t="shared" si="35"/>
        <v>0</v>
      </c>
      <c r="AY28" s="88">
        <f t="shared" si="36"/>
        <v>0</v>
      </c>
      <c r="AZ28" s="92">
        <f t="shared" si="37"/>
        <v>0</v>
      </c>
      <c r="BA28" s="50">
        <f t="shared" si="38"/>
        <v>0</v>
      </c>
      <c r="BC28" s="90"/>
      <c r="BD28" s="128"/>
      <c r="BE28" s="169"/>
      <c r="BF28" s="91"/>
      <c r="BG28" s="128"/>
      <c r="BH28" s="90"/>
      <c r="BI28" s="92"/>
      <c r="BJ28" s="128"/>
    </row>
    <row r="29" spans="2:62" s="25" customFormat="1" ht="53" customHeight="1" x14ac:dyDescent="0.35">
      <c r="B29" s="26">
        <v>14</v>
      </c>
      <c r="C29" s="26">
        <v>53111602</v>
      </c>
      <c r="D29" s="27" t="s">
        <v>42</v>
      </c>
      <c r="E29" s="26" t="s">
        <v>43</v>
      </c>
      <c r="F29" s="26">
        <v>77</v>
      </c>
      <c r="G29" s="29">
        <v>90000</v>
      </c>
      <c r="H29" s="30" t="e">
        <f>ROUND(G29*(#REF!+1),0)</f>
        <v>#REF!</v>
      </c>
      <c r="I29" s="31">
        <v>196356</v>
      </c>
      <c r="J29" s="38">
        <v>199920</v>
      </c>
      <c r="K29" s="38">
        <v>230622</v>
      </c>
      <c r="L29" s="33">
        <f t="shared" si="8"/>
        <v>196356</v>
      </c>
      <c r="M29" s="33">
        <f t="shared" si="9"/>
        <v>208966</v>
      </c>
      <c r="N29" s="33">
        <f t="shared" si="10"/>
        <v>199920</v>
      </c>
      <c r="O29" s="33">
        <f t="shared" si="11"/>
        <v>208417.27719450064</v>
      </c>
      <c r="P29" s="33">
        <f t="shared" si="12"/>
        <v>8528.6108940020586</v>
      </c>
      <c r="Q29" s="34">
        <f t="shared" si="13"/>
        <v>4.0920844033687898E-2</v>
      </c>
      <c r="R29" s="35" t="e">
        <f>ROUND(IF(Q29&lt;=#REF!,L29,O29),0)</f>
        <v>#REF!</v>
      </c>
      <c r="S29" s="36" t="e">
        <f>IF(Q29&lt;=#REF!,"MENOR VALOR","MEDIA GEOMETRICA")</f>
        <v>#REF!</v>
      </c>
      <c r="T29" s="33">
        <v>196350</v>
      </c>
      <c r="U29" s="50">
        <f t="shared" si="14"/>
        <v>15118950</v>
      </c>
      <c r="V29" s="28">
        <v>20</v>
      </c>
      <c r="W29" s="50">
        <f t="shared" si="15"/>
        <v>3927000</v>
      </c>
      <c r="X29" s="120">
        <v>20</v>
      </c>
      <c r="Y29" s="121">
        <f t="shared" si="16"/>
        <v>1</v>
      </c>
      <c r="Z29" s="122">
        <f t="shared" si="17"/>
        <v>3927000</v>
      </c>
      <c r="AA29" s="28">
        <f t="shared" si="18"/>
        <v>0</v>
      </c>
      <c r="AB29" s="92">
        <f t="shared" si="19"/>
        <v>0</v>
      </c>
      <c r="AC29" s="50">
        <f t="shared" si="20"/>
        <v>0</v>
      </c>
      <c r="AD29" s="28">
        <v>6</v>
      </c>
      <c r="AE29" s="50">
        <f t="shared" si="21"/>
        <v>1178100</v>
      </c>
      <c r="AF29" s="125">
        <v>6</v>
      </c>
      <c r="AG29" s="121">
        <f t="shared" si="22"/>
        <v>1</v>
      </c>
      <c r="AH29" s="122">
        <f t="shared" si="23"/>
        <v>1178100</v>
      </c>
      <c r="AI29" s="88">
        <f t="shared" si="24"/>
        <v>0</v>
      </c>
      <c r="AJ29" s="92">
        <f t="shared" si="25"/>
        <v>0</v>
      </c>
      <c r="AK29" s="50">
        <f t="shared" si="26"/>
        <v>0</v>
      </c>
      <c r="AL29" s="28">
        <v>51</v>
      </c>
      <c r="AM29" s="50">
        <f t="shared" si="27"/>
        <v>10013850</v>
      </c>
      <c r="AN29" s="120">
        <v>33</v>
      </c>
      <c r="AO29" s="121">
        <f t="shared" si="28"/>
        <v>0.6470588235294118</v>
      </c>
      <c r="AP29" s="122">
        <f t="shared" si="29"/>
        <v>6479550</v>
      </c>
      <c r="AQ29" s="88">
        <f t="shared" si="30"/>
        <v>18</v>
      </c>
      <c r="AR29" s="92">
        <f t="shared" si="31"/>
        <v>0.35294117647058826</v>
      </c>
      <c r="AS29" s="50">
        <f t="shared" si="32"/>
        <v>3534300</v>
      </c>
      <c r="AT29" s="28"/>
      <c r="AU29" s="50">
        <f t="shared" si="33"/>
        <v>0</v>
      </c>
      <c r="AV29" s="28"/>
      <c r="AW29" s="91">
        <f t="shared" si="34"/>
        <v>0</v>
      </c>
      <c r="AX29" s="50">
        <f t="shared" si="35"/>
        <v>0</v>
      </c>
      <c r="AY29" s="88">
        <f t="shared" si="36"/>
        <v>0</v>
      </c>
      <c r="AZ29" s="92">
        <f t="shared" si="37"/>
        <v>0</v>
      </c>
      <c r="BA29" s="50">
        <f t="shared" si="38"/>
        <v>0</v>
      </c>
      <c r="BC29" s="90"/>
      <c r="BD29" s="128"/>
      <c r="BE29" s="169"/>
      <c r="BF29" s="91"/>
      <c r="BG29" s="128"/>
      <c r="BH29" s="90"/>
      <c r="BI29" s="92"/>
      <c r="BJ29" s="128"/>
    </row>
    <row r="30" spans="2:62" s="25" customFormat="1" ht="53" customHeight="1" x14ac:dyDescent="0.35">
      <c r="B30" s="26">
        <v>15</v>
      </c>
      <c r="C30" s="26">
        <v>53111602</v>
      </c>
      <c r="D30" s="27" t="s">
        <v>44</v>
      </c>
      <c r="E30" s="26" t="s">
        <v>43</v>
      </c>
      <c r="F30" s="26">
        <v>19</v>
      </c>
      <c r="G30" s="29" t="s">
        <v>33</v>
      </c>
      <c r="H30" s="39" t="s">
        <v>33</v>
      </c>
      <c r="I30" s="31">
        <v>111035</v>
      </c>
      <c r="J30" s="38">
        <v>113050</v>
      </c>
      <c r="K30" s="38">
        <v>145656</v>
      </c>
      <c r="L30" s="33">
        <f t="shared" si="8"/>
        <v>111035</v>
      </c>
      <c r="M30" s="33">
        <f t="shared" si="9"/>
        <v>123247</v>
      </c>
      <c r="N30" s="33">
        <f t="shared" si="10"/>
        <v>113050</v>
      </c>
      <c r="O30" s="33">
        <f t="shared" si="11"/>
        <v>122279.30104071203</v>
      </c>
      <c r="P30" s="33">
        <f t="shared" si="12"/>
        <v>7950.9215155904303</v>
      </c>
      <c r="Q30" s="34">
        <f t="shared" si="13"/>
        <v>6.5022628097483381E-2</v>
      </c>
      <c r="R30" s="35" t="e">
        <f>ROUND(IF(Q30&lt;=#REF!,L30,O30),0)</f>
        <v>#REF!</v>
      </c>
      <c r="S30" s="36" t="e">
        <f>IF(Q30&lt;=#REF!,"MENOR VALOR","MEDIA GEOMETRICA")</f>
        <v>#REF!</v>
      </c>
      <c r="T30" s="33">
        <v>111860</v>
      </c>
      <c r="U30" s="50">
        <f t="shared" si="14"/>
        <v>2125340</v>
      </c>
      <c r="V30" s="28">
        <v>1</v>
      </c>
      <c r="W30" s="50">
        <f t="shared" si="15"/>
        <v>111860</v>
      </c>
      <c r="X30" s="120">
        <v>1</v>
      </c>
      <c r="Y30" s="121">
        <f t="shared" si="16"/>
        <v>1</v>
      </c>
      <c r="Z30" s="122">
        <f t="shared" si="17"/>
        <v>111860</v>
      </c>
      <c r="AA30" s="28">
        <f t="shared" si="18"/>
        <v>0</v>
      </c>
      <c r="AB30" s="92">
        <f t="shared" si="19"/>
        <v>0</v>
      </c>
      <c r="AC30" s="50">
        <f t="shared" si="20"/>
        <v>0</v>
      </c>
      <c r="AD30" s="28"/>
      <c r="AE30" s="50">
        <f t="shared" si="21"/>
        <v>0</v>
      </c>
      <c r="AF30" s="125"/>
      <c r="AG30" s="121">
        <f t="shared" si="22"/>
        <v>0</v>
      </c>
      <c r="AH30" s="122">
        <f t="shared" si="23"/>
        <v>0</v>
      </c>
      <c r="AI30" s="88">
        <f t="shared" si="24"/>
        <v>0</v>
      </c>
      <c r="AJ30" s="92">
        <f t="shared" si="25"/>
        <v>0</v>
      </c>
      <c r="AK30" s="50">
        <f t="shared" si="26"/>
        <v>0</v>
      </c>
      <c r="AL30" s="28">
        <v>18</v>
      </c>
      <c r="AM30" s="50">
        <f t="shared" si="27"/>
        <v>2013480</v>
      </c>
      <c r="AN30" s="120">
        <v>12</v>
      </c>
      <c r="AO30" s="121">
        <f t="shared" si="28"/>
        <v>0.66666666666666663</v>
      </c>
      <c r="AP30" s="122">
        <f t="shared" si="29"/>
        <v>1342320</v>
      </c>
      <c r="AQ30" s="88">
        <f t="shared" si="30"/>
        <v>6</v>
      </c>
      <c r="AR30" s="92">
        <f t="shared" si="31"/>
        <v>0.33333333333333331</v>
      </c>
      <c r="AS30" s="50">
        <f t="shared" si="32"/>
        <v>671160</v>
      </c>
      <c r="AT30" s="28"/>
      <c r="AU30" s="50">
        <f t="shared" si="33"/>
        <v>0</v>
      </c>
      <c r="AV30" s="28"/>
      <c r="AW30" s="91">
        <f t="shared" si="34"/>
        <v>0</v>
      </c>
      <c r="AX30" s="50">
        <f t="shared" si="35"/>
        <v>0</v>
      </c>
      <c r="AY30" s="88">
        <f t="shared" si="36"/>
        <v>0</v>
      </c>
      <c r="AZ30" s="92">
        <f t="shared" si="37"/>
        <v>0</v>
      </c>
      <c r="BA30" s="50">
        <f t="shared" si="38"/>
        <v>0</v>
      </c>
      <c r="BC30" s="90"/>
      <c r="BD30" s="128"/>
      <c r="BE30" s="169"/>
      <c r="BF30" s="91"/>
      <c r="BG30" s="128"/>
      <c r="BH30" s="90"/>
      <c r="BI30" s="92"/>
      <c r="BJ30" s="128"/>
    </row>
    <row r="31" spans="2:62" s="25" customFormat="1" ht="53" customHeight="1" x14ac:dyDescent="0.35">
      <c r="B31" s="26">
        <v>16</v>
      </c>
      <c r="C31" s="26">
        <v>53111602</v>
      </c>
      <c r="D31" s="27" t="s">
        <v>45</v>
      </c>
      <c r="E31" s="26" t="s">
        <v>43</v>
      </c>
      <c r="F31" s="26">
        <v>6</v>
      </c>
      <c r="G31" s="29" t="s">
        <v>33</v>
      </c>
      <c r="H31" s="39" t="s">
        <v>33</v>
      </c>
      <c r="I31" s="31">
        <v>196356</v>
      </c>
      <c r="J31" s="38">
        <v>199920</v>
      </c>
      <c r="K31" s="38">
        <v>230622</v>
      </c>
      <c r="L31" s="33">
        <f t="shared" si="8"/>
        <v>196356</v>
      </c>
      <c r="M31" s="33">
        <f t="shared" si="9"/>
        <v>208966</v>
      </c>
      <c r="N31" s="33">
        <f t="shared" si="10"/>
        <v>199920</v>
      </c>
      <c r="O31" s="33">
        <f t="shared" si="11"/>
        <v>208417.27719450064</v>
      </c>
      <c r="P31" s="33">
        <f t="shared" si="12"/>
        <v>8528.6108940020586</v>
      </c>
      <c r="Q31" s="34">
        <f t="shared" si="13"/>
        <v>4.0920844033687898E-2</v>
      </c>
      <c r="R31" s="35" t="e">
        <f>ROUND(IF(Q31&lt;=#REF!,L31,O31),0)</f>
        <v>#REF!</v>
      </c>
      <c r="S31" s="36" t="e">
        <f>IF(Q31&lt;=#REF!,"MENOR VALOR","MEDIA GEOMETRICA")</f>
        <v>#REF!</v>
      </c>
      <c r="T31" s="33">
        <v>196350</v>
      </c>
      <c r="U31" s="50">
        <f t="shared" si="14"/>
        <v>1178100</v>
      </c>
      <c r="V31" s="28"/>
      <c r="W31" s="50">
        <f t="shared" si="15"/>
        <v>0</v>
      </c>
      <c r="X31" s="120"/>
      <c r="Y31" s="121">
        <f t="shared" si="16"/>
        <v>0</v>
      </c>
      <c r="Z31" s="122">
        <f t="shared" si="17"/>
        <v>0</v>
      </c>
      <c r="AA31" s="28">
        <f t="shared" si="18"/>
        <v>0</v>
      </c>
      <c r="AB31" s="92">
        <f t="shared" si="19"/>
        <v>0</v>
      </c>
      <c r="AC31" s="50">
        <f t="shared" si="20"/>
        <v>0</v>
      </c>
      <c r="AD31" s="28"/>
      <c r="AE31" s="50">
        <f t="shared" si="21"/>
        <v>0</v>
      </c>
      <c r="AF31" s="125"/>
      <c r="AG31" s="121">
        <f t="shared" si="22"/>
        <v>0</v>
      </c>
      <c r="AH31" s="122">
        <f t="shared" si="23"/>
        <v>0</v>
      </c>
      <c r="AI31" s="88">
        <f t="shared" si="24"/>
        <v>0</v>
      </c>
      <c r="AJ31" s="92">
        <f t="shared" si="25"/>
        <v>0</v>
      </c>
      <c r="AK31" s="50">
        <f t="shared" si="26"/>
        <v>0</v>
      </c>
      <c r="AL31" s="28"/>
      <c r="AM31" s="50">
        <f t="shared" si="27"/>
        <v>0</v>
      </c>
      <c r="AN31" s="120"/>
      <c r="AO31" s="121">
        <f t="shared" si="28"/>
        <v>0</v>
      </c>
      <c r="AP31" s="122">
        <f t="shared" si="29"/>
        <v>0</v>
      </c>
      <c r="AQ31" s="88">
        <f t="shared" si="30"/>
        <v>0</v>
      </c>
      <c r="AR31" s="92">
        <f t="shared" si="31"/>
        <v>0</v>
      </c>
      <c r="AS31" s="50">
        <f t="shared" si="32"/>
        <v>0</v>
      </c>
      <c r="AT31" s="28">
        <v>6</v>
      </c>
      <c r="AU31" s="50">
        <f t="shared" si="33"/>
        <v>1178100</v>
      </c>
      <c r="AV31" s="28">
        <v>6</v>
      </c>
      <c r="AW31" s="91">
        <f t="shared" si="34"/>
        <v>1</v>
      </c>
      <c r="AX31" s="50">
        <f t="shared" si="35"/>
        <v>1178100</v>
      </c>
      <c r="AY31" s="88">
        <f t="shared" si="36"/>
        <v>0</v>
      </c>
      <c r="AZ31" s="92">
        <f t="shared" si="37"/>
        <v>0</v>
      </c>
      <c r="BA31" s="50">
        <f t="shared" si="38"/>
        <v>0</v>
      </c>
      <c r="BC31" s="90"/>
      <c r="BD31" s="128"/>
      <c r="BE31" s="169"/>
      <c r="BF31" s="91"/>
      <c r="BG31" s="128"/>
      <c r="BH31" s="90"/>
      <c r="BI31" s="92"/>
      <c r="BJ31" s="128"/>
    </row>
    <row r="32" spans="2:62" s="25" customFormat="1" ht="53" customHeight="1" x14ac:dyDescent="0.35">
      <c r="B32" s="26">
        <v>17</v>
      </c>
      <c r="C32" s="26">
        <v>53101602</v>
      </c>
      <c r="D32" s="27" t="s">
        <v>46</v>
      </c>
      <c r="E32" s="26" t="s">
        <v>28</v>
      </c>
      <c r="F32" s="26">
        <v>3</v>
      </c>
      <c r="G32" s="29">
        <v>65000</v>
      </c>
      <c r="H32" s="30" t="e">
        <f>ROUND(G32*(#REF!+1),0)</f>
        <v>#REF!</v>
      </c>
      <c r="I32" s="31">
        <v>93503</v>
      </c>
      <c r="J32" s="38">
        <v>95200</v>
      </c>
      <c r="K32" s="38">
        <v>97104</v>
      </c>
      <c r="L32" s="33">
        <f t="shared" si="8"/>
        <v>93503</v>
      </c>
      <c r="M32" s="33">
        <f t="shared" si="9"/>
        <v>95269</v>
      </c>
      <c r="N32" s="33">
        <f t="shared" si="10"/>
        <v>95200</v>
      </c>
      <c r="O32" s="33">
        <f t="shared" si="11"/>
        <v>95257.651746553078</v>
      </c>
      <c r="P32" s="33">
        <f t="shared" si="12"/>
        <v>1240.7261486085006</v>
      </c>
      <c r="Q32" s="34">
        <f t="shared" si="13"/>
        <v>1.3024949973673863E-2</v>
      </c>
      <c r="R32" s="35" t="e">
        <f>ROUND(IF(Q32&lt;=#REF!,L32,O32),0)</f>
        <v>#REF!</v>
      </c>
      <c r="S32" s="36" t="e">
        <f>IF(Q32&lt;=#REF!,"MENOR VALOR","MEDIA GEOMETRICA")</f>
        <v>#REF!</v>
      </c>
      <c r="T32" s="33">
        <v>95200</v>
      </c>
      <c r="U32" s="50">
        <f t="shared" si="14"/>
        <v>285600</v>
      </c>
      <c r="V32" s="28"/>
      <c r="W32" s="50">
        <f t="shared" si="15"/>
        <v>0</v>
      </c>
      <c r="X32" s="120"/>
      <c r="Y32" s="121">
        <f t="shared" si="16"/>
        <v>0</v>
      </c>
      <c r="Z32" s="122">
        <f t="shared" si="17"/>
        <v>0</v>
      </c>
      <c r="AA32" s="28">
        <f t="shared" si="18"/>
        <v>0</v>
      </c>
      <c r="AB32" s="92">
        <f t="shared" si="19"/>
        <v>0</v>
      </c>
      <c r="AC32" s="50">
        <f t="shared" si="20"/>
        <v>0</v>
      </c>
      <c r="AD32" s="28"/>
      <c r="AE32" s="50">
        <f t="shared" si="21"/>
        <v>0</v>
      </c>
      <c r="AF32" s="125"/>
      <c r="AG32" s="121">
        <f t="shared" si="22"/>
        <v>0</v>
      </c>
      <c r="AH32" s="122">
        <f t="shared" si="23"/>
        <v>0</v>
      </c>
      <c r="AI32" s="88">
        <f t="shared" si="24"/>
        <v>0</v>
      </c>
      <c r="AJ32" s="92">
        <f t="shared" si="25"/>
        <v>0</v>
      </c>
      <c r="AK32" s="50">
        <f t="shared" si="26"/>
        <v>0</v>
      </c>
      <c r="AL32" s="28">
        <v>3</v>
      </c>
      <c r="AM32" s="50">
        <f t="shared" si="27"/>
        <v>285600</v>
      </c>
      <c r="AN32" s="120">
        <v>3</v>
      </c>
      <c r="AO32" s="121">
        <f t="shared" si="28"/>
        <v>1</v>
      </c>
      <c r="AP32" s="122">
        <f t="shared" si="29"/>
        <v>285600</v>
      </c>
      <c r="AQ32" s="88">
        <f t="shared" si="30"/>
        <v>0</v>
      </c>
      <c r="AR32" s="92">
        <f t="shared" si="31"/>
        <v>0</v>
      </c>
      <c r="AS32" s="50">
        <f t="shared" si="32"/>
        <v>0</v>
      </c>
      <c r="AT32" s="28"/>
      <c r="AU32" s="50">
        <f t="shared" si="33"/>
        <v>0</v>
      </c>
      <c r="AV32" s="28"/>
      <c r="AW32" s="91">
        <f t="shared" si="34"/>
        <v>0</v>
      </c>
      <c r="AX32" s="50">
        <f t="shared" si="35"/>
        <v>0</v>
      </c>
      <c r="AY32" s="88">
        <f t="shared" si="36"/>
        <v>0</v>
      </c>
      <c r="AZ32" s="92">
        <f t="shared" si="37"/>
        <v>0</v>
      </c>
      <c r="BA32" s="50">
        <f t="shared" si="38"/>
        <v>0</v>
      </c>
      <c r="BC32" s="90"/>
      <c r="BD32" s="128"/>
      <c r="BE32" s="169"/>
      <c r="BF32" s="91"/>
      <c r="BG32" s="128"/>
      <c r="BH32" s="90"/>
      <c r="BI32" s="92"/>
      <c r="BJ32" s="128"/>
    </row>
    <row r="33" spans="2:62" s="25" customFormat="1" ht="22.5" customHeight="1" x14ac:dyDescent="0.35">
      <c r="B33" s="195" t="s">
        <v>47</v>
      </c>
      <c r="C33" s="195"/>
      <c r="D33" s="195"/>
      <c r="E33" s="195"/>
      <c r="F33" s="195"/>
      <c r="G33" s="196"/>
      <c r="H33" s="197"/>
      <c r="I33" s="198"/>
      <c r="J33" s="199"/>
      <c r="K33" s="199"/>
      <c r="L33" s="200"/>
      <c r="M33" s="200"/>
      <c r="N33" s="200"/>
      <c r="O33" s="200"/>
      <c r="P33" s="200"/>
      <c r="Q33" s="200"/>
      <c r="R33" s="200"/>
      <c r="S33" s="200"/>
      <c r="T33" s="200"/>
      <c r="U33" s="201"/>
      <c r="V33" s="201"/>
      <c r="W33" s="201"/>
      <c r="X33" s="201"/>
      <c r="Y33" s="201"/>
      <c r="Z33" s="201"/>
      <c r="AA33" s="202"/>
      <c r="AB33" s="201"/>
      <c r="AC33" s="201"/>
      <c r="AD33" s="201"/>
      <c r="AE33" s="201"/>
      <c r="AF33" s="201"/>
      <c r="AG33" s="201"/>
      <c r="AH33" s="201"/>
      <c r="AI33" s="201"/>
      <c r="AJ33" s="201"/>
      <c r="AK33" s="201"/>
      <c r="AL33" s="202"/>
      <c r="AM33" s="201"/>
      <c r="AN33" s="201"/>
      <c r="AO33" s="201"/>
      <c r="AP33" s="201"/>
      <c r="AQ33" s="201"/>
      <c r="AR33" s="201"/>
      <c r="AS33" s="201"/>
      <c r="AT33" s="201"/>
      <c r="AU33" s="201">
        <f t="shared" si="33"/>
        <v>0</v>
      </c>
      <c r="AV33" s="201"/>
      <c r="AW33" s="201"/>
      <c r="AX33" s="201"/>
      <c r="AY33" s="201"/>
      <c r="AZ33" s="201"/>
      <c r="BA33" s="201"/>
      <c r="BB33" s="203"/>
      <c r="BC33" s="204"/>
      <c r="BD33" s="205"/>
      <c r="BE33" s="205"/>
      <c r="BF33" s="205"/>
      <c r="BG33" s="205"/>
      <c r="BH33" s="205"/>
      <c r="BI33" s="205"/>
      <c r="BJ33" s="205"/>
    </row>
    <row r="34" spans="2:62" s="25" customFormat="1" ht="53" customHeight="1" x14ac:dyDescent="0.35">
      <c r="B34" s="26">
        <v>18</v>
      </c>
      <c r="C34" s="26">
        <v>53101602</v>
      </c>
      <c r="D34" s="27" t="s">
        <v>48</v>
      </c>
      <c r="E34" s="26" t="s">
        <v>28</v>
      </c>
      <c r="F34" s="26">
        <v>7</v>
      </c>
      <c r="G34" s="41">
        <v>210000</v>
      </c>
      <c r="H34" s="30" t="e">
        <f>ROUND(G34*(#REF!+1),0)</f>
        <v>#REF!</v>
      </c>
      <c r="I34" s="42">
        <v>426606.41</v>
      </c>
      <c r="J34" s="38">
        <v>434350</v>
      </c>
      <c r="K34" s="38">
        <v>364140</v>
      </c>
      <c r="L34" s="33">
        <f t="shared" ref="L34:L42" si="39">MIN(I34:K34)</f>
        <v>364140</v>
      </c>
      <c r="M34" s="33">
        <f t="shared" ref="M34:M42" si="40">AVERAGE(I34:K34)</f>
        <v>408365.47</v>
      </c>
      <c r="N34" s="33">
        <f t="shared" ref="N34:N42" si="41">MEDIAN(I34:K34)</f>
        <v>426606.41</v>
      </c>
      <c r="O34" s="33">
        <f t="shared" ref="O34:O42" si="42">GEOMEAN(I34:K34)</f>
        <v>407110.08737966878</v>
      </c>
      <c r="P34" s="33">
        <f t="shared" ref="P34:P42" si="43">STDEVA(L34,O34)</f>
        <v>30384.440174342279</v>
      </c>
      <c r="Q34" s="34">
        <f t="shared" ref="Q34:Q42" si="44">P34/O34</f>
        <v>7.4634456664803561E-2</v>
      </c>
      <c r="R34" s="35" t="e">
        <f>ROUND(IF(Q34&lt;=#REF!,L34,O34),0)</f>
        <v>#REF!</v>
      </c>
      <c r="S34" s="36" t="e">
        <f>IF(Q34&lt;=#REF!,"MENOR VALOR","MEDIA GEOMETRICA")</f>
        <v>#REF!</v>
      </c>
      <c r="T34" s="33">
        <v>364140</v>
      </c>
      <c r="U34" s="50">
        <f t="shared" si="14"/>
        <v>2548980</v>
      </c>
      <c r="V34" s="28">
        <v>1</v>
      </c>
      <c r="W34" s="50">
        <f>+V34*T34</f>
        <v>364140</v>
      </c>
      <c r="X34" s="120">
        <v>1</v>
      </c>
      <c r="Y34" s="121">
        <f t="shared" ref="Y34" si="45">IFERROR(X34*100%/V34,0)</f>
        <v>1</v>
      </c>
      <c r="Z34" s="122">
        <f>X34*$T34</f>
        <v>364140</v>
      </c>
      <c r="AA34" s="28">
        <f>+V34-X34</f>
        <v>0</v>
      </c>
      <c r="AB34" s="92">
        <f t="shared" ref="AB34" si="46">IFERROR(AA34*100%/V34,0)</f>
        <v>0</v>
      </c>
      <c r="AC34" s="50">
        <f>AA34*T34</f>
        <v>0</v>
      </c>
      <c r="AD34" s="28">
        <v>1</v>
      </c>
      <c r="AE34" s="50">
        <f t="shared" ref="AE34:AE42" si="47">+AD34*$T34</f>
        <v>364140</v>
      </c>
      <c r="AF34" s="120">
        <v>1</v>
      </c>
      <c r="AG34" s="121">
        <f t="shared" ref="AG34" si="48">IFERROR(AF34*100%/AD34,0)</f>
        <v>1</v>
      </c>
      <c r="AH34" s="122">
        <f t="shared" ref="AH34" si="49">AF34*$T34</f>
        <v>364140</v>
      </c>
      <c r="AI34" s="28">
        <f t="shared" ref="AI34" si="50">+AD34-AF34</f>
        <v>0</v>
      </c>
      <c r="AJ34" s="92">
        <f t="shared" ref="AJ34" si="51">IFERROR(AI34*100%/AD34,0)</f>
        <v>0</v>
      </c>
      <c r="AK34" s="50">
        <f t="shared" ref="AK34:AK42" si="52">AI34*T34</f>
        <v>0</v>
      </c>
      <c r="AL34" s="28">
        <v>5</v>
      </c>
      <c r="AM34" s="50">
        <f t="shared" ref="AM34:AM42" si="53">+AL34*$T34</f>
        <v>1820700</v>
      </c>
      <c r="AN34" s="120">
        <v>5</v>
      </c>
      <c r="AO34" s="121">
        <f t="shared" ref="AO34" si="54">IFERROR(AN34*100%/AL34,0)</f>
        <v>1</v>
      </c>
      <c r="AP34" s="122">
        <f t="shared" ref="AP34" si="55">AN34*$T34</f>
        <v>1820700</v>
      </c>
      <c r="AQ34" s="88">
        <f t="shared" ref="AQ34" si="56">+AL34-AN34</f>
        <v>0</v>
      </c>
      <c r="AR34" s="92">
        <f t="shared" ref="AR34" si="57">IFERROR(AQ34*100%/AL34,0)</f>
        <v>0</v>
      </c>
      <c r="AS34" s="50">
        <f t="shared" ref="AS34:AS42" si="58">AQ34*T34</f>
        <v>0</v>
      </c>
      <c r="AT34" s="88"/>
      <c r="AU34" s="50">
        <f t="shared" si="33"/>
        <v>0</v>
      </c>
      <c r="AV34" s="88"/>
      <c r="AW34" s="88"/>
      <c r="AX34" s="88"/>
      <c r="AY34" s="88"/>
      <c r="AZ34" s="88"/>
      <c r="BA34" s="88"/>
      <c r="BC34" s="90"/>
      <c r="BD34" s="128"/>
      <c r="BE34" s="169"/>
      <c r="BF34" s="91"/>
      <c r="BG34" s="128"/>
      <c r="BH34" s="90"/>
      <c r="BI34" s="92"/>
      <c r="BJ34" s="128"/>
    </row>
    <row r="35" spans="2:62" s="25" customFormat="1" ht="53" customHeight="1" x14ac:dyDescent="0.35">
      <c r="B35" s="26">
        <v>19</v>
      </c>
      <c r="C35" s="26">
        <v>53101602</v>
      </c>
      <c r="D35" s="27" t="s">
        <v>49</v>
      </c>
      <c r="E35" s="26" t="s">
        <v>28</v>
      </c>
      <c r="F35" s="26">
        <v>7</v>
      </c>
      <c r="G35" s="41">
        <v>78000</v>
      </c>
      <c r="H35" s="30" t="e">
        <f>ROUND(G35*(#REF!+1),0)</f>
        <v>#REF!</v>
      </c>
      <c r="I35" s="42">
        <v>99346.7</v>
      </c>
      <c r="J35" s="38">
        <v>101150</v>
      </c>
      <c r="K35" s="38">
        <v>109242</v>
      </c>
      <c r="L35" s="33">
        <f t="shared" si="39"/>
        <v>99346.7</v>
      </c>
      <c r="M35" s="33">
        <f t="shared" si="40"/>
        <v>103246.23333333334</v>
      </c>
      <c r="N35" s="33">
        <f t="shared" si="41"/>
        <v>101150</v>
      </c>
      <c r="O35" s="33">
        <f t="shared" si="42"/>
        <v>103158.0185859488</v>
      </c>
      <c r="P35" s="33">
        <f t="shared" si="43"/>
        <v>2695.0092173867201</v>
      </c>
      <c r="Q35" s="34">
        <f t="shared" si="44"/>
        <v>2.6125057987046375E-2</v>
      </c>
      <c r="R35" s="35" t="e">
        <f>ROUND(IF(Q35&lt;=#REF!,L35,O35),0)</f>
        <v>#REF!</v>
      </c>
      <c r="S35" s="36" t="e">
        <f>IF(Q35&lt;=#REF!,"MENOR VALOR","MEDIA GEOMETRICA")</f>
        <v>#REF!</v>
      </c>
      <c r="T35" s="33">
        <v>99365</v>
      </c>
      <c r="U35" s="50">
        <f t="shared" si="14"/>
        <v>695555</v>
      </c>
      <c r="V35" s="28">
        <v>1</v>
      </c>
      <c r="W35" s="50">
        <f t="shared" ref="W35:W42" si="59">+V35*T35</f>
        <v>99365</v>
      </c>
      <c r="X35" s="120">
        <v>1</v>
      </c>
      <c r="Y35" s="121">
        <f t="shared" ref="Y35:Y42" si="60">IFERROR(X35*100%/V35,0)</f>
        <v>1</v>
      </c>
      <c r="Z35" s="122">
        <f t="shared" ref="Z35:Z42" si="61">X35*$T35</f>
        <v>99365</v>
      </c>
      <c r="AA35" s="28">
        <f t="shared" ref="AA35:AA42" si="62">+V35-X35</f>
        <v>0</v>
      </c>
      <c r="AB35" s="92">
        <f t="shared" ref="AB35:AB42" si="63">IFERROR(AA35*100%/V35,0)</f>
        <v>0</v>
      </c>
      <c r="AC35" s="50">
        <f t="shared" ref="AC35:AC42" si="64">AA35*T35</f>
        <v>0</v>
      </c>
      <c r="AD35" s="28">
        <v>1</v>
      </c>
      <c r="AE35" s="50">
        <f t="shared" si="47"/>
        <v>99365</v>
      </c>
      <c r="AF35" s="120">
        <v>1</v>
      </c>
      <c r="AG35" s="121">
        <f t="shared" ref="AG35:AG42" si="65">IFERROR(AF35*100%/AD35,0)</f>
        <v>1</v>
      </c>
      <c r="AH35" s="122">
        <f t="shared" ref="AH35:AH42" si="66">AF35*$T35</f>
        <v>99365</v>
      </c>
      <c r="AI35" s="28">
        <f t="shared" ref="AI35:AI42" si="67">+AD35-AF35</f>
        <v>0</v>
      </c>
      <c r="AJ35" s="92">
        <f t="shared" ref="AJ35:AJ42" si="68">IFERROR(AI35*100%/AD35,0)</f>
        <v>0</v>
      </c>
      <c r="AK35" s="50">
        <f t="shared" si="52"/>
        <v>0</v>
      </c>
      <c r="AL35" s="28">
        <v>5</v>
      </c>
      <c r="AM35" s="50">
        <f t="shared" si="53"/>
        <v>496825</v>
      </c>
      <c r="AN35" s="120">
        <v>5</v>
      </c>
      <c r="AO35" s="121">
        <f t="shared" ref="AO35:AO42" si="69">IFERROR(AN35*100%/AL35,0)</f>
        <v>1</v>
      </c>
      <c r="AP35" s="122">
        <f t="shared" ref="AP35:AP42" si="70">AN35*$T35</f>
        <v>496825</v>
      </c>
      <c r="AQ35" s="88">
        <f t="shared" ref="AQ35:AQ42" si="71">+AL35-AN35</f>
        <v>0</v>
      </c>
      <c r="AR35" s="92">
        <f t="shared" ref="AR35:AR42" si="72">IFERROR(AQ35*100%/AL35,0)</f>
        <v>0</v>
      </c>
      <c r="AS35" s="50">
        <f t="shared" si="58"/>
        <v>0</v>
      </c>
      <c r="AT35" s="88"/>
      <c r="AU35" s="50">
        <f t="shared" si="33"/>
        <v>0</v>
      </c>
      <c r="AV35" s="88"/>
      <c r="AW35" s="88"/>
      <c r="AX35" s="88"/>
      <c r="AY35" s="88"/>
      <c r="AZ35" s="88"/>
      <c r="BA35" s="88"/>
      <c r="BC35" s="90"/>
      <c r="BD35" s="128"/>
      <c r="BE35" s="169"/>
      <c r="BF35" s="91"/>
      <c r="BG35" s="128"/>
      <c r="BH35" s="90"/>
      <c r="BI35" s="92"/>
      <c r="BJ35" s="128"/>
    </row>
    <row r="36" spans="2:62" s="25" customFormat="1" ht="53" customHeight="1" x14ac:dyDescent="0.35">
      <c r="B36" s="26">
        <v>20</v>
      </c>
      <c r="C36" s="26">
        <v>53101602</v>
      </c>
      <c r="D36" s="27" t="s">
        <v>50</v>
      </c>
      <c r="E36" s="26" t="s">
        <v>28</v>
      </c>
      <c r="F36" s="26">
        <v>7</v>
      </c>
      <c r="G36" s="41">
        <v>78000</v>
      </c>
      <c r="H36" s="30" t="e">
        <f>ROUND(G36*(#REF!+1),0)</f>
        <v>#REF!</v>
      </c>
      <c r="I36" s="42">
        <v>99346.7</v>
      </c>
      <c r="J36" s="38">
        <v>101150</v>
      </c>
      <c r="K36" s="38">
        <v>109242</v>
      </c>
      <c r="L36" s="33">
        <f t="shared" si="39"/>
        <v>99346.7</v>
      </c>
      <c r="M36" s="33">
        <f t="shared" si="40"/>
        <v>103246.23333333334</v>
      </c>
      <c r="N36" s="33">
        <f t="shared" si="41"/>
        <v>101150</v>
      </c>
      <c r="O36" s="33">
        <f t="shared" si="42"/>
        <v>103158.0185859488</v>
      </c>
      <c r="P36" s="33">
        <f t="shared" si="43"/>
        <v>2695.0092173867201</v>
      </c>
      <c r="Q36" s="34">
        <f t="shared" si="44"/>
        <v>2.6125057987046375E-2</v>
      </c>
      <c r="R36" s="35" t="e">
        <f>ROUND(IF(Q36&lt;=#REF!,L36,O36),0)</f>
        <v>#REF!</v>
      </c>
      <c r="S36" s="36" t="e">
        <f>IF(Q36&lt;=#REF!,"MENOR VALOR","MEDIA GEOMETRICA")</f>
        <v>#REF!</v>
      </c>
      <c r="T36" s="33">
        <v>99365</v>
      </c>
      <c r="U36" s="50">
        <f t="shared" si="14"/>
        <v>695555</v>
      </c>
      <c r="V36" s="28">
        <v>1</v>
      </c>
      <c r="W36" s="50">
        <f t="shared" si="59"/>
        <v>99365</v>
      </c>
      <c r="X36" s="120">
        <v>1</v>
      </c>
      <c r="Y36" s="121">
        <f t="shared" si="60"/>
        <v>1</v>
      </c>
      <c r="Z36" s="122">
        <f t="shared" si="61"/>
        <v>99365</v>
      </c>
      <c r="AA36" s="28">
        <f t="shared" si="62"/>
        <v>0</v>
      </c>
      <c r="AB36" s="92">
        <f t="shared" si="63"/>
        <v>0</v>
      </c>
      <c r="AC36" s="50">
        <f t="shared" si="64"/>
        <v>0</v>
      </c>
      <c r="AD36" s="28">
        <v>1</v>
      </c>
      <c r="AE36" s="50">
        <f t="shared" si="47"/>
        <v>99365</v>
      </c>
      <c r="AF36" s="120">
        <v>1</v>
      </c>
      <c r="AG36" s="121">
        <f t="shared" si="65"/>
        <v>1</v>
      </c>
      <c r="AH36" s="122">
        <f t="shared" si="66"/>
        <v>99365</v>
      </c>
      <c r="AI36" s="28">
        <f t="shared" si="67"/>
        <v>0</v>
      </c>
      <c r="AJ36" s="92">
        <f t="shared" si="68"/>
        <v>0</v>
      </c>
      <c r="AK36" s="50">
        <f t="shared" si="52"/>
        <v>0</v>
      </c>
      <c r="AL36" s="28">
        <v>5</v>
      </c>
      <c r="AM36" s="50">
        <f t="shared" si="53"/>
        <v>496825</v>
      </c>
      <c r="AN36" s="120">
        <v>5</v>
      </c>
      <c r="AO36" s="121">
        <f t="shared" si="69"/>
        <v>1</v>
      </c>
      <c r="AP36" s="122">
        <f t="shared" si="70"/>
        <v>496825</v>
      </c>
      <c r="AQ36" s="88">
        <f t="shared" si="71"/>
        <v>0</v>
      </c>
      <c r="AR36" s="92">
        <f t="shared" si="72"/>
        <v>0</v>
      </c>
      <c r="AS36" s="50">
        <f t="shared" si="58"/>
        <v>0</v>
      </c>
      <c r="AT36" s="88"/>
      <c r="AU36" s="50">
        <f t="shared" si="33"/>
        <v>0</v>
      </c>
      <c r="AV36" s="88"/>
      <c r="AW36" s="88"/>
      <c r="AX36" s="88"/>
      <c r="AY36" s="88"/>
      <c r="AZ36" s="88"/>
      <c r="BA36" s="88"/>
      <c r="BC36" s="90"/>
      <c r="BD36" s="128"/>
      <c r="BE36" s="169"/>
      <c r="BF36" s="91"/>
      <c r="BG36" s="128"/>
      <c r="BH36" s="90"/>
      <c r="BI36" s="92"/>
      <c r="BJ36" s="128"/>
    </row>
    <row r="37" spans="2:62" s="25" customFormat="1" ht="53" customHeight="1" x14ac:dyDescent="0.35">
      <c r="B37" s="26">
        <v>21</v>
      </c>
      <c r="C37" s="26">
        <v>53101602</v>
      </c>
      <c r="D37" s="27" t="s">
        <v>51</v>
      </c>
      <c r="E37" s="26" t="s">
        <v>28</v>
      </c>
      <c r="F37" s="26">
        <v>7</v>
      </c>
      <c r="G37" s="41">
        <v>78000</v>
      </c>
      <c r="H37" s="30" t="e">
        <f>ROUND(G37*(#REF!+1),0)</f>
        <v>#REF!</v>
      </c>
      <c r="I37" s="42">
        <v>99346.7</v>
      </c>
      <c r="J37" s="38">
        <v>101150</v>
      </c>
      <c r="K37" s="38">
        <v>109242</v>
      </c>
      <c r="L37" s="33">
        <f t="shared" si="39"/>
        <v>99346.7</v>
      </c>
      <c r="M37" s="33">
        <f t="shared" si="40"/>
        <v>103246.23333333334</v>
      </c>
      <c r="N37" s="33">
        <f t="shared" si="41"/>
        <v>101150</v>
      </c>
      <c r="O37" s="33">
        <f t="shared" si="42"/>
        <v>103158.0185859488</v>
      </c>
      <c r="P37" s="33">
        <f t="shared" si="43"/>
        <v>2695.0092173867201</v>
      </c>
      <c r="Q37" s="34">
        <f t="shared" si="44"/>
        <v>2.6125057987046375E-2</v>
      </c>
      <c r="R37" s="35" t="e">
        <f>ROUND(IF(Q37&lt;=#REF!,L37,O37),0)</f>
        <v>#REF!</v>
      </c>
      <c r="S37" s="36" t="e">
        <f>IF(Q37&lt;=#REF!,"MENOR VALOR","MEDIA GEOMETRICA")</f>
        <v>#REF!</v>
      </c>
      <c r="T37" s="33">
        <v>99365</v>
      </c>
      <c r="U37" s="50">
        <f t="shared" si="14"/>
        <v>695555</v>
      </c>
      <c r="V37" s="28">
        <v>1</v>
      </c>
      <c r="W37" s="50">
        <f t="shared" si="59"/>
        <v>99365</v>
      </c>
      <c r="X37" s="120">
        <v>1</v>
      </c>
      <c r="Y37" s="121">
        <f t="shared" si="60"/>
        <v>1</v>
      </c>
      <c r="Z37" s="122">
        <f t="shared" si="61"/>
        <v>99365</v>
      </c>
      <c r="AA37" s="28">
        <f t="shared" si="62"/>
        <v>0</v>
      </c>
      <c r="AB37" s="92">
        <f t="shared" si="63"/>
        <v>0</v>
      </c>
      <c r="AC37" s="50">
        <f t="shared" si="64"/>
        <v>0</v>
      </c>
      <c r="AD37" s="28">
        <v>1</v>
      </c>
      <c r="AE37" s="50">
        <f t="shared" si="47"/>
        <v>99365</v>
      </c>
      <c r="AF37" s="120">
        <v>1</v>
      </c>
      <c r="AG37" s="121">
        <f t="shared" si="65"/>
        <v>1</v>
      </c>
      <c r="AH37" s="122">
        <f t="shared" si="66"/>
        <v>99365</v>
      </c>
      <c r="AI37" s="28">
        <f t="shared" si="67"/>
        <v>0</v>
      </c>
      <c r="AJ37" s="92">
        <f t="shared" si="68"/>
        <v>0</v>
      </c>
      <c r="AK37" s="50">
        <f t="shared" si="52"/>
        <v>0</v>
      </c>
      <c r="AL37" s="28">
        <v>5</v>
      </c>
      <c r="AM37" s="50">
        <f t="shared" si="53"/>
        <v>496825</v>
      </c>
      <c r="AN37" s="120">
        <v>5</v>
      </c>
      <c r="AO37" s="121">
        <f t="shared" si="69"/>
        <v>1</v>
      </c>
      <c r="AP37" s="122">
        <f t="shared" si="70"/>
        <v>496825</v>
      </c>
      <c r="AQ37" s="88">
        <f t="shared" si="71"/>
        <v>0</v>
      </c>
      <c r="AR37" s="92">
        <f t="shared" si="72"/>
        <v>0</v>
      </c>
      <c r="AS37" s="50">
        <f t="shared" si="58"/>
        <v>0</v>
      </c>
      <c r="AT37" s="88"/>
      <c r="AU37" s="50">
        <f t="shared" si="33"/>
        <v>0</v>
      </c>
      <c r="AV37" s="88"/>
      <c r="AW37" s="88"/>
      <c r="AX37" s="88"/>
      <c r="AY37" s="88"/>
      <c r="AZ37" s="88"/>
      <c r="BA37" s="88"/>
      <c r="BC37" s="90"/>
      <c r="BD37" s="128"/>
      <c r="BE37" s="169"/>
      <c r="BF37" s="91"/>
      <c r="BG37" s="128"/>
      <c r="BH37" s="90"/>
      <c r="BI37" s="92"/>
      <c r="BJ37" s="128"/>
    </row>
    <row r="38" spans="2:62" s="25" customFormat="1" ht="53" customHeight="1" x14ac:dyDescent="0.35">
      <c r="B38" s="26">
        <v>22</v>
      </c>
      <c r="C38" s="26">
        <v>53101502</v>
      </c>
      <c r="D38" s="27" t="s">
        <v>52</v>
      </c>
      <c r="E38" s="26" t="s">
        <v>28</v>
      </c>
      <c r="F38" s="26">
        <v>7</v>
      </c>
      <c r="G38" s="41">
        <v>82000</v>
      </c>
      <c r="H38" s="30" t="e">
        <f>ROUND(G38*(#REF!+1),0)</f>
        <v>#REF!</v>
      </c>
      <c r="I38" s="42">
        <v>116878.47</v>
      </c>
      <c r="J38" s="38">
        <v>119000</v>
      </c>
      <c r="K38" s="38">
        <v>127449</v>
      </c>
      <c r="L38" s="33">
        <f t="shared" si="39"/>
        <v>116878.47</v>
      </c>
      <c r="M38" s="33">
        <f t="shared" si="40"/>
        <v>121109.15666666666</v>
      </c>
      <c r="N38" s="33">
        <f t="shared" si="41"/>
        <v>119000</v>
      </c>
      <c r="O38" s="33">
        <f t="shared" si="42"/>
        <v>121024.31609849559</v>
      </c>
      <c r="P38" s="33">
        <f t="shared" si="43"/>
        <v>2931.5558900020224</v>
      </c>
      <c r="Q38" s="34">
        <f t="shared" si="44"/>
        <v>2.4222866813113628E-2</v>
      </c>
      <c r="R38" s="35" t="e">
        <f>ROUND(IF(Q38&lt;=#REF!,L38,O38),0)</f>
        <v>#REF!</v>
      </c>
      <c r="S38" s="36" t="e">
        <f>IF(Q38&lt;=#REF!,"MENOR VALOR","MEDIA GEOMETRICA")</f>
        <v>#REF!</v>
      </c>
      <c r="T38" s="33">
        <v>117810</v>
      </c>
      <c r="U38" s="50">
        <f t="shared" si="14"/>
        <v>824670</v>
      </c>
      <c r="V38" s="28">
        <v>1</v>
      </c>
      <c r="W38" s="50">
        <f t="shared" si="59"/>
        <v>117810</v>
      </c>
      <c r="X38" s="120">
        <v>1</v>
      </c>
      <c r="Y38" s="121">
        <f t="shared" si="60"/>
        <v>1</v>
      </c>
      <c r="Z38" s="122">
        <f t="shared" si="61"/>
        <v>117810</v>
      </c>
      <c r="AA38" s="28">
        <f t="shared" si="62"/>
        <v>0</v>
      </c>
      <c r="AB38" s="92">
        <f t="shared" si="63"/>
        <v>0</v>
      </c>
      <c r="AC38" s="50">
        <f t="shared" si="64"/>
        <v>0</v>
      </c>
      <c r="AD38" s="28">
        <v>1</v>
      </c>
      <c r="AE38" s="50">
        <f t="shared" si="47"/>
        <v>117810</v>
      </c>
      <c r="AF38" s="120">
        <v>1</v>
      </c>
      <c r="AG38" s="121">
        <f t="shared" si="65"/>
        <v>1</v>
      </c>
      <c r="AH38" s="122">
        <f t="shared" si="66"/>
        <v>117810</v>
      </c>
      <c r="AI38" s="28">
        <f t="shared" si="67"/>
        <v>0</v>
      </c>
      <c r="AJ38" s="92">
        <f t="shared" si="68"/>
        <v>0</v>
      </c>
      <c r="AK38" s="50">
        <f t="shared" si="52"/>
        <v>0</v>
      </c>
      <c r="AL38" s="28">
        <v>5</v>
      </c>
      <c r="AM38" s="50">
        <f t="shared" si="53"/>
        <v>589050</v>
      </c>
      <c r="AN38" s="120">
        <v>5</v>
      </c>
      <c r="AO38" s="121">
        <f t="shared" si="69"/>
        <v>1</v>
      </c>
      <c r="AP38" s="122">
        <f t="shared" si="70"/>
        <v>589050</v>
      </c>
      <c r="AQ38" s="88">
        <f t="shared" si="71"/>
        <v>0</v>
      </c>
      <c r="AR38" s="92">
        <f t="shared" si="72"/>
        <v>0</v>
      </c>
      <c r="AS38" s="50">
        <f t="shared" si="58"/>
        <v>0</v>
      </c>
      <c r="AT38" s="88"/>
      <c r="AU38" s="50">
        <f t="shared" si="33"/>
        <v>0</v>
      </c>
      <c r="AV38" s="88"/>
      <c r="AW38" s="88"/>
      <c r="AX38" s="88"/>
      <c r="AY38" s="88"/>
      <c r="AZ38" s="88"/>
      <c r="BA38" s="88"/>
      <c r="BC38" s="90"/>
      <c r="BD38" s="128"/>
      <c r="BE38" s="169"/>
      <c r="BF38" s="91"/>
      <c r="BG38" s="128"/>
      <c r="BH38" s="90"/>
      <c r="BI38" s="92"/>
      <c r="BJ38" s="128"/>
    </row>
    <row r="39" spans="2:62" s="25" customFormat="1" ht="53" customHeight="1" x14ac:dyDescent="0.35">
      <c r="B39" s="26">
        <v>23</v>
      </c>
      <c r="C39" s="26">
        <v>53101502</v>
      </c>
      <c r="D39" s="27" t="s">
        <v>53</v>
      </c>
      <c r="E39" s="26" t="s">
        <v>28</v>
      </c>
      <c r="F39" s="26">
        <v>7</v>
      </c>
      <c r="G39" s="41">
        <v>82000</v>
      </c>
      <c r="H39" s="30" t="e">
        <f>ROUND(G39*(#REF!+1),0)</f>
        <v>#REF!</v>
      </c>
      <c r="I39" s="42">
        <v>116878.47</v>
      </c>
      <c r="J39" s="38">
        <v>119000</v>
      </c>
      <c r="K39" s="38">
        <v>127449</v>
      </c>
      <c r="L39" s="33">
        <f t="shared" si="39"/>
        <v>116878.47</v>
      </c>
      <c r="M39" s="33">
        <f t="shared" si="40"/>
        <v>121109.15666666666</v>
      </c>
      <c r="N39" s="33">
        <f t="shared" si="41"/>
        <v>119000</v>
      </c>
      <c r="O39" s="33">
        <f t="shared" si="42"/>
        <v>121024.31609849559</v>
      </c>
      <c r="P39" s="33">
        <f t="shared" si="43"/>
        <v>2931.5558900020224</v>
      </c>
      <c r="Q39" s="34">
        <f t="shared" si="44"/>
        <v>2.4222866813113628E-2</v>
      </c>
      <c r="R39" s="35" t="e">
        <f>ROUND(IF(Q39&lt;=#REF!,L39,O39),0)</f>
        <v>#REF!</v>
      </c>
      <c r="S39" s="36" t="e">
        <f>IF(Q39&lt;=#REF!,"MENOR VALOR","MEDIA GEOMETRICA")</f>
        <v>#REF!</v>
      </c>
      <c r="T39" s="33">
        <v>117810</v>
      </c>
      <c r="U39" s="50">
        <f t="shared" si="14"/>
        <v>824670</v>
      </c>
      <c r="V39" s="28">
        <v>1</v>
      </c>
      <c r="W39" s="50">
        <f t="shared" si="59"/>
        <v>117810</v>
      </c>
      <c r="X39" s="120">
        <v>1</v>
      </c>
      <c r="Y39" s="121">
        <f t="shared" si="60"/>
        <v>1</v>
      </c>
      <c r="Z39" s="122">
        <f t="shared" si="61"/>
        <v>117810</v>
      </c>
      <c r="AA39" s="28">
        <f t="shared" si="62"/>
        <v>0</v>
      </c>
      <c r="AB39" s="92">
        <f t="shared" si="63"/>
        <v>0</v>
      </c>
      <c r="AC39" s="50">
        <f t="shared" si="64"/>
        <v>0</v>
      </c>
      <c r="AD39" s="28">
        <v>1</v>
      </c>
      <c r="AE39" s="50">
        <f t="shared" si="47"/>
        <v>117810</v>
      </c>
      <c r="AF39" s="120">
        <v>1</v>
      </c>
      <c r="AG39" s="121">
        <f t="shared" si="65"/>
        <v>1</v>
      </c>
      <c r="AH39" s="122">
        <f t="shared" si="66"/>
        <v>117810</v>
      </c>
      <c r="AI39" s="28">
        <f t="shared" si="67"/>
        <v>0</v>
      </c>
      <c r="AJ39" s="92">
        <f t="shared" si="68"/>
        <v>0</v>
      </c>
      <c r="AK39" s="50">
        <f t="shared" si="52"/>
        <v>0</v>
      </c>
      <c r="AL39" s="28">
        <v>5</v>
      </c>
      <c r="AM39" s="50">
        <f t="shared" si="53"/>
        <v>589050</v>
      </c>
      <c r="AN39" s="120">
        <v>5</v>
      </c>
      <c r="AO39" s="121">
        <f t="shared" si="69"/>
        <v>1</v>
      </c>
      <c r="AP39" s="122">
        <f t="shared" si="70"/>
        <v>589050</v>
      </c>
      <c r="AQ39" s="88">
        <f t="shared" si="71"/>
        <v>0</v>
      </c>
      <c r="AR39" s="92">
        <f t="shared" si="72"/>
        <v>0</v>
      </c>
      <c r="AS39" s="50">
        <f t="shared" si="58"/>
        <v>0</v>
      </c>
      <c r="AT39" s="88"/>
      <c r="AU39" s="50">
        <f t="shared" si="33"/>
        <v>0</v>
      </c>
      <c r="AV39" s="88"/>
      <c r="AW39" s="88"/>
      <c r="AX39" s="88"/>
      <c r="AY39" s="88"/>
      <c r="AZ39" s="88"/>
      <c r="BA39" s="88"/>
      <c r="BC39" s="90"/>
      <c r="BD39" s="128"/>
      <c r="BE39" s="169"/>
      <c r="BF39" s="91"/>
      <c r="BG39" s="128"/>
      <c r="BH39" s="90"/>
      <c r="BI39" s="92"/>
      <c r="BJ39" s="128"/>
    </row>
    <row r="40" spans="2:62" s="25" customFormat="1" ht="53" customHeight="1" x14ac:dyDescent="0.35">
      <c r="B40" s="26">
        <v>24</v>
      </c>
      <c r="C40" s="26">
        <v>53102501</v>
      </c>
      <c r="D40" s="27" t="s">
        <v>54</v>
      </c>
      <c r="E40" s="26" t="s">
        <v>28</v>
      </c>
      <c r="F40" s="26">
        <v>7</v>
      </c>
      <c r="G40" s="41">
        <v>25000</v>
      </c>
      <c r="H40" s="30" t="e">
        <f>ROUND(G40*(#REF!+1),0)</f>
        <v>#REF!</v>
      </c>
      <c r="I40" s="42">
        <v>44413.82</v>
      </c>
      <c r="J40" s="38">
        <v>45220</v>
      </c>
      <c r="K40" s="38">
        <v>46124.4</v>
      </c>
      <c r="L40" s="33">
        <f t="shared" si="39"/>
        <v>44413.82</v>
      </c>
      <c r="M40" s="33">
        <f t="shared" si="40"/>
        <v>45252.74</v>
      </c>
      <c r="N40" s="33">
        <f t="shared" si="41"/>
        <v>45220</v>
      </c>
      <c r="O40" s="33">
        <f t="shared" si="42"/>
        <v>45247.348922784178</v>
      </c>
      <c r="P40" s="33">
        <f t="shared" si="43"/>
        <v>589.3939536158108</v>
      </c>
      <c r="Q40" s="34">
        <f t="shared" si="44"/>
        <v>1.3026043904177182E-2</v>
      </c>
      <c r="R40" s="35" t="e">
        <f>ROUND(IF(Q40&lt;=#REF!,L40,O40),0)</f>
        <v>#REF!</v>
      </c>
      <c r="S40" s="36" t="e">
        <f>IF(Q40&lt;=#REF!,"MENOR VALOR","MEDIA GEOMETRICA")</f>
        <v>#REF!</v>
      </c>
      <c r="T40" s="33">
        <v>42840</v>
      </c>
      <c r="U40" s="50">
        <f t="shared" si="14"/>
        <v>299880</v>
      </c>
      <c r="V40" s="28">
        <v>1</v>
      </c>
      <c r="W40" s="50">
        <f t="shared" si="59"/>
        <v>42840</v>
      </c>
      <c r="X40" s="120">
        <v>1</v>
      </c>
      <c r="Y40" s="121">
        <f t="shared" si="60"/>
        <v>1</v>
      </c>
      <c r="Z40" s="122">
        <f t="shared" si="61"/>
        <v>42840</v>
      </c>
      <c r="AA40" s="28">
        <f t="shared" si="62"/>
        <v>0</v>
      </c>
      <c r="AB40" s="92">
        <f t="shared" si="63"/>
        <v>0</v>
      </c>
      <c r="AC40" s="50">
        <f t="shared" si="64"/>
        <v>0</v>
      </c>
      <c r="AD40" s="28">
        <v>1</v>
      </c>
      <c r="AE40" s="50">
        <f t="shared" si="47"/>
        <v>42840</v>
      </c>
      <c r="AF40" s="120">
        <v>1</v>
      </c>
      <c r="AG40" s="121">
        <f t="shared" si="65"/>
        <v>1</v>
      </c>
      <c r="AH40" s="122">
        <f t="shared" si="66"/>
        <v>42840</v>
      </c>
      <c r="AI40" s="28">
        <f t="shared" si="67"/>
        <v>0</v>
      </c>
      <c r="AJ40" s="92">
        <f t="shared" si="68"/>
        <v>0</v>
      </c>
      <c r="AK40" s="50">
        <f t="shared" si="52"/>
        <v>0</v>
      </c>
      <c r="AL40" s="28">
        <v>5</v>
      </c>
      <c r="AM40" s="50">
        <f t="shared" si="53"/>
        <v>214200</v>
      </c>
      <c r="AN40" s="120">
        <v>5</v>
      </c>
      <c r="AO40" s="121">
        <f t="shared" si="69"/>
        <v>1</v>
      </c>
      <c r="AP40" s="122">
        <f t="shared" si="70"/>
        <v>214200</v>
      </c>
      <c r="AQ40" s="88">
        <f t="shared" si="71"/>
        <v>0</v>
      </c>
      <c r="AR40" s="92">
        <f t="shared" si="72"/>
        <v>0</v>
      </c>
      <c r="AS40" s="50">
        <f t="shared" si="58"/>
        <v>0</v>
      </c>
      <c r="AT40" s="88"/>
      <c r="AU40" s="50">
        <f t="shared" si="33"/>
        <v>0</v>
      </c>
      <c r="AV40" s="88"/>
      <c r="AW40" s="88"/>
      <c r="AX40" s="88"/>
      <c r="AY40" s="88"/>
      <c r="AZ40" s="88"/>
      <c r="BA40" s="88"/>
      <c r="BC40" s="90"/>
      <c r="BD40" s="128"/>
      <c r="BE40" s="169"/>
      <c r="BF40" s="91"/>
      <c r="BG40" s="128"/>
      <c r="BH40" s="90"/>
      <c r="BI40" s="92"/>
      <c r="BJ40" s="128"/>
    </row>
    <row r="41" spans="2:62" s="25" customFormat="1" ht="53" customHeight="1" x14ac:dyDescent="0.35">
      <c r="B41" s="26">
        <v>25</v>
      </c>
      <c r="C41" s="26">
        <v>53111601</v>
      </c>
      <c r="D41" s="27" t="s">
        <v>55</v>
      </c>
      <c r="E41" s="26" t="s">
        <v>43</v>
      </c>
      <c r="F41" s="26">
        <v>5</v>
      </c>
      <c r="G41" s="41">
        <v>115000</v>
      </c>
      <c r="H41" s="30" t="e">
        <f>ROUND(G41*(#REF!+1),0)</f>
        <v>#REF!</v>
      </c>
      <c r="I41" s="42">
        <v>239600.86</v>
      </c>
      <c r="J41" s="38">
        <v>243950</v>
      </c>
      <c r="K41" s="38">
        <v>254898</v>
      </c>
      <c r="L41" s="33">
        <f t="shared" si="39"/>
        <v>239600.86</v>
      </c>
      <c r="M41" s="33">
        <f t="shared" si="40"/>
        <v>246149.62</v>
      </c>
      <c r="N41" s="33">
        <f t="shared" si="41"/>
        <v>243950</v>
      </c>
      <c r="O41" s="33">
        <f t="shared" si="42"/>
        <v>246066.15002284248</v>
      </c>
      <c r="P41" s="33">
        <f t="shared" si="43"/>
        <v>4571.65041748966</v>
      </c>
      <c r="Q41" s="34">
        <f t="shared" si="44"/>
        <v>1.8578948860155167E-2</v>
      </c>
      <c r="R41" s="35" t="e">
        <f>ROUND(IF(Q41&lt;=#REF!,L41,O41),0)</f>
        <v>#REF!</v>
      </c>
      <c r="S41" s="36" t="e">
        <f>IF(Q41&lt;=#REF!,"MENOR VALOR","MEDIA GEOMETRICA")</f>
        <v>#REF!</v>
      </c>
      <c r="T41" s="33">
        <v>238000</v>
      </c>
      <c r="U41" s="50">
        <f t="shared" si="14"/>
        <v>1190000</v>
      </c>
      <c r="V41" s="28"/>
      <c r="W41" s="50">
        <v>0</v>
      </c>
      <c r="X41" s="120"/>
      <c r="Y41" s="121">
        <f t="shared" si="60"/>
        <v>0</v>
      </c>
      <c r="Z41" s="122">
        <v>0</v>
      </c>
      <c r="AA41" s="28">
        <v>0</v>
      </c>
      <c r="AB41" s="92">
        <f t="shared" si="63"/>
        <v>0</v>
      </c>
      <c r="AC41" s="50">
        <f t="shared" si="64"/>
        <v>0</v>
      </c>
      <c r="AD41" s="28"/>
      <c r="AE41" s="50">
        <f t="shared" si="47"/>
        <v>0</v>
      </c>
      <c r="AF41" s="120"/>
      <c r="AG41" s="121">
        <f t="shared" si="65"/>
        <v>0</v>
      </c>
      <c r="AH41" s="122">
        <f t="shared" si="66"/>
        <v>0</v>
      </c>
      <c r="AI41" s="28">
        <f t="shared" si="67"/>
        <v>0</v>
      </c>
      <c r="AJ41" s="92">
        <f t="shared" si="68"/>
        <v>0</v>
      </c>
      <c r="AK41" s="50">
        <f t="shared" si="52"/>
        <v>0</v>
      </c>
      <c r="AL41" s="28">
        <v>5</v>
      </c>
      <c r="AM41" s="50">
        <f t="shared" si="53"/>
        <v>1190000</v>
      </c>
      <c r="AN41" s="120">
        <v>5</v>
      </c>
      <c r="AO41" s="121">
        <f t="shared" si="69"/>
        <v>1</v>
      </c>
      <c r="AP41" s="122">
        <f t="shared" si="70"/>
        <v>1190000</v>
      </c>
      <c r="AQ41" s="88">
        <f t="shared" si="71"/>
        <v>0</v>
      </c>
      <c r="AR41" s="92">
        <f t="shared" si="72"/>
        <v>0</v>
      </c>
      <c r="AS41" s="50">
        <f t="shared" si="58"/>
        <v>0</v>
      </c>
      <c r="AT41" s="88"/>
      <c r="AU41" s="50">
        <f t="shared" si="33"/>
        <v>0</v>
      </c>
      <c r="AV41" s="88"/>
      <c r="AW41" s="88"/>
      <c r="AX41" s="88"/>
      <c r="AY41" s="88"/>
      <c r="AZ41" s="88"/>
      <c r="BA41" s="88"/>
      <c r="BC41" s="90"/>
      <c r="BD41" s="128"/>
      <c r="BE41" s="169"/>
      <c r="BF41" s="91"/>
      <c r="BG41" s="128"/>
      <c r="BH41" s="90"/>
      <c r="BI41" s="92"/>
      <c r="BJ41" s="128"/>
    </row>
    <row r="42" spans="2:62" s="25" customFormat="1" ht="53" customHeight="1" x14ac:dyDescent="0.35">
      <c r="B42" s="26">
        <v>26</v>
      </c>
      <c r="C42" s="26">
        <v>53111601</v>
      </c>
      <c r="D42" s="27" t="s">
        <v>56</v>
      </c>
      <c r="E42" s="26" t="s">
        <v>43</v>
      </c>
      <c r="F42" s="26">
        <v>16</v>
      </c>
      <c r="G42" s="41">
        <v>115000</v>
      </c>
      <c r="H42" s="30" t="e">
        <f>ROUND(G42*(#REF!+1),0)</f>
        <v>#REF!</v>
      </c>
      <c r="I42" s="42">
        <v>187005.55</v>
      </c>
      <c r="J42" s="38">
        <v>190400</v>
      </c>
      <c r="K42" s="38">
        <v>206346</v>
      </c>
      <c r="L42" s="33">
        <f t="shared" si="39"/>
        <v>187005.55</v>
      </c>
      <c r="M42" s="33">
        <f t="shared" si="40"/>
        <v>194583.85</v>
      </c>
      <c r="N42" s="33">
        <f t="shared" si="41"/>
        <v>190400</v>
      </c>
      <c r="O42" s="33">
        <f t="shared" si="42"/>
        <v>194404.28418947986</v>
      </c>
      <c r="P42" s="33">
        <f t="shared" si="43"/>
        <v>5231.6951175779732</v>
      </c>
      <c r="Q42" s="34">
        <f t="shared" si="44"/>
        <v>2.6911418847533224E-2</v>
      </c>
      <c r="R42" s="35" t="e">
        <f>ROUND(IF(Q42&lt;=#REF!,L42,O42),0)</f>
        <v>#REF!</v>
      </c>
      <c r="S42" s="36" t="e">
        <f>IF(Q42&lt;=#REF!,"MENOR VALOR","MEDIA GEOMETRICA")</f>
        <v>#REF!</v>
      </c>
      <c r="T42" s="33">
        <v>185045</v>
      </c>
      <c r="U42" s="50">
        <f t="shared" si="14"/>
        <v>2960720</v>
      </c>
      <c r="V42" s="28">
        <v>3</v>
      </c>
      <c r="W42" s="50">
        <f t="shared" si="59"/>
        <v>555135</v>
      </c>
      <c r="X42" s="120">
        <v>3</v>
      </c>
      <c r="Y42" s="121">
        <f t="shared" si="60"/>
        <v>1</v>
      </c>
      <c r="Z42" s="122">
        <f t="shared" si="61"/>
        <v>555135</v>
      </c>
      <c r="AA42" s="28">
        <f t="shared" si="62"/>
        <v>0</v>
      </c>
      <c r="AB42" s="92">
        <f t="shared" si="63"/>
        <v>0</v>
      </c>
      <c r="AC42" s="50">
        <f t="shared" si="64"/>
        <v>0</v>
      </c>
      <c r="AD42" s="28">
        <v>3</v>
      </c>
      <c r="AE42" s="50">
        <f t="shared" si="47"/>
        <v>555135</v>
      </c>
      <c r="AF42" s="120">
        <v>3</v>
      </c>
      <c r="AG42" s="121">
        <f t="shared" si="65"/>
        <v>1</v>
      </c>
      <c r="AH42" s="122">
        <f t="shared" si="66"/>
        <v>555135</v>
      </c>
      <c r="AI42" s="28">
        <f t="shared" si="67"/>
        <v>0</v>
      </c>
      <c r="AJ42" s="92">
        <f t="shared" si="68"/>
        <v>0</v>
      </c>
      <c r="AK42" s="50">
        <f t="shared" si="52"/>
        <v>0</v>
      </c>
      <c r="AL42" s="28">
        <v>10</v>
      </c>
      <c r="AM42" s="50">
        <f t="shared" si="53"/>
        <v>1850450</v>
      </c>
      <c r="AN42" s="120">
        <v>5</v>
      </c>
      <c r="AO42" s="121">
        <f t="shared" si="69"/>
        <v>0.5</v>
      </c>
      <c r="AP42" s="122">
        <f t="shared" si="70"/>
        <v>925225</v>
      </c>
      <c r="AQ42" s="88">
        <f t="shared" si="71"/>
        <v>5</v>
      </c>
      <c r="AR42" s="92">
        <f t="shared" si="72"/>
        <v>0.5</v>
      </c>
      <c r="AS42" s="50">
        <f t="shared" si="58"/>
        <v>925225</v>
      </c>
      <c r="AT42" s="88"/>
      <c r="AU42" s="50">
        <f t="shared" si="33"/>
        <v>0</v>
      </c>
      <c r="AV42" s="88"/>
      <c r="AW42" s="88"/>
      <c r="AX42" s="88"/>
      <c r="AY42" s="88"/>
      <c r="AZ42" s="88"/>
      <c r="BA42" s="88"/>
      <c r="BC42" s="90"/>
      <c r="BD42" s="128"/>
      <c r="BE42" s="169"/>
      <c r="BF42" s="91"/>
      <c r="BG42" s="128"/>
      <c r="BH42" s="90"/>
      <c r="BI42" s="92"/>
      <c r="BJ42" s="128"/>
    </row>
    <row r="43" spans="2:62" s="25" customFormat="1" ht="22.5" customHeight="1" x14ac:dyDescent="0.35">
      <c r="B43" s="195" t="s">
        <v>57</v>
      </c>
      <c r="C43" s="195"/>
      <c r="D43" s="195"/>
      <c r="E43" s="195"/>
      <c r="F43" s="195"/>
      <c r="G43" s="196"/>
      <c r="H43" s="197"/>
      <c r="I43" s="198"/>
      <c r="J43" s="199"/>
      <c r="K43" s="199"/>
      <c r="L43" s="200"/>
      <c r="M43" s="200"/>
      <c r="N43" s="200"/>
      <c r="O43" s="200"/>
      <c r="P43" s="200"/>
      <c r="Q43" s="200"/>
      <c r="R43" s="200"/>
      <c r="S43" s="200"/>
      <c r="T43" s="200"/>
      <c r="U43" s="201"/>
      <c r="V43" s="201"/>
      <c r="W43" s="201"/>
      <c r="X43" s="201"/>
      <c r="Y43" s="201"/>
      <c r="Z43" s="201"/>
      <c r="AA43" s="202"/>
      <c r="AB43" s="201"/>
      <c r="AC43" s="201"/>
      <c r="AD43" s="201"/>
      <c r="AE43" s="201"/>
      <c r="AF43" s="201"/>
      <c r="AG43" s="201"/>
      <c r="AH43" s="201"/>
      <c r="AI43" s="201"/>
      <c r="AJ43" s="201"/>
      <c r="AK43" s="201"/>
      <c r="AL43" s="202"/>
      <c r="AM43" s="201"/>
      <c r="AN43" s="201"/>
      <c r="AO43" s="201"/>
      <c r="AP43" s="201"/>
      <c r="AQ43" s="201"/>
      <c r="AR43" s="201"/>
      <c r="AS43" s="201"/>
      <c r="AT43" s="201"/>
      <c r="AU43" s="201"/>
      <c r="AV43" s="201"/>
      <c r="AW43" s="201"/>
      <c r="AX43" s="201"/>
      <c r="AY43" s="201"/>
      <c r="AZ43" s="201"/>
      <c r="BA43" s="201"/>
      <c r="BB43" s="203"/>
      <c r="BC43" s="204"/>
      <c r="BD43" s="205"/>
      <c r="BE43" s="205"/>
      <c r="BF43" s="205"/>
      <c r="BG43" s="205"/>
      <c r="BH43" s="205"/>
      <c r="BI43" s="205"/>
      <c r="BJ43" s="205"/>
    </row>
    <row r="44" spans="2:62" s="25" customFormat="1" ht="53" customHeight="1" x14ac:dyDescent="0.35">
      <c r="B44" s="26">
        <v>27</v>
      </c>
      <c r="C44" s="26">
        <v>53102704</v>
      </c>
      <c r="D44" s="27" t="s">
        <v>58</v>
      </c>
      <c r="E44" s="26" t="s">
        <v>28</v>
      </c>
      <c r="F44" s="26">
        <v>46</v>
      </c>
      <c r="G44" s="41">
        <v>80000</v>
      </c>
      <c r="H44" s="30" t="e">
        <f>ROUND(G44*(#REF!+1),0)</f>
        <v>#REF!</v>
      </c>
      <c r="I44" s="42">
        <v>111035</v>
      </c>
      <c r="J44" s="41">
        <v>113050</v>
      </c>
      <c r="K44" s="41">
        <v>115311</v>
      </c>
      <c r="L44" s="33">
        <f t="shared" ref="L44:L48" si="73">MIN(I44:K44)</f>
        <v>111035</v>
      </c>
      <c r="M44" s="33">
        <f t="shared" ref="M44:M48" si="74">AVERAGE(I44:K44)</f>
        <v>113132</v>
      </c>
      <c r="N44" s="33">
        <f t="shared" ref="N44:N48" si="75">MEDIAN(I44:K44)</f>
        <v>113050</v>
      </c>
      <c r="O44" s="33">
        <f t="shared" ref="O44:O48" si="76">GEOMEAN(I44:K44)</f>
        <v>113118.52512185386</v>
      </c>
      <c r="P44" s="33">
        <f t="shared" ref="P44:P48" si="77">STDEVA(L44,O44)</f>
        <v>1473.2747424353931</v>
      </c>
      <c r="Q44" s="34">
        <f t="shared" ref="Q44:Q48" si="78">P44/O44</f>
        <v>1.3024168595270738E-2</v>
      </c>
      <c r="R44" s="35" t="e">
        <f>ROUND(IF(Q44&lt;=#REF!,L44,O44),0)</f>
        <v>#REF!</v>
      </c>
      <c r="S44" s="36" t="e">
        <f>IF(Q44&lt;=#REF!,"MENOR VALOR","MEDIA GEOMETRICA")</f>
        <v>#REF!</v>
      </c>
      <c r="T44" s="33">
        <v>111265</v>
      </c>
      <c r="U44" s="50">
        <f t="shared" si="14"/>
        <v>5118190</v>
      </c>
      <c r="V44" s="28">
        <v>4</v>
      </c>
      <c r="W44" s="50">
        <f t="shared" ref="W44:W48" si="79">+V44*T44</f>
        <v>445060</v>
      </c>
      <c r="X44" s="120">
        <v>4</v>
      </c>
      <c r="Y44" s="121">
        <f t="shared" ref="Y44" si="80">IFERROR(X44*100%/V44,0)</f>
        <v>1</v>
      </c>
      <c r="Z44" s="122">
        <f t="shared" ref="Z44" si="81">X44*$T44</f>
        <v>445060</v>
      </c>
      <c r="AA44" s="28">
        <f t="shared" ref="AA44" si="82">+V44-X44</f>
        <v>0</v>
      </c>
      <c r="AB44" s="92">
        <f t="shared" ref="AB44" si="83">IFERROR(AA44*100%/V44,0)</f>
        <v>0</v>
      </c>
      <c r="AC44" s="50">
        <f t="shared" ref="AC44" si="84">AA44*T44</f>
        <v>0</v>
      </c>
      <c r="AD44" s="88"/>
      <c r="AE44" s="88"/>
      <c r="AF44" s="88"/>
      <c r="AG44" s="88"/>
      <c r="AH44" s="88"/>
      <c r="AI44" s="88"/>
      <c r="AJ44" s="88"/>
      <c r="AK44" s="88"/>
      <c r="AL44" s="28">
        <v>42</v>
      </c>
      <c r="AM44" s="50">
        <f t="shared" ref="AM44:AM48" si="85">+AL44*$T44</f>
        <v>4673130</v>
      </c>
      <c r="AN44" s="125">
        <v>28</v>
      </c>
      <c r="AO44" s="121">
        <f t="shared" ref="AO44" si="86">IFERROR(AN44*100%/AL44,0)</f>
        <v>0.66666666666666663</v>
      </c>
      <c r="AP44" s="122">
        <f t="shared" ref="AP44" si="87">AN44*$T44</f>
        <v>3115420</v>
      </c>
      <c r="AQ44" s="88">
        <f t="shared" ref="AQ44" si="88">+AL44-AN44</f>
        <v>14</v>
      </c>
      <c r="AR44" s="92">
        <f t="shared" ref="AR44" si="89">IFERROR(AQ44*100%/AL44,0)</f>
        <v>0.33333333333333331</v>
      </c>
      <c r="AS44" s="50">
        <f t="shared" ref="AS44:AS48" si="90">AQ44*T44</f>
        <v>1557710</v>
      </c>
      <c r="AT44" s="28">
        <v>0</v>
      </c>
      <c r="AU44" s="50">
        <f t="shared" ref="AU44:AU48" si="91">+AT44*$T44</f>
        <v>0</v>
      </c>
      <c r="AV44" s="28">
        <v>0</v>
      </c>
      <c r="AW44" s="91">
        <f t="shared" ref="AW44" si="92">IFERROR(AV44*100%/AT44,0)</f>
        <v>0</v>
      </c>
      <c r="AX44" s="50">
        <f t="shared" ref="AX44" si="93">AV44*$T44</f>
        <v>0</v>
      </c>
      <c r="AY44" s="88">
        <f t="shared" ref="AY44" si="94">+AT44-AV44</f>
        <v>0</v>
      </c>
      <c r="AZ44" s="92">
        <f t="shared" ref="AZ44" si="95">IFERROR(AY44*100%/AT44,0)</f>
        <v>0</v>
      </c>
      <c r="BA44" s="50">
        <f t="shared" ref="BA44:BA48" si="96">AY44*T44</f>
        <v>0</v>
      </c>
      <c r="BC44" s="169"/>
      <c r="BD44" s="169"/>
      <c r="BE44" s="169"/>
      <c r="BF44" s="169"/>
      <c r="BG44" s="169"/>
      <c r="BH44" s="169"/>
      <c r="BI44" s="169"/>
      <c r="BJ44" s="169"/>
    </row>
    <row r="45" spans="2:62" s="25" customFormat="1" ht="53" customHeight="1" x14ac:dyDescent="0.35">
      <c r="B45" s="26">
        <v>28</v>
      </c>
      <c r="C45" s="26">
        <v>53102704</v>
      </c>
      <c r="D45" s="27" t="s">
        <v>59</v>
      </c>
      <c r="E45" s="26" t="s">
        <v>28</v>
      </c>
      <c r="F45" s="26">
        <v>23</v>
      </c>
      <c r="G45" s="41">
        <v>80000</v>
      </c>
      <c r="H45" s="30" t="e">
        <f>ROUND(G45*(#REF!+1),0)</f>
        <v>#REF!</v>
      </c>
      <c r="I45" s="42">
        <v>111035</v>
      </c>
      <c r="J45" s="41">
        <v>113050</v>
      </c>
      <c r="K45" s="41">
        <v>115311</v>
      </c>
      <c r="L45" s="33">
        <f t="shared" si="73"/>
        <v>111035</v>
      </c>
      <c r="M45" s="33">
        <f t="shared" si="74"/>
        <v>113132</v>
      </c>
      <c r="N45" s="33">
        <f t="shared" si="75"/>
        <v>113050</v>
      </c>
      <c r="O45" s="33">
        <f t="shared" si="76"/>
        <v>113118.52512185386</v>
      </c>
      <c r="P45" s="33">
        <f t="shared" si="77"/>
        <v>1473.2747424353931</v>
      </c>
      <c r="Q45" s="34">
        <f t="shared" si="78"/>
        <v>1.3024168595270738E-2</v>
      </c>
      <c r="R45" s="35" t="e">
        <f>ROUND(IF(Q45&lt;=#REF!,L45,O45),0)</f>
        <v>#REF!</v>
      </c>
      <c r="S45" s="36" t="e">
        <f>IF(Q45&lt;=#REF!,"MENOR VALOR","MEDIA GEOMETRICA")</f>
        <v>#REF!</v>
      </c>
      <c r="T45" s="33">
        <v>111265</v>
      </c>
      <c r="U45" s="50">
        <f t="shared" si="14"/>
        <v>2559095</v>
      </c>
      <c r="V45" s="28">
        <v>2</v>
      </c>
      <c r="W45" s="50">
        <f t="shared" si="79"/>
        <v>222530</v>
      </c>
      <c r="X45" s="120">
        <v>2</v>
      </c>
      <c r="Y45" s="121">
        <f t="shared" ref="Y45:Y48" si="97">IFERROR(X45*100%/V45,0)</f>
        <v>1</v>
      </c>
      <c r="Z45" s="122">
        <f t="shared" ref="Z45:Z48" si="98">X45*$T45</f>
        <v>222530</v>
      </c>
      <c r="AA45" s="28">
        <f t="shared" ref="AA45:AA48" si="99">+V45-X45</f>
        <v>0</v>
      </c>
      <c r="AB45" s="92">
        <f t="shared" ref="AB45:AB48" si="100">IFERROR(AA45*100%/V45,0)</f>
        <v>0</v>
      </c>
      <c r="AC45" s="50">
        <f t="shared" ref="AC45:AC48" si="101">AA45*T45</f>
        <v>0</v>
      </c>
      <c r="AD45" s="88"/>
      <c r="AE45" s="88"/>
      <c r="AF45" s="88"/>
      <c r="AG45" s="88"/>
      <c r="AH45" s="88"/>
      <c r="AI45" s="88"/>
      <c r="AJ45" s="88"/>
      <c r="AK45" s="88"/>
      <c r="AL45" s="28">
        <v>21</v>
      </c>
      <c r="AM45" s="50">
        <f t="shared" si="85"/>
        <v>2336565</v>
      </c>
      <c r="AN45" s="125">
        <v>14</v>
      </c>
      <c r="AO45" s="121">
        <f t="shared" ref="AO45:AO48" si="102">IFERROR(AN45*100%/AL45,0)</f>
        <v>0.66666666666666663</v>
      </c>
      <c r="AP45" s="122">
        <f t="shared" ref="AP45:AP48" si="103">AN45*$T45</f>
        <v>1557710</v>
      </c>
      <c r="AQ45" s="88">
        <f t="shared" ref="AQ45:AQ48" si="104">+AL45-AN45</f>
        <v>7</v>
      </c>
      <c r="AR45" s="92">
        <f t="shared" ref="AR45:AR48" si="105">IFERROR(AQ45*100%/AL45,0)</f>
        <v>0.33333333333333331</v>
      </c>
      <c r="AS45" s="50">
        <f t="shared" si="90"/>
        <v>778855</v>
      </c>
      <c r="AT45" s="28">
        <v>0</v>
      </c>
      <c r="AU45" s="50">
        <f t="shared" si="91"/>
        <v>0</v>
      </c>
      <c r="AV45" s="28">
        <v>0</v>
      </c>
      <c r="AW45" s="91">
        <f t="shared" ref="AW45:AW48" si="106">IFERROR(AV45*100%/AT45,0)</f>
        <v>0</v>
      </c>
      <c r="AX45" s="50">
        <f t="shared" ref="AX45:AX48" si="107">AV45*$T45</f>
        <v>0</v>
      </c>
      <c r="AY45" s="88">
        <f t="shared" ref="AY45:AY48" si="108">+AT45-AV45</f>
        <v>0</v>
      </c>
      <c r="AZ45" s="92">
        <f t="shared" ref="AZ45:AZ48" si="109">IFERROR(AY45*100%/AT45,0)</f>
        <v>0</v>
      </c>
      <c r="BA45" s="50">
        <f t="shared" si="96"/>
        <v>0</v>
      </c>
      <c r="BC45" s="169"/>
      <c r="BD45" s="169"/>
      <c r="BE45" s="169"/>
      <c r="BF45" s="169"/>
      <c r="BG45" s="169"/>
      <c r="BH45" s="169"/>
      <c r="BI45" s="169"/>
      <c r="BJ45" s="169"/>
    </row>
    <row r="46" spans="2:62" s="25" customFormat="1" ht="53" customHeight="1" x14ac:dyDescent="0.35">
      <c r="B46" s="26">
        <v>29</v>
      </c>
      <c r="C46" s="26">
        <v>53102704</v>
      </c>
      <c r="D46" s="27" t="s">
        <v>60</v>
      </c>
      <c r="E46" s="26" t="s">
        <v>28</v>
      </c>
      <c r="F46" s="26">
        <v>6</v>
      </c>
      <c r="G46" s="41">
        <v>80000</v>
      </c>
      <c r="H46" s="30" t="e">
        <f>ROUND(G46*(#REF!+1),0)</f>
        <v>#REF!</v>
      </c>
      <c r="I46" s="42">
        <v>111035</v>
      </c>
      <c r="J46" s="41">
        <v>113050</v>
      </c>
      <c r="K46" s="41">
        <v>115311</v>
      </c>
      <c r="L46" s="33">
        <f t="shared" si="73"/>
        <v>111035</v>
      </c>
      <c r="M46" s="33">
        <f t="shared" si="74"/>
        <v>113132</v>
      </c>
      <c r="N46" s="33">
        <f t="shared" si="75"/>
        <v>113050</v>
      </c>
      <c r="O46" s="33">
        <f t="shared" si="76"/>
        <v>113118.52512185386</v>
      </c>
      <c r="P46" s="33">
        <f t="shared" si="77"/>
        <v>1473.2747424353931</v>
      </c>
      <c r="Q46" s="34">
        <f t="shared" si="78"/>
        <v>1.3024168595270738E-2</v>
      </c>
      <c r="R46" s="35" t="e">
        <f>ROUND(IF(Q46&lt;=#REF!,L46,O46),0)</f>
        <v>#REF!</v>
      </c>
      <c r="S46" s="36" t="e">
        <f>IF(Q46&lt;=#REF!,"MENOR VALOR","MEDIA GEOMETRICA")</f>
        <v>#REF!</v>
      </c>
      <c r="T46" s="33">
        <v>111265</v>
      </c>
      <c r="U46" s="50">
        <f t="shared" si="14"/>
        <v>667590</v>
      </c>
      <c r="V46" s="28">
        <v>0</v>
      </c>
      <c r="W46" s="50">
        <f t="shared" si="79"/>
        <v>0</v>
      </c>
      <c r="X46" s="120">
        <v>0</v>
      </c>
      <c r="Y46" s="121">
        <f t="shared" si="97"/>
        <v>0</v>
      </c>
      <c r="Z46" s="122">
        <f t="shared" si="98"/>
        <v>0</v>
      </c>
      <c r="AA46" s="28">
        <f t="shared" si="99"/>
        <v>0</v>
      </c>
      <c r="AB46" s="92">
        <f t="shared" si="100"/>
        <v>0</v>
      </c>
      <c r="AC46" s="50">
        <f t="shared" si="101"/>
        <v>0</v>
      </c>
      <c r="AD46" s="88"/>
      <c r="AE46" s="88"/>
      <c r="AF46" s="88"/>
      <c r="AG46" s="88"/>
      <c r="AH46" s="88"/>
      <c r="AI46" s="88"/>
      <c r="AJ46" s="88"/>
      <c r="AK46" s="88"/>
      <c r="AL46" s="28">
        <v>0</v>
      </c>
      <c r="AM46" s="50">
        <f t="shared" si="85"/>
        <v>0</v>
      </c>
      <c r="AN46" s="125">
        <v>0</v>
      </c>
      <c r="AO46" s="121">
        <f t="shared" si="102"/>
        <v>0</v>
      </c>
      <c r="AP46" s="122">
        <f t="shared" si="103"/>
        <v>0</v>
      </c>
      <c r="AQ46" s="88">
        <f t="shared" si="104"/>
        <v>0</v>
      </c>
      <c r="AR46" s="92">
        <f t="shared" si="105"/>
        <v>0</v>
      </c>
      <c r="AS46" s="50">
        <f t="shared" si="90"/>
        <v>0</v>
      </c>
      <c r="AT46" s="28">
        <v>6</v>
      </c>
      <c r="AU46" s="50">
        <f t="shared" si="91"/>
        <v>667590</v>
      </c>
      <c r="AV46" s="28">
        <v>6</v>
      </c>
      <c r="AW46" s="91">
        <f t="shared" si="106"/>
        <v>1</v>
      </c>
      <c r="AX46" s="50">
        <f t="shared" si="107"/>
        <v>667590</v>
      </c>
      <c r="AY46" s="88">
        <f t="shared" si="108"/>
        <v>0</v>
      </c>
      <c r="AZ46" s="92">
        <f t="shared" si="109"/>
        <v>0</v>
      </c>
      <c r="BA46" s="50">
        <f t="shared" si="96"/>
        <v>0</v>
      </c>
      <c r="BC46" s="169"/>
      <c r="BD46" s="169"/>
      <c r="BE46" s="169"/>
      <c r="BF46" s="169"/>
      <c r="BG46" s="169"/>
      <c r="BH46" s="169"/>
      <c r="BI46" s="169"/>
      <c r="BJ46" s="169"/>
    </row>
    <row r="47" spans="2:62" s="25" customFormat="1" ht="53" customHeight="1" x14ac:dyDescent="0.35">
      <c r="B47" s="26">
        <v>30</v>
      </c>
      <c r="C47" s="26">
        <v>53102704</v>
      </c>
      <c r="D47" s="27" t="s">
        <v>61</v>
      </c>
      <c r="E47" s="26" t="s">
        <v>28</v>
      </c>
      <c r="F47" s="26">
        <v>12</v>
      </c>
      <c r="G47" s="41">
        <v>80000</v>
      </c>
      <c r="H47" s="30" t="e">
        <f>ROUND(G47*(#REF!+1),0)</f>
        <v>#REF!</v>
      </c>
      <c r="I47" s="42">
        <v>111035</v>
      </c>
      <c r="J47" s="41">
        <v>113050</v>
      </c>
      <c r="K47" s="41">
        <v>115311</v>
      </c>
      <c r="L47" s="33">
        <f t="shared" si="73"/>
        <v>111035</v>
      </c>
      <c r="M47" s="33">
        <f t="shared" si="74"/>
        <v>113132</v>
      </c>
      <c r="N47" s="33">
        <f t="shared" si="75"/>
        <v>113050</v>
      </c>
      <c r="O47" s="33">
        <f t="shared" si="76"/>
        <v>113118.52512185386</v>
      </c>
      <c r="P47" s="33">
        <f t="shared" si="77"/>
        <v>1473.2747424353931</v>
      </c>
      <c r="Q47" s="34">
        <f t="shared" si="78"/>
        <v>1.3024168595270738E-2</v>
      </c>
      <c r="R47" s="35" t="e">
        <f>ROUND(IF(Q47&lt;=#REF!,L47,O47),0)</f>
        <v>#REF!</v>
      </c>
      <c r="S47" s="36" t="e">
        <f>IF(Q47&lt;=#REF!,"MENOR VALOR","MEDIA GEOMETRICA")</f>
        <v>#REF!</v>
      </c>
      <c r="T47" s="33">
        <v>111265</v>
      </c>
      <c r="U47" s="50">
        <f t="shared" si="14"/>
        <v>1335180</v>
      </c>
      <c r="V47" s="28">
        <v>0</v>
      </c>
      <c r="W47" s="50">
        <f t="shared" si="79"/>
        <v>0</v>
      </c>
      <c r="X47" s="120">
        <v>0</v>
      </c>
      <c r="Y47" s="121">
        <f t="shared" si="97"/>
        <v>0</v>
      </c>
      <c r="Z47" s="122">
        <f t="shared" si="98"/>
        <v>0</v>
      </c>
      <c r="AA47" s="28">
        <f t="shared" si="99"/>
        <v>0</v>
      </c>
      <c r="AB47" s="92">
        <f t="shared" si="100"/>
        <v>0</v>
      </c>
      <c r="AC47" s="50">
        <f t="shared" si="101"/>
        <v>0</v>
      </c>
      <c r="AD47" s="88"/>
      <c r="AE47" s="88"/>
      <c r="AF47" s="88"/>
      <c r="AG47" s="88"/>
      <c r="AH47" s="88"/>
      <c r="AI47" s="88"/>
      <c r="AJ47" s="88"/>
      <c r="AK47" s="88"/>
      <c r="AL47" s="28">
        <v>0</v>
      </c>
      <c r="AM47" s="50">
        <f t="shared" si="85"/>
        <v>0</v>
      </c>
      <c r="AN47" s="125">
        <v>0</v>
      </c>
      <c r="AO47" s="121">
        <f t="shared" si="102"/>
        <v>0</v>
      </c>
      <c r="AP47" s="122">
        <f t="shared" si="103"/>
        <v>0</v>
      </c>
      <c r="AQ47" s="88">
        <f t="shared" si="104"/>
        <v>0</v>
      </c>
      <c r="AR47" s="92">
        <f t="shared" si="105"/>
        <v>0</v>
      </c>
      <c r="AS47" s="50">
        <f t="shared" si="90"/>
        <v>0</v>
      </c>
      <c r="AT47" s="28">
        <v>12</v>
      </c>
      <c r="AU47" s="50">
        <f t="shared" si="91"/>
        <v>1335180</v>
      </c>
      <c r="AV47" s="28">
        <v>12</v>
      </c>
      <c r="AW47" s="91">
        <f t="shared" si="106"/>
        <v>1</v>
      </c>
      <c r="AX47" s="50">
        <f t="shared" si="107"/>
        <v>1335180</v>
      </c>
      <c r="AY47" s="88">
        <f t="shared" si="108"/>
        <v>0</v>
      </c>
      <c r="AZ47" s="92">
        <f t="shared" si="109"/>
        <v>0</v>
      </c>
      <c r="BA47" s="50">
        <f t="shared" si="96"/>
        <v>0</v>
      </c>
      <c r="BC47" s="169"/>
      <c r="BD47" s="169"/>
      <c r="BE47" s="169"/>
      <c r="BF47" s="169"/>
      <c r="BG47" s="169"/>
      <c r="BH47" s="169"/>
      <c r="BI47" s="169"/>
      <c r="BJ47" s="169"/>
    </row>
    <row r="48" spans="2:62" s="25" customFormat="1" ht="53" customHeight="1" x14ac:dyDescent="0.35">
      <c r="B48" s="26">
        <v>31</v>
      </c>
      <c r="C48" s="26">
        <v>46181605</v>
      </c>
      <c r="D48" s="27" t="s">
        <v>62</v>
      </c>
      <c r="E48" s="26" t="s">
        <v>43</v>
      </c>
      <c r="F48" s="26">
        <v>87</v>
      </c>
      <c r="G48" s="41">
        <v>115000</v>
      </c>
      <c r="H48" s="30" t="e">
        <f>ROUND(G48*(#REF!+1),0)</f>
        <v>#REF!</v>
      </c>
      <c r="I48" s="42">
        <v>157786</v>
      </c>
      <c r="J48" s="41">
        <v>160650</v>
      </c>
      <c r="K48" s="41">
        <v>182070</v>
      </c>
      <c r="L48" s="33">
        <f t="shared" si="73"/>
        <v>157786</v>
      </c>
      <c r="M48" s="33">
        <f t="shared" si="74"/>
        <v>166835.33333333334</v>
      </c>
      <c r="N48" s="33">
        <f t="shared" si="75"/>
        <v>160650</v>
      </c>
      <c r="O48" s="33">
        <f t="shared" si="76"/>
        <v>166492.95555586898</v>
      </c>
      <c r="P48" s="33">
        <f t="shared" si="77"/>
        <v>6156.7473170448375</v>
      </c>
      <c r="Q48" s="34">
        <f t="shared" si="78"/>
        <v>3.6979025908269479E-2</v>
      </c>
      <c r="R48" s="35" t="e">
        <f>ROUND(IF(Q48&lt;=#REF!,L48,O48),0)</f>
        <v>#REF!</v>
      </c>
      <c r="S48" s="36" t="e">
        <f>IF(Q48&lt;=#REF!,"MENOR VALOR","MEDIA GEOMETRICA")</f>
        <v>#REF!</v>
      </c>
      <c r="T48" s="33">
        <v>158270</v>
      </c>
      <c r="U48" s="50">
        <f t="shared" si="14"/>
        <v>13769490</v>
      </c>
      <c r="V48" s="28">
        <v>6</v>
      </c>
      <c r="W48" s="50">
        <f t="shared" si="79"/>
        <v>949620</v>
      </c>
      <c r="X48" s="120">
        <v>6</v>
      </c>
      <c r="Y48" s="121">
        <f t="shared" si="97"/>
        <v>1</v>
      </c>
      <c r="Z48" s="122">
        <f t="shared" si="98"/>
        <v>949620</v>
      </c>
      <c r="AA48" s="28">
        <f t="shared" si="99"/>
        <v>0</v>
      </c>
      <c r="AB48" s="92">
        <f t="shared" si="100"/>
        <v>0</v>
      </c>
      <c r="AC48" s="50">
        <f t="shared" si="101"/>
        <v>0</v>
      </c>
      <c r="AD48" s="88"/>
      <c r="AE48" s="88"/>
      <c r="AF48" s="88"/>
      <c r="AG48" s="88"/>
      <c r="AH48" s="88"/>
      <c r="AI48" s="88"/>
      <c r="AJ48" s="88"/>
      <c r="AK48" s="88"/>
      <c r="AL48" s="28">
        <v>63</v>
      </c>
      <c r="AM48" s="50">
        <f t="shared" si="85"/>
        <v>9971010</v>
      </c>
      <c r="AN48" s="125">
        <v>41</v>
      </c>
      <c r="AO48" s="121">
        <f t="shared" si="102"/>
        <v>0.65079365079365081</v>
      </c>
      <c r="AP48" s="122">
        <f t="shared" si="103"/>
        <v>6489070</v>
      </c>
      <c r="AQ48" s="88">
        <f t="shared" si="104"/>
        <v>22</v>
      </c>
      <c r="AR48" s="92">
        <f t="shared" si="105"/>
        <v>0.34920634920634919</v>
      </c>
      <c r="AS48" s="50">
        <f t="shared" si="90"/>
        <v>3481940</v>
      </c>
      <c r="AT48" s="28">
        <v>18</v>
      </c>
      <c r="AU48" s="50">
        <f t="shared" si="91"/>
        <v>2848860</v>
      </c>
      <c r="AV48" s="28">
        <v>18</v>
      </c>
      <c r="AW48" s="91">
        <f t="shared" si="106"/>
        <v>1</v>
      </c>
      <c r="AX48" s="50">
        <f t="shared" si="107"/>
        <v>2848860</v>
      </c>
      <c r="AY48" s="88">
        <f t="shared" si="108"/>
        <v>0</v>
      </c>
      <c r="AZ48" s="92">
        <f t="shared" si="109"/>
        <v>0</v>
      </c>
      <c r="BA48" s="50">
        <f t="shared" si="96"/>
        <v>0</v>
      </c>
      <c r="BC48" s="169"/>
      <c r="BD48" s="169"/>
      <c r="BE48" s="169"/>
      <c r="BF48" s="169"/>
      <c r="BG48" s="169"/>
      <c r="BH48" s="169"/>
      <c r="BI48" s="169"/>
      <c r="BJ48" s="169"/>
    </row>
    <row r="49" spans="2:62" s="25" customFormat="1" ht="22.5" customHeight="1" x14ac:dyDescent="0.35">
      <c r="B49" s="195" t="s">
        <v>148</v>
      </c>
      <c r="C49" s="195"/>
      <c r="D49" s="195"/>
      <c r="E49" s="195"/>
      <c r="F49" s="195"/>
      <c r="G49" s="196"/>
      <c r="H49" s="197"/>
      <c r="I49" s="198"/>
      <c r="J49" s="199"/>
      <c r="K49" s="199"/>
      <c r="L49" s="200"/>
      <c r="M49" s="200"/>
      <c r="N49" s="200"/>
      <c r="O49" s="200"/>
      <c r="P49" s="200"/>
      <c r="Q49" s="200"/>
      <c r="R49" s="200"/>
      <c r="S49" s="200"/>
      <c r="T49" s="200"/>
      <c r="U49" s="201"/>
      <c r="V49" s="201"/>
      <c r="W49" s="201"/>
      <c r="X49" s="201"/>
      <c r="Y49" s="201"/>
      <c r="Z49" s="201"/>
      <c r="AA49" s="202"/>
      <c r="AB49" s="201"/>
      <c r="AC49" s="201"/>
      <c r="AD49" s="201"/>
      <c r="AE49" s="201"/>
      <c r="AF49" s="201"/>
      <c r="AG49" s="201"/>
      <c r="AH49" s="201"/>
      <c r="AI49" s="201"/>
      <c r="AJ49" s="201"/>
      <c r="AK49" s="201"/>
      <c r="AL49" s="202"/>
      <c r="AM49" s="201"/>
      <c r="AN49" s="201"/>
      <c r="AO49" s="201"/>
      <c r="AP49" s="201"/>
      <c r="AQ49" s="201"/>
      <c r="AR49" s="201"/>
      <c r="AS49" s="201"/>
      <c r="AT49" s="201"/>
      <c r="AU49" s="201"/>
      <c r="AV49" s="201"/>
      <c r="AW49" s="201"/>
      <c r="AX49" s="201"/>
      <c r="AY49" s="201"/>
      <c r="AZ49" s="201"/>
      <c r="BA49" s="201"/>
      <c r="BB49" s="203"/>
      <c r="BC49" s="204"/>
      <c r="BD49" s="205"/>
      <c r="BE49" s="205"/>
      <c r="BF49" s="205"/>
      <c r="BG49" s="205"/>
      <c r="BH49" s="205"/>
      <c r="BI49" s="205"/>
      <c r="BJ49" s="205"/>
    </row>
    <row r="50" spans="2:62" s="25" customFormat="1" ht="53" customHeight="1" x14ac:dyDescent="0.35">
      <c r="B50" s="26">
        <v>32</v>
      </c>
      <c r="C50" s="26">
        <v>53102704</v>
      </c>
      <c r="D50" s="27" t="s">
        <v>64</v>
      </c>
      <c r="E50" s="26" t="s">
        <v>28</v>
      </c>
      <c r="F50" s="26">
        <v>42</v>
      </c>
      <c r="G50" s="41">
        <v>90000</v>
      </c>
      <c r="H50" s="30" t="e">
        <f>ROUND(G50*(#REF!+1),0)</f>
        <v>#REF!</v>
      </c>
      <c r="I50" s="42">
        <v>99347</v>
      </c>
      <c r="J50" s="41">
        <v>101150</v>
      </c>
      <c r="K50" s="41">
        <v>109242</v>
      </c>
      <c r="L50" s="33">
        <f t="shared" ref="L50:L54" si="110">MIN(I50:K50)</f>
        <v>99347</v>
      </c>
      <c r="M50" s="33">
        <f t="shared" ref="M50:M54" si="111">AVERAGE(I50:K50)</f>
        <v>103246.33333333333</v>
      </c>
      <c r="N50" s="33">
        <f t="shared" ref="N50:N54" si="112">MEDIAN(I50:K50)</f>
        <v>101150</v>
      </c>
      <c r="O50" s="33">
        <f t="shared" ref="O50:O54" si="113">GEOMEAN(I50:K50)</f>
        <v>103158.12242222596</v>
      </c>
      <c r="P50" s="33">
        <f t="shared" ref="P50:P54" si="114">STDEVA(L50,O50)</f>
        <v>2694.8705086880786</v>
      </c>
      <c r="Q50" s="34">
        <f t="shared" ref="Q50:Q54" si="115">P50/O50</f>
        <v>2.6123687068071864E-2</v>
      </c>
      <c r="R50" s="35" t="e">
        <f>ROUND(IF(Q50&lt;=#REF!,L50,O50),0)</f>
        <v>#REF!</v>
      </c>
      <c r="S50" s="36" t="e">
        <f>IF(Q50&lt;=#REF!,"MENOR VALOR","MEDIA GEOMETRICA")</f>
        <v>#REF!</v>
      </c>
      <c r="T50" s="33">
        <v>99365</v>
      </c>
      <c r="U50" s="50">
        <f t="shared" si="14"/>
        <v>4173330</v>
      </c>
      <c r="V50" s="88"/>
      <c r="W50" s="88"/>
      <c r="X50" s="88"/>
      <c r="Y50" s="88"/>
      <c r="Z50" s="88"/>
      <c r="AA50" s="28"/>
      <c r="AB50" s="88"/>
      <c r="AC50" s="88"/>
      <c r="AD50" s="88"/>
      <c r="AE50" s="88"/>
      <c r="AF50" s="88"/>
      <c r="AG50" s="88"/>
      <c r="AH50" s="88"/>
      <c r="AI50" s="88"/>
      <c r="AJ50" s="88"/>
      <c r="AK50" s="88"/>
      <c r="AL50" s="28">
        <v>27</v>
      </c>
      <c r="AM50" s="50">
        <f t="shared" ref="AM50:AM54" si="116">+AL50*$T50</f>
        <v>2682855</v>
      </c>
      <c r="AN50" s="120">
        <v>18</v>
      </c>
      <c r="AO50" s="121">
        <f t="shared" ref="AO50" si="117">IFERROR(AN50*100%/AL50,0)</f>
        <v>0.66666666666666663</v>
      </c>
      <c r="AP50" s="122">
        <f t="shared" ref="AP50" si="118">AN50*$T50</f>
        <v>1788570</v>
      </c>
      <c r="AQ50" s="88">
        <f t="shared" ref="AQ50" si="119">+AL50-AN50</f>
        <v>9</v>
      </c>
      <c r="AR50" s="92">
        <f t="shared" ref="AR50" si="120">IFERROR(AQ50*100%/AL50,0)</f>
        <v>0.33333333333333331</v>
      </c>
      <c r="AS50" s="50">
        <f t="shared" ref="AS50:AS54" si="121">AQ50*T50</f>
        <v>894285</v>
      </c>
      <c r="AT50" s="28">
        <v>15</v>
      </c>
      <c r="AU50" s="50">
        <f t="shared" ref="AU50:AU54" si="122">+AT50*$T50</f>
        <v>1490475</v>
      </c>
      <c r="AV50" s="28">
        <v>15</v>
      </c>
      <c r="AW50" s="91">
        <f t="shared" ref="AW50" si="123">IFERROR(AV50*100%/AT50,0)</f>
        <v>1</v>
      </c>
      <c r="AX50" s="50">
        <f t="shared" ref="AX50" si="124">AV50*$T50</f>
        <v>1490475</v>
      </c>
      <c r="AY50" s="88">
        <f t="shared" ref="AY50" si="125">+AT50-AV50</f>
        <v>0</v>
      </c>
      <c r="AZ50" s="92">
        <f t="shared" ref="AZ50" si="126">IFERROR(AY50*100%/AT50,0)</f>
        <v>0</v>
      </c>
      <c r="BA50" s="50">
        <f t="shared" ref="BA50:BA54" si="127">AY50*T50</f>
        <v>0</v>
      </c>
      <c r="BC50" s="169"/>
      <c r="BD50" s="169"/>
      <c r="BE50" s="169"/>
      <c r="BF50" s="169"/>
      <c r="BG50" s="169"/>
      <c r="BH50" s="169"/>
      <c r="BI50" s="169"/>
      <c r="BJ50" s="169"/>
    </row>
    <row r="51" spans="2:62" s="25" customFormat="1" ht="53" customHeight="1" x14ac:dyDescent="0.35">
      <c r="B51" s="26">
        <v>33</v>
      </c>
      <c r="C51" s="26">
        <v>46181500</v>
      </c>
      <c r="D51" s="27" t="s">
        <v>65</v>
      </c>
      <c r="E51" s="26" t="s">
        <v>28</v>
      </c>
      <c r="F51" s="26">
        <v>42</v>
      </c>
      <c r="G51" s="41">
        <v>60000</v>
      </c>
      <c r="H51" s="30" t="e">
        <f>ROUND(G51*(#REF!+1),0)</f>
        <v>#REF!</v>
      </c>
      <c r="I51" s="42">
        <v>114541</v>
      </c>
      <c r="J51" s="41">
        <v>116620</v>
      </c>
      <c r="K51" s="41">
        <v>127449</v>
      </c>
      <c r="L51" s="33">
        <f t="shared" si="110"/>
        <v>114541</v>
      </c>
      <c r="M51" s="33">
        <f t="shared" si="111"/>
        <v>119536.66666666667</v>
      </c>
      <c r="N51" s="33">
        <f t="shared" si="112"/>
        <v>116620</v>
      </c>
      <c r="O51" s="33">
        <f t="shared" si="113"/>
        <v>119405.26585502479</v>
      </c>
      <c r="P51" s="33">
        <f t="shared" si="114"/>
        <v>3439.5553715822066</v>
      </c>
      <c r="Q51" s="34">
        <f t="shared" si="115"/>
        <v>2.8805726003393543E-2</v>
      </c>
      <c r="R51" s="35" t="e">
        <f>ROUND(IF(Q51&lt;=#REF!,L51,O51),0)</f>
        <v>#REF!</v>
      </c>
      <c r="S51" s="36" t="e">
        <f>IF(Q51&lt;=#REF!,"MENOR VALOR","MEDIA GEOMETRICA")</f>
        <v>#REF!</v>
      </c>
      <c r="T51" s="33">
        <v>114240</v>
      </c>
      <c r="U51" s="50">
        <f t="shared" si="14"/>
        <v>4798080</v>
      </c>
      <c r="V51" s="88"/>
      <c r="W51" s="88"/>
      <c r="X51" s="88"/>
      <c r="Y51" s="88"/>
      <c r="Z51" s="88"/>
      <c r="AA51" s="28"/>
      <c r="AB51" s="88"/>
      <c r="AC51" s="88"/>
      <c r="AD51" s="88"/>
      <c r="AE51" s="88"/>
      <c r="AF51" s="88"/>
      <c r="AG51" s="88"/>
      <c r="AH51" s="88"/>
      <c r="AI51" s="88"/>
      <c r="AJ51" s="88"/>
      <c r="AK51" s="88"/>
      <c r="AL51" s="28">
        <v>27</v>
      </c>
      <c r="AM51" s="50">
        <f t="shared" si="116"/>
        <v>3084480</v>
      </c>
      <c r="AN51" s="120">
        <v>18</v>
      </c>
      <c r="AO51" s="121">
        <f t="shared" ref="AO51:AO54" si="128">IFERROR(AN51*100%/AL51,0)</f>
        <v>0.66666666666666663</v>
      </c>
      <c r="AP51" s="122">
        <f t="shared" ref="AP51:AP54" si="129">AN51*$T51</f>
        <v>2056320</v>
      </c>
      <c r="AQ51" s="88">
        <f t="shared" ref="AQ51:AQ54" si="130">+AL51-AN51</f>
        <v>9</v>
      </c>
      <c r="AR51" s="92">
        <f t="shared" ref="AR51:AR54" si="131">IFERROR(AQ51*100%/AL51,0)</f>
        <v>0.33333333333333331</v>
      </c>
      <c r="AS51" s="50">
        <f t="shared" si="121"/>
        <v>1028160</v>
      </c>
      <c r="AT51" s="28">
        <v>15</v>
      </c>
      <c r="AU51" s="50">
        <f t="shared" si="122"/>
        <v>1713600</v>
      </c>
      <c r="AV51" s="28">
        <v>15</v>
      </c>
      <c r="AW51" s="91">
        <f t="shared" ref="AW51:AW54" si="132">IFERROR(AV51*100%/AT51,0)</f>
        <v>1</v>
      </c>
      <c r="AX51" s="50">
        <f t="shared" ref="AX51:AX54" si="133">AV51*$T51</f>
        <v>1713600</v>
      </c>
      <c r="AY51" s="88">
        <f t="shared" ref="AY51:AY54" si="134">+AT51-AV51</f>
        <v>0</v>
      </c>
      <c r="AZ51" s="92">
        <f t="shared" ref="AZ51:AZ54" si="135">IFERROR(AY51*100%/AT51,0)</f>
        <v>0</v>
      </c>
      <c r="BA51" s="50">
        <f t="shared" si="127"/>
        <v>0</v>
      </c>
      <c r="BC51" s="169"/>
      <c r="BD51" s="169"/>
      <c r="BE51" s="169"/>
      <c r="BF51" s="169"/>
      <c r="BG51" s="169"/>
      <c r="BH51" s="169"/>
      <c r="BI51" s="169"/>
      <c r="BJ51" s="169"/>
    </row>
    <row r="52" spans="2:62" s="43" customFormat="1" ht="53" customHeight="1" x14ac:dyDescent="0.35">
      <c r="B52" s="26">
        <v>34</v>
      </c>
      <c r="C52" s="26">
        <v>46181500</v>
      </c>
      <c r="D52" s="27" t="s">
        <v>66</v>
      </c>
      <c r="E52" s="26" t="s">
        <v>28</v>
      </c>
      <c r="F52" s="26">
        <v>42</v>
      </c>
      <c r="G52" s="41">
        <v>28000</v>
      </c>
      <c r="H52" s="30" t="e">
        <f>ROUND(G52*(#REF!+1),0)</f>
        <v>#REF!</v>
      </c>
      <c r="I52" s="42">
        <v>65218</v>
      </c>
      <c r="J52" s="41">
        <v>66402</v>
      </c>
      <c r="K52" s="41">
        <v>72828</v>
      </c>
      <c r="L52" s="33">
        <f t="shared" si="110"/>
        <v>65218</v>
      </c>
      <c r="M52" s="33">
        <f t="shared" si="111"/>
        <v>68149.333333333328</v>
      </c>
      <c r="N52" s="33">
        <f t="shared" si="112"/>
        <v>66402</v>
      </c>
      <c r="O52" s="33">
        <f t="shared" si="113"/>
        <v>68068.942999634077</v>
      </c>
      <c r="P52" s="33">
        <f t="shared" si="114"/>
        <v>2015.9211278175726</v>
      </c>
      <c r="Q52" s="34">
        <f t="shared" si="115"/>
        <v>2.9615872363823979E-2</v>
      </c>
      <c r="R52" s="35" t="e">
        <f>ROUND(IF(Q52&lt;=#REF!,L52,O52),0)</f>
        <v>#REF!</v>
      </c>
      <c r="S52" s="36" t="e">
        <f>IF(Q52&lt;=#REF!,"MENOR VALOR","MEDIA GEOMETRICA")</f>
        <v>#REF!</v>
      </c>
      <c r="T52" s="33">
        <v>64855</v>
      </c>
      <c r="U52" s="50">
        <f t="shared" si="14"/>
        <v>2723910</v>
      </c>
      <c r="V52" s="89"/>
      <c r="W52" s="89"/>
      <c r="X52" s="89"/>
      <c r="Y52" s="89"/>
      <c r="Z52" s="89"/>
      <c r="AA52" s="26"/>
      <c r="AB52" s="89"/>
      <c r="AC52" s="89"/>
      <c r="AD52" s="89"/>
      <c r="AE52" s="89"/>
      <c r="AF52" s="89"/>
      <c r="AG52" s="89"/>
      <c r="AH52" s="89"/>
      <c r="AI52" s="89"/>
      <c r="AJ52" s="89"/>
      <c r="AK52" s="89"/>
      <c r="AL52" s="26">
        <v>27</v>
      </c>
      <c r="AM52" s="50">
        <f t="shared" si="116"/>
        <v>1751085</v>
      </c>
      <c r="AN52" s="120">
        <v>18</v>
      </c>
      <c r="AO52" s="121">
        <f t="shared" si="128"/>
        <v>0.66666666666666663</v>
      </c>
      <c r="AP52" s="122">
        <f t="shared" si="129"/>
        <v>1167390</v>
      </c>
      <c r="AQ52" s="88">
        <f t="shared" si="130"/>
        <v>9</v>
      </c>
      <c r="AR52" s="92">
        <f t="shared" si="131"/>
        <v>0.33333333333333331</v>
      </c>
      <c r="AS52" s="50">
        <f t="shared" si="121"/>
        <v>583695</v>
      </c>
      <c r="AT52" s="26">
        <v>15</v>
      </c>
      <c r="AU52" s="50">
        <f t="shared" si="122"/>
        <v>972825</v>
      </c>
      <c r="AV52" s="26">
        <v>15</v>
      </c>
      <c r="AW52" s="91">
        <f t="shared" si="132"/>
        <v>1</v>
      </c>
      <c r="AX52" s="50">
        <f t="shared" si="133"/>
        <v>972825</v>
      </c>
      <c r="AY52" s="88">
        <f t="shared" si="134"/>
        <v>0</v>
      </c>
      <c r="AZ52" s="92">
        <f t="shared" si="135"/>
        <v>0</v>
      </c>
      <c r="BA52" s="50">
        <f t="shared" si="127"/>
        <v>0</v>
      </c>
      <c r="BB52" s="25"/>
      <c r="BC52" s="169"/>
      <c r="BD52" s="169"/>
      <c r="BE52" s="169"/>
      <c r="BF52" s="169"/>
      <c r="BG52" s="169"/>
      <c r="BH52" s="169"/>
      <c r="BI52" s="169"/>
      <c r="BJ52" s="169"/>
    </row>
    <row r="53" spans="2:62" s="25" customFormat="1" ht="53" customHeight="1" x14ac:dyDescent="0.35">
      <c r="B53" s="26">
        <v>35</v>
      </c>
      <c r="C53" s="26">
        <v>46181500</v>
      </c>
      <c r="D53" s="27" t="s">
        <v>67</v>
      </c>
      <c r="E53" s="26" t="s">
        <v>28</v>
      </c>
      <c r="F53" s="26">
        <v>42</v>
      </c>
      <c r="G53" s="41">
        <v>18000</v>
      </c>
      <c r="H53" s="30" t="e">
        <f>ROUND(G53*(#REF!+1),0)</f>
        <v>#REF!</v>
      </c>
      <c r="I53" s="42">
        <v>25713</v>
      </c>
      <c r="J53" s="41">
        <v>26180</v>
      </c>
      <c r="K53" s="41">
        <v>26704</v>
      </c>
      <c r="L53" s="33">
        <f t="shared" si="110"/>
        <v>25713</v>
      </c>
      <c r="M53" s="33">
        <f t="shared" si="111"/>
        <v>26199</v>
      </c>
      <c r="N53" s="33">
        <f t="shared" si="112"/>
        <v>26180</v>
      </c>
      <c r="O53" s="33">
        <f t="shared" si="113"/>
        <v>26195.874660461657</v>
      </c>
      <c r="P53" s="33">
        <f t="shared" si="114"/>
        <v>341.44394687558946</v>
      </c>
      <c r="Q53" s="34">
        <f t="shared" si="115"/>
        <v>1.3034264032074586E-2</v>
      </c>
      <c r="R53" s="35" t="e">
        <f>ROUND(IF(Q53&lt;=#REF!,L53,O53),0)</f>
        <v>#REF!</v>
      </c>
      <c r="S53" s="36" t="e">
        <f>IF(Q53&lt;=#REF!,"MENOR VALOR","MEDIA GEOMETRICA")</f>
        <v>#REF!</v>
      </c>
      <c r="T53" s="33">
        <v>25704</v>
      </c>
      <c r="U53" s="50">
        <f t="shared" si="14"/>
        <v>1079568</v>
      </c>
      <c r="V53" s="88"/>
      <c r="W53" s="88"/>
      <c r="X53" s="88"/>
      <c r="Y53" s="88"/>
      <c r="Z53" s="88"/>
      <c r="AA53" s="28"/>
      <c r="AB53" s="88"/>
      <c r="AC53" s="88"/>
      <c r="AD53" s="88"/>
      <c r="AE53" s="88"/>
      <c r="AF53" s="88"/>
      <c r="AG53" s="88"/>
      <c r="AH53" s="88"/>
      <c r="AI53" s="88"/>
      <c r="AJ53" s="88"/>
      <c r="AK53" s="88"/>
      <c r="AL53" s="28">
        <v>27</v>
      </c>
      <c r="AM53" s="50">
        <f t="shared" si="116"/>
        <v>694008</v>
      </c>
      <c r="AN53" s="120">
        <v>18</v>
      </c>
      <c r="AO53" s="121">
        <f t="shared" si="128"/>
        <v>0.66666666666666663</v>
      </c>
      <c r="AP53" s="122">
        <f t="shared" si="129"/>
        <v>462672</v>
      </c>
      <c r="AQ53" s="88">
        <f t="shared" si="130"/>
        <v>9</v>
      </c>
      <c r="AR53" s="92">
        <f t="shared" si="131"/>
        <v>0.33333333333333331</v>
      </c>
      <c r="AS53" s="50">
        <f t="shared" si="121"/>
        <v>231336</v>
      </c>
      <c r="AT53" s="28">
        <v>15</v>
      </c>
      <c r="AU53" s="50">
        <f t="shared" si="122"/>
        <v>385560</v>
      </c>
      <c r="AV53" s="28">
        <v>15</v>
      </c>
      <c r="AW53" s="91">
        <f t="shared" si="132"/>
        <v>1</v>
      </c>
      <c r="AX53" s="50">
        <f t="shared" si="133"/>
        <v>385560</v>
      </c>
      <c r="AY53" s="88">
        <f t="shared" si="134"/>
        <v>0</v>
      </c>
      <c r="AZ53" s="92">
        <f t="shared" si="135"/>
        <v>0</v>
      </c>
      <c r="BA53" s="50">
        <f t="shared" si="127"/>
        <v>0</v>
      </c>
      <c r="BC53" s="169"/>
      <c r="BD53" s="169"/>
      <c r="BE53" s="169"/>
      <c r="BF53" s="169"/>
      <c r="BG53" s="169"/>
      <c r="BH53" s="169"/>
      <c r="BI53" s="169"/>
      <c r="BJ53" s="169"/>
    </row>
    <row r="54" spans="2:62" s="25" customFormat="1" ht="53" customHeight="1" x14ac:dyDescent="0.35">
      <c r="B54" s="26">
        <v>36</v>
      </c>
      <c r="C54" s="26">
        <v>46181605</v>
      </c>
      <c r="D54" s="27" t="s">
        <v>68</v>
      </c>
      <c r="E54" s="26" t="s">
        <v>43</v>
      </c>
      <c r="F54" s="26">
        <v>42</v>
      </c>
      <c r="G54" s="41">
        <v>130000</v>
      </c>
      <c r="H54" s="30" t="e">
        <f>ROUND(G54*(#REF!+1),0)</f>
        <v>#REF!</v>
      </c>
      <c r="I54" s="42">
        <v>157786</v>
      </c>
      <c r="J54" s="41">
        <v>160650</v>
      </c>
      <c r="K54" s="41">
        <v>182070</v>
      </c>
      <c r="L54" s="33">
        <f t="shared" si="110"/>
        <v>157786</v>
      </c>
      <c r="M54" s="33">
        <f t="shared" si="111"/>
        <v>166835.33333333334</v>
      </c>
      <c r="N54" s="33">
        <f t="shared" si="112"/>
        <v>160650</v>
      </c>
      <c r="O54" s="33">
        <f t="shared" si="113"/>
        <v>166492.95555586898</v>
      </c>
      <c r="P54" s="33">
        <f t="shared" si="114"/>
        <v>6156.7473170448375</v>
      </c>
      <c r="Q54" s="34">
        <f t="shared" si="115"/>
        <v>3.6979025908269479E-2</v>
      </c>
      <c r="R54" s="35" t="e">
        <f>ROUND(IF(Q54&lt;=#REF!,L54,O54),0)</f>
        <v>#REF!</v>
      </c>
      <c r="S54" s="36" t="e">
        <f>IF(Q54&lt;=#REF!,"MENOR VALOR","MEDIA GEOMETRICA")</f>
        <v>#REF!</v>
      </c>
      <c r="T54" s="33">
        <v>158270</v>
      </c>
      <c r="U54" s="50">
        <f t="shared" si="14"/>
        <v>6647340</v>
      </c>
      <c r="V54" s="88"/>
      <c r="W54" s="88"/>
      <c r="X54" s="88"/>
      <c r="Y54" s="88"/>
      <c r="Z54" s="88"/>
      <c r="AA54" s="28"/>
      <c r="AB54" s="88"/>
      <c r="AC54" s="88"/>
      <c r="AD54" s="88"/>
      <c r="AE54" s="88"/>
      <c r="AF54" s="88"/>
      <c r="AG54" s="88"/>
      <c r="AH54" s="88"/>
      <c r="AI54" s="88"/>
      <c r="AJ54" s="88"/>
      <c r="AK54" s="88"/>
      <c r="AL54" s="28">
        <v>27</v>
      </c>
      <c r="AM54" s="50">
        <f t="shared" si="116"/>
        <v>4273290</v>
      </c>
      <c r="AN54" s="120">
        <v>18</v>
      </c>
      <c r="AO54" s="121">
        <f t="shared" si="128"/>
        <v>0.66666666666666663</v>
      </c>
      <c r="AP54" s="122">
        <f t="shared" si="129"/>
        <v>2848860</v>
      </c>
      <c r="AQ54" s="88">
        <f t="shared" si="130"/>
        <v>9</v>
      </c>
      <c r="AR54" s="92">
        <f t="shared" si="131"/>
        <v>0.33333333333333331</v>
      </c>
      <c r="AS54" s="50">
        <f t="shared" si="121"/>
        <v>1424430</v>
      </c>
      <c r="AT54" s="28">
        <v>15</v>
      </c>
      <c r="AU54" s="50">
        <f t="shared" si="122"/>
        <v>2374050</v>
      </c>
      <c r="AV54" s="28">
        <v>15</v>
      </c>
      <c r="AW54" s="91">
        <f t="shared" si="132"/>
        <v>1</v>
      </c>
      <c r="AX54" s="50">
        <f t="shared" si="133"/>
        <v>2374050</v>
      </c>
      <c r="AY54" s="88">
        <f t="shared" si="134"/>
        <v>0</v>
      </c>
      <c r="AZ54" s="92">
        <f t="shared" si="135"/>
        <v>0</v>
      </c>
      <c r="BA54" s="50">
        <f t="shared" si="127"/>
        <v>0</v>
      </c>
      <c r="BC54" s="169"/>
      <c r="BD54" s="169"/>
      <c r="BE54" s="169"/>
      <c r="BF54" s="169"/>
      <c r="BG54" s="169"/>
      <c r="BH54" s="169"/>
      <c r="BI54" s="169"/>
      <c r="BJ54" s="169"/>
    </row>
    <row r="55" spans="2:62" s="25" customFormat="1" ht="22.5" customHeight="1" x14ac:dyDescent="0.35">
      <c r="B55" s="195" t="s">
        <v>69</v>
      </c>
      <c r="C55" s="195"/>
      <c r="D55" s="195"/>
      <c r="E55" s="195"/>
      <c r="F55" s="195"/>
      <c r="G55" s="196"/>
      <c r="H55" s="197"/>
      <c r="I55" s="198"/>
      <c r="J55" s="199"/>
      <c r="K55" s="199"/>
      <c r="L55" s="200"/>
      <c r="M55" s="200"/>
      <c r="N55" s="200"/>
      <c r="O55" s="200"/>
      <c r="P55" s="200"/>
      <c r="Q55" s="200"/>
      <c r="R55" s="200"/>
      <c r="S55" s="200"/>
      <c r="T55" s="200"/>
      <c r="U55" s="201"/>
      <c r="V55" s="201"/>
      <c r="W55" s="201"/>
      <c r="X55" s="201"/>
      <c r="Y55" s="201"/>
      <c r="Z55" s="201"/>
      <c r="AA55" s="202"/>
      <c r="AB55" s="201"/>
      <c r="AC55" s="201"/>
      <c r="AD55" s="201"/>
      <c r="AE55" s="201"/>
      <c r="AF55" s="201"/>
      <c r="AG55" s="201"/>
      <c r="AH55" s="201"/>
      <c r="AI55" s="201"/>
      <c r="AJ55" s="201"/>
      <c r="AK55" s="201"/>
      <c r="AL55" s="202"/>
      <c r="AM55" s="201"/>
      <c r="AN55" s="201"/>
      <c r="AO55" s="201"/>
      <c r="AP55" s="201"/>
      <c r="AQ55" s="201"/>
      <c r="AR55" s="201"/>
      <c r="AS55" s="201"/>
      <c r="AT55" s="201"/>
      <c r="AU55" s="201"/>
      <c r="AV55" s="201"/>
      <c r="AW55" s="201"/>
      <c r="AX55" s="201"/>
      <c r="AY55" s="201"/>
      <c r="AZ55" s="201"/>
      <c r="BA55" s="201"/>
      <c r="BB55" s="203"/>
      <c r="BC55" s="204"/>
      <c r="BD55" s="205"/>
      <c r="BE55" s="205"/>
      <c r="BF55" s="205"/>
      <c r="BG55" s="205"/>
      <c r="BH55" s="205"/>
      <c r="BI55" s="205"/>
      <c r="BJ55" s="205"/>
    </row>
    <row r="56" spans="2:62" s="25" customFormat="1" ht="53" customHeight="1" x14ac:dyDescent="0.35">
      <c r="B56" s="26">
        <v>37</v>
      </c>
      <c r="C56" s="26">
        <v>53102704</v>
      </c>
      <c r="D56" s="27" t="s">
        <v>70</v>
      </c>
      <c r="E56" s="26" t="s">
        <v>28</v>
      </c>
      <c r="F56" s="26">
        <v>2</v>
      </c>
      <c r="G56" s="41">
        <v>150000</v>
      </c>
      <c r="H56" s="30" t="e">
        <f>ROUND(G56*(#REF!+1),0)</f>
        <v>#REF!</v>
      </c>
      <c r="I56" s="42">
        <v>268820</v>
      </c>
      <c r="J56" s="38">
        <v>273700</v>
      </c>
      <c r="K56" s="38">
        <v>279174</v>
      </c>
      <c r="L56" s="33">
        <f t="shared" ref="L56:L61" si="136">MIN(I56:K56)</f>
        <v>268820</v>
      </c>
      <c r="M56" s="33">
        <f t="shared" ref="M56:M61" si="137">AVERAGE(I56:K56)</f>
        <v>273898</v>
      </c>
      <c r="N56" s="33">
        <f t="shared" ref="N56:N61" si="138">MEDIAN(I56:K56)</f>
        <v>273700</v>
      </c>
      <c r="O56" s="33">
        <f t="shared" ref="O56:O61" si="139">GEOMEAN(I56:K56)</f>
        <v>273865.36673365964</v>
      </c>
      <c r="P56" s="33">
        <f t="shared" ref="P56:P61" si="140">STDEVA(L56,O56)</f>
        <v>3567.6130309437535</v>
      </c>
      <c r="Q56" s="34">
        <f t="shared" ref="Q56:Q61" si="141">P56/O56</f>
        <v>1.3026886435090345E-2</v>
      </c>
      <c r="R56" s="35" t="e">
        <f>ROUND(IF(Q56&lt;=#REF!,L56,O56),0)</f>
        <v>#REF!</v>
      </c>
      <c r="S56" s="36" t="e">
        <f>IF(Q56&lt;=#REF!,"MENOR VALOR","MEDIA GEOMETRICA")</f>
        <v>#REF!</v>
      </c>
      <c r="T56" s="33">
        <v>270130</v>
      </c>
      <c r="U56" s="50">
        <f t="shared" si="14"/>
        <v>540260</v>
      </c>
      <c r="V56" s="88"/>
      <c r="W56" s="88"/>
      <c r="X56" s="88"/>
      <c r="Y56" s="88"/>
      <c r="Z56" s="88"/>
      <c r="AA56" s="28"/>
      <c r="AB56" s="88"/>
      <c r="AC56" s="88"/>
      <c r="AD56" s="88"/>
      <c r="AE56" s="88"/>
      <c r="AF56" s="88"/>
      <c r="AG56" s="88"/>
      <c r="AH56" s="88"/>
      <c r="AI56" s="88"/>
      <c r="AJ56" s="88"/>
      <c r="AK56" s="88"/>
      <c r="AL56" s="28">
        <v>2</v>
      </c>
      <c r="AM56" s="50">
        <f t="shared" ref="AM56:AM61" si="142">+AL56*$T56</f>
        <v>540260</v>
      </c>
      <c r="AN56" s="120">
        <v>1</v>
      </c>
      <c r="AO56" s="121">
        <f t="shared" ref="AO56" si="143">IFERROR(AN56*100%/AL56,0)</f>
        <v>0.5</v>
      </c>
      <c r="AP56" s="122">
        <f t="shared" ref="AP56" si="144">AN56*$T56</f>
        <v>270130</v>
      </c>
      <c r="AQ56" s="88">
        <f t="shared" ref="AQ56" si="145">+AL56-AN56</f>
        <v>1</v>
      </c>
      <c r="AR56" s="92">
        <f t="shared" ref="AR56" si="146">IFERROR(AQ56*100%/AL56,0)</f>
        <v>0.5</v>
      </c>
      <c r="AS56" s="50">
        <f t="shared" ref="AS56:AS61" si="147">AQ56*T56</f>
        <v>270130</v>
      </c>
      <c r="AT56" s="88"/>
      <c r="AU56" s="88"/>
      <c r="AV56" s="88"/>
      <c r="AW56" s="88"/>
      <c r="AX56" s="88"/>
      <c r="AY56" s="88"/>
      <c r="AZ56" s="88"/>
      <c r="BA56" s="88"/>
      <c r="BC56" s="169"/>
      <c r="BD56" s="169"/>
      <c r="BE56" s="169"/>
      <c r="BF56" s="169"/>
      <c r="BG56" s="169"/>
      <c r="BH56" s="169"/>
      <c r="BI56" s="169"/>
      <c r="BJ56" s="169"/>
    </row>
    <row r="57" spans="2:62" s="25" customFormat="1" ht="53" customHeight="1" x14ac:dyDescent="0.35">
      <c r="B57" s="26">
        <v>38</v>
      </c>
      <c r="C57" s="26">
        <v>53102704</v>
      </c>
      <c r="D57" s="27" t="s">
        <v>71</v>
      </c>
      <c r="E57" s="26" t="s">
        <v>28</v>
      </c>
      <c r="F57" s="26">
        <v>2</v>
      </c>
      <c r="G57" s="41">
        <v>150000</v>
      </c>
      <c r="H57" s="30" t="e">
        <f>ROUND(G57*(#REF!+1),0)</f>
        <v>#REF!</v>
      </c>
      <c r="I57" s="42">
        <v>268820</v>
      </c>
      <c r="J57" s="38">
        <v>273700</v>
      </c>
      <c r="K57" s="38">
        <v>279174</v>
      </c>
      <c r="L57" s="33">
        <f t="shared" si="136"/>
        <v>268820</v>
      </c>
      <c r="M57" s="33">
        <f t="shared" si="137"/>
        <v>273898</v>
      </c>
      <c r="N57" s="33">
        <f t="shared" si="138"/>
        <v>273700</v>
      </c>
      <c r="O57" s="33">
        <f t="shared" si="139"/>
        <v>273865.36673365964</v>
      </c>
      <c r="P57" s="33">
        <f t="shared" si="140"/>
        <v>3567.6130309437535</v>
      </c>
      <c r="Q57" s="34">
        <f t="shared" si="141"/>
        <v>1.3026886435090345E-2</v>
      </c>
      <c r="R57" s="35" t="e">
        <f>ROUND(IF(Q57&lt;=#REF!,L57,O57),0)</f>
        <v>#REF!</v>
      </c>
      <c r="S57" s="36" t="e">
        <f>IF(Q57&lt;=#REF!,"MENOR VALOR","MEDIA GEOMETRICA")</f>
        <v>#REF!</v>
      </c>
      <c r="T57" s="33">
        <v>270130</v>
      </c>
      <c r="U57" s="50">
        <f t="shared" si="14"/>
        <v>540260</v>
      </c>
      <c r="V57" s="88"/>
      <c r="W57" s="88"/>
      <c r="X57" s="88"/>
      <c r="Y57" s="88"/>
      <c r="Z57" s="88"/>
      <c r="AA57" s="28"/>
      <c r="AB57" s="88"/>
      <c r="AC57" s="88"/>
      <c r="AD57" s="88"/>
      <c r="AE57" s="88"/>
      <c r="AF57" s="88"/>
      <c r="AG57" s="88"/>
      <c r="AH57" s="88"/>
      <c r="AI57" s="88"/>
      <c r="AJ57" s="88"/>
      <c r="AK57" s="88"/>
      <c r="AL57" s="28">
        <v>2</v>
      </c>
      <c r="AM57" s="50">
        <f t="shared" si="142"/>
        <v>540260</v>
      </c>
      <c r="AN57" s="120">
        <v>1</v>
      </c>
      <c r="AO57" s="121">
        <f t="shared" ref="AO57:AO61" si="148">IFERROR(AN57*100%/AL57,0)</f>
        <v>0.5</v>
      </c>
      <c r="AP57" s="122">
        <f t="shared" ref="AP57:AP61" si="149">AN57*$T57</f>
        <v>270130</v>
      </c>
      <c r="AQ57" s="88">
        <f t="shared" ref="AQ57:AQ61" si="150">+AL57-AN57</f>
        <v>1</v>
      </c>
      <c r="AR57" s="92">
        <f t="shared" ref="AR57:AR61" si="151">IFERROR(AQ57*100%/AL57,0)</f>
        <v>0.5</v>
      </c>
      <c r="AS57" s="50">
        <f t="shared" si="147"/>
        <v>270130</v>
      </c>
      <c r="AT57" s="88"/>
      <c r="AU57" s="88"/>
      <c r="AV57" s="88"/>
      <c r="AW57" s="88"/>
      <c r="AX57" s="88"/>
      <c r="AY57" s="88"/>
      <c r="AZ57" s="88"/>
      <c r="BA57" s="88"/>
      <c r="BC57" s="169"/>
      <c r="BD57" s="169"/>
      <c r="BE57" s="169"/>
      <c r="BF57" s="169"/>
      <c r="BG57" s="169"/>
      <c r="BH57" s="169"/>
      <c r="BI57" s="169"/>
      <c r="BJ57" s="169"/>
    </row>
    <row r="58" spans="2:62" s="25" customFormat="1" ht="53" customHeight="1" x14ac:dyDescent="0.35">
      <c r="B58" s="26">
        <v>39</v>
      </c>
      <c r="C58" s="26">
        <v>53102704</v>
      </c>
      <c r="D58" s="27" t="s">
        <v>72</v>
      </c>
      <c r="E58" s="26" t="s">
        <v>28</v>
      </c>
      <c r="F58" s="26">
        <v>1</v>
      </c>
      <c r="G58" s="41">
        <v>150000</v>
      </c>
      <c r="H58" s="30" t="e">
        <f>ROUND(G58*(#REF!+1),0)</f>
        <v>#REF!</v>
      </c>
      <c r="I58" s="42">
        <v>268820</v>
      </c>
      <c r="J58" s="38">
        <v>273700</v>
      </c>
      <c r="K58" s="38">
        <v>279174</v>
      </c>
      <c r="L58" s="33">
        <f t="shared" si="136"/>
        <v>268820</v>
      </c>
      <c r="M58" s="33">
        <f t="shared" si="137"/>
        <v>273898</v>
      </c>
      <c r="N58" s="33">
        <f t="shared" si="138"/>
        <v>273700</v>
      </c>
      <c r="O58" s="33">
        <f t="shared" si="139"/>
        <v>273865.36673365964</v>
      </c>
      <c r="P58" s="33">
        <f t="shared" si="140"/>
        <v>3567.6130309437535</v>
      </c>
      <c r="Q58" s="34">
        <f t="shared" si="141"/>
        <v>1.3026886435090345E-2</v>
      </c>
      <c r="R58" s="35" t="e">
        <f>ROUND(IF(Q58&lt;=#REF!,L58,O58),0)</f>
        <v>#REF!</v>
      </c>
      <c r="S58" s="36" t="e">
        <f>IF(Q58&lt;=#REF!,"MENOR VALOR","MEDIA GEOMETRICA")</f>
        <v>#REF!</v>
      </c>
      <c r="T58" s="33">
        <v>270130</v>
      </c>
      <c r="U58" s="50">
        <f t="shared" si="14"/>
        <v>270130</v>
      </c>
      <c r="V58" s="88"/>
      <c r="W58" s="88"/>
      <c r="X58" s="88"/>
      <c r="Y58" s="88"/>
      <c r="Z58" s="88"/>
      <c r="AA58" s="28"/>
      <c r="AB58" s="88"/>
      <c r="AC58" s="88"/>
      <c r="AD58" s="88"/>
      <c r="AE58" s="88"/>
      <c r="AF58" s="88"/>
      <c r="AG58" s="88"/>
      <c r="AH58" s="88"/>
      <c r="AI58" s="88"/>
      <c r="AJ58" s="88"/>
      <c r="AK58" s="88"/>
      <c r="AL58" s="28">
        <v>1</v>
      </c>
      <c r="AM58" s="50">
        <f t="shared" si="142"/>
        <v>270130</v>
      </c>
      <c r="AN58" s="120">
        <v>1</v>
      </c>
      <c r="AO58" s="121">
        <f t="shared" si="148"/>
        <v>1</v>
      </c>
      <c r="AP58" s="122">
        <f t="shared" si="149"/>
        <v>270130</v>
      </c>
      <c r="AQ58" s="88">
        <f t="shared" si="150"/>
        <v>0</v>
      </c>
      <c r="AR58" s="92">
        <f t="shared" si="151"/>
        <v>0</v>
      </c>
      <c r="AS58" s="50">
        <f t="shared" si="147"/>
        <v>0</v>
      </c>
      <c r="AT58" s="88"/>
      <c r="AU58" s="88"/>
      <c r="AV58" s="88"/>
      <c r="AW58" s="88"/>
      <c r="AX58" s="88"/>
      <c r="AY58" s="88"/>
      <c r="AZ58" s="88"/>
      <c r="BA58" s="88"/>
      <c r="BC58" s="169"/>
      <c r="BD58" s="169"/>
      <c r="BE58" s="169"/>
      <c r="BF58" s="169"/>
      <c r="BG58" s="169"/>
      <c r="BH58" s="169"/>
      <c r="BI58" s="169"/>
      <c r="BJ58" s="169"/>
    </row>
    <row r="59" spans="2:62" s="25" customFormat="1" ht="53" customHeight="1" x14ac:dyDescent="0.35">
      <c r="B59" s="26">
        <v>40</v>
      </c>
      <c r="C59" s="26">
        <v>53102704</v>
      </c>
      <c r="D59" s="27" t="s">
        <v>73</v>
      </c>
      <c r="E59" s="26" t="s">
        <v>28</v>
      </c>
      <c r="F59" s="26">
        <v>1</v>
      </c>
      <c r="G59" s="41">
        <v>150000</v>
      </c>
      <c r="H59" s="30" t="e">
        <f>ROUND(G59*(#REF!+1),0)</f>
        <v>#REF!</v>
      </c>
      <c r="I59" s="42">
        <v>268820</v>
      </c>
      <c r="J59" s="38">
        <v>273700</v>
      </c>
      <c r="K59" s="38">
        <v>279174</v>
      </c>
      <c r="L59" s="33">
        <f t="shared" si="136"/>
        <v>268820</v>
      </c>
      <c r="M59" s="33">
        <f t="shared" si="137"/>
        <v>273898</v>
      </c>
      <c r="N59" s="33">
        <f t="shared" si="138"/>
        <v>273700</v>
      </c>
      <c r="O59" s="33">
        <f t="shared" si="139"/>
        <v>273865.36673365964</v>
      </c>
      <c r="P59" s="33">
        <f t="shared" si="140"/>
        <v>3567.6130309437535</v>
      </c>
      <c r="Q59" s="34">
        <f t="shared" si="141"/>
        <v>1.3026886435090345E-2</v>
      </c>
      <c r="R59" s="35" t="e">
        <f>ROUND(IF(Q59&lt;=#REF!,L59,O59),0)</f>
        <v>#REF!</v>
      </c>
      <c r="S59" s="36" t="e">
        <f>IF(Q59&lt;=#REF!,"MENOR VALOR","MEDIA GEOMETRICA")</f>
        <v>#REF!</v>
      </c>
      <c r="T59" s="33">
        <v>270130</v>
      </c>
      <c r="U59" s="50">
        <f t="shared" si="14"/>
        <v>270130</v>
      </c>
      <c r="V59" s="88"/>
      <c r="W59" s="88"/>
      <c r="X59" s="88"/>
      <c r="Y59" s="88"/>
      <c r="Z59" s="88"/>
      <c r="AA59" s="28"/>
      <c r="AB59" s="88"/>
      <c r="AC59" s="88"/>
      <c r="AD59" s="88"/>
      <c r="AE59" s="88"/>
      <c r="AF59" s="88"/>
      <c r="AG59" s="88"/>
      <c r="AH59" s="88"/>
      <c r="AI59" s="88"/>
      <c r="AJ59" s="88"/>
      <c r="AK59" s="88"/>
      <c r="AL59" s="28">
        <v>1</v>
      </c>
      <c r="AM59" s="50">
        <f t="shared" si="142"/>
        <v>270130</v>
      </c>
      <c r="AN59" s="120">
        <v>1</v>
      </c>
      <c r="AO59" s="121">
        <f t="shared" si="148"/>
        <v>1</v>
      </c>
      <c r="AP59" s="122">
        <f t="shared" si="149"/>
        <v>270130</v>
      </c>
      <c r="AQ59" s="88">
        <f t="shared" si="150"/>
        <v>0</v>
      </c>
      <c r="AR59" s="92">
        <f t="shared" si="151"/>
        <v>0</v>
      </c>
      <c r="AS59" s="50">
        <f t="shared" si="147"/>
        <v>0</v>
      </c>
      <c r="AT59" s="88"/>
      <c r="AU59" s="88"/>
      <c r="AV59" s="88"/>
      <c r="AW59" s="88"/>
      <c r="AX59" s="88"/>
      <c r="AY59" s="88"/>
      <c r="AZ59" s="88"/>
      <c r="BA59" s="88"/>
      <c r="BC59" s="169"/>
      <c r="BD59" s="169"/>
      <c r="BE59" s="169"/>
      <c r="BF59" s="169"/>
      <c r="BG59" s="169"/>
      <c r="BH59" s="169"/>
      <c r="BI59" s="169"/>
      <c r="BJ59" s="169"/>
    </row>
    <row r="60" spans="2:62" s="25" customFormat="1" ht="53" customHeight="1" x14ac:dyDescent="0.35">
      <c r="B60" s="26">
        <v>41</v>
      </c>
      <c r="C60" s="26">
        <v>53102704</v>
      </c>
      <c r="D60" s="27" t="s">
        <v>74</v>
      </c>
      <c r="E60" s="26" t="s">
        <v>28</v>
      </c>
      <c r="F60" s="26">
        <v>3</v>
      </c>
      <c r="G60" s="41">
        <v>150000</v>
      </c>
      <c r="H60" s="30" t="e">
        <f>ROUND(G60*(#REF!+1),0)</f>
        <v>#REF!</v>
      </c>
      <c r="I60" s="42">
        <v>268820</v>
      </c>
      <c r="J60" s="38">
        <v>273700</v>
      </c>
      <c r="K60" s="38">
        <v>279174</v>
      </c>
      <c r="L60" s="33">
        <f t="shared" si="136"/>
        <v>268820</v>
      </c>
      <c r="M60" s="33">
        <f t="shared" si="137"/>
        <v>273898</v>
      </c>
      <c r="N60" s="33">
        <f t="shared" si="138"/>
        <v>273700</v>
      </c>
      <c r="O60" s="33">
        <f t="shared" si="139"/>
        <v>273865.36673365964</v>
      </c>
      <c r="P60" s="33">
        <f t="shared" si="140"/>
        <v>3567.6130309437535</v>
      </c>
      <c r="Q60" s="34">
        <f t="shared" si="141"/>
        <v>1.3026886435090345E-2</v>
      </c>
      <c r="R60" s="35" t="e">
        <f>ROUND(IF(Q60&lt;=#REF!,L60,O60),0)</f>
        <v>#REF!</v>
      </c>
      <c r="S60" s="36" t="e">
        <f>IF(Q60&lt;=#REF!,"MENOR VALOR","MEDIA GEOMETRICA")</f>
        <v>#REF!</v>
      </c>
      <c r="T60" s="33">
        <v>267750</v>
      </c>
      <c r="U60" s="50">
        <f t="shared" si="14"/>
        <v>803250</v>
      </c>
      <c r="V60" s="88"/>
      <c r="W60" s="88"/>
      <c r="X60" s="88"/>
      <c r="Y60" s="88"/>
      <c r="Z60" s="88"/>
      <c r="AA60" s="28"/>
      <c r="AB60" s="88"/>
      <c r="AC60" s="88"/>
      <c r="AD60" s="88"/>
      <c r="AE60" s="88"/>
      <c r="AF60" s="88"/>
      <c r="AG60" s="88"/>
      <c r="AH60" s="88"/>
      <c r="AI60" s="88"/>
      <c r="AJ60" s="88"/>
      <c r="AK60" s="88"/>
      <c r="AL60" s="28">
        <v>3</v>
      </c>
      <c r="AM60" s="50">
        <f t="shared" si="142"/>
        <v>803250</v>
      </c>
      <c r="AN60" s="120">
        <v>1</v>
      </c>
      <c r="AO60" s="121">
        <f t="shared" si="148"/>
        <v>0.33333333333333331</v>
      </c>
      <c r="AP60" s="122">
        <f t="shared" si="149"/>
        <v>267750</v>
      </c>
      <c r="AQ60" s="88">
        <f t="shared" si="150"/>
        <v>2</v>
      </c>
      <c r="AR60" s="92">
        <f t="shared" si="151"/>
        <v>0.66666666666666663</v>
      </c>
      <c r="AS60" s="50">
        <f t="shared" si="147"/>
        <v>535500</v>
      </c>
      <c r="AT60" s="88"/>
      <c r="AU60" s="88"/>
      <c r="AV60" s="88"/>
      <c r="AW60" s="88"/>
      <c r="AX60" s="88"/>
      <c r="AY60" s="88"/>
      <c r="AZ60" s="88"/>
      <c r="BA60" s="88"/>
      <c r="BC60" s="169"/>
      <c r="BD60" s="169"/>
      <c r="BE60" s="169"/>
      <c r="BF60" s="169"/>
      <c r="BG60" s="169"/>
      <c r="BH60" s="169"/>
      <c r="BI60" s="169"/>
      <c r="BJ60" s="169"/>
    </row>
    <row r="61" spans="2:62" s="25" customFormat="1" ht="53" customHeight="1" x14ac:dyDescent="0.35">
      <c r="B61" s="26">
        <v>42</v>
      </c>
      <c r="C61" s="26">
        <v>53111600</v>
      </c>
      <c r="D61" s="27" t="s">
        <v>75</v>
      </c>
      <c r="E61" s="26" t="s">
        <v>43</v>
      </c>
      <c r="F61" s="26">
        <v>9</v>
      </c>
      <c r="G61" s="41">
        <v>110000</v>
      </c>
      <c r="H61" s="30" t="e">
        <f>ROUND(G61*(#REF!+1),0)</f>
        <v>#REF!</v>
      </c>
      <c r="I61" s="42">
        <v>163630</v>
      </c>
      <c r="J61" s="38">
        <v>166600</v>
      </c>
      <c r="K61" s="38">
        <v>169932</v>
      </c>
      <c r="L61" s="33">
        <f t="shared" si="136"/>
        <v>163630</v>
      </c>
      <c r="M61" s="33">
        <f t="shared" si="137"/>
        <v>166720.66666666666</v>
      </c>
      <c r="N61" s="33">
        <f t="shared" si="138"/>
        <v>166600</v>
      </c>
      <c r="O61" s="33">
        <f t="shared" si="139"/>
        <v>166700.80565928074</v>
      </c>
      <c r="P61" s="33">
        <f t="shared" si="140"/>
        <v>2171.3875053834386</v>
      </c>
      <c r="Q61" s="34">
        <f t="shared" si="141"/>
        <v>1.3025656935465152E-2</v>
      </c>
      <c r="R61" s="35" t="e">
        <f>ROUND(IF(Q61&lt;=#REF!,L61,O61),0)</f>
        <v>#REF!</v>
      </c>
      <c r="S61" s="36" t="e">
        <f>IF(Q61&lt;=#REF!,"MENOR VALOR","MEDIA GEOMETRICA")</f>
        <v>#REF!</v>
      </c>
      <c r="T61" s="33">
        <v>160650</v>
      </c>
      <c r="U61" s="50">
        <f t="shared" si="14"/>
        <v>1445850</v>
      </c>
      <c r="V61" s="88"/>
      <c r="W61" s="88"/>
      <c r="X61" s="88"/>
      <c r="Y61" s="88"/>
      <c r="Z61" s="88"/>
      <c r="AA61" s="28"/>
      <c r="AB61" s="88"/>
      <c r="AC61" s="88"/>
      <c r="AD61" s="88"/>
      <c r="AE61" s="88"/>
      <c r="AF61" s="88"/>
      <c r="AG61" s="88"/>
      <c r="AH61" s="88"/>
      <c r="AI61" s="88"/>
      <c r="AJ61" s="88"/>
      <c r="AK61" s="88"/>
      <c r="AL61" s="28">
        <v>9</v>
      </c>
      <c r="AM61" s="50">
        <f t="shared" si="142"/>
        <v>1445850</v>
      </c>
      <c r="AN61" s="120">
        <v>3</v>
      </c>
      <c r="AO61" s="121">
        <f t="shared" si="148"/>
        <v>0.33333333333333331</v>
      </c>
      <c r="AP61" s="122">
        <f t="shared" si="149"/>
        <v>481950</v>
      </c>
      <c r="AQ61" s="88">
        <f t="shared" si="150"/>
        <v>6</v>
      </c>
      <c r="AR61" s="92">
        <f t="shared" si="151"/>
        <v>0.66666666666666663</v>
      </c>
      <c r="AS61" s="50">
        <f t="shared" si="147"/>
        <v>963900</v>
      </c>
      <c r="AT61" s="88"/>
      <c r="AU61" s="88"/>
      <c r="AV61" s="88"/>
      <c r="AW61" s="88"/>
      <c r="AX61" s="88"/>
      <c r="AY61" s="88"/>
      <c r="AZ61" s="88"/>
      <c r="BA61" s="88"/>
      <c r="BC61" s="169"/>
      <c r="BD61" s="169"/>
      <c r="BE61" s="169"/>
      <c r="BF61" s="169"/>
      <c r="BG61" s="169"/>
      <c r="BH61" s="169"/>
      <c r="BI61" s="169"/>
      <c r="BJ61" s="169"/>
    </row>
    <row r="62" spans="2:62" s="25" customFormat="1" ht="22.5" customHeight="1" x14ac:dyDescent="0.35">
      <c r="B62" s="195" t="s">
        <v>76</v>
      </c>
      <c r="C62" s="195"/>
      <c r="D62" s="195"/>
      <c r="E62" s="195"/>
      <c r="F62" s="195"/>
      <c r="G62" s="196"/>
      <c r="H62" s="197"/>
      <c r="I62" s="198"/>
      <c r="J62" s="199"/>
      <c r="K62" s="199"/>
      <c r="L62" s="200"/>
      <c r="M62" s="200"/>
      <c r="N62" s="200"/>
      <c r="O62" s="200"/>
      <c r="P62" s="200"/>
      <c r="Q62" s="200"/>
      <c r="R62" s="200"/>
      <c r="S62" s="200"/>
      <c r="T62" s="200"/>
      <c r="U62" s="201"/>
      <c r="V62" s="201"/>
      <c r="W62" s="201"/>
      <c r="X62" s="201"/>
      <c r="Y62" s="201"/>
      <c r="Z62" s="201"/>
      <c r="AA62" s="202"/>
      <c r="AB62" s="201"/>
      <c r="AC62" s="201"/>
      <c r="AD62" s="201"/>
      <c r="AE62" s="201"/>
      <c r="AF62" s="201"/>
      <c r="AG62" s="201"/>
      <c r="AH62" s="201"/>
      <c r="AI62" s="201"/>
      <c r="AJ62" s="201"/>
      <c r="AK62" s="201"/>
      <c r="AL62" s="202"/>
      <c r="AM62" s="201"/>
      <c r="AN62" s="201"/>
      <c r="AO62" s="201"/>
      <c r="AP62" s="201"/>
      <c r="AQ62" s="201"/>
      <c r="AR62" s="201"/>
      <c r="AS62" s="201"/>
      <c r="AT62" s="201"/>
      <c r="AU62" s="201"/>
      <c r="AV62" s="201"/>
      <c r="AW62" s="201"/>
      <c r="AX62" s="201"/>
      <c r="AY62" s="201"/>
      <c r="AZ62" s="201"/>
      <c r="BA62" s="201"/>
      <c r="BB62" s="203"/>
      <c r="BC62" s="204"/>
      <c r="BD62" s="205"/>
      <c r="BE62" s="205"/>
      <c r="BF62" s="205"/>
      <c r="BG62" s="205"/>
      <c r="BH62" s="205"/>
      <c r="BI62" s="205"/>
      <c r="BJ62" s="205"/>
    </row>
    <row r="63" spans="2:62" s="25" customFormat="1" ht="53" customHeight="1" x14ac:dyDescent="0.35">
      <c r="B63" s="26">
        <v>43</v>
      </c>
      <c r="C63" s="44">
        <v>53102704</v>
      </c>
      <c r="D63" s="27" t="s">
        <v>77</v>
      </c>
      <c r="E63" s="26" t="s">
        <v>28</v>
      </c>
      <c r="F63" s="26">
        <v>4</v>
      </c>
      <c r="G63" s="41">
        <v>90000</v>
      </c>
      <c r="H63" s="30" t="e">
        <f>ROUND(G63*(#REF!+1),0)</f>
        <v>#REF!</v>
      </c>
      <c r="I63" s="42">
        <v>151942</v>
      </c>
      <c r="J63" s="38">
        <v>154700</v>
      </c>
      <c r="K63" s="38">
        <v>157794</v>
      </c>
      <c r="L63" s="33">
        <f t="shared" ref="L63:L66" si="152">MIN(I63:K63)</f>
        <v>151942</v>
      </c>
      <c r="M63" s="33">
        <f t="shared" ref="M63:M66" si="153">AVERAGE(I63:K63)</f>
        <v>154812</v>
      </c>
      <c r="N63" s="33">
        <f t="shared" ref="N63:N66" si="154">MEDIAN(I63:K63)</f>
        <v>154700</v>
      </c>
      <c r="O63" s="33">
        <f t="shared" ref="O63:O66" si="155">GEOMEAN(I63:K63)</f>
        <v>154793.55674232813</v>
      </c>
      <c r="P63" s="33">
        <f t="shared" ref="P63:P66" si="156">STDEVA(L63,O63)</f>
        <v>2016.3551094384425</v>
      </c>
      <c r="Q63" s="34">
        <f t="shared" ref="Q63:Q66" si="157">P63/O63</f>
        <v>1.3026091989054168E-2</v>
      </c>
      <c r="R63" s="35" t="e">
        <f>ROUND(IF(Q63&lt;=#REF!,L63,O63),0)</f>
        <v>#REF!</v>
      </c>
      <c r="S63" s="36" t="e">
        <f>IF(Q63&lt;=#REF!,"MENOR VALOR","MEDIA GEOMETRICA")</f>
        <v>#REF!</v>
      </c>
      <c r="T63" s="33">
        <v>152082</v>
      </c>
      <c r="U63" s="50">
        <f t="shared" si="14"/>
        <v>608328</v>
      </c>
      <c r="V63" s="88"/>
      <c r="W63" s="88"/>
      <c r="X63" s="88"/>
      <c r="Y63" s="88"/>
      <c r="Z63" s="88"/>
      <c r="AA63" s="28"/>
      <c r="AB63" s="88"/>
      <c r="AC63" s="88"/>
      <c r="AD63" s="88"/>
      <c r="AE63" s="88"/>
      <c r="AF63" s="88"/>
      <c r="AG63" s="88"/>
      <c r="AH63" s="88"/>
      <c r="AI63" s="88"/>
      <c r="AJ63" s="88"/>
      <c r="AK63" s="88"/>
      <c r="AL63" s="28">
        <v>4</v>
      </c>
      <c r="AM63" s="50">
        <f t="shared" ref="AM63:AM66" si="158">+AL63*$T63</f>
        <v>608328</v>
      </c>
      <c r="AN63" s="120">
        <v>2</v>
      </c>
      <c r="AO63" s="121">
        <f t="shared" ref="AO63" si="159">IFERROR(AN63*100%/AL63,0)</f>
        <v>0.5</v>
      </c>
      <c r="AP63" s="122">
        <f t="shared" ref="AP63" si="160">AN63*$T63</f>
        <v>304164</v>
      </c>
      <c r="AQ63" s="88">
        <f t="shared" ref="AQ63" si="161">+AL63-AN63</f>
        <v>2</v>
      </c>
      <c r="AR63" s="92">
        <f t="shared" ref="AR63" si="162">IFERROR(AQ63*100%/AL63,0)</f>
        <v>0.5</v>
      </c>
      <c r="AS63" s="50">
        <f t="shared" ref="AS63:AS66" si="163">AQ63*T63</f>
        <v>304164</v>
      </c>
      <c r="AT63" s="88"/>
      <c r="AU63" s="88"/>
      <c r="AV63" s="88"/>
      <c r="AW63" s="88"/>
      <c r="AX63" s="88"/>
      <c r="AY63" s="88"/>
      <c r="AZ63" s="88"/>
      <c r="BA63" s="88"/>
      <c r="BC63" s="169"/>
      <c r="BD63" s="169"/>
      <c r="BE63" s="169"/>
      <c r="BF63" s="169"/>
      <c r="BG63" s="169"/>
      <c r="BH63" s="169"/>
      <c r="BI63" s="169"/>
      <c r="BJ63" s="169"/>
    </row>
    <row r="64" spans="2:62" s="25" customFormat="1" ht="53" customHeight="1" x14ac:dyDescent="0.35">
      <c r="B64" s="26">
        <v>44</v>
      </c>
      <c r="C64" s="44">
        <v>53102704</v>
      </c>
      <c r="D64" s="27" t="s">
        <v>78</v>
      </c>
      <c r="E64" s="26" t="s">
        <v>28</v>
      </c>
      <c r="F64" s="26">
        <v>4</v>
      </c>
      <c r="G64" s="41">
        <v>90000</v>
      </c>
      <c r="H64" s="30" t="e">
        <f>ROUND(G64*(#REF!+1),0)</f>
        <v>#REF!</v>
      </c>
      <c r="I64" s="42">
        <v>151942</v>
      </c>
      <c r="J64" s="38">
        <v>154700</v>
      </c>
      <c r="K64" s="38">
        <v>157794</v>
      </c>
      <c r="L64" s="33">
        <f t="shared" si="152"/>
        <v>151942</v>
      </c>
      <c r="M64" s="33">
        <f t="shared" si="153"/>
        <v>154812</v>
      </c>
      <c r="N64" s="33">
        <f t="shared" si="154"/>
        <v>154700</v>
      </c>
      <c r="O64" s="33">
        <f t="shared" si="155"/>
        <v>154793.55674232813</v>
      </c>
      <c r="P64" s="33">
        <f t="shared" si="156"/>
        <v>2016.3551094384425</v>
      </c>
      <c r="Q64" s="34">
        <f t="shared" si="157"/>
        <v>1.3026091989054168E-2</v>
      </c>
      <c r="R64" s="35" t="e">
        <f>ROUND(IF(Q64&lt;=#REF!,L64,O64),0)</f>
        <v>#REF!</v>
      </c>
      <c r="S64" s="36" t="e">
        <f>IF(Q64&lt;=#REF!,"MENOR VALOR","MEDIA GEOMETRICA")</f>
        <v>#REF!</v>
      </c>
      <c r="T64" s="33">
        <v>152082</v>
      </c>
      <c r="U64" s="50">
        <f t="shared" si="14"/>
        <v>608328</v>
      </c>
      <c r="V64" s="88"/>
      <c r="W64" s="88"/>
      <c r="X64" s="88"/>
      <c r="Y64" s="88"/>
      <c r="Z64" s="88"/>
      <c r="AA64" s="28"/>
      <c r="AB64" s="88"/>
      <c r="AC64" s="88"/>
      <c r="AD64" s="88"/>
      <c r="AE64" s="88"/>
      <c r="AF64" s="88"/>
      <c r="AG64" s="88"/>
      <c r="AH64" s="88"/>
      <c r="AI64" s="88"/>
      <c r="AJ64" s="88"/>
      <c r="AK64" s="88"/>
      <c r="AL64" s="28">
        <v>4</v>
      </c>
      <c r="AM64" s="50">
        <f t="shared" si="158"/>
        <v>608328</v>
      </c>
      <c r="AN64" s="120">
        <v>2</v>
      </c>
      <c r="AO64" s="121">
        <f t="shared" ref="AO64:AO66" si="164">IFERROR(AN64*100%/AL64,0)</f>
        <v>0.5</v>
      </c>
      <c r="AP64" s="122">
        <f t="shared" ref="AP64:AP66" si="165">AN64*$T64</f>
        <v>304164</v>
      </c>
      <c r="AQ64" s="88">
        <f t="shared" ref="AQ64:AQ66" si="166">+AL64-AN64</f>
        <v>2</v>
      </c>
      <c r="AR64" s="92">
        <f t="shared" ref="AR64:AR66" si="167">IFERROR(AQ64*100%/AL64,0)</f>
        <v>0.5</v>
      </c>
      <c r="AS64" s="50">
        <f t="shared" si="163"/>
        <v>304164</v>
      </c>
      <c r="AT64" s="88"/>
      <c r="AU64" s="88"/>
      <c r="AV64" s="88"/>
      <c r="AW64" s="88"/>
      <c r="AX64" s="88"/>
      <c r="AY64" s="88"/>
      <c r="AZ64" s="88"/>
      <c r="BA64" s="88"/>
      <c r="BC64" s="169"/>
      <c r="BD64" s="169"/>
      <c r="BE64" s="169"/>
      <c r="BF64" s="169"/>
      <c r="BG64" s="169"/>
      <c r="BH64" s="169"/>
      <c r="BI64" s="169"/>
      <c r="BJ64" s="169"/>
    </row>
    <row r="65" spans="2:62" s="25" customFormat="1" ht="53" customHeight="1" x14ac:dyDescent="0.35">
      <c r="B65" s="26">
        <v>45</v>
      </c>
      <c r="C65" s="44">
        <v>53102704</v>
      </c>
      <c r="D65" s="27" t="s">
        <v>79</v>
      </c>
      <c r="E65" s="26" t="s">
        <v>28</v>
      </c>
      <c r="F65" s="26">
        <v>4</v>
      </c>
      <c r="G65" s="41">
        <v>90000</v>
      </c>
      <c r="H65" s="30" t="e">
        <f>ROUND(G65*(#REF!+1),0)</f>
        <v>#REF!</v>
      </c>
      <c r="I65" s="42">
        <v>151942</v>
      </c>
      <c r="J65" s="38">
        <v>154700</v>
      </c>
      <c r="K65" s="38">
        <v>157794</v>
      </c>
      <c r="L65" s="33">
        <f t="shared" si="152"/>
        <v>151942</v>
      </c>
      <c r="M65" s="33">
        <f t="shared" si="153"/>
        <v>154812</v>
      </c>
      <c r="N65" s="33">
        <f t="shared" si="154"/>
        <v>154700</v>
      </c>
      <c r="O65" s="33">
        <f t="shared" si="155"/>
        <v>154793.55674232813</v>
      </c>
      <c r="P65" s="33">
        <f t="shared" si="156"/>
        <v>2016.3551094384425</v>
      </c>
      <c r="Q65" s="34">
        <f t="shared" si="157"/>
        <v>1.3026091989054168E-2</v>
      </c>
      <c r="R65" s="35" t="e">
        <f>ROUND(IF(Q65&lt;=#REF!,L65,O65),0)</f>
        <v>#REF!</v>
      </c>
      <c r="S65" s="36" t="e">
        <f>IF(Q65&lt;=#REF!,"MENOR VALOR","MEDIA GEOMETRICA")</f>
        <v>#REF!</v>
      </c>
      <c r="T65" s="33">
        <v>152082</v>
      </c>
      <c r="U65" s="50">
        <f t="shared" si="14"/>
        <v>608328</v>
      </c>
      <c r="V65" s="88"/>
      <c r="W65" s="88"/>
      <c r="X65" s="88"/>
      <c r="Y65" s="88"/>
      <c r="Z65" s="88"/>
      <c r="AA65" s="28"/>
      <c r="AB65" s="88"/>
      <c r="AC65" s="88"/>
      <c r="AD65" s="88"/>
      <c r="AE65" s="88"/>
      <c r="AF65" s="88"/>
      <c r="AG65" s="88"/>
      <c r="AH65" s="88"/>
      <c r="AI65" s="88"/>
      <c r="AJ65" s="88"/>
      <c r="AK65" s="88"/>
      <c r="AL65" s="28">
        <v>4</v>
      </c>
      <c r="AM65" s="50">
        <f t="shared" si="158"/>
        <v>608328</v>
      </c>
      <c r="AN65" s="120">
        <v>2</v>
      </c>
      <c r="AO65" s="121">
        <f t="shared" si="164"/>
        <v>0.5</v>
      </c>
      <c r="AP65" s="122">
        <f t="shared" si="165"/>
        <v>304164</v>
      </c>
      <c r="AQ65" s="88">
        <f t="shared" si="166"/>
        <v>2</v>
      </c>
      <c r="AR65" s="92">
        <f t="shared" si="167"/>
        <v>0.5</v>
      </c>
      <c r="AS65" s="50">
        <f t="shared" si="163"/>
        <v>304164</v>
      </c>
      <c r="AT65" s="88"/>
      <c r="AU65" s="88"/>
      <c r="AV65" s="88"/>
      <c r="AW65" s="88"/>
      <c r="AX65" s="88"/>
      <c r="AY65" s="88"/>
      <c r="AZ65" s="88"/>
      <c r="BA65" s="88"/>
      <c r="BC65" s="169"/>
      <c r="BD65" s="169"/>
      <c r="BE65" s="169"/>
      <c r="BF65" s="169"/>
      <c r="BG65" s="169"/>
      <c r="BH65" s="169"/>
      <c r="BI65" s="169"/>
      <c r="BJ65" s="169"/>
    </row>
    <row r="66" spans="2:62" s="25" customFormat="1" ht="53" customHeight="1" x14ac:dyDescent="0.35">
      <c r="B66" s="26">
        <v>46</v>
      </c>
      <c r="C66" s="26">
        <v>46181605</v>
      </c>
      <c r="D66" s="27" t="s">
        <v>80</v>
      </c>
      <c r="E66" s="26" t="s">
        <v>43</v>
      </c>
      <c r="F66" s="26">
        <v>12</v>
      </c>
      <c r="G66" s="41">
        <v>120000</v>
      </c>
      <c r="H66" s="30" t="e">
        <f>ROUND(G66*(#REF!+1),0)</f>
        <v>#REF!</v>
      </c>
      <c r="I66" s="42">
        <v>157786</v>
      </c>
      <c r="J66" s="38">
        <v>160650</v>
      </c>
      <c r="K66" s="38">
        <v>182070</v>
      </c>
      <c r="L66" s="33">
        <f t="shared" si="152"/>
        <v>157786</v>
      </c>
      <c r="M66" s="33">
        <f t="shared" si="153"/>
        <v>166835.33333333334</v>
      </c>
      <c r="N66" s="33">
        <f t="shared" si="154"/>
        <v>160650</v>
      </c>
      <c r="O66" s="33">
        <f t="shared" si="155"/>
        <v>166492.95555586898</v>
      </c>
      <c r="P66" s="33">
        <f t="shared" si="156"/>
        <v>6156.7473170448375</v>
      </c>
      <c r="Q66" s="34">
        <f t="shared" si="157"/>
        <v>3.6979025908269479E-2</v>
      </c>
      <c r="R66" s="35" t="e">
        <f>ROUND(IF(Q66&lt;=#REF!,L66,O66),0)</f>
        <v>#REF!</v>
      </c>
      <c r="S66" s="36" t="e">
        <f>IF(Q66&lt;=#REF!,"MENOR VALOR","MEDIA GEOMETRICA")</f>
        <v>#REF!</v>
      </c>
      <c r="T66" s="33">
        <v>158270</v>
      </c>
      <c r="U66" s="50">
        <f t="shared" si="14"/>
        <v>1899240</v>
      </c>
      <c r="V66" s="88"/>
      <c r="W66" s="88"/>
      <c r="X66" s="88"/>
      <c r="Y66" s="88"/>
      <c r="Z66" s="88"/>
      <c r="AA66" s="28"/>
      <c r="AB66" s="88"/>
      <c r="AC66" s="88"/>
      <c r="AD66" s="88"/>
      <c r="AE66" s="88"/>
      <c r="AF66" s="88"/>
      <c r="AG66" s="88"/>
      <c r="AH66" s="88"/>
      <c r="AI66" s="88"/>
      <c r="AJ66" s="88"/>
      <c r="AK66" s="88"/>
      <c r="AL66" s="28">
        <v>12</v>
      </c>
      <c r="AM66" s="50">
        <f t="shared" si="158"/>
        <v>1899240</v>
      </c>
      <c r="AN66" s="120">
        <v>8</v>
      </c>
      <c r="AO66" s="121">
        <f t="shared" si="164"/>
        <v>0.66666666666666663</v>
      </c>
      <c r="AP66" s="122">
        <f t="shared" si="165"/>
        <v>1266160</v>
      </c>
      <c r="AQ66" s="88">
        <f t="shared" si="166"/>
        <v>4</v>
      </c>
      <c r="AR66" s="92">
        <f t="shared" si="167"/>
        <v>0.33333333333333331</v>
      </c>
      <c r="AS66" s="50">
        <f t="shared" si="163"/>
        <v>633080</v>
      </c>
      <c r="AT66" s="88"/>
      <c r="AU66" s="88"/>
      <c r="AV66" s="88"/>
      <c r="AW66" s="88"/>
      <c r="AX66" s="88"/>
      <c r="AY66" s="88"/>
      <c r="AZ66" s="88"/>
      <c r="BA66" s="88"/>
      <c r="BC66" s="169"/>
      <c r="BD66" s="169"/>
      <c r="BE66" s="169"/>
      <c r="BF66" s="169"/>
      <c r="BG66" s="169"/>
      <c r="BH66" s="169"/>
      <c r="BI66" s="169"/>
      <c r="BJ66" s="169"/>
    </row>
    <row r="67" spans="2:62" s="25" customFormat="1" ht="22.5" customHeight="1" x14ac:dyDescent="0.35">
      <c r="B67" s="195" t="s">
        <v>81</v>
      </c>
      <c r="C67" s="195"/>
      <c r="D67" s="195"/>
      <c r="E67" s="195"/>
      <c r="F67" s="195"/>
      <c r="G67" s="196"/>
      <c r="H67" s="197"/>
      <c r="I67" s="198"/>
      <c r="J67" s="199"/>
      <c r="K67" s="199"/>
      <c r="L67" s="200"/>
      <c r="M67" s="200"/>
      <c r="N67" s="200"/>
      <c r="O67" s="200"/>
      <c r="P67" s="200"/>
      <c r="Q67" s="200"/>
      <c r="R67" s="200"/>
      <c r="S67" s="200"/>
      <c r="T67" s="200"/>
      <c r="U67" s="201"/>
      <c r="V67" s="201"/>
      <c r="W67" s="201"/>
      <c r="X67" s="201"/>
      <c r="Y67" s="201"/>
      <c r="Z67" s="201"/>
      <c r="AA67" s="202"/>
      <c r="AB67" s="201"/>
      <c r="AC67" s="201"/>
      <c r="AD67" s="201"/>
      <c r="AE67" s="201"/>
      <c r="AF67" s="201"/>
      <c r="AG67" s="201"/>
      <c r="AH67" s="201"/>
      <c r="AI67" s="201"/>
      <c r="AJ67" s="201"/>
      <c r="AK67" s="201"/>
      <c r="AL67" s="202"/>
      <c r="AM67" s="201"/>
      <c r="AN67" s="201"/>
      <c r="AO67" s="201"/>
      <c r="AP67" s="201"/>
      <c r="AQ67" s="201"/>
      <c r="AR67" s="201"/>
      <c r="AS67" s="201"/>
      <c r="AT67" s="201"/>
      <c r="AU67" s="201"/>
      <c r="AV67" s="201"/>
      <c r="AW67" s="201"/>
      <c r="AX67" s="201"/>
      <c r="AY67" s="201"/>
      <c r="AZ67" s="201"/>
      <c r="BA67" s="201"/>
      <c r="BB67" s="203"/>
      <c r="BC67" s="204"/>
      <c r="BD67" s="205"/>
      <c r="BE67" s="205"/>
      <c r="BF67" s="205"/>
      <c r="BG67" s="205"/>
      <c r="BH67" s="205"/>
      <c r="BI67" s="205"/>
      <c r="BJ67" s="205"/>
    </row>
    <row r="68" spans="2:62" s="25" customFormat="1" ht="53" customHeight="1" x14ac:dyDescent="0.35">
      <c r="B68" s="28">
        <v>47</v>
      </c>
      <c r="C68" s="45">
        <v>53102704</v>
      </c>
      <c r="D68" s="27" t="s">
        <v>82</v>
      </c>
      <c r="E68" s="28" t="s">
        <v>28</v>
      </c>
      <c r="F68" s="28">
        <v>4</v>
      </c>
      <c r="G68" s="46" t="s">
        <v>33</v>
      </c>
      <c r="H68" s="46" t="s">
        <v>33</v>
      </c>
      <c r="I68" s="47">
        <v>151942</v>
      </c>
      <c r="J68" s="46">
        <v>154700</v>
      </c>
      <c r="K68" s="46">
        <v>157794</v>
      </c>
      <c r="L68" s="33">
        <f t="shared" ref="L68:L71" si="168">MIN(I68:K68)</f>
        <v>151942</v>
      </c>
      <c r="M68" s="33">
        <f t="shared" ref="M68:M71" si="169">AVERAGE(I68:K68)</f>
        <v>154812</v>
      </c>
      <c r="N68" s="33">
        <f t="shared" ref="N68:N71" si="170">MEDIAN(I68:K68)</f>
        <v>154700</v>
      </c>
      <c r="O68" s="33">
        <f t="shared" ref="O68:O71" si="171">GEOMEAN(I68:K68)</f>
        <v>154793.55674232813</v>
      </c>
      <c r="P68" s="33">
        <f t="shared" ref="P68:P71" si="172">STDEVA(L68,O68)</f>
        <v>2016.3551094384425</v>
      </c>
      <c r="Q68" s="34">
        <f t="shared" ref="Q68:Q71" si="173">P68/O68</f>
        <v>1.3026091989054168E-2</v>
      </c>
      <c r="R68" s="35" t="e">
        <f>ROUND(IF(Q68&lt;=#REF!,L68,O68),0)</f>
        <v>#REF!</v>
      </c>
      <c r="S68" s="36" t="e">
        <f>IF(Q68&lt;=#REF!,"MENOR VALOR","MEDIA GEOMETRICA")</f>
        <v>#REF!</v>
      </c>
      <c r="T68" s="33">
        <v>151130</v>
      </c>
      <c r="U68" s="50">
        <f t="shared" si="14"/>
        <v>604520</v>
      </c>
      <c r="V68" s="88"/>
      <c r="W68" s="88"/>
      <c r="X68" s="88"/>
      <c r="Y68" s="88"/>
      <c r="Z68" s="88"/>
      <c r="AA68" s="28"/>
      <c r="AB68" s="88"/>
      <c r="AC68" s="88"/>
      <c r="AD68" s="88"/>
      <c r="AE68" s="88"/>
      <c r="AF68" s="88"/>
      <c r="AG68" s="88"/>
      <c r="AH68" s="88"/>
      <c r="AI68" s="88"/>
      <c r="AJ68" s="88"/>
      <c r="AK68" s="88"/>
      <c r="AL68" s="28">
        <v>4</v>
      </c>
      <c r="AM68" s="50">
        <f t="shared" ref="AM68:AM71" si="174">+AL68*$T68</f>
        <v>604520</v>
      </c>
      <c r="AN68" s="120">
        <v>2</v>
      </c>
      <c r="AO68" s="121">
        <f t="shared" ref="AO68" si="175">IFERROR(AN68*100%/AL68,0)</f>
        <v>0.5</v>
      </c>
      <c r="AP68" s="122">
        <f t="shared" ref="AP68" si="176">AN68*$T68</f>
        <v>302260</v>
      </c>
      <c r="AQ68" s="88">
        <f t="shared" ref="AQ68" si="177">+AL68-AN68</f>
        <v>2</v>
      </c>
      <c r="AR68" s="92">
        <f t="shared" ref="AR68" si="178">IFERROR(AQ68*100%/AL68,0)</f>
        <v>0.5</v>
      </c>
      <c r="AS68" s="50">
        <f t="shared" ref="AS68:AS71" si="179">AQ68*T68</f>
        <v>302260</v>
      </c>
      <c r="AT68" s="88"/>
      <c r="AU68" s="88"/>
      <c r="AV68" s="88"/>
      <c r="AW68" s="88"/>
      <c r="AX68" s="88"/>
      <c r="AY68" s="88"/>
      <c r="AZ68" s="88"/>
      <c r="BA68" s="88"/>
      <c r="BC68" s="169"/>
      <c r="BD68" s="169"/>
      <c r="BE68" s="169"/>
      <c r="BF68" s="169"/>
      <c r="BG68" s="169"/>
      <c r="BH68" s="169"/>
      <c r="BI68" s="169"/>
      <c r="BJ68" s="169"/>
    </row>
    <row r="69" spans="2:62" s="25" customFormat="1" ht="53" customHeight="1" x14ac:dyDescent="0.35">
      <c r="B69" s="28">
        <v>48</v>
      </c>
      <c r="C69" s="45">
        <v>53102704</v>
      </c>
      <c r="D69" s="27" t="s">
        <v>83</v>
      </c>
      <c r="E69" s="28" t="s">
        <v>28</v>
      </c>
      <c r="F69" s="28">
        <v>4</v>
      </c>
      <c r="G69" s="46" t="s">
        <v>33</v>
      </c>
      <c r="H69" s="46" t="s">
        <v>33</v>
      </c>
      <c r="I69" s="47">
        <v>151942</v>
      </c>
      <c r="J69" s="46">
        <v>154700</v>
      </c>
      <c r="K69" s="46">
        <v>157794</v>
      </c>
      <c r="L69" s="33">
        <f t="shared" si="168"/>
        <v>151942</v>
      </c>
      <c r="M69" s="33">
        <f t="shared" si="169"/>
        <v>154812</v>
      </c>
      <c r="N69" s="33">
        <f t="shared" si="170"/>
        <v>154700</v>
      </c>
      <c r="O69" s="33">
        <f t="shared" si="171"/>
        <v>154793.55674232813</v>
      </c>
      <c r="P69" s="33">
        <f t="shared" si="172"/>
        <v>2016.3551094384425</v>
      </c>
      <c r="Q69" s="34">
        <f t="shared" si="173"/>
        <v>1.3026091989054168E-2</v>
      </c>
      <c r="R69" s="35" t="e">
        <f>ROUND(IF(Q69&lt;=#REF!,L69,O69),0)</f>
        <v>#REF!</v>
      </c>
      <c r="S69" s="36" t="e">
        <f>IF(Q69&lt;=#REF!,"MENOR VALOR","MEDIA GEOMETRICA")</f>
        <v>#REF!</v>
      </c>
      <c r="T69" s="33">
        <v>151130</v>
      </c>
      <c r="U69" s="50">
        <f t="shared" si="14"/>
        <v>604520</v>
      </c>
      <c r="V69" s="88"/>
      <c r="W69" s="88"/>
      <c r="X69" s="88"/>
      <c r="Y69" s="88"/>
      <c r="Z69" s="88"/>
      <c r="AA69" s="28"/>
      <c r="AB69" s="88"/>
      <c r="AC69" s="88"/>
      <c r="AD69" s="88"/>
      <c r="AE69" s="88"/>
      <c r="AF69" s="88"/>
      <c r="AG69" s="88"/>
      <c r="AH69" s="88"/>
      <c r="AI69" s="88"/>
      <c r="AJ69" s="88"/>
      <c r="AK69" s="88"/>
      <c r="AL69" s="28">
        <v>4</v>
      </c>
      <c r="AM69" s="50">
        <f t="shared" si="174"/>
        <v>604520</v>
      </c>
      <c r="AN69" s="120">
        <v>2</v>
      </c>
      <c r="AO69" s="121">
        <f t="shared" ref="AO69:AO71" si="180">IFERROR(AN69*100%/AL69,0)</f>
        <v>0.5</v>
      </c>
      <c r="AP69" s="122">
        <f t="shared" ref="AP69:AP71" si="181">AN69*$T69</f>
        <v>302260</v>
      </c>
      <c r="AQ69" s="88">
        <f t="shared" ref="AQ69:AQ71" si="182">+AL69-AN69</f>
        <v>2</v>
      </c>
      <c r="AR69" s="92">
        <f t="shared" ref="AR69:AR71" si="183">IFERROR(AQ69*100%/AL69,0)</f>
        <v>0.5</v>
      </c>
      <c r="AS69" s="50">
        <f t="shared" si="179"/>
        <v>302260</v>
      </c>
      <c r="AT69" s="88"/>
      <c r="AU69" s="88"/>
      <c r="AV69" s="88"/>
      <c r="AW69" s="88"/>
      <c r="AX69" s="88"/>
      <c r="AY69" s="88"/>
      <c r="AZ69" s="88"/>
      <c r="BA69" s="88"/>
      <c r="BC69" s="169"/>
      <c r="BD69" s="169"/>
      <c r="BE69" s="169"/>
      <c r="BF69" s="169"/>
      <c r="BG69" s="169"/>
      <c r="BH69" s="169"/>
      <c r="BI69" s="169"/>
      <c r="BJ69" s="169"/>
    </row>
    <row r="70" spans="2:62" s="25" customFormat="1" ht="53" customHeight="1" x14ac:dyDescent="0.35">
      <c r="B70" s="28">
        <v>49</v>
      </c>
      <c r="C70" s="45">
        <v>53102704</v>
      </c>
      <c r="D70" s="27" t="s">
        <v>84</v>
      </c>
      <c r="E70" s="28" t="s">
        <v>28</v>
      </c>
      <c r="F70" s="28">
        <v>4</v>
      </c>
      <c r="G70" s="46" t="s">
        <v>33</v>
      </c>
      <c r="H70" s="46" t="s">
        <v>33</v>
      </c>
      <c r="I70" s="47">
        <v>151942</v>
      </c>
      <c r="J70" s="46">
        <v>154700</v>
      </c>
      <c r="K70" s="46">
        <v>157794</v>
      </c>
      <c r="L70" s="33">
        <f t="shared" si="168"/>
        <v>151942</v>
      </c>
      <c r="M70" s="33">
        <f t="shared" si="169"/>
        <v>154812</v>
      </c>
      <c r="N70" s="33">
        <f t="shared" si="170"/>
        <v>154700</v>
      </c>
      <c r="O70" s="33">
        <f t="shared" si="171"/>
        <v>154793.55674232813</v>
      </c>
      <c r="P70" s="33">
        <f t="shared" si="172"/>
        <v>2016.3551094384425</v>
      </c>
      <c r="Q70" s="34">
        <f t="shared" si="173"/>
        <v>1.3026091989054168E-2</v>
      </c>
      <c r="R70" s="35" t="e">
        <f>ROUND(IF(Q70&lt;=#REF!,L70,O70),0)</f>
        <v>#REF!</v>
      </c>
      <c r="S70" s="36" t="e">
        <f>IF(Q70&lt;=#REF!,"MENOR VALOR","MEDIA GEOMETRICA")</f>
        <v>#REF!</v>
      </c>
      <c r="T70" s="33">
        <v>151130</v>
      </c>
      <c r="U70" s="50">
        <f t="shared" si="14"/>
        <v>604520</v>
      </c>
      <c r="V70" s="88"/>
      <c r="W70" s="88"/>
      <c r="X70" s="88"/>
      <c r="Y70" s="88"/>
      <c r="Z70" s="88"/>
      <c r="AA70" s="28"/>
      <c r="AB70" s="88"/>
      <c r="AC70" s="88"/>
      <c r="AD70" s="88"/>
      <c r="AE70" s="88"/>
      <c r="AF70" s="88"/>
      <c r="AG70" s="88"/>
      <c r="AH70" s="88"/>
      <c r="AI70" s="88"/>
      <c r="AJ70" s="88"/>
      <c r="AK70" s="88"/>
      <c r="AL70" s="28">
        <v>4</v>
      </c>
      <c r="AM70" s="50">
        <f t="shared" si="174"/>
        <v>604520</v>
      </c>
      <c r="AN70" s="120">
        <v>2</v>
      </c>
      <c r="AO70" s="121">
        <f t="shared" si="180"/>
        <v>0.5</v>
      </c>
      <c r="AP70" s="122">
        <f t="shared" si="181"/>
        <v>302260</v>
      </c>
      <c r="AQ70" s="88">
        <f t="shared" si="182"/>
        <v>2</v>
      </c>
      <c r="AR70" s="92">
        <f t="shared" si="183"/>
        <v>0.5</v>
      </c>
      <c r="AS70" s="50">
        <f t="shared" si="179"/>
        <v>302260</v>
      </c>
      <c r="AT70" s="88"/>
      <c r="AU70" s="88"/>
      <c r="AV70" s="88"/>
      <c r="AW70" s="88"/>
      <c r="AX70" s="88"/>
      <c r="AY70" s="88"/>
      <c r="AZ70" s="88"/>
      <c r="BA70" s="88"/>
      <c r="BC70" s="169"/>
      <c r="BD70" s="169"/>
      <c r="BE70" s="169"/>
      <c r="BF70" s="169"/>
      <c r="BG70" s="169"/>
      <c r="BH70" s="169"/>
      <c r="BI70" s="169"/>
      <c r="BJ70" s="169"/>
    </row>
    <row r="71" spans="2:62" s="25" customFormat="1" ht="53" customHeight="1" x14ac:dyDescent="0.35">
      <c r="B71" s="28">
        <v>50</v>
      </c>
      <c r="C71" s="28">
        <v>46181605</v>
      </c>
      <c r="D71" s="27" t="s">
        <v>85</v>
      </c>
      <c r="E71" s="28" t="s">
        <v>43</v>
      </c>
      <c r="F71" s="28">
        <v>12</v>
      </c>
      <c r="G71" s="46" t="s">
        <v>33</v>
      </c>
      <c r="H71" s="46" t="s">
        <v>33</v>
      </c>
      <c r="I71" s="47">
        <v>157786</v>
      </c>
      <c r="J71" s="46">
        <v>160650</v>
      </c>
      <c r="K71" s="46">
        <v>182070</v>
      </c>
      <c r="L71" s="33">
        <f t="shared" si="168"/>
        <v>157786</v>
      </c>
      <c r="M71" s="33">
        <f t="shared" si="169"/>
        <v>166835.33333333334</v>
      </c>
      <c r="N71" s="33">
        <f t="shared" si="170"/>
        <v>160650</v>
      </c>
      <c r="O71" s="33">
        <f t="shared" si="171"/>
        <v>166492.95555586898</v>
      </c>
      <c r="P71" s="33">
        <f t="shared" si="172"/>
        <v>6156.7473170448375</v>
      </c>
      <c r="Q71" s="34">
        <f t="shared" si="173"/>
        <v>3.6979025908269479E-2</v>
      </c>
      <c r="R71" s="35" t="e">
        <f>ROUND(IF(Q71&lt;=#REF!,L71,O71),0)</f>
        <v>#REF!</v>
      </c>
      <c r="S71" s="36" t="e">
        <f>IF(Q71&lt;=#REF!,"MENOR VALOR","MEDIA GEOMETRICA")</f>
        <v>#REF!</v>
      </c>
      <c r="T71" s="33">
        <v>158270</v>
      </c>
      <c r="U71" s="50">
        <f t="shared" si="14"/>
        <v>1899240</v>
      </c>
      <c r="V71" s="88"/>
      <c r="W71" s="88"/>
      <c r="X71" s="88"/>
      <c r="Y71" s="88"/>
      <c r="Z71" s="88"/>
      <c r="AA71" s="28"/>
      <c r="AB71" s="88"/>
      <c r="AC71" s="88"/>
      <c r="AD71" s="88"/>
      <c r="AE71" s="88"/>
      <c r="AF71" s="88"/>
      <c r="AG71" s="88"/>
      <c r="AH71" s="88"/>
      <c r="AI71" s="88"/>
      <c r="AJ71" s="88"/>
      <c r="AK71" s="88"/>
      <c r="AL71" s="28">
        <v>12</v>
      </c>
      <c r="AM71" s="50">
        <f t="shared" si="174"/>
        <v>1899240</v>
      </c>
      <c r="AN71" s="120">
        <v>8</v>
      </c>
      <c r="AO71" s="121">
        <f t="shared" si="180"/>
        <v>0.66666666666666663</v>
      </c>
      <c r="AP71" s="122">
        <f t="shared" si="181"/>
        <v>1266160</v>
      </c>
      <c r="AQ71" s="88">
        <f t="shared" si="182"/>
        <v>4</v>
      </c>
      <c r="AR71" s="92">
        <f t="shared" si="183"/>
        <v>0.33333333333333331</v>
      </c>
      <c r="AS71" s="50">
        <f t="shared" si="179"/>
        <v>633080</v>
      </c>
      <c r="AT71" s="88"/>
      <c r="AU71" s="88"/>
      <c r="AV71" s="88"/>
      <c r="AW71" s="88"/>
      <c r="AX71" s="88"/>
      <c r="AY71" s="88"/>
      <c r="AZ71" s="88"/>
      <c r="BA71" s="88"/>
      <c r="BC71" s="169"/>
      <c r="BD71" s="169"/>
      <c r="BE71" s="169"/>
      <c r="BF71" s="169"/>
      <c r="BG71" s="169"/>
      <c r="BH71" s="169"/>
      <c r="BI71" s="169"/>
      <c r="BJ71" s="169"/>
    </row>
    <row r="72" spans="2:62" s="25" customFormat="1" ht="22.5" customHeight="1" x14ac:dyDescent="0.35">
      <c r="B72" s="195" t="s">
        <v>86</v>
      </c>
      <c r="C72" s="195"/>
      <c r="D72" s="195"/>
      <c r="E72" s="195"/>
      <c r="F72" s="195"/>
      <c r="G72" s="196"/>
      <c r="H72" s="197"/>
      <c r="I72" s="198"/>
      <c r="J72" s="199"/>
      <c r="K72" s="199"/>
      <c r="L72" s="200"/>
      <c r="M72" s="200"/>
      <c r="N72" s="200"/>
      <c r="O72" s="200"/>
      <c r="P72" s="200"/>
      <c r="Q72" s="200"/>
      <c r="R72" s="200"/>
      <c r="S72" s="200"/>
      <c r="T72" s="200"/>
      <c r="U72" s="201"/>
      <c r="V72" s="201"/>
      <c r="W72" s="201"/>
      <c r="X72" s="201"/>
      <c r="Y72" s="201"/>
      <c r="Z72" s="201"/>
      <c r="AA72" s="202"/>
      <c r="AB72" s="201"/>
      <c r="AC72" s="201"/>
      <c r="AD72" s="201"/>
      <c r="AE72" s="201"/>
      <c r="AF72" s="201"/>
      <c r="AG72" s="201"/>
      <c r="AH72" s="201"/>
      <c r="AI72" s="201"/>
      <c r="AJ72" s="201"/>
      <c r="AK72" s="201"/>
      <c r="AL72" s="202"/>
      <c r="AM72" s="201"/>
      <c r="AN72" s="201"/>
      <c r="AO72" s="201"/>
      <c r="AP72" s="201"/>
      <c r="AQ72" s="201"/>
      <c r="AR72" s="201"/>
      <c r="AS72" s="201"/>
      <c r="AT72" s="201"/>
      <c r="AU72" s="201"/>
      <c r="AV72" s="201"/>
      <c r="AW72" s="201"/>
      <c r="AX72" s="201"/>
      <c r="AY72" s="201"/>
      <c r="AZ72" s="201"/>
      <c r="BA72" s="201"/>
      <c r="BB72" s="203"/>
      <c r="BC72" s="204"/>
      <c r="BD72" s="205"/>
      <c r="BE72" s="205"/>
      <c r="BF72" s="205"/>
      <c r="BG72" s="205"/>
      <c r="BH72" s="205"/>
      <c r="BI72" s="205"/>
      <c r="BJ72" s="205"/>
    </row>
    <row r="73" spans="2:62" s="25" customFormat="1" ht="53" customHeight="1" x14ac:dyDescent="0.35">
      <c r="B73" s="28">
        <v>51</v>
      </c>
      <c r="C73" s="28">
        <v>53102704</v>
      </c>
      <c r="D73" s="27" t="s">
        <v>87</v>
      </c>
      <c r="E73" s="28" t="s">
        <v>28</v>
      </c>
      <c r="F73" s="48">
        <v>1</v>
      </c>
      <c r="G73" s="49">
        <v>105000</v>
      </c>
      <c r="H73" s="30" t="e">
        <f>ROUND(G73*(#REF!+1),0)</f>
        <v>#REF!</v>
      </c>
      <c r="I73" s="47">
        <v>111035</v>
      </c>
      <c r="J73" s="49">
        <v>113050</v>
      </c>
      <c r="K73" s="49">
        <v>115311</v>
      </c>
      <c r="L73" s="33">
        <f t="shared" ref="L73:L75" si="184">MIN(I73:K73)</f>
        <v>111035</v>
      </c>
      <c r="M73" s="33">
        <f t="shared" ref="M73:M75" si="185">AVERAGE(I73:K73)</f>
        <v>113132</v>
      </c>
      <c r="N73" s="33">
        <f t="shared" ref="N73:N75" si="186">MEDIAN(I73:K73)</f>
        <v>113050</v>
      </c>
      <c r="O73" s="33">
        <f t="shared" ref="O73:O75" si="187">GEOMEAN(I73:K73)</f>
        <v>113118.52512185386</v>
      </c>
      <c r="P73" s="33">
        <f t="shared" ref="P73:P75" si="188">STDEVA(L73,O73)</f>
        <v>1473.2747424353931</v>
      </c>
      <c r="Q73" s="34">
        <f t="shared" ref="Q73:Q75" si="189">P73/O73</f>
        <v>1.3024168595270738E-2</v>
      </c>
      <c r="R73" s="35" t="e">
        <f>ROUND(IF(Q73&lt;=#REF!,L73,O73),0)</f>
        <v>#REF!</v>
      </c>
      <c r="S73" s="36" t="e">
        <f>IF(Q73&lt;=#REF!,"MENOR VALOR","MEDIA GEOMETRICA")</f>
        <v>#REF!</v>
      </c>
      <c r="T73" s="33">
        <v>111860</v>
      </c>
      <c r="U73" s="50">
        <f t="shared" si="14"/>
        <v>111860</v>
      </c>
      <c r="V73" s="88"/>
      <c r="W73" s="88"/>
      <c r="X73" s="88"/>
      <c r="Y73" s="88"/>
      <c r="Z73" s="88"/>
      <c r="AA73" s="28"/>
      <c r="AB73" s="88"/>
      <c r="AC73" s="88"/>
      <c r="AD73" s="88"/>
      <c r="AE73" s="88"/>
      <c r="AF73" s="88"/>
      <c r="AG73" s="88"/>
      <c r="AH73" s="88"/>
      <c r="AI73" s="88"/>
      <c r="AJ73" s="88"/>
      <c r="AK73" s="88"/>
      <c r="AL73" s="88"/>
      <c r="AM73" s="88"/>
      <c r="AN73" s="88"/>
      <c r="AO73" s="88"/>
      <c r="AP73" s="88"/>
      <c r="AQ73" s="88"/>
      <c r="AR73" s="88"/>
      <c r="AS73" s="88"/>
      <c r="AT73" s="28">
        <v>1</v>
      </c>
      <c r="AU73" s="50">
        <f t="shared" ref="AU73:AU75" si="190">+AT73*$T73</f>
        <v>111860</v>
      </c>
      <c r="AV73" s="28">
        <v>1</v>
      </c>
      <c r="AW73" s="91">
        <f t="shared" ref="AW73" si="191">IFERROR(AV73*100%/AT73,0)</f>
        <v>1</v>
      </c>
      <c r="AX73" s="50">
        <f t="shared" ref="AX73" si="192">AV73*$T73</f>
        <v>111860</v>
      </c>
      <c r="AY73" s="88">
        <f t="shared" ref="AY73" si="193">+AT73-AV73</f>
        <v>0</v>
      </c>
      <c r="AZ73" s="92">
        <f t="shared" ref="AZ73" si="194">IFERROR(AY73*100%/AT73,0)</f>
        <v>0</v>
      </c>
      <c r="BA73" s="50">
        <f t="shared" ref="BA73:BA75" si="195">AY73*T73</f>
        <v>0</v>
      </c>
      <c r="BC73" s="169"/>
      <c r="BD73" s="169"/>
      <c r="BE73" s="169"/>
      <c r="BF73" s="169"/>
      <c r="BG73" s="169"/>
      <c r="BH73" s="169"/>
      <c r="BI73" s="169"/>
      <c r="BJ73" s="169"/>
    </row>
    <row r="74" spans="2:62" s="25" customFormat="1" ht="53" customHeight="1" x14ac:dyDescent="0.35">
      <c r="B74" s="28">
        <v>52</v>
      </c>
      <c r="C74" s="28">
        <v>53102704</v>
      </c>
      <c r="D74" s="27" t="s">
        <v>88</v>
      </c>
      <c r="E74" s="28" t="s">
        <v>28</v>
      </c>
      <c r="F74" s="48">
        <v>2</v>
      </c>
      <c r="G74" s="49">
        <v>105000</v>
      </c>
      <c r="H74" s="30" t="e">
        <f>ROUND(G74*(#REF!+1),0)</f>
        <v>#REF!</v>
      </c>
      <c r="I74" s="47">
        <v>111035</v>
      </c>
      <c r="J74" s="49">
        <v>113050</v>
      </c>
      <c r="K74" s="49">
        <v>115311</v>
      </c>
      <c r="L74" s="33">
        <f t="shared" si="184"/>
        <v>111035</v>
      </c>
      <c r="M74" s="33">
        <f t="shared" si="185"/>
        <v>113132</v>
      </c>
      <c r="N74" s="33">
        <f t="shared" si="186"/>
        <v>113050</v>
      </c>
      <c r="O74" s="33">
        <f t="shared" si="187"/>
        <v>113118.52512185386</v>
      </c>
      <c r="P74" s="33">
        <f t="shared" si="188"/>
        <v>1473.2747424353931</v>
      </c>
      <c r="Q74" s="34">
        <f t="shared" si="189"/>
        <v>1.3024168595270738E-2</v>
      </c>
      <c r="R74" s="35" t="e">
        <f>ROUND(IF(Q74&lt;=#REF!,L74,O74),0)</f>
        <v>#REF!</v>
      </c>
      <c r="S74" s="36" t="e">
        <f>IF(Q74&lt;=#REF!,"MENOR VALOR","MEDIA GEOMETRICA")</f>
        <v>#REF!</v>
      </c>
      <c r="T74" s="33">
        <v>111860</v>
      </c>
      <c r="U74" s="50">
        <f t="shared" si="14"/>
        <v>223720</v>
      </c>
      <c r="V74" s="88"/>
      <c r="W74" s="88"/>
      <c r="X74" s="88"/>
      <c r="Y74" s="88"/>
      <c r="Z74" s="88"/>
      <c r="AA74" s="28"/>
      <c r="AB74" s="88"/>
      <c r="AC74" s="88"/>
      <c r="AD74" s="88"/>
      <c r="AE74" s="88"/>
      <c r="AF74" s="88"/>
      <c r="AG74" s="88"/>
      <c r="AH74" s="88"/>
      <c r="AI74" s="88"/>
      <c r="AJ74" s="88"/>
      <c r="AK74" s="88"/>
      <c r="AL74" s="88"/>
      <c r="AM74" s="88"/>
      <c r="AN74" s="88"/>
      <c r="AO74" s="88"/>
      <c r="AP74" s="88"/>
      <c r="AQ74" s="88"/>
      <c r="AR74" s="88"/>
      <c r="AS74" s="88"/>
      <c r="AT74" s="28">
        <v>2</v>
      </c>
      <c r="AU74" s="50">
        <f t="shared" si="190"/>
        <v>223720</v>
      </c>
      <c r="AV74" s="28">
        <v>2</v>
      </c>
      <c r="AW74" s="91">
        <f t="shared" ref="AW74:AW75" si="196">IFERROR(AV74*100%/AT74,0)</f>
        <v>1</v>
      </c>
      <c r="AX74" s="50">
        <f t="shared" ref="AX74:AX75" si="197">AV74*$T74</f>
        <v>223720</v>
      </c>
      <c r="AY74" s="88">
        <f t="shared" ref="AY74:AY75" si="198">+AT74-AV74</f>
        <v>0</v>
      </c>
      <c r="AZ74" s="92">
        <f t="shared" ref="AZ74:AZ75" si="199">IFERROR(AY74*100%/AT74,0)</f>
        <v>0</v>
      </c>
      <c r="BA74" s="50">
        <f t="shared" si="195"/>
        <v>0</v>
      </c>
      <c r="BC74" s="169"/>
      <c r="BD74" s="169"/>
      <c r="BE74" s="169"/>
      <c r="BF74" s="169"/>
      <c r="BG74" s="169"/>
      <c r="BH74" s="169"/>
      <c r="BI74" s="169"/>
      <c r="BJ74" s="169"/>
    </row>
    <row r="75" spans="2:62" s="25" customFormat="1" ht="53" customHeight="1" x14ac:dyDescent="0.35">
      <c r="B75" s="28">
        <v>53</v>
      </c>
      <c r="C75" s="28">
        <v>46181605</v>
      </c>
      <c r="D75" s="27" t="s">
        <v>89</v>
      </c>
      <c r="E75" s="28" t="s">
        <v>43</v>
      </c>
      <c r="F75" s="48">
        <v>3</v>
      </c>
      <c r="G75" s="49">
        <v>120000</v>
      </c>
      <c r="H75" s="30" t="e">
        <f>ROUND(G75*(#REF!+1),0)</f>
        <v>#REF!</v>
      </c>
      <c r="I75" s="47">
        <v>157786</v>
      </c>
      <c r="J75" s="49">
        <v>160650</v>
      </c>
      <c r="K75" s="49">
        <v>182070</v>
      </c>
      <c r="L75" s="33">
        <f t="shared" si="184"/>
        <v>157786</v>
      </c>
      <c r="M75" s="33">
        <f t="shared" si="185"/>
        <v>166835.33333333334</v>
      </c>
      <c r="N75" s="33">
        <f t="shared" si="186"/>
        <v>160650</v>
      </c>
      <c r="O75" s="33">
        <f t="shared" si="187"/>
        <v>166492.95555586898</v>
      </c>
      <c r="P75" s="33">
        <f t="shared" si="188"/>
        <v>6156.7473170448375</v>
      </c>
      <c r="Q75" s="34">
        <f t="shared" si="189"/>
        <v>3.6979025908269479E-2</v>
      </c>
      <c r="R75" s="35" t="e">
        <f>ROUND(IF(Q75&lt;=#REF!,L75,O75),0)</f>
        <v>#REF!</v>
      </c>
      <c r="S75" s="36" t="e">
        <f>IF(Q75&lt;=#REF!,"MENOR VALOR","MEDIA GEOMETRICA")</f>
        <v>#REF!</v>
      </c>
      <c r="T75" s="33">
        <v>158270</v>
      </c>
      <c r="U75" s="50">
        <f t="shared" si="14"/>
        <v>474810</v>
      </c>
      <c r="V75" s="88"/>
      <c r="W75" s="88"/>
      <c r="X75" s="88"/>
      <c r="Y75" s="88"/>
      <c r="Z75" s="88"/>
      <c r="AA75" s="28"/>
      <c r="AB75" s="88"/>
      <c r="AC75" s="88"/>
      <c r="AD75" s="88"/>
      <c r="AE75" s="88"/>
      <c r="AF75" s="88"/>
      <c r="AG75" s="88"/>
      <c r="AH75" s="88"/>
      <c r="AI75" s="88"/>
      <c r="AJ75" s="88"/>
      <c r="AK75" s="88"/>
      <c r="AL75" s="88"/>
      <c r="AM75" s="88"/>
      <c r="AN75" s="88"/>
      <c r="AO75" s="88"/>
      <c r="AP75" s="88"/>
      <c r="AQ75" s="88"/>
      <c r="AR75" s="88"/>
      <c r="AS75" s="88"/>
      <c r="AT75" s="28">
        <v>3</v>
      </c>
      <c r="AU75" s="50">
        <f t="shared" si="190"/>
        <v>474810</v>
      </c>
      <c r="AV75" s="28">
        <v>3</v>
      </c>
      <c r="AW75" s="91">
        <f t="shared" si="196"/>
        <v>1</v>
      </c>
      <c r="AX75" s="50">
        <f t="shared" si="197"/>
        <v>474810</v>
      </c>
      <c r="AY75" s="88">
        <f t="shared" si="198"/>
        <v>0</v>
      </c>
      <c r="AZ75" s="92">
        <f t="shared" si="199"/>
        <v>0</v>
      </c>
      <c r="BA75" s="50">
        <f t="shared" si="195"/>
        <v>0</v>
      </c>
      <c r="BC75" s="169"/>
      <c r="BD75" s="169"/>
      <c r="BE75" s="169"/>
      <c r="BF75" s="169"/>
      <c r="BG75" s="169"/>
      <c r="BH75" s="169"/>
      <c r="BI75" s="169"/>
      <c r="BJ75" s="169"/>
    </row>
    <row r="76" spans="2:62" s="25" customFormat="1" ht="22.5" customHeight="1" x14ac:dyDescent="0.35">
      <c r="B76" s="195" t="s">
        <v>90</v>
      </c>
      <c r="C76" s="195"/>
      <c r="D76" s="195"/>
      <c r="E76" s="195"/>
      <c r="F76" s="195"/>
      <c r="G76" s="196"/>
      <c r="H76" s="197"/>
      <c r="I76" s="198"/>
      <c r="J76" s="199"/>
      <c r="K76" s="199"/>
      <c r="L76" s="200"/>
      <c r="M76" s="200"/>
      <c r="N76" s="200"/>
      <c r="O76" s="200"/>
      <c r="P76" s="200"/>
      <c r="Q76" s="200"/>
      <c r="R76" s="200"/>
      <c r="S76" s="200"/>
      <c r="T76" s="200"/>
      <c r="U76" s="201"/>
      <c r="V76" s="201"/>
      <c r="W76" s="201"/>
      <c r="X76" s="201"/>
      <c r="Y76" s="201"/>
      <c r="Z76" s="201"/>
      <c r="AA76" s="202"/>
      <c r="AB76" s="201"/>
      <c r="AC76" s="201"/>
      <c r="AD76" s="201"/>
      <c r="AE76" s="201"/>
      <c r="AF76" s="201"/>
      <c r="AG76" s="201"/>
      <c r="AH76" s="201"/>
      <c r="AI76" s="201"/>
      <c r="AJ76" s="201"/>
      <c r="AK76" s="201"/>
      <c r="AL76" s="202"/>
      <c r="AM76" s="201"/>
      <c r="AN76" s="201"/>
      <c r="AO76" s="201"/>
      <c r="AP76" s="201"/>
      <c r="AQ76" s="201"/>
      <c r="AR76" s="201"/>
      <c r="AS76" s="201"/>
      <c r="AT76" s="201"/>
      <c r="AU76" s="201"/>
      <c r="AV76" s="201"/>
      <c r="AW76" s="201"/>
      <c r="AX76" s="201"/>
      <c r="AY76" s="201"/>
      <c r="AZ76" s="201"/>
      <c r="BA76" s="201"/>
      <c r="BB76" s="203"/>
      <c r="BC76" s="204"/>
      <c r="BD76" s="205"/>
      <c r="BE76" s="205"/>
      <c r="BF76" s="205"/>
      <c r="BG76" s="205"/>
      <c r="BH76" s="205"/>
      <c r="BI76" s="205"/>
      <c r="BJ76" s="205"/>
    </row>
    <row r="77" spans="2:62" s="25" customFormat="1" ht="53" customHeight="1" x14ac:dyDescent="0.35">
      <c r="B77" s="28">
        <v>54</v>
      </c>
      <c r="C77" s="28">
        <v>53102704</v>
      </c>
      <c r="D77" s="27" t="s">
        <v>91</v>
      </c>
      <c r="E77" s="28" t="s">
        <v>28</v>
      </c>
      <c r="F77" s="28">
        <v>2</v>
      </c>
      <c r="G77" s="46">
        <v>105000</v>
      </c>
      <c r="H77" s="30" t="e">
        <f>ROUND(G77*(#REF!+1),0)</f>
        <v>#REF!</v>
      </c>
      <c r="I77" s="47">
        <v>111035</v>
      </c>
      <c r="J77" s="50">
        <v>113050</v>
      </c>
      <c r="K77" s="50">
        <v>115311</v>
      </c>
      <c r="L77" s="33">
        <f t="shared" ref="L77:L80" si="200">MIN(I77:K77)</f>
        <v>111035</v>
      </c>
      <c r="M77" s="33">
        <f t="shared" ref="M77:M80" si="201">AVERAGE(I77:K77)</f>
        <v>113132</v>
      </c>
      <c r="N77" s="33">
        <f t="shared" ref="N77:N80" si="202">MEDIAN(I77:K77)</f>
        <v>113050</v>
      </c>
      <c r="O77" s="33">
        <f t="shared" ref="O77:O80" si="203">GEOMEAN(I77:K77)</f>
        <v>113118.52512185386</v>
      </c>
      <c r="P77" s="33">
        <f t="shared" ref="P77:P80" si="204">STDEVA(L77,O77)</f>
        <v>1473.2747424353931</v>
      </c>
      <c r="Q77" s="34">
        <f t="shared" ref="Q77:Q80" si="205">P77/O77</f>
        <v>1.3024168595270738E-2</v>
      </c>
      <c r="R77" s="35" t="e">
        <f>ROUND(IF(Q77&lt;=#REF!,L77,O77),0)</f>
        <v>#REF!</v>
      </c>
      <c r="S77" s="36" t="e">
        <f>IF(Q77&lt;=#REF!,"MENOR VALOR","MEDIA GEOMETRICA")</f>
        <v>#REF!</v>
      </c>
      <c r="T77" s="33">
        <v>111860</v>
      </c>
      <c r="U77" s="50">
        <f t="shared" si="14"/>
        <v>223720</v>
      </c>
      <c r="V77" s="88"/>
      <c r="W77" s="88"/>
      <c r="X77" s="88"/>
      <c r="Y77" s="88"/>
      <c r="Z77" s="88"/>
      <c r="AA77" s="28"/>
      <c r="AB77" s="88"/>
      <c r="AC77" s="88"/>
      <c r="AD77" s="88"/>
      <c r="AE77" s="88"/>
      <c r="AF77" s="88"/>
      <c r="AG77" s="88"/>
      <c r="AH77" s="88"/>
      <c r="AI77" s="88"/>
      <c r="AJ77" s="88"/>
      <c r="AK77" s="88"/>
      <c r="AL77" s="28">
        <v>2</v>
      </c>
      <c r="AM77" s="50">
        <f t="shared" ref="AM77:AM80" si="206">+AL77*$T77</f>
        <v>223720</v>
      </c>
      <c r="AN77" s="120">
        <v>1</v>
      </c>
      <c r="AO77" s="121">
        <f t="shared" ref="AO77" si="207">IFERROR(AN77*100%/AL77,0)</f>
        <v>0.5</v>
      </c>
      <c r="AP77" s="122">
        <f t="shared" ref="AP77" si="208">AN77*$T77</f>
        <v>111860</v>
      </c>
      <c r="AQ77" s="88">
        <f t="shared" ref="AQ77" si="209">+AL77-AN77</f>
        <v>1</v>
      </c>
      <c r="AR77" s="92">
        <f t="shared" ref="AR77" si="210">IFERROR(AQ77*100%/AL77,0)</f>
        <v>0.5</v>
      </c>
      <c r="AS77" s="50">
        <f t="shared" ref="AS77:AS80" si="211">AQ77*T77</f>
        <v>111860</v>
      </c>
      <c r="AT77" s="88"/>
      <c r="AU77" s="88"/>
      <c r="AV77" s="88"/>
      <c r="AW77" s="88"/>
      <c r="AX77" s="88"/>
      <c r="AY77" s="88"/>
      <c r="AZ77" s="88"/>
      <c r="BA77" s="88"/>
      <c r="BC77" s="169"/>
      <c r="BD77" s="169"/>
      <c r="BE77" s="169"/>
      <c r="BF77" s="169"/>
      <c r="BG77" s="169"/>
      <c r="BH77" s="169"/>
      <c r="BI77" s="169"/>
      <c r="BJ77" s="169"/>
    </row>
    <row r="78" spans="2:62" s="25" customFormat="1" ht="53" customHeight="1" x14ac:dyDescent="0.35">
      <c r="B78" s="28">
        <v>55</v>
      </c>
      <c r="C78" s="28">
        <v>53102704</v>
      </c>
      <c r="D78" s="27" t="s">
        <v>92</v>
      </c>
      <c r="E78" s="28" t="s">
        <v>28</v>
      </c>
      <c r="F78" s="28">
        <v>2</v>
      </c>
      <c r="G78" s="46">
        <v>105000</v>
      </c>
      <c r="H78" s="30" t="e">
        <f>ROUND(G78*(#REF!+1),0)</f>
        <v>#REF!</v>
      </c>
      <c r="I78" s="47">
        <v>111035</v>
      </c>
      <c r="J78" s="50">
        <v>113050</v>
      </c>
      <c r="K78" s="50">
        <v>115311</v>
      </c>
      <c r="L78" s="33">
        <f t="shared" si="200"/>
        <v>111035</v>
      </c>
      <c r="M78" s="33">
        <f t="shared" si="201"/>
        <v>113132</v>
      </c>
      <c r="N78" s="33">
        <f t="shared" si="202"/>
        <v>113050</v>
      </c>
      <c r="O78" s="33">
        <f t="shared" si="203"/>
        <v>113118.52512185386</v>
      </c>
      <c r="P78" s="33">
        <f t="shared" si="204"/>
        <v>1473.2747424353931</v>
      </c>
      <c r="Q78" s="34">
        <f t="shared" si="205"/>
        <v>1.3024168595270738E-2</v>
      </c>
      <c r="R78" s="35" t="e">
        <f>ROUND(IF(Q78&lt;=#REF!,L78,O78),0)</f>
        <v>#REF!</v>
      </c>
      <c r="S78" s="36" t="e">
        <f>IF(Q78&lt;=#REF!,"MENOR VALOR","MEDIA GEOMETRICA")</f>
        <v>#REF!</v>
      </c>
      <c r="T78" s="33">
        <v>111860</v>
      </c>
      <c r="U78" s="50">
        <f t="shared" si="14"/>
        <v>223720</v>
      </c>
      <c r="V78" s="88"/>
      <c r="W78" s="88"/>
      <c r="X78" s="88"/>
      <c r="Y78" s="88"/>
      <c r="Z78" s="88"/>
      <c r="AA78" s="28"/>
      <c r="AB78" s="88"/>
      <c r="AC78" s="88"/>
      <c r="AD78" s="88"/>
      <c r="AE78" s="88"/>
      <c r="AF78" s="88"/>
      <c r="AG78" s="88"/>
      <c r="AH78" s="88"/>
      <c r="AI78" s="88"/>
      <c r="AJ78" s="88"/>
      <c r="AK78" s="88"/>
      <c r="AL78" s="28">
        <v>2</v>
      </c>
      <c r="AM78" s="50">
        <f t="shared" si="206"/>
        <v>223720</v>
      </c>
      <c r="AN78" s="120">
        <v>1</v>
      </c>
      <c r="AO78" s="121">
        <f t="shared" ref="AO78:AO80" si="212">IFERROR(AN78*100%/AL78,0)</f>
        <v>0.5</v>
      </c>
      <c r="AP78" s="122">
        <f t="shared" ref="AP78:AP80" si="213">AN78*$T78</f>
        <v>111860</v>
      </c>
      <c r="AQ78" s="88">
        <f t="shared" ref="AQ78:AQ80" si="214">+AL78-AN78</f>
        <v>1</v>
      </c>
      <c r="AR78" s="92">
        <f t="shared" ref="AR78:AR80" si="215">IFERROR(AQ78*100%/AL78,0)</f>
        <v>0.5</v>
      </c>
      <c r="AS78" s="50">
        <f t="shared" si="211"/>
        <v>111860</v>
      </c>
      <c r="AT78" s="88"/>
      <c r="AU78" s="88"/>
      <c r="AV78" s="88"/>
      <c r="AW78" s="88"/>
      <c r="AX78" s="88"/>
      <c r="AY78" s="88"/>
      <c r="AZ78" s="88"/>
      <c r="BA78" s="88"/>
      <c r="BC78" s="169"/>
      <c r="BD78" s="169"/>
      <c r="BE78" s="169"/>
      <c r="BF78" s="169"/>
      <c r="BG78" s="169"/>
      <c r="BH78" s="169"/>
      <c r="BI78" s="169"/>
      <c r="BJ78" s="169"/>
    </row>
    <row r="79" spans="2:62" s="25" customFormat="1" ht="53" customHeight="1" x14ac:dyDescent="0.35">
      <c r="B79" s="28">
        <v>56</v>
      </c>
      <c r="C79" s="28">
        <v>53102704</v>
      </c>
      <c r="D79" s="27" t="s">
        <v>93</v>
      </c>
      <c r="E79" s="28" t="s">
        <v>28</v>
      </c>
      <c r="F79" s="28">
        <v>2</v>
      </c>
      <c r="G79" s="46">
        <v>105000</v>
      </c>
      <c r="H79" s="30" t="e">
        <f>ROUND(G79*(#REF!+1),0)</f>
        <v>#REF!</v>
      </c>
      <c r="I79" s="47">
        <v>111035</v>
      </c>
      <c r="J79" s="50">
        <v>113050</v>
      </c>
      <c r="K79" s="50">
        <v>115311</v>
      </c>
      <c r="L79" s="33">
        <f t="shared" si="200"/>
        <v>111035</v>
      </c>
      <c r="M79" s="33">
        <f t="shared" si="201"/>
        <v>113132</v>
      </c>
      <c r="N79" s="33">
        <f t="shared" si="202"/>
        <v>113050</v>
      </c>
      <c r="O79" s="33">
        <f t="shared" si="203"/>
        <v>113118.52512185386</v>
      </c>
      <c r="P79" s="33">
        <f t="shared" si="204"/>
        <v>1473.2747424353931</v>
      </c>
      <c r="Q79" s="34">
        <f t="shared" si="205"/>
        <v>1.3024168595270738E-2</v>
      </c>
      <c r="R79" s="35" t="e">
        <f>ROUND(IF(Q79&lt;=#REF!,L79,O79),0)</f>
        <v>#REF!</v>
      </c>
      <c r="S79" s="36" t="e">
        <f>IF(Q79&lt;=#REF!,"MENOR VALOR","MEDIA GEOMETRICA")</f>
        <v>#REF!</v>
      </c>
      <c r="T79" s="33">
        <v>111860</v>
      </c>
      <c r="U79" s="50">
        <f t="shared" si="14"/>
        <v>223720</v>
      </c>
      <c r="V79" s="88"/>
      <c r="W79" s="88"/>
      <c r="X79" s="88"/>
      <c r="Y79" s="88"/>
      <c r="Z79" s="88"/>
      <c r="AA79" s="28"/>
      <c r="AB79" s="88"/>
      <c r="AC79" s="88"/>
      <c r="AD79" s="88"/>
      <c r="AE79" s="88"/>
      <c r="AF79" s="88"/>
      <c r="AG79" s="88"/>
      <c r="AH79" s="88"/>
      <c r="AI79" s="88"/>
      <c r="AJ79" s="88"/>
      <c r="AK79" s="88"/>
      <c r="AL79" s="28">
        <v>2</v>
      </c>
      <c r="AM79" s="50">
        <f t="shared" si="206"/>
        <v>223720</v>
      </c>
      <c r="AN79" s="120">
        <v>1</v>
      </c>
      <c r="AO79" s="121">
        <f t="shared" si="212"/>
        <v>0.5</v>
      </c>
      <c r="AP79" s="122">
        <f t="shared" si="213"/>
        <v>111860</v>
      </c>
      <c r="AQ79" s="88">
        <f t="shared" si="214"/>
        <v>1</v>
      </c>
      <c r="AR79" s="92">
        <f t="shared" si="215"/>
        <v>0.5</v>
      </c>
      <c r="AS79" s="50">
        <f t="shared" si="211"/>
        <v>111860</v>
      </c>
      <c r="AT79" s="88"/>
      <c r="AU79" s="88"/>
      <c r="AV79" s="88"/>
      <c r="AW79" s="88"/>
      <c r="AX79" s="88"/>
      <c r="AY79" s="88"/>
      <c r="AZ79" s="88"/>
      <c r="BA79" s="88"/>
      <c r="BC79" s="169"/>
      <c r="BD79" s="169"/>
      <c r="BE79" s="169"/>
      <c r="BF79" s="169"/>
      <c r="BG79" s="169"/>
      <c r="BH79" s="169"/>
      <c r="BI79" s="169"/>
      <c r="BJ79" s="169"/>
    </row>
    <row r="80" spans="2:62" s="25" customFormat="1" ht="53" customHeight="1" x14ac:dyDescent="0.35">
      <c r="B80" s="28">
        <v>57</v>
      </c>
      <c r="C80" s="28">
        <v>46181605</v>
      </c>
      <c r="D80" s="27" t="s">
        <v>94</v>
      </c>
      <c r="E80" s="28" t="s">
        <v>43</v>
      </c>
      <c r="F80" s="28">
        <v>6</v>
      </c>
      <c r="G80" s="46">
        <v>120000</v>
      </c>
      <c r="H80" s="30" t="e">
        <f>ROUND(G80*(#REF!+1),0)</f>
        <v>#REF!</v>
      </c>
      <c r="I80" s="47">
        <v>157786</v>
      </c>
      <c r="J80" s="50">
        <v>160650</v>
      </c>
      <c r="K80" s="50">
        <v>182070</v>
      </c>
      <c r="L80" s="33">
        <f t="shared" si="200"/>
        <v>157786</v>
      </c>
      <c r="M80" s="33">
        <f t="shared" si="201"/>
        <v>166835.33333333334</v>
      </c>
      <c r="N80" s="33">
        <f t="shared" si="202"/>
        <v>160650</v>
      </c>
      <c r="O80" s="33">
        <f t="shared" si="203"/>
        <v>166492.95555586898</v>
      </c>
      <c r="P80" s="33">
        <f t="shared" si="204"/>
        <v>6156.7473170448375</v>
      </c>
      <c r="Q80" s="34">
        <f t="shared" si="205"/>
        <v>3.6979025908269479E-2</v>
      </c>
      <c r="R80" s="35" t="e">
        <f>ROUND(IF(Q80&lt;=#REF!,L80,O80),0)</f>
        <v>#REF!</v>
      </c>
      <c r="S80" s="36" t="e">
        <f>IF(Q80&lt;=#REF!,"MENOR VALOR","MEDIA GEOMETRICA")</f>
        <v>#REF!</v>
      </c>
      <c r="T80" s="33">
        <v>158270</v>
      </c>
      <c r="U80" s="50">
        <f t="shared" si="14"/>
        <v>949620</v>
      </c>
      <c r="V80" s="88"/>
      <c r="W80" s="88"/>
      <c r="X80" s="88"/>
      <c r="Y80" s="88"/>
      <c r="Z80" s="88"/>
      <c r="AA80" s="28"/>
      <c r="AB80" s="88"/>
      <c r="AC80" s="88"/>
      <c r="AD80" s="88"/>
      <c r="AE80" s="88"/>
      <c r="AF80" s="88"/>
      <c r="AG80" s="88"/>
      <c r="AH80" s="88"/>
      <c r="AI80" s="88"/>
      <c r="AJ80" s="88"/>
      <c r="AK80" s="88"/>
      <c r="AL80" s="28">
        <v>6</v>
      </c>
      <c r="AM80" s="50">
        <f t="shared" si="206"/>
        <v>949620</v>
      </c>
      <c r="AN80" s="120">
        <v>1</v>
      </c>
      <c r="AO80" s="121">
        <f t="shared" si="212"/>
        <v>0.16666666666666666</v>
      </c>
      <c r="AP80" s="122">
        <f t="shared" si="213"/>
        <v>158270</v>
      </c>
      <c r="AQ80" s="88">
        <f t="shared" si="214"/>
        <v>5</v>
      </c>
      <c r="AR80" s="92">
        <f t="shared" si="215"/>
        <v>0.83333333333333337</v>
      </c>
      <c r="AS80" s="50">
        <f t="shared" si="211"/>
        <v>791350</v>
      </c>
      <c r="AT80" s="88"/>
      <c r="AU80" s="88"/>
      <c r="AV80" s="88"/>
      <c r="AW80" s="88"/>
      <c r="AX80" s="88"/>
      <c r="AY80" s="88"/>
      <c r="AZ80" s="88"/>
      <c r="BA80" s="88"/>
      <c r="BC80" s="169"/>
      <c r="BD80" s="169"/>
      <c r="BE80" s="169"/>
      <c r="BF80" s="169"/>
      <c r="BG80" s="169"/>
      <c r="BH80" s="169"/>
      <c r="BI80" s="169"/>
      <c r="BJ80" s="169"/>
    </row>
    <row r="81" spans="2:62" s="25" customFormat="1" ht="22.5" customHeight="1" x14ac:dyDescent="0.35">
      <c r="B81" s="195" t="s">
        <v>95</v>
      </c>
      <c r="C81" s="195"/>
      <c r="D81" s="195"/>
      <c r="E81" s="195"/>
      <c r="F81" s="195"/>
      <c r="G81" s="196"/>
      <c r="H81" s="197"/>
      <c r="I81" s="198"/>
      <c r="J81" s="199"/>
      <c r="K81" s="199"/>
      <c r="L81" s="200"/>
      <c r="M81" s="200"/>
      <c r="N81" s="200"/>
      <c r="O81" s="200"/>
      <c r="P81" s="200"/>
      <c r="Q81" s="200"/>
      <c r="R81" s="200"/>
      <c r="S81" s="200"/>
      <c r="T81" s="200"/>
      <c r="U81" s="201"/>
      <c r="V81" s="201"/>
      <c r="W81" s="201"/>
      <c r="X81" s="201"/>
      <c r="Y81" s="201"/>
      <c r="Z81" s="201"/>
      <c r="AA81" s="202"/>
      <c r="AB81" s="201"/>
      <c r="AC81" s="201"/>
      <c r="AD81" s="201"/>
      <c r="AE81" s="201"/>
      <c r="AF81" s="201"/>
      <c r="AG81" s="201"/>
      <c r="AH81" s="201"/>
      <c r="AI81" s="201"/>
      <c r="AJ81" s="201"/>
      <c r="AK81" s="201"/>
      <c r="AL81" s="202"/>
      <c r="AM81" s="201"/>
      <c r="AN81" s="201"/>
      <c r="AO81" s="201"/>
      <c r="AP81" s="201"/>
      <c r="AQ81" s="201"/>
      <c r="AR81" s="201"/>
      <c r="AS81" s="201"/>
      <c r="AT81" s="201"/>
      <c r="AU81" s="201"/>
      <c r="AV81" s="201"/>
      <c r="AW81" s="201"/>
      <c r="AX81" s="201"/>
      <c r="AY81" s="201"/>
      <c r="AZ81" s="201"/>
      <c r="BA81" s="201"/>
      <c r="BB81" s="203"/>
      <c r="BC81" s="204"/>
      <c r="BD81" s="205"/>
      <c r="BE81" s="205"/>
      <c r="BF81" s="205"/>
      <c r="BG81" s="205"/>
      <c r="BH81" s="205"/>
      <c r="BI81" s="205"/>
      <c r="BJ81" s="205"/>
    </row>
    <row r="82" spans="2:62" s="25" customFormat="1" ht="53" customHeight="1" x14ac:dyDescent="0.35">
      <c r="B82" s="28">
        <v>58</v>
      </c>
      <c r="C82" s="28">
        <v>53101602</v>
      </c>
      <c r="D82" s="27" t="s">
        <v>96</v>
      </c>
      <c r="E82" s="28" t="s">
        <v>28</v>
      </c>
      <c r="F82" s="28">
        <v>3</v>
      </c>
      <c r="G82" s="46" t="s">
        <v>33</v>
      </c>
      <c r="H82" s="46" t="s">
        <v>33</v>
      </c>
      <c r="I82" s="47">
        <v>99347</v>
      </c>
      <c r="J82" s="50">
        <v>101150</v>
      </c>
      <c r="K82" s="50">
        <v>72828</v>
      </c>
      <c r="L82" s="33">
        <f t="shared" ref="L82:L86" si="216">MIN(I82:K82)</f>
        <v>72828</v>
      </c>
      <c r="M82" s="33">
        <f t="shared" ref="M82:M86" si="217">AVERAGE(I82:K82)</f>
        <v>91108.333333333328</v>
      </c>
      <c r="N82" s="33">
        <f t="shared" ref="N82:N86" si="218">MEDIAN(I82:K82)</f>
        <v>99347</v>
      </c>
      <c r="O82" s="33">
        <f t="shared" ref="O82:O86" si="219">GEOMEAN(I82:K82)</f>
        <v>90116.920526932168</v>
      </c>
      <c r="P82" s="33">
        <f t="shared" ref="P82:P86" si="220">STDEVA(L82,O82)</f>
        <v>12225.112943989026</v>
      </c>
      <c r="Q82" s="34">
        <f t="shared" ref="Q82:Q86" si="221">P82/O82</f>
        <v>0.1356583521996344</v>
      </c>
      <c r="R82" s="35" t="e">
        <f>ROUND(IF(Q82&lt;=#REF!,L82,O82),0)</f>
        <v>#REF!</v>
      </c>
      <c r="S82" s="36" t="e">
        <f>IF(Q82&lt;=#REF!,"MENOR VALOR","MEDIA GEOMETRICA")</f>
        <v>#REF!</v>
      </c>
      <c r="T82" s="33">
        <v>72828</v>
      </c>
      <c r="U82" s="50">
        <f t="shared" ref="U82:U125" si="222">T82*F82</f>
        <v>218484</v>
      </c>
      <c r="V82" s="88"/>
      <c r="W82" s="88"/>
      <c r="X82" s="88"/>
      <c r="Y82" s="88"/>
      <c r="Z82" s="88"/>
      <c r="AA82" s="28"/>
      <c r="AB82" s="88"/>
      <c r="AC82" s="88"/>
      <c r="AD82" s="88"/>
      <c r="AE82" s="88"/>
      <c r="AF82" s="88"/>
      <c r="AG82" s="88"/>
      <c r="AH82" s="88"/>
      <c r="AI82" s="88"/>
      <c r="AJ82" s="88"/>
      <c r="AK82" s="88"/>
      <c r="AL82" s="28">
        <v>3</v>
      </c>
      <c r="AM82" s="50">
        <f t="shared" ref="AM82:AM86" si="223">+AL82*$T82</f>
        <v>218484</v>
      </c>
      <c r="AN82" s="120">
        <v>1</v>
      </c>
      <c r="AO82" s="121">
        <f t="shared" ref="AO82" si="224">IFERROR(AN82*100%/AL82,0)</f>
        <v>0.33333333333333331</v>
      </c>
      <c r="AP82" s="122">
        <f t="shared" ref="AP82" si="225">AN82*$T82</f>
        <v>72828</v>
      </c>
      <c r="AQ82" s="88">
        <f t="shared" ref="AQ82" si="226">+AL82-AN82</f>
        <v>2</v>
      </c>
      <c r="AR82" s="92">
        <f t="shared" ref="AR82" si="227">IFERROR(AQ82*100%/AL82,0)</f>
        <v>0.66666666666666663</v>
      </c>
      <c r="AS82" s="50">
        <f t="shared" ref="AS82:AS86" si="228">AQ82*T82</f>
        <v>145656</v>
      </c>
      <c r="AT82" s="88"/>
      <c r="AU82" s="88"/>
      <c r="AV82" s="88"/>
      <c r="AW82" s="88"/>
      <c r="AX82" s="88"/>
      <c r="AY82" s="88"/>
      <c r="AZ82" s="88"/>
      <c r="BA82" s="88"/>
      <c r="BC82" s="169"/>
      <c r="BD82" s="169"/>
      <c r="BE82" s="169"/>
      <c r="BF82" s="169"/>
      <c r="BG82" s="169"/>
      <c r="BH82" s="169"/>
      <c r="BI82" s="169"/>
      <c r="BJ82" s="169"/>
    </row>
    <row r="83" spans="2:62" s="25" customFormat="1" ht="53" customHeight="1" x14ac:dyDescent="0.35">
      <c r="B83" s="28">
        <v>59</v>
      </c>
      <c r="C83" s="28">
        <v>53101502</v>
      </c>
      <c r="D83" s="27" t="s">
        <v>97</v>
      </c>
      <c r="E83" s="28" t="s">
        <v>28</v>
      </c>
      <c r="F83" s="28">
        <v>3</v>
      </c>
      <c r="G83" s="46">
        <v>60000</v>
      </c>
      <c r="H83" s="30" t="e">
        <f>ROUND(G83*(#REF!+1),0)</f>
        <v>#REF!</v>
      </c>
      <c r="I83" s="47">
        <v>114541</v>
      </c>
      <c r="J83" s="50">
        <v>116620</v>
      </c>
      <c r="K83" s="50">
        <v>109242</v>
      </c>
      <c r="L83" s="33">
        <f t="shared" si="216"/>
        <v>109242</v>
      </c>
      <c r="M83" s="33">
        <f t="shared" si="217"/>
        <v>113467.66666666667</v>
      </c>
      <c r="N83" s="33">
        <f t="shared" si="218"/>
        <v>114541</v>
      </c>
      <c r="O83" s="33">
        <f t="shared" si="219"/>
        <v>113424.76375093865</v>
      </c>
      <c r="P83" s="33">
        <f t="shared" si="220"/>
        <v>2957.6606123900024</v>
      </c>
      <c r="Q83" s="34">
        <f t="shared" si="221"/>
        <v>2.60759689029154E-2</v>
      </c>
      <c r="R83" s="35" t="e">
        <f>ROUND(IF(Q83&lt;=#REF!,L83,O83),0)</f>
        <v>#REF!</v>
      </c>
      <c r="S83" s="36" t="e">
        <f>IF(Q83&lt;=#REF!,"MENOR VALOR","MEDIA GEOMETRICA")</f>
        <v>#REF!</v>
      </c>
      <c r="T83" s="33">
        <v>109242</v>
      </c>
      <c r="U83" s="50">
        <f t="shared" si="222"/>
        <v>327726</v>
      </c>
      <c r="V83" s="88"/>
      <c r="W83" s="88"/>
      <c r="X83" s="88"/>
      <c r="Y83" s="88"/>
      <c r="Z83" s="88"/>
      <c r="AA83" s="28"/>
      <c r="AB83" s="88"/>
      <c r="AC83" s="88"/>
      <c r="AD83" s="88"/>
      <c r="AE83" s="88"/>
      <c r="AF83" s="88"/>
      <c r="AG83" s="88"/>
      <c r="AH83" s="88"/>
      <c r="AI83" s="88"/>
      <c r="AJ83" s="88"/>
      <c r="AK83" s="88"/>
      <c r="AL83" s="28">
        <v>3</v>
      </c>
      <c r="AM83" s="50">
        <f t="shared" si="223"/>
        <v>327726</v>
      </c>
      <c r="AN83" s="120">
        <v>1</v>
      </c>
      <c r="AO83" s="121">
        <f t="shared" ref="AO83:AO86" si="229">IFERROR(AN83*100%/AL83,0)</f>
        <v>0.33333333333333331</v>
      </c>
      <c r="AP83" s="122">
        <f t="shared" ref="AP83:AP86" si="230">AN83*$T83</f>
        <v>109242</v>
      </c>
      <c r="AQ83" s="88">
        <f t="shared" ref="AQ83:AQ86" si="231">+AL83-AN83</f>
        <v>2</v>
      </c>
      <c r="AR83" s="92">
        <f t="shared" ref="AR83:AR86" si="232">IFERROR(AQ83*100%/AL83,0)</f>
        <v>0.66666666666666663</v>
      </c>
      <c r="AS83" s="50">
        <f t="shared" si="228"/>
        <v>218484</v>
      </c>
      <c r="AT83" s="88"/>
      <c r="AU83" s="88"/>
      <c r="AV83" s="88"/>
      <c r="AW83" s="88"/>
      <c r="AX83" s="88"/>
      <c r="AY83" s="88"/>
      <c r="AZ83" s="88"/>
      <c r="BA83" s="88"/>
      <c r="BC83" s="169"/>
      <c r="BD83" s="169"/>
      <c r="BE83" s="169"/>
      <c r="BF83" s="169"/>
      <c r="BG83" s="169"/>
      <c r="BH83" s="169"/>
      <c r="BI83" s="169"/>
      <c r="BJ83" s="169"/>
    </row>
    <row r="84" spans="2:62" s="25" customFormat="1" ht="53" customHeight="1" x14ac:dyDescent="0.35">
      <c r="B84" s="28">
        <v>60</v>
      </c>
      <c r="C84" s="28">
        <v>53102503</v>
      </c>
      <c r="D84" s="27" t="s">
        <v>98</v>
      </c>
      <c r="E84" s="28" t="s">
        <v>28</v>
      </c>
      <c r="F84" s="28">
        <v>3</v>
      </c>
      <c r="G84" s="46">
        <v>40000</v>
      </c>
      <c r="H84" s="30" t="e">
        <f>ROUND(G84*(#REF!+1),0)</f>
        <v>#REF!</v>
      </c>
      <c r="I84" s="47">
        <v>65218</v>
      </c>
      <c r="J84" s="50">
        <v>66402</v>
      </c>
      <c r="K84" s="50">
        <v>72828</v>
      </c>
      <c r="L84" s="33">
        <f t="shared" si="216"/>
        <v>65218</v>
      </c>
      <c r="M84" s="33">
        <f t="shared" si="217"/>
        <v>68149.333333333328</v>
      </c>
      <c r="N84" s="33">
        <f t="shared" si="218"/>
        <v>66402</v>
      </c>
      <c r="O84" s="33">
        <f t="shared" si="219"/>
        <v>68068.942999634077</v>
      </c>
      <c r="P84" s="33">
        <f t="shared" si="220"/>
        <v>2015.9211278175726</v>
      </c>
      <c r="Q84" s="34">
        <f t="shared" si="221"/>
        <v>2.9615872363823979E-2</v>
      </c>
      <c r="R84" s="35" t="e">
        <f>ROUND(IF(Q84&lt;=#REF!,L84,O84),0)</f>
        <v>#REF!</v>
      </c>
      <c r="S84" s="36" t="e">
        <f>IF(Q84&lt;=#REF!,"MENOR VALOR","MEDIA GEOMETRICA")</f>
        <v>#REF!</v>
      </c>
      <c r="T84" s="33">
        <v>64260</v>
      </c>
      <c r="U84" s="50">
        <f t="shared" si="222"/>
        <v>192780</v>
      </c>
      <c r="V84" s="88"/>
      <c r="W84" s="88"/>
      <c r="X84" s="88"/>
      <c r="Y84" s="88"/>
      <c r="Z84" s="88"/>
      <c r="AA84" s="28"/>
      <c r="AB84" s="88"/>
      <c r="AC84" s="88"/>
      <c r="AD84" s="88"/>
      <c r="AE84" s="88"/>
      <c r="AF84" s="88"/>
      <c r="AG84" s="88"/>
      <c r="AH84" s="88"/>
      <c r="AI84" s="88"/>
      <c r="AJ84" s="88"/>
      <c r="AK84" s="88"/>
      <c r="AL84" s="28">
        <v>3</v>
      </c>
      <c r="AM84" s="50">
        <f t="shared" si="223"/>
        <v>192780</v>
      </c>
      <c r="AN84" s="120">
        <v>1</v>
      </c>
      <c r="AO84" s="121">
        <f t="shared" si="229"/>
        <v>0.33333333333333331</v>
      </c>
      <c r="AP84" s="122">
        <f t="shared" si="230"/>
        <v>64260</v>
      </c>
      <c r="AQ84" s="88">
        <f t="shared" si="231"/>
        <v>2</v>
      </c>
      <c r="AR84" s="92">
        <f t="shared" si="232"/>
        <v>0.66666666666666663</v>
      </c>
      <c r="AS84" s="50">
        <f t="shared" si="228"/>
        <v>128520</v>
      </c>
      <c r="AT84" s="88"/>
      <c r="AU84" s="88"/>
      <c r="AV84" s="88"/>
      <c r="AW84" s="88"/>
      <c r="AX84" s="88"/>
      <c r="AY84" s="88"/>
      <c r="AZ84" s="88"/>
      <c r="BA84" s="88"/>
      <c r="BC84" s="169"/>
      <c r="BD84" s="169"/>
      <c r="BE84" s="169"/>
      <c r="BF84" s="169"/>
      <c r="BG84" s="169"/>
      <c r="BH84" s="169"/>
      <c r="BI84" s="169"/>
      <c r="BJ84" s="169"/>
    </row>
    <row r="85" spans="2:62" s="25" customFormat="1" ht="53" customHeight="1" x14ac:dyDescent="0.35">
      <c r="B85" s="28">
        <v>61</v>
      </c>
      <c r="C85" s="28">
        <v>53102521</v>
      </c>
      <c r="D85" s="27" t="s">
        <v>99</v>
      </c>
      <c r="E85" s="28" t="s">
        <v>28</v>
      </c>
      <c r="F85" s="28">
        <v>3</v>
      </c>
      <c r="G85" s="46">
        <v>20000</v>
      </c>
      <c r="H85" s="30" t="e">
        <f>ROUND(G85*(#REF!+1),0)</f>
        <v>#REF!</v>
      </c>
      <c r="I85" s="47">
        <v>25713</v>
      </c>
      <c r="J85" s="50">
        <v>26180</v>
      </c>
      <c r="K85" s="50">
        <v>26704</v>
      </c>
      <c r="L85" s="33">
        <f t="shared" si="216"/>
        <v>25713</v>
      </c>
      <c r="M85" s="33">
        <f t="shared" si="217"/>
        <v>26199</v>
      </c>
      <c r="N85" s="33">
        <f t="shared" si="218"/>
        <v>26180</v>
      </c>
      <c r="O85" s="33">
        <f t="shared" si="219"/>
        <v>26195.874660461657</v>
      </c>
      <c r="P85" s="33">
        <f t="shared" si="220"/>
        <v>341.44394687558946</v>
      </c>
      <c r="Q85" s="34">
        <f t="shared" si="221"/>
        <v>1.3034264032074586E-2</v>
      </c>
      <c r="R85" s="35" t="e">
        <f>ROUND(IF(Q85&lt;=#REF!,L85,O85),0)</f>
        <v>#REF!</v>
      </c>
      <c r="S85" s="36" t="e">
        <f>IF(Q85&lt;=#REF!,"MENOR VALOR","MEDIA GEOMETRICA")</f>
        <v>#REF!</v>
      </c>
      <c r="T85" s="33">
        <v>26180</v>
      </c>
      <c r="U85" s="50">
        <f t="shared" si="222"/>
        <v>78540</v>
      </c>
      <c r="V85" s="88"/>
      <c r="W85" s="88"/>
      <c r="X85" s="88"/>
      <c r="Y85" s="88"/>
      <c r="Z85" s="88"/>
      <c r="AA85" s="28"/>
      <c r="AB85" s="88"/>
      <c r="AC85" s="88"/>
      <c r="AD85" s="88"/>
      <c r="AE85" s="88"/>
      <c r="AF85" s="88"/>
      <c r="AG85" s="88"/>
      <c r="AH85" s="88"/>
      <c r="AI85" s="88"/>
      <c r="AJ85" s="88"/>
      <c r="AK85" s="88"/>
      <c r="AL85" s="28">
        <v>3</v>
      </c>
      <c r="AM85" s="50">
        <f t="shared" si="223"/>
        <v>78540</v>
      </c>
      <c r="AN85" s="120">
        <v>1</v>
      </c>
      <c r="AO85" s="121">
        <f t="shared" si="229"/>
        <v>0.33333333333333331</v>
      </c>
      <c r="AP85" s="122">
        <f t="shared" si="230"/>
        <v>26180</v>
      </c>
      <c r="AQ85" s="88">
        <f t="shared" si="231"/>
        <v>2</v>
      </c>
      <c r="AR85" s="92">
        <f t="shared" si="232"/>
        <v>0.66666666666666663</v>
      </c>
      <c r="AS85" s="50">
        <f t="shared" si="228"/>
        <v>52360</v>
      </c>
      <c r="AT85" s="88"/>
      <c r="AU85" s="88"/>
      <c r="AV85" s="88"/>
      <c r="AW85" s="88"/>
      <c r="AX85" s="88"/>
      <c r="AY85" s="88"/>
      <c r="AZ85" s="88"/>
      <c r="BA85" s="88"/>
      <c r="BC85" s="169"/>
      <c r="BD85" s="169"/>
      <c r="BE85" s="169"/>
      <c r="BF85" s="169"/>
      <c r="BG85" s="169"/>
      <c r="BH85" s="169"/>
      <c r="BI85" s="169"/>
      <c r="BJ85" s="169"/>
    </row>
    <row r="86" spans="2:62" s="25" customFormat="1" ht="53" customHeight="1" x14ac:dyDescent="0.35">
      <c r="B86" s="28">
        <v>62</v>
      </c>
      <c r="C86" s="28">
        <v>53111501</v>
      </c>
      <c r="D86" s="27" t="s">
        <v>100</v>
      </c>
      <c r="E86" s="28" t="s">
        <v>43</v>
      </c>
      <c r="F86" s="28">
        <v>3</v>
      </c>
      <c r="G86" s="46">
        <v>150000</v>
      </c>
      <c r="H86" s="30" t="e">
        <f>ROUND(G86*(#REF!+1),0)</f>
        <v>#REF!</v>
      </c>
      <c r="I86" s="47">
        <v>157786</v>
      </c>
      <c r="J86" s="50">
        <v>160650</v>
      </c>
      <c r="K86" s="50">
        <v>182070</v>
      </c>
      <c r="L86" s="33">
        <f t="shared" si="216"/>
        <v>157786</v>
      </c>
      <c r="M86" s="33">
        <f t="shared" si="217"/>
        <v>166835.33333333334</v>
      </c>
      <c r="N86" s="33">
        <f t="shared" si="218"/>
        <v>160650</v>
      </c>
      <c r="O86" s="33">
        <f t="shared" si="219"/>
        <v>166492.95555586898</v>
      </c>
      <c r="P86" s="33">
        <f t="shared" si="220"/>
        <v>6156.7473170448375</v>
      </c>
      <c r="Q86" s="34">
        <f t="shared" si="221"/>
        <v>3.6979025908269479E-2</v>
      </c>
      <c r="R86" s="35" t="e">
        <f>ROUND(IF(Q86&lt;=#REF!,L86,O86),0)</f>
        <v>#REF!</v>
      </c>
      <c r="S86" s="36" t="e">
        <f>IF(Q86&lt;=#REF!,"MENOR VALOR","MEDIA GEOMETRICA")</f>
        <v>#REF!</v>
      </c>
      <c r="T86" s="33">
        <v>158270</v>
      </c>
      <c r="U86" s="50">
        <f t="shared" si="222"/>
        <v>474810</v>
      </c>
      <c r="V86" s="88"/>
      <c r="W86" s="88"/>
      <c r="X86" s="88"/>
      <c r="Y86" s="88"/>
      <c r="Z86" s="88"/>
      <c r="AA86" s="28"/>
      <c r="AB86" s="88"/>
      <c r="AC86" s="88"/>
      <c r="AD86" s="88"/>
      <c r="AE86" s="88"/>
      <c r="AF86" s="88"/>
      <c r="AG86" s="88"/>
      <c r="AH86" s="88"/>
      <c r="AI86" s="88"/>
      <c r="AJ86" s="88"/>
      <c r="AK86" s="88"/>
      <c r="AL86" s="28">
        <v>3</v>
      </c>
      <c r="AM86" s="50">
        <f t="shared" si="223"/>
        <v>474810</v>
      </c>
      <c r="AN86" s="120">
        <v>1</v>
      </c>
      <c r="AO86" s="121">
        <f t="shared" si="229"/>
        <v>0.33333333333333331</v>
      </c>
      <c r="AP86" s="122">
        <f t="shared" si="230"/>
        <v>158270</v>
      </c>
      <c r="AQ86" s="88">
        <f t="shared" si="231"/>
        <v>2</v>
      </c>
      <c r="AR86" s="92">
        <f t="shared" si="232"/>
        <v>0.66666666666666663</v>
      </c>
      <c r="AS86" s="50">
        <f t="shared" si="228"/>
        <v>316540</v>
      </c>
      <c r="AT86" s="88"/>
      <c r="AU86" s="88"/>
      <c r="AV86" s="88"/>
      <c r="AW86" s="88"/>
      <c r="AX86" s="88"/>
      <c r="AY86" s="88"/>
      <c r="AZ86" s="88"/>
      <c r="BA86" s="88"/>
      <c r="BC86" s="169"/>
      <c r="BD86" s="169"/>
      <c r="BE86" s="169"/>
      <c r="BF86" s="169"/>
      <c r="BG86" s="169"/>
      <c r="BH86" s="169"/>
      <c r="BI86" s="169"/>
      <c r="BJ86" s="169"/>
    </row>
    <row r="87" spans="2:62" s="25" customFormat="1" ht="22.5" customHeight="1" x14ac:dyDescent="0.35">
      <c r="B87" s="195" t="s">
        <v>101</v>
      </c>
      <c r="C87" s="195"/>
      <c r="D87" s="195"/>
      <c r="E87" s="195"/>
      <c r="F87" s="195"/>
      <c r="G87" s="196"/>
      <c r="H87" s="197"/>
      <c r="I87" s="198"/>
      <c r="J87" s="199"/>
      <c r="K87" s="199"/>
      <c r="L87" s="200"/>
      <c r="M87" s="200"/>
      <c r="N87" s="200"/>
      <c r="O87" s="200"/>
      <c r="P87" s="200"/>
      <c r="Q87" s="200"/>
      <c r="R87" s="200"/>
      <c r="S87" s="200"/>
      <c r="T87" s="200"/>
      <c r="U87" s="201"/>
      <c r="V87" s="201"/>
      <c r="W87" s="201"/>
      <c r="X87" s="201"/>
      <c r="Y87" s="201"/>
      <c r="Z87" s="201"/>
      <c r="AA87" s="202"/>
      <c r="AB87" s="201"/>
      <c r="AC87" s="201"/>
      <c r="AD87" s="201"/>
      <c r="AE87" s="201"/>
      <c r="AF87" s="201"/>
      <c r="AG87" s="201"/>
      <c r="AH87" s="201"/>
      <c r="AI87" s="201"/>
      <c r="AJ87" s="201"/>
      <c r="AK87" s="201"/>
      <c r="AL87" s="202"/>
      <c r="AM87" s="201"/>
      <c r="AN87" s="201"/>
      <c r="AO87" s="201"/>
      <c r="AP87" s="201"/>
      <c r="AQ87" s="201"/>
      <c r="AR87" s="201"/>
      <c r="AS87" s="201"/>
      <c r="AT87" s="201"/>
      <c r="AU87" s="201"/>
      <c r="AV87" s="201"/>
      <c r="AW87" s="201"/>
      <c r="AX87" s="201"/>
      <c r="AY87" s="201"/>
      <c r="AZ87" s="201"/>
      <c r="BA87" s="201"/>
      <c r="BB87" s="203"/>
      <c r="BC87" s="204"/>
      <c r="BD87" s="205"/>
      <c r="BE87" s="205"/>
      <c r="BF87" s="205"/>
      <c r="BG87" s="205"/>
      <c r="BH87" s="205"/>
      <c r="BI87" s="205"/>
      <c r="BJ87" s="205"/>
    </row>
    <row r="88" spans="2:62" s="25" customFormat="1" ht="53" customHeight="1" x14ac:dyDescent="0.35">
      <c r="B88" s="28">
        <v>63</v>
      </c>
      <c r="C88" s="51">
        <v>53102900</v>
      </c>
      <c r="D88" s="27" t="s">
        <v>102</v>
      </c>
      <c r="E88" s="28" t="s">
        <v>28</v>
      </c>
      <c r="F88" s="28">
        <v>3</v>
      </c>
      <c r="G88" s="46" t="s">
        <v>33</v>
      </c>
      <c r="H88" s="46" t="s">
        <v>33</v>
      </c>
      <c r="I88" s="47">
        <v>75971</v>
      </c>
      <c r="J88" s="50">
        <v>77350</v>
      </c>
      <c r="K88" s="50">
        <v>78897</v>
      </c>
      <c r="L88" s="33">
        <f t="shared" ref="L88:L91" si="233">MIN(I88:K88)</f>
        <v>75971</v>
      </c>
      <c r="M88" s="33">
        <f t="shared" ref="M88:M91" si="234">AVERAGE(I88:K88)</f>
        <v>77406</v>
      </c>
      <c r="N88" s="33">
        <f t="shared" ref="N88:N91" si="235">MEDIAN(I88:K88)</f>
        <v>77350</v>
      </c>
      <c r="O88" s="33">
        <f t="shared" ref="O88:O91" si="236">GEOMEAN(I88:K88)</f>
        <v>77396.778371164066</v>
      </c>
      <c r="P88" s="33">
        <f t="shared" ref="P88:P91" si="237">STDEVA(L88,O88)</f>
        <v>1008.1775547192212</v>
      </c>
      <c r="Q88" s="34">
        <f t="shared" ref="Q88:Q91" si="238">P88/O88</f>
        <v>1.3026091989054168E-2</v>
      </c>
      <c r="R88" s="35" t="e">
        <f>ROUND(IF(Q88&lt;=#REF!,L88,O88),0)</f>
        <v>#REF!</v>
      </c>
      <c r="S88" s="36" t="e">
        <f>IF(Q88&lt;=#REF!,"MENOR VALOR","MEDIA GEOMETRICA")</f>
        <v>#REF!</v>
      </c>
      <c r="T88" s="33">
        <v>73780</v>
      </c>
      <c r="U88" s="50">
        <f t="shared" si="222"/>
        <v>221340</v>
      </c>
      <c r="V88" s="88"/>
      <c r="W88" s="88"/>
      <c r="X88" s="88"/>
      <c r="Y88" s="88"/>
      <c r="Z88" s="88"/>
      <c r="AA88" s="28"/>
      <c r="AB88" s="88"/>
      <c r="AC88" s="88"/>
      <c r="AD88" s="88"/>
      <c r="AE88" s="88"/>
      <c r="AF88" s="88"/>
      <c r="AG88" s="88"/>
      <c r="AH88" s="88"/>
      <c r="AI88" s="88"/>
      <c r="AJ88" s="88"/>
      <c r="AK88" s="88"/>
      <c r="AL88" s="28">
        <v>3</v>
      </c>
      <c r="AM88" s="50">
        <f t="shared" ref="AM88:AM91" si="239">+AL88*$T88</f>
        <v>221340</v>
      </c>
      <c r="AN88" s="120">
        <v>1</v>
      </c>
      <c r="AO88" s="121">
        <f t="shared" ref="AO88" si="240">IFERROR(AN88*100%/AL88,0)</f>
        <v>0.33333333333333331</v>
      </c>
      <c r="AP88" s="122">
        <f t="shared" ref="AP88" si="241">AN88*$T88</f>
        <v>73780</v>
      </c>
      <c r="AQ88" s="88">
        <f t="shared" ref="AQ88" si="242">+AL88-AN88</f>
        <v>2</v>
      </c>
      <c r="AR88" s="92">
        <f t="shared" ref="AR88" si="243">IFERROR(AQ88*100%/AL88,0)</f>
        <v>0.66666666666666663</v>
      </c>
      <c r="AS88" s="50">
        <f t="shared" ref="AS88:AS91" si="244">AQ88*T88</f>
        <v>147560</v>
      </c>
      <c r="AT88" s="88"/>
      <c r="AU88" s="88"/>
      <c r="AV88" s="88"/>
      <c r="AW88" s="88"/>
      <c r="AX88" s="88"/>
      <c r="AY88" s="88"/>
      <c r="AZ88" s="88"/>
      <c r="BA88" s="88"/>
      <c r="BC88" s="169"/>
      <c r="BD88" s="169"/>
      <c r="BE88" s="169"/>
      <c r="BF88" s="169"/>
      <c r="BG88" s="169"/>
      <c r="BH88" s="169"/>
      <c r="BI88" s="169"/>
      <c r="BJ88" s="169"/>
    </row>
    <row r="89" spans="2:62" s="25" customFormat="1" ht="53" customHeight="1" x14ac:dyDescent="0.35">
      <c r="B89" s="28">
        <v>64</v>
      </c>
      <c r="C89" s="51">
        <v>53102900</v>
      </c>
      <c r="D89" s="27" t="s">
        <v>103</v>
      </c>
      <c r="E89" s="28" t="s">
        <v>28</v>
      </c>
      <c r="F89" s="28">
        <v>3</v>
      </c>
      <c r="G89" s="46">
        <v>120000</v>
      </c>
      <c r="H89" s="30" t="e">
        <f>ROUND(G89*(#REF!+1),0)</f>
        <v>#REF!</v>
      </c>
      <c r="I89" s="47">
        <v>210381</v>
      </c>
      <c r="J89" s="50">
        <v>214200</v>
      </c>
      <c r="K89" s="50">
        <v>218484</v>
      </c>
      <c r="L89" s="33">
        <f t="shared" si="233"/>
        <v>210381</v>
      </c>
      <c r="M89" s="33">
        <f t="shared" si="234"/>
        <v>214355</v>
      </c>
      <c r="N89" s="33">
        <f t="shared" si="235"/>
        <v>214200</v>
      </c>
      <c r="O89" s="33">
        <f t="shared" si="236"/>
        <v>214329.46173801008</v>
      </c>
      <c r="P89" s="33">
        <f t="shared" si="237"/>
        <v>2791.9840702025508</v>
      </c>
      <c r="Q89" s="34">
        <f t="shared" si="238"/>
        <v>1.3026599551747059E-2</v>
      </c>
      <c r="R89" s="35" t="e">
        <f>ROUND(IF(Q89&lt;=#REF!,L89,O89),0)</f>
        <v>#REF!</v>
      </c>
      <c r="S89" s="36" t="e">
        <f>IF(Q89&lt;=#REF!,"MENOR VALOR","MEDIA GEOMETRICA")</f>
        <v>#REF!</v>
      </c>
      <c r="T89" s="33">
        <v>210630</v>
      </c>
      <c r="U89" s="50">
        <f t="shared" si="222"/>
        <v>631890</v>
      </c>
      <c r="V89" s="88"/>
      <c r="W89" s="88"/>
      <c r="X89" s="88"/>
      <c r="Y89" s="88"/>
      <c r="Z89" s="88"/>
      <c r="AA89" s="28"/>
      <c r="AB89" s="88"/>
      <c r="AC89" s="88"/>
      <c r="AD89" s="88"/>
      <c r="AE89" s="88"/>
      <c r="AF89" s="88"/>
      <c r="AG89" s="88"/>
      <c r="AH89" s="88"/>
      <c r="AI89" s="88"/>
      <c r="AJ89" s="88"/>
      <c r="AK89" s="88"/>
      <c r="AL89" s="28">
        <v>3</v>
      </c>
      <c r="AM89" s="50">
        <f t="shared" si="239"/>
        <v>631890</v>
      </c>
      <c r="AN89" s="120">
        <v>1</v>
      </c>
      <c r="AO89" s="121">
        <f t="shared" ref="AO89:AO91" si="245">IFERROR(AN89*100%/AL89,0)</f>
        <v>0.33333333333333331</v>
      </c>
      <c r="AP89" s="122">
        <f t="shared" ref="AP89:AP91" si="246">AN89*$T89</f>
        <v>210630</v>
      </c>
      <c r="AQ89" s="88">
        <f t="shared" ref="AQ89:AQ91" si="247">+AL89-AN89</f>
        <v>2</v>
      </c>
      <c r="AR89" s="92">
        <f t="shared" ref="AR89:AR91" si="248">IFERROR(AQ89*100%/AL89,0)</f>
        <v>0.66666666666666663</v>
      </c>
      <c r="AS89" s="50">
        <f t="shared" si="244"/>
        <v>421260</v>
      </c>
      <c r="AT89" s="88"/>
      <c r="AU89" s="88"/>
      <c r="AV89" s="88"/>
      <c r="AW89" s="88"/>
      <c r="AX89" s="88"/>
      <c r="AY89" s="88"/>
      <c r="AZ89" s="88"/>
      <c r="BA89" s="88"/>
      <c r="BC89" s="169"/>
      <c r="BD89" s="169"/>
      <c r="BE89" s="169"/>
      <c r="BF89" s="169"/>
      <c r="BG89" s="169"/>
      <c r="BH89" s="169"/>
      <c r="BI89" s="169"/>
      <c r="BJ89" s="169"/>
    </row>
    <row r="90" spans="2:62" s="25" customFormat="1" ht="53" customHeight="1" x14ac:dyDescent="0.35">
      <c r="B90" s="28">
        <v>65</v>
      </c>
      <c r="C90" s="51">
        <v>53102900</v>
      </c>
      <c r="D90" s="27" t="s">
        <v>104</v>
      </c>
      <c r="E90" s="28" t="s">
        <v>28</v>
      </c>
      <c r="F90" s="28">
        <v>3</v>
      </c>
      <c r="G90" s="46">
        <v>30000</v>
      </c>
      <c r="H90" s="30" t="e">
        <f>ROUND(G90*(#REF!+1),0)</f>
        <v>#REF!</v>
      </c>
      <c r="I90" s="47">
        <v>87659</v>
      </c>
      <c r="J90" s="50">
        <v>89250</v>
      </c>
      <c r="K90" s="50">
        <v>91035</v>
      </c>
      <c r="L90" s="33">
        <f t="shared" si="233"/>
        <v>87659</v>
      </c>
      <c r="M90" s="33">
        <f t="shared" si="234"/>
        <v>89314.666666666672</v>
      </c>
      <c r="N90" s="33">
        <f t="shared" si="235"/>
        <v>89250</v>
      </c>
      <c r="O90" s="33">
        <f t="shared" si="236"/>
        <v>89304.027288102487</v>
      </c>
      <c r="P90" s="33">
        <f t="shared" si="237"/>
        <v>1163.2099506541847</v>
      </c>
      <c r="Q90" s="34">
        <f t="shared" si="238"/>
        <v>1.3025279889131642E-2</v>
      </c>
      <c r="R90" s="35" t="e">
        <f>ROUND(IF(Q90&lt;=#REF!,L90,O90),0)</f>
        <v>#REF!</v>
      </c>
      <c r="S90" s="36" t="e">
        <f>IF(Q90&lt;=#REF!,"MENOR VALOR","MEDIA GEOMETRICA")</f>
        <v>#REF!</v>
      </c>
      <c r="T90" s="33">
        <v>83300</v>
      </c>
      <c r="U90" s="50">
        <f t="shared" si="222"/>
        <v>249900</v>
      </c>
      <c r="V90" s="88"/>
      <c r="W90" s="88"/>
      <c r="X90" s="88"/>
      <c r="Y90" s="88"/>
      <c r="Z90" s="88"/>
      <c r="AA90" s="28"/>
      <c r="AB90" s="88"/>
      <c r="AC90" s="88"/>
      <c r="AD90" s="88"/>
      <c r="AE90" s="88"/>
      <c r="AF90" s="88"/>
      <c r="AG90" s="88"/>
      <c r="AH90" s="88"/>
      <c r="AI90" s="88"/>
      <c r="AJ90" s="88"/>
      <c r="AK90" s="88"/>
      <c r="AL90" s="28">
        <v>3</v>
      </c>
      <c r="AM90" s="50">
        <f t="shared" si="239"/>
        <v>249900</v>
      </c>
      <c r="AN90" s="120">
        <v>1</v>
      </c>
      <c r="AO90" s="121">
        <f t="shared" si="245"/>
        <v>0.33333333333333331</v>
      </c>
      <c r="AP90" s="122">
        <f t="shared" si="246"/>
        <v>83300</v>
      </c>
      <c r="AQ90" s="88">
        <f t="shared" si="247"/>
        <v>2</v>
      </c>
      <c r="AR90" s="92">
        <f t="shared" si="248"/>
        <v>0.66666666666666663</v>
      </c>
      <c r="AS90" s="50">
        <f t="shared" si="244"/>
        <v>166600</v>
      </c>
      <c r="AT90" s="88"/>
      <c r="AU90" s="88"/>
      <c r="AV90" s="88"/>
      <c r="AW90" s="88"/>
      <c r="AX90" s="88"/>
      <c r="AY90" s="88"/>
      <c r="AZ90" s="88"/>
      <c r="BA90" s="88"/>
      <c r="BC90" s="169"/>
      <c r="BD90" s="169"/>
      <c r="BE90" s="169"/>
      <c r="BF90" s="169"/>
      <c r="BG90" s="169"/>
      <c r="BH90" s="169"/>
      <c r="BI90" s="169"/>
      <c r="BJ90" s="169"/>
    </row>
    <row r="91" spans="2:62" s="25" customFormat="1" ht="53" customHeight="1" x14ac:dyDescent="0.35">
      <c r="B91" s="28">
        <v>66</v>
      </c>
      <c r="C91" s="28">
        <v>46181605</v>
      </c>
      <c r="D91" s="27" t="s">
        <v>105</v>
      </c>
      <c r="E91" s="28" t="s">
        <v>43</v>
      </c>
      <c r="F91" s="28">
        <v>3</v>
      </c>
      <c r="G91" s="46">
        <v>120000</v>
      </c>
      <c r="H91" s="30" t="e">
        <f>ROUND(G91*(#REF!+1),0)</f>
        <v>#REF!</v>
      </c>
      <c r="I91" s="47">
        <v>157786</v>
      </c>
      <c r="J91" s="50">
        <v>160650</v>
      </c>
      <c r="K91" s="50">
        <v>182070</v>
      </c>
      <c r="L91" s="33">
        <f t="shared" si="233"/>
        <v>157786</v>
      </c>
      <c r="M91" s="33">
        <f t="shared" si="234"/>
        <v>166835.33333333334</v>
      </c>
      <c r="N91" s="33">
        <f t="shared" si="235"/>
        <v>160650</v>
      </c>
      <c r="O91" s="33">
        <f t="shared" si="236"/>
        <v>166492.95555586898</v>
      </c>
      <c r="P91" s="33">
        <f t="shared" si="237"/>
        <v>6156.7473170448375</v>
      </c>
      <c r="Q91" s="34">
        <f t="shared" si="238"/>
        <v>3.6979025908269479E-2</v>
      </c>
      <c r="R91" s="35" t="e">
        <f>ROUND(IF(Q91&lt;=#REF!,L91,O91),0)</f>
        <v>#REF!</v>
      </c>
      <c r="S91" s="36" t="e">
        <f>IF(Q91&lt;=#REF!,"MENOR VALOR","MEDIA GEOMETRICA")</f>
        <v>#REF!</v>
      </c>
      <c r="T91" s="33">
        <v>158270</v>
      </c>
      <c r="U91" s="50">
        <f t="shared" si="222"/>
        <v>474810</v>
      </c>
      <c r="V91" s="88"/>
      <c r="W91" s="88"/>
      <c r="X91" s="88"/>
      <c r="Y91" s="88"/>
      <c r="Z91" s="88"/>
      <c r="AA91" s="28"/>
      <c r="AB91" s="88"/>
      <c r="AC91" s="88"/>
      <c r="AD91" s="88"/>
      <c r="AE91" s="88"/>
      <c r="AF91" s="88"/>
      <c r="AG91" s="88"/>
      <c r="AH91" s="88"/>
      <c r="AI91" s="88"/>
      <c r="AJ91" s="88"/>
      <c r="AK91" s="88"/>
      <c r="AL91" s="28">
        <v>3</v>
      </c>
      <c r="AM91" s="50">
        <f t="shared" si="239"/>
        <v>474810</v>
      </c>
      <c r="AN91" s="120">
        <v>1</v>
      </c>
      <c r="AO91" s="121">
        <f t="shared" si="245"/>
        <v>0.33333333333333331</v>
      </c>
      <c r="AP91" s="122">
        <f t="shared" si="246"/>
        <v>158270</v>
      </c>
      <c r="AQ91" s="88">
        <f t="shared" si="247"/>
        <v>2</v>
      </c>
      <c r="AR91" s="92">
        <f t="shared" si="248"/>
        <v>0.66666666666666663</v>
      </c>
      <c r="AS91" s="50">
        <f t="shared" si="244"/>
        <v>316540</v>
      </c>
      <c r="AT91" s="88"/>
      <c r="AU91" s="88"/>
      <c r="AV91" s="88"/>
      <c r="AW91" s="88"/>
      <c r="AX91" s="88"/>
      <c r="AY91" s="88"/>
      <c r="AZ91" s="88"/>
      <c r="BA91" s="88"/>
      <c r="BC91" s="169"/>
      <c r="BD91" s="169"/>
      <c r="BE91" s="169"/>
      <c r="BF91" s="169"/>
      <c r="BG91" s="169"/>
      <c r="BH91" s="169"/>
      <c r="BI91" s="169"/>
      <c r="BJ91" s="169"/>
    </row>
    <row r="92" spans="2:62" s="25" customFormat="1" ht="22.5" customHeight="1" x14ac:dyDescent="0.35">
      <c r="B92" s="195" t="s">
        <v>106</v>
      </c>
      <c r="C92" s="195"/>
      <c r="D92" s="195"/>
      <c r="E92" s="195"/>
      <c r="F92" s="195"/>
      <c r="G92" s="196"/>
      <c r="H92" s="197"/>
      <c r="I92" s="198"/>
      <c r="J92" s="199"/>
      <c r="K92" s="199"/>
      <c r="L92" s="200"/>
      <c r="M92" s="200"/>
      <c r="N92" s="200"/>
      <c r="O92" s="200"/>
      <c r="P92" s="200"/>
      <c r="Q92" s="200"/>
      <c r="R92" s="200"/>
      <c r="S92" s="200"/>
      <c r="T92" s="200"/>
      <c r="U92" s="201"/>
      <c r="V92" s="201"/>
      <c r="W92" s="201"/>
      <c r="X92" s="201"/>
      <c r="Y92" s="201"/>
      <c r="Z92" s="201"/>
      <c r="AA92" s="202"/>
      <c r="AB92" s="201"/>
      <c r="AC92" s="201"/>
      <c r="AD92" s="201"/>
      <c r="AE92" s="201"/>
      <c r="AF92" s="201"/>
      <c r="AG92" s="201"/>
      <c r="AH92" s="201"/>
      <c r="AI92" s="201"/>
      <c r="AJ92" s="201"/>
      <c r="AK92" s="201"/>
      <c r="AL92" s="202"/>
      <c r="AM92" s="201"/>
      <c r="AN92" s="201"/>
      <c r="AO92" s="201"/>
      <c r="AP92" s="201"/>
      <c r="AQ92" s="201"/>
      <c r="AR92" s="201"/>
      <c r="AS92" s="201"/>
      <c r="AT92" s="201"/>
      <c r="AU92" s="201"/>
      <c r="AV92" s="201"/>
      <c r="AW92" s="201"/>
      <c r="AX92" s="201"/>
      <c r="AY92" s="201"/>
      <c r="AZ92" s="201"/>
      <c r="BA92" s="201"/>
      <c r="BB92" s="203"/>
      <c r="BC92" s="204"/>
      <c r="BD92" s="205"/>
      <c r="BE92" s="205"/>
      <c r="BF92" s="205"/>
      <c r="BG92" s="205"/>
      <c r="BH92" s="205"/>
      <c r="BI92" s="205"/>
      <c r="BJ92" s="205"/>
    </row>
    <row r="93" spans="2:62" s="25" customFormat="1" ht="53" customHeight="1" x14ac:dyDescent="0.35">
      <c r="B93" s="28">
        <v>67</v>
      </c>
      <c r="C93" s="28">
        <v>46181500</v>
      </c>
      <c r="D93" s="27" t="s">
        <v>107</v>
      </c>
      <c r="E93" s="28" t="s">
        <v>28</v>
      </c>
      <c r="F93" s="28">
        <v>18</v>
      </c>
      <c r="G93" s="46">
        <v>85000</v>
      </c>
      <c r="H93" s="30" t="e">
        <f>ROUND(G93*(#REF!+1),0)</f>
        <v>#REF!</v>
      </c>
      <c r="I93" s="47">
        <v>245445</v>
      </c>
      <c r="J93" s="50">
        <v>249900</v>
      </c>
      <c r="K93" s="50">
        <v>279174</v>
      </c>
      <c r="L93" s="33">
        <f t="shared" ref="L93:L97" si="249">MIN(I93:K93)</f>
        <v>245445</v>
      </c>
      <c r="M93" s="33">
        <f t="shared" ref="M93:M97" si="250">AVERAGE(I93:K93)</f>
        <v>258173</v>
      </c>
      <c r="N93" s="33">
        <f t="shared" ref="N93:N97" si="251">MEDIAN(I93:K93)</f>
        <v>249900</v>
      </c>
      <c r="O93" s="33">
        <f t="shared" ref="O93:O97" si="252">GEOMEAN(I93:K93)</f>
        <v>257749.87989209182</v>
      </c>
      <c r="P93" s="33">
        <f t="shared" ref="P93:P97" si="253">STDEVA(L93,O93)</f>
        <v>8700.86401338412</v>
      </c>
      <c r="Q93" s="34">
        <f t="shared" ref="Q93:Q97" si="254">P93/O93</f>
        <v>3.3757005112967566E-2</v>
      </c>
      <c r="R93" s="35" t="e">
        <f>ROUND(IF(Q93&lt;=#REF!,L93,O93),0)</f>
        <v>#REF!</v>
      </c>
      <c r="S93" s="36" t="e">
        <f>IF(Q93&lt;=#REF!,"MENOR VALOR","MEDIA GEOMETRICA")</f>
        <v>#REF!</v>
      </c>
      <c r="T93" s="33">
        <v>243950</v>
      </c>
      <c r="U93" s="50">
        <f t="shared" si="222"/>
        <v>4391100</v>
      </c>
      <c r="V93" s="88"/>
      <c r="W93" s="88"/>
      <c r="X93" s="88"/>
      <c r="Y93" s="88"/>
      <c r="Z93" s="88"/>
      <c r="AA93" s="28"/>
      <c r="AB93" s="88"/>
      <c r="AC93" s="88"/>
      <c r="AD93" s="88"/>
      <c r="AE93" s="88"/>
      <c r="AF93" s="88"/>
      <c r="AG93" s="88"/>
      <c r="AH93" s="88"/>
      <c r="AI93" s="88"/>
      <c r="AJ93" s="88"/>
      <c r="AK93" s="88"/>
      <c r="AL93" s="28">
        <v>18</v>
      </c>
      <c r="AM93" s="50">
        <f t="shared" ref="AM93:AM97" si="255">+AL93*$T93</f>
        <v>4391100</v>
      </c>
      <c r="AN93" s="120">
        <v>12</v>
      </c>
      <c r="AO93" s="121">
        <f t="shared" ref="AO93" si="256">IFERROR(AN93*100%/AL93,0)</f>
        <v>0.66666666666666663</v>
      </c>
      <c r="AP93" s="122">
        <f t="shared" ref="AP93" si="257">AN93*$T93</f>
        <v>2927400</v>
      </c>
      <c r="AQ93" s="88">
        <f t="shared" ref="AQ93" si="258">+AL93-AN93</f>
        <v>6</v>
      </c>
      <c r="AR93" s="92">
        <f t="shared" ref="AR93" si="259">IFERROR(AQ93*100%/AL93,0)</f>
        <v>0.33333333333333331</v>
      </c>
      <c r="AS93" s="50">
        <f t="shared" ref="AS93:AS97" si="260">AQ93*T93</f>
        <v>1463700</v>
      </c>
      <c r="AT93" s="88"/>
      <c r="AU93" s="88"/>
      <c r="AV93" s="88"/>
      <c r="AW93" s="88"/>
      <c r="AX93" s="88"/>
      <c r="AY93" s="88"/>
      <c r="AZ93" s="88"/>
      <c r="BA93" s="88"/>
      <c r="BC93" s="169"/>
      <c r="BD93" s="169"/>
      <c r="BE93" s="169"/>
      <c r="BF93" s="169"/>
      <c r="BG93" s="169"/>
      <c r="BH93" s="169"/>
      <c r="BI93" s="169"/>
      <c r="BJ93" s="169"/>
    </row>
    <row r="94" spans="2:62" s="25" customFormat="1" ht="53" customHeight="1" x14ac:dyDescent="0.35">
      <c r="B94" s="28">
        <v>68</v>
      </c>
      <c r="C94" s="28">
        <v>53103000</v>
      </c>
      <c r="D94" s="27" t="s">
        <v>108</v>
      </c>
      <c r="E94" s="28" t="s">
        <v>28</v>
      </c>
      <c r="F94" s="28">
        <v>18</v>
      </c>
      <c r="G94" s="46">
        <v>35000</v>
      </c>
      <c r="H94" s="30" t="e">
        <f>ROUND(G94*(#REF!+1),0)</f>
        <v>#REF!</v>
      </c>
      <c r="I94" s="47">
        <v>87659</v>
      </c>
      <c r="J94" s="50">
        <v>89250</v>
      </c>
      <c r="K94" s="50">
        <v>91035</v>
      </c>
      <c r="L94" s="33">
        <f t="shared" si="249"/>
        <v>87659</v>
      </c>
      <c r="M94" s="33">
        <f t="shared" si="250"/>
        <v>89314.666666666672</v>
      </c>
      <c r="N94" s="33">
        <f t="shared" si="251"/>
        <v>89250</v>
      </c>
      <c r="O94" s="33">
        <f t="shared" si="252"/>
        <v>89304.027288102487</v>
      </c>
      <c r="P94" s="33">
        <f t="shared" si="253"/>
        <v>1163.2099506541847</v>
      </c>
      <c r="Q94" s="34">
        <f t="shared" si="254"/>
        <v>1.3025279889131642E-2</v>
      </c>
      <c r="R94" s="35" t="e">
        <f>ROUND(IF(Q94&lt;=#REF!,L94,O94),0)</f>
        <v>#REF!</v>
      </c>
      <c r="S94" s="36" t="e">
        <f>IF(Q94&lt;=#REF!,"MENOR VALOR","MEDIA GEOMETRICA")</f>
        <v>#REF!</v>
      </c>
      <c r="T94" s="33">
        <v>88060</v>
      </c>
      <c r="U94" s="50">
        <f t="shared" si="222"/>
        <v>1585080</v>
      </c>
      <c r="V94" s="88"/>
      <c r="W94" s="88"/>
      <c r="X94" s="88"/>
      <c r="Y94" s="88"/>
      <c r="Z94" s="88"/>
      <c r="AA94" s="28"/>
      <c r="AB94" s="88"/>
      <c r="AC94" s="88"/>
      <c r="AD94" s="88"/>
      <c r="AE94" s="88"/>
      <c r="AF94" s="88"/>
      <c r="AG94" s="88"/>
      <c r="AH94" s="88"/>
      <c r="AI94" s="88"/>
      <c r="AJ94" s="88"/>
      <c r="AK94" s="88"/>
      <c r="AL94" s="28">
        <v>18</v>
      </c>
      <c r="AM94" s="50">
        <f t="shared" si="255"/>
        <v>1585080</v>
      </c>
      <c r="AN94" s="120">
        <v>12</v>
      </c>
      <c r="AO94" s="121">
        <f t="shared" ref="AO94:AO97" si="261">IFERROR(AN94*100%/AL94,0)</f>
        <v>0.66666666666666663</v>
      </c>
      <c r="AP94" s="122">
        <f t="shared" ref="AP94:AP97" si="262">AN94*$T94</f>
        <v>1056720</v>
      </c>
      <c r="AQ94" s="88">
        <f t="shared" ref="AQ94:AQ97" si="263">+AL94-AN94</f>
        <v>6</v>
      </c>
      <c r="AR94" s="92">
        <f t="shared" ref="AR94:AR97" si="264">IFERROR(AQ94*100%/AL94,0)</f>
        <v>0.33333333333333331</v>
      </c>
      <c r="AS94" s="50">
        <f t="shared" si="260"/>
        <v>528360</v>
      </c>
      <c r="AT94" s="88"/>
      <c r="AU94" s="88"/>
      <c r="AV94" s="88"/>
      <c r="AW94" s="88"/>
      <c r="AX94" s="88"/>
      <c r="AY94" s="88"/>
      <c r="AZ94" s="88"/>
      <c r="BA94" s="88"/>
      <c r="BC94" s="169"/>
      <c r="BD94" s="169"/>
      <c r="BE94" s="169"/>
      <c r="BF94" s="169"/>
      <c r="BG94" s="169"/>
      <c r="BH94" s="169"/>
      <c r="BI94" s="169"/>
      <c r="BJ94" s="169"/>
    </row>
    <row r="95" spans="2:62" s="25" customFormat="1" ht="53" customHeight="1" x14ac:dyDescent="0.35">
      <c r="B95" s="28">
        <v>69</v>
      </c>
      <c r="C95" s="28">
        <v>53103100</v>
      </c>
      <c r="D95" s="27" t="s">
        <v>109</v>
      </c>
      <c r="E95" s="28" t="s">
        <v>28</v>
      </c>
      <c r="F95" s="28">
        <v>18</v>
      </c>
      <c r="G95" s="46">
        <v>70000</v>
      </c>
      <c r="H95" s="30" t="e">
        <f>ROUND(G95*(#REF!+1),0)</f>
        <v>#REF!</v>
      </c>
      <c r="I95" s="47">
        <v>128566</v>
      </c>
      <c r="J95" s="50">
        <v>130900</v>
      </c>
      <c r="K95" s="50">
        <v>145656</v>
      </c>
      <c r="L95" s="33">
        <f t="shared" si="249"/>
        <v>128566</v>
      </c>
      <c r="M95" s="33">
        <f t="shared" si="250"/>
        <v>135040.66666666666</v>
      </c>
      <c r="N95" s="33">
        <f t="shared" si="251"/>
        <v>130900</v>
      </c>
      <c r="O95" s="33">
        <f t="shared" si="252"/>
        <v>134833.57593384682</v>
      </c>
      <c r="P95" s="33">
        <f t="shared" si="253"/>
        <v>4431.8454444246945</v>
      </c>
      <c r="Q95" s="34">
        <f t="shared" si="254"/>
        <v>3.2869004724751079E-2</v>
      </c>
      <c r="R95" s="35" t="e">
        <f>ROUND(IF(Q95&lt;=#REF!,L95,O95),0)</f>
        <v>#REF!</v>
      </c>
      <c r="S95" s="36" t="e">
        <f>IF(Q95&lt;=#REF!,"MENOR VALOR","MEDIA GEOMETRICA")</f>
        <v>#REF!</v>
      </c>
      <c r="T95" s="33">
        <v>129710</v>
      </c>
      <c r="U95" s="50">
        <f t="shared" si="222"/>
        <v>2334780</v>
      </c>
      <c r="V95" s="88"/>
      <c r="W95" s="88"/>
      <c r="X95" s="88"/>
      <c r="Y95" s="88"/>
      <c r="Z95" s="88"/>
      <c r="AA95" s="28"/>
      <c r="AB95" s="88"/>
      <c r="AC95" s="88"/>
      <c r="AD95" s="88"/>
      <c r="AE95" s="88"/>
      <c r="AF95" s="88"/>
      <c r="AG95" s="88"/>
      <c r="AH95" s="88"/>
      <c r="AI95" s="88"/>
      <c r="AJ95" s="88"/>
      <c r="AK95" s="88"/>
      <c r="AL95" s="28">
        <v>18</v>
      </c>
      <c r="AM95" s="50">
        <f t="shared" si="255"/>
        <v>2334780</v>
      </c>
      <c r="AN95" s="120">
        <v>12</v>
      </c>
      <c r="AO95" s="121">
        <f t="shared" si="261"/>
        <v>0.66666666666666663</v>
      </c>
      <c r="AP95" s="122">
        <f t="shared" si="262"/>
        <v>1556520</v>
      </c>
      <c r="AQ95" s="88">
        <f t="shared" si="263"/>
        <v>6</v>
      </c>
      <c r="AR95" s="92">
        <f t="shared" si="264"/>
        <v>0.33333333333333331</v>
      </c>
      <c r="AS95" s="50">
        <f t="shared" si="260"/>
        <v>778260</v>
      </c>
      <c r="AT95" s="88"/>
      <c r="AU95" s="88"/>
      <c r="AV95" s="88"/>
      <c r="AW95" s="88"/>
      <c r="AX95" s="88"/>
      <c r="AY95" s="88"/>
      <c r="AZ95" s="88"/>
      <c r="BA95" s="88"/>
      <c r="BC95" s="169"/>
      <c r="BD95" s="169"/>
      <c r="BE95" s="169"/>
      <c r="BF95" s="169"/>
      <c r="BG95" s="169"/>
      <c r="BH95" s="169"/>
      <c r="BI95" s="169"/>
      <c r="BJ95" s="169"/>
    </row>
    <row r="96" spans="2:62" s="25" customFormat="1" ht="53" customHeight="1" x14ac:dyDescent="0.35">
      <c r="B96" s="28">
        <v>70</v>
      </c>
      <c r="C96" s="28">
        <v>53102521</v>
      </c>
      <c r="D96" s="136" t="s">
        <v>110</v>
      </c>
      <c r="E96" s="28" t="s">
        <v>28</v>
      </c>
      <c r="F96" s="28">
        <v>18</v>
      </c>
      <c r="G96" s="46" t="s">
        <v>33</v>
      </c>
      <c r="H96" s="46" t="s">
        <v>33</v>
      </c>
      <c r="I96" s="47">
        <v>52595</v>
      </c>
      <c r="J96" s="50">
        <v>53550</v>
      </c>
      <c r="K96" s="50">
        <v>54621</v>
      </c>
      <c r="L96" s="33">
        <f t="shared" si="249"/>
        <v>52595</v>
      </c>
      <c r="M96" s="33">
        <f t="shared" si="250"/>
        <v>53588.666666666664</v>
      </c>
      <c r="N96" s="33">
        <f t="shared" si="251"/>
        <v>53550</v>
      </c>
      <c r="O96" s="33">
        <f t="shared" si="252"/>
        <v>53582.280537022343</v>
      </c>
      <c r="P96" s="33">
        <f t="shared" si="253"/>
        <v>698.11276266199513</v>
      </c>
      <c r="Q96" s="34">
        <f t="shared" si="254"/>
        <v>1.3028798992227262E-2</v>
      </c>
      <c r="R96" s="137" t="e">
        <f>ROUND(IF(Q96&lt;=#REF!,L96,O96),0)</f>
        <v>#REF!</v>
      </c>
      <c r="S96" s="36" t="e">
        <f>IF(Q96&lt;=#REF!,"MENOR VALOR","MEDIA GEOMETRICA")</f>
        <v>#REF!</v>
      </c>
      <c r="T96" s="33">
        <v>52360</v>
      </c>
      <c r="U96" s="50">
        <f t="shared" si="222"/>
        <v>942480</v>
      </c>
      <c r="V96" s="88"/>
      <c r="W96" s="88"/>
      <c r="X96" s="88"/>
      <c r="Y96" s="88"/>
      <c r="Z96" s="88"/>
      <c r="AA96" s="28"/>
      <c r="AB96" s="88"/>
      <c r="AC96" s="88"/>
      <c r="AD96" s="88"/>
      <c r="AE96" s="88"/>
      <c r="AF96" s="88"/>
      <c r="AG96" s="88"/>
      <c r="AH96" s="88"/>
      <c r="AI96" s="88"/>
      <c r="AJ96" s="88"/>
      <c r="AK96" s="88"/>
      <c r="AL96" s="28">
        <v>18</v>
      </c>
      <c r="AM96" s="50">
        <f t="shared" si="255"/>
        <v>942480</v>
      </c>
      <c r="AN96" s="28">
        <v>12</v>
      </c>
      <c r="AO96" s="91">
        <f t="shared" si="261"/>
        <v>0.66666666666666663</v>
      </c>
      <c r="AP96" s="50">
        <f t="shared" si="262"/>
        <v>628320</v>
      </c>
      <c r="AQ96" s="88">
        <f t="shared" si="263"/>
        <v>6</v>
      </c>
      <c r="AR96" s="92">
        <f t="shared" si="264"/>
        <v>0.33333333333333331</v>
      </c>
      <c r="AS96" s="50">
        <f t="shared" si="260"/>
        <v>314160</v>
      </c>
      <c r="AT96" s="88"/>
      <c r="AU96" s="88"/>
      <c r="AV96" s="88"/>
      <c r="AW96" s="88"/>
      <c r="AX96" s="88"/>
      <c r="AY96" s="88"/>
      <c r="AZ96" s="88"/>
      <c r="BA96" s="88"/>
      <c r="BC96" s="169"/>
      <c r="BD96" s="169"/>
      <c r="BE96" s="169"/>
      <c r="BF96" s="169"/>
      <c r="BG96" s="169"/>
      <c r="BH96" s="169"/>
      <c r="BI96" s="169"/>
      <c r="BJ96" s="169"/>
    </row>
    <row r="97" spans="2:62" s="25" customFormat="1" ht="53" customHeight="1" x14ac:dyDescent="0.35">
      <c r="B97" s="28">
        <v>71</v>
      </c>
      <c r="C97" s="28">
        <v>53111500</v>
      </c>
      <c r="D97" s="27" t="s">
        <v>111</v>
      </c>
      <c r="E97" s="28" t="s">
        <v>43</v>
      </c>
      <c r="F97" s="28">
        <v>18</v>
      </c>
      <c r="G97" s="46">
        <v>180000</v>
      </c>
      <c r="H97" s="30" t="e">
        <f>ROUND(G97*(#REF!+1),0)</f>
        <v>#REF!</v>
      </c>
      <c r="I97" s="47">
        <v>362323</v>
      </c>
      <c r="J97" s="50">
        <v>368900</v>
      </c>
      <c r="K97" s="50">
        <v>376278</v>
      </c>
      <c r="L97" s="33">
        <f t="shared" si="249"/>
        <v>362323</v>
      </c>
      <c r="M97" s="33">
        <f t="shared" si="250"/>
        <v>369167</v>
      </c>
      <c r="N97" s="33">
        <f t="shared" si="251"/>
        <v>368900</v>
      </c>
      <c r="O97" s="33">
        <f t="shared" si="252"/>
        <v>369123.01848035026</v>
      </c>
      <c r="P97" s="33">
        <f t="shared" si="253"/>
        <v>4808.3391796495125</v>
      </c>
      <c r="Q97" s="34">
        <f t="shared" si="254"/>
        <v>1.3026386702853313E-2</v>
      </c>
      <c r="R97" s="35" t="e">
        <f>ROUND(IF(Q97&lt;=#REF!,L97,O97),0)</f>
        <v>#REF!</v>
      </c>
      <c r="S97" s="36" t="e">
        <f>IF(Q97&lt;=#REF!,"MENOR VALOR","MEDIA GEOMETRICA")</f>
        <v>#REF!</v>
      </c>
      <c r="T97" s="33">
        <v>361165</v>
      </c>
      <c r="U97" s="50">
        <f t="shared" si="222"/>
        <v>6500970</v>
      </c>
      <c r="V97" s="88"/>
      <c r="W97" s="88"/>
      <c r="X97" s="88"/>
      <c r="Y97" s="88"/>
      <c r="Z97" s="88"/>
      <c r="AA97" s="28"/>
      <c r="AB97" s="88"/>
      <c r="AC97" s="88"/>
      <c r="AD97" s="88"/>
      <c r="AE97" s="88"/>
      <c r="AF97" s="88"/>
      <c r="AG97" s="88"/>
      <c r="AH97" s="88"/>
      <c r="AI97" s="88"/>
      <c r="AJ97" s="88"/>
      <c r="AK97" s="88"/>
      <c r="AL97" s="28">
        <v>18</v>
      </c>
      <c r="AM97" s="50">
        <f t="shared" si="255"/>
        <v>6500970</v>
      </c>
      <c r="AN97" s="120">
        <v>12</v>
      </c>
      <c r="AO97" s="121">
        <f t="shared" si="261"/>
        <v>0.66666666666666663</v>
      </c>
      <c r="AP97" s="122">
        <f t="shared" si="262"/>
        <v>4333980</v>
      </c>
      <c r="AQ97" s="88">
        <f t="shared" si="263"/>
        <v>6</v>
      </c>
      <c r="AR97" s="92">
        <f t="shared" si="264"/>
        <v>0.33333333333333331</v>
      </c>
      <c r="AS97" s="50">
        <f t="shared" si="260"/>
        <v>2166990</v>
      </c>
      <c r="AT97" s="88"/>
      <c r="AU97" s="88"/>
      <c r="AV97" s="88"/>
      <c r="AW97" s="88"/>
      <c r="AX97" s="88"/>
      <c r="AY97" s="88"/>
      <c r="AZ97" s="88"/>
      <c r="BA97" s="88"/>
      <c r="BC97" s="169"/>
      <c r="BD97" s="169"/>
      <c r="BE97" s="169"/>
      <c r="BF97" s="169"/>
      <c r="BG97" s="169"/>
      <c r="BH97" s="169"/>
      <c r="BI97" s="169"/>
      <c r="BJ97" s="169"/>
    </row>
    <row r="98" spans="2:62" s="25" customFormat="1" ht="22.5" customHeight="1" x14ac:dyDescent="0.35">
      <c r="B98" s="195" t="s">
        <v>112</v>
      </c>
      <c r="C98" s="195"/>
      <c r="D98" s="195"/>
      <c r="E98" s="195"/>
      <c r="F98" s="195"/>
      <c r="G98" s="196"/>
      <c r="H98" s="197"/>
      <c r="I98" s="198"/>
      <c r="J98" s="199"/>
      <c r="K98" s="199"/>
      <c r="L98" s="200"/>
      <c r="M98" s="200"/>
      <c r="N98" s="200"/>
      <c r="O98" s="200"/>
      <c r="P98" s="200"/>
      <c r="Q98" s="200"/>
      <c r="R98" s="200"/>
      <c r="S98" s="200"/>
      <c r="T98" s="200"/>
      <c r="U98" s="201"/>
      <c r="V98" s="201"/>
      <c r="W98" s="201"/>
      <c r="X98" s="201"/>
      <c r="Y98" s="201"/>
      <c r="Z98" s="201"/>
      <c r="AA98" s="202"/>
      <c r="AB98" s="201"/>
      <c r="AC98" s="201"/>
      <c r="AD98" s="201"/>
      <c r="AE98" s="201"/>
      <c r="AF98" s="201"/>
      <c r="AG98" s="201"/>
      <c r="AH98" s="201"/>
      <c r="AI98" s="201"/>
      <c r="AJ98" s="201"/>
      <c r="AK98" s="201"/>
      <c r="AL98" s="202"/>
      <c r="AM98" s="201"/>
      <c r="AN98" s="201"/>
      <c r="AO98" s="201"/>
      <c r="AP98" s="201"/>
      <c r="AQ98" s="201"/>
      <c r="AR98" s="201"/>
      <c r="AS98" s="201"/>
      <c r="AT98" s="201"/>
      <c r="AU98" s="201"/>
      <c r="AV98" s="201"/>
      <c r="AW98" s="201"/>
      <c r="AX98" s="201"/>
      <c r="AY98" s="201"/>
      <c r="AZ98" s="201"/>
      <c r="BA98" s="201"/>
      <c r="BB98" s="203"/>
      <c r="BC98" s="204"/>
      <c r="BD98" s="205"/>
      <c r="BE98" s="205"/>
      <c r="BF98" s="205"/>
      <c r="BG98" s="205"/>
      <c r="BH98" s="205"/>
      <c r="BI98" s="205"/>
      <c r="BJ98" s="205"/>
    </row>
    <row r="99" spans="2:62" s="25" customFormat="1" ht="53" customHeight="1" x14ac:dyDescent="0.35">
      <c r="B99" s="28">
        <v>72</v>
      </c>
      <c r="C99" s="28">
        <v>46181500</v>
      </c>
      <c r="D99" s="27" t="s">
        <v>113</v>
      </c>
      <c r="E99" s="28" t="s">
        <v>28</v>
      </c>
      <c r="F99" s="28">
        <v>27</v>
      </c>
      <c r="G99" s="46">
        <v>90000</v>
      </c>
      <c r="H99" s="30" t="e">
        <f>ROUND(G99*(#REF!+1),0)</f>
        <v>#REF!</v>
      </c>
      <c r="I99" s="47">
        <v>134410</v>
      </c>
      <c r="J99" s="46">
        <v>136850</v>
      </c>
      <c r="K99" s="46">
        <v>143228</v>
      </c>
      <c r="L99" s="33">
        <f t="shared" ref="L99:L103" si="265">MIN(I99:K99)</f>
        <v>134410</v>
      </c>
      <c r="M99" s="33">
        <f t="shared" ref="M99:M103" si="266">AVERAGE(I99:K99)</f>
        <v>138162.66666666666</v>
      </c>
      <c r="N99" s="33">
        <f t="shared" ref="N99:N103" si="267">MEDIAN(I99:K99)</f>
        <v>136850</v>
      </c>
      <c r="O99" s="33">
        <f t="shared" ref="O99:O103" si="268">GEOMEAN(I99:K99)</f>
        <v>138113.06720116656</v>
      </c>
      <c r="P99" s="33">
        <f t="shared" ref="P99:P103" si="269">STDEVA(L99,O99)</f>
        <v>2618.4639291343633</v>
      </c>
      <c r="Q99" s="34">
        <f t="shared" ref="Q99:Q103" si="270">P99/O99</f>
        <v>1.8958842795957012E-2</v>
      </c>
      <c r="R99" s="35" t="e">
        <f>ROUND(IF(Q99&lt;=#REF!,L99,O99),0)</f>
        <v>#REF!</v>
      </c>
      <c r="S99" s="36" t="e">
        <f>IF(Q99&lt;=#REF!,"MENOR VALOR","MEDIA GEOMETRICA")</f>
        <v>#REF!</v>
      </c>
      <c r="T99" s="33">
        <v>134470</v>
      </c>
      <c r="U99" s="50">
        <f t="shared" si="222"/>
        <v>3630690</v>
      </c>
      <c r="V99" s="88"/>
      <c r="W99" s="88"/>
      <c r="X99" s="88"/>
      <c r="Y99" s="88"/>
      <c r="Z99" s="88"/>
      <c r="AA99" s="28"/>
      <c r="AB99" s="88"/>
      <c r="AC99" s="88"/>
      <c r="AD99" s="88"/>
      <c r="AE99" s="88"/>
      <c r="AF99" s="88"/>
      <c r="AG99" s="88"/>
      <c r="AH99" s="88"/>
      <c r="AI99" s="88"/>
      <c r="AJ99" s="88"/>
      <c r="AK99" s="88"/>
      <c r="AL99" s="28">
        <v>27</v>
      </c>
      <c r="AM99" s="50">
        <f t="shared" ref="AM99:AM102" si="271">+AL99*$T99</f>
        <v>3630690</v>
      </c>
      <c r="AN99" s="120">
        <v>18</v>
      </c>
      <c r="AO99" s="121">
        <f t="shared" ref="AO99" si="272">IFERROR(AN99*100%/AL99,0)</f>
        <v>0.66666666666666663</v>
      </c>
      <c r="AP99" s="122">
        <f t="shared" ref="AP99" si="273">AN99*$T99</f>
        <v>2420460</v>
      </c>
      <c r="AQ99" s="88">
        <f t="shared" ref="AQ99" si="274">+AL99-AN99</f>
        <v>9</v>
      </c>
      <c r="AR99" s="92">
        <f t="shared" ref="AR99" si="275">IFERROR(AQ99*100%/AL99,0)</f>
        <v>0.33333333333333331</v>
      </c>
      <c r="AS99" s="50">
        <f t="shared" ref="AS99:AS103" si="276">AQ99*T99</f>
        <v>1210230</v>
      </c>
      <c r="AT99" s="112">
        <v>0</v>
      </c>
      <c r="AU99" s="50">
        <f t="shared" ref="AU99" si="277">+AT99*$T99</f>
        <v>0</v>
      </c>
      <c r="AV99" s="112">
        <v>0</v>
      </c>
      <c r="AW99" s="91">
        <f t="shared" ref="AW99" si="278">IFERROR(AV99*100%/AT99,0)</f>
        <v>0</v>
      </c>
      <c r="AX99" s="50">
        <f t="shared" ref="AX99" si="279">AV99*$T99</f>
        <v>0</v>
      </c>
      <c r="AY99" s="88">
        <f t="shared" ref="AY99" si="280">+AT99-AV99</f>
        <v>0</v>
      </c>
      <c r="AZ99" s="92">
        <f t="shared" ref="AZ99" si="281">IFERROR(AY99*100%/AT99,0)</f>
        <v>0</v>
      </c>
      <c r="BA99" s="50">
        <f t="shared" ref="BA99:BA103" si="282">AY99*T99</f>
        <v>0</v>
      </c>
      <c r="BC99" s="169"/>
      <c r="BD99" s="169"/>
      <c r="BE99" s="169"/>
      <c r="BF99" s="169"/>
      <c r="BG99" s="169"/>
      <c r="BH99" s="169"/>
      <c r="BI99" s="169"/>
      <c r="BJ99" s="169"/>
    </row>
    <row r="100" spans="2:62" s="25" customFormat="1" ht="53" customHeight="1" x14ac:dyDescent="0.35">
      <c r="B100" s="28">
        <v>73</v>
      </c>
      <c r="C100" s="28">
        <v>46181500</v>
      </c>
      <c r="D100" s="27" t="s">
        <v>114</v>
      </c>
      <c r="E100" s="28" t="s">
        <v>28</v>
      </c>
      <c r="F100" s="28">
        <v>6</v>
      </c>
      <c r="G100" s="46">
        <v>90000</v>
      </c>
      <c r="H100" s="30" t="e">
        <f>ROUND(G100*(#REF!+1),0)</f>
        <v>#REF!</v>
      </c>
      <c r="I100" s="47">
        <v>134410</v>
      </c>
      <c r="J100" s="46">
        <v>136850</v>
      </c>
      <c r="K100" s="46">
        <v>143228</v>
      </c>
      <c r="L100" s="33">
        <f t="shared" si="265"/>
        <v>134410</v>
      </c>
      <c r="M100" s="33">
        <f t="shared" si="266"/>
        <v>138162.66666666666</v>
      </c>
      <c r="N100" s="33">
        <f t="shared" si="267"/>
        <v>136850</v>
      </c>
      <c r="O100" s="33">
        <f t="shared" si="268"/>
        <v>138113.06720116656</v>
      </c>
      <c r="P100" s="33">
        <f t="shared" si="269"/>
        <v>2618.4639291343633</v>
      </c>
      <c r="Q100" s="34">
        <f t="shared" si="270"/>
        <v>1.8958842795957012E-2</v>
      </c>
      <c r="R100" s="35" t="e">
        <f>ROUND(IF(Q100&lt;=#REF!,L100,O100),0)</f>
        <v>#REF!</v>
      </c>
      <c r="S100" s="36" t="e">
        <f>IF(Q100&lt;=#REF!,"MENOR VALOR","MEDIA GEOMETRICA")</f>
        <v>#REF!</v>
      </c>
      <c r="T100" s="33">
        <v>134470</v>
      </c>
      <c r="U100" s="50">
        <f t="shared" si="222"/>
        <v>806820</v>
      </c>
      <c r="V100" s="88"/>
      <c r="W100" s="88"/>
      <c r="X100" s="88"/>
      <c r="Y100" s="88"/>
      <c r="Z100" s="88"/>
      <c r="AA100" s="28"/>
      <c r="AB100" s="88"/>
      <c r="AC100" s="88"/>
      <c r="AD100" s="88"/>
      <c r="AE100" s="88"/>
      <c r="AF100" s="88"/>
      <c r="AG100" s="88"/>
      <c r="AH100" s="88"/>
      <c r="AI100" s="88"/>
      <c r="AJ100" s="88"/>
      <c r="AK100" s="88"/>
      <c r="AL100" s="28">
        <v>0</v>
      </c>
      <c r="AM100" s="50">
        <f t="shared" si="271"/>
        <v>0</v>
      </c>
      <c r="AN100" s="120">
        <v>0</v>
      </c>
      <c r="AO100" s="121">
        <f t="shared" ref="AO100:AO103" si="283">IFERROR(AN100*100%/AL100,0)</f>
        <v>0</v>
      </c>
      <c r="AP100" s="122">
        <f t="shared" ref="AP100:AP102" si="284">AN100*$T100</f>
        <v>0</v>
      </c>
      <c r="AQ100" s="88">
        <f t="shared" ref="AQ100:AQ103" si="285">+AL100-AN100</f>
        <v>0</v>
      </c>
      <c r="AR100" s="92">
        <f t="shared" ref="AR100:AR103" si="286">IFERROR(AQ100*100%/AL100,0)</f>
        <v>0</v>
      </c>
      <c r="AS100" s="50">
        <f t="shared" si="276"/>
        <v>0</v>
      </c>
      <c r="AT100" s="112">
        <v>6</v>
      </c>
      <c r="AU100" s="50">
        <f t="shared" ref="AU100:AU103" si="287">+AT100*$T100</f>
        <v>806820</v>
      </c>
      <c r="AV100" s="112">
        <v>6</v>
      </c>
      <c r="AW100" s="91">
        <f t="shared" ref="AW100:AW103" si="288">IFERROR(AV100*100%/AT100,0)</f>
        <v>1</v>
      </c>
      <c r="AX100" s="50">
        <f t="shared" ref="AX100:AX103" si="289">AV100*$T100</f>
        <v>806820</v>
      </c>
      <c r="AY100" s="88">
        <f t="shared" ref="AY100:AY103" si="290">+AT100-AV100</f>
        <v>0</v>
      </c>
      <c r="AZ100" s="92">
        <f t="shared" ref="AZ100:AZ103" si="291">IFERROR(AY100*100%/AT100,0)</f>
        <v>0</v>
      </c>
      <c r="BA100" s="50">
        <f t="shared" si="282"/>
        <v>0</v>
      </c>
      <c r="BC100" s="169"/>
      <c r="BD100" s="169"/>
      <c r="BE100" s="169"/>
      <c r="BF100" s="169"/>
      <c r="BG100" s="169"/>
      <c r="BH100" s="169"/>
      <c r="BI100" s="169"/>
      <c r="BJ100" s="169"/>
    </row>
    <row r="101" spans="2:62" s="25" customFormat="1" ht="53" customHeight="1" x14ac:dyDescent="0.35">
      <c r="B101" s="28">
        <v>74</v>
      </c>
      <c r="C101" s="28">
        <v>53103000</v>
      </c>
      <c r="D101" s="27" t="s">
        <v>115</v>
      </c>
      <c r="E101" s="28" t="s">
        <v>28</v>
      </c>
      <c r="F101" s="28">
        <v>27</v>
      </c>
      <c r="G101" s="46" t="s">
        <v>33</v>
      </c>
      <c r="H101" s="46" t="s">
        <v>33</v>
      </c>
      <c r="I101" s="47">
        <v>122722</v>
      </c>
      <c r="J101" s="46">
        <v>124950</v>
      </c>
      <c r="K101" s="46">
        <v>127449</v>
      </c>
      <c r="L101" s="33">
        <f t="shared" si="265"/>
        <v>122722</v>
      </c>
      <c r="M101" s="33">
        <f t="shared" si="266"/>
        <v>125040.33333333333</v>
      </c>
      <c r="N101" s="33">
        <f t="shared" si="267"/>
        <v>124950</v>
      </c>
      <c r="O101" s="33">
        <f t="shared" si="268"/>
        <v>125025.43444976924</v>
      </c>
      <c r="P101" s="33">
        <f t="shared" si="269"/>
        <v>1628.7741194505309</v>
      </c>
      <c r="Q101" s="34">
        <f t="shared" si="270"/>
        <v>1.3027542168669002E-2</v>
      </c>
      <c r="R101" s="35" t="e">
        <f>ROUND(IF(Q101&lt;=#REF!,L101,O101),0)</f>
        <v>#REF!</v>
      </c>
      <c r="S101" s="36" t="e">
        <f>IF(Q101&lt;=#REF!,"MENOR VALOR","MEDIA GEOMETRICA")</f>
        <v>#REF!</v>
      </c>
      <c r="T101" s="33">
        <v>123760</v>
      </c>
      <c r="U101" s="50">
        <f t="shared" si="222"/>
        <v>3341520</v>
      </c>
      <c r="V101" s="88"/>
      <c r="W101" s="88"/>
      <c r="X101" s="88"/>
      <c r="Y101" s="88"/>
      <c r="Z101" s="88"/>
      <c r="AA101" s="28"/>
      <c r="AB101" s="88"/>
      <c r="AC101" s="88"/>
      <c r="AD101" s="88"/>
      <c r="AE101" s="88"/>
      <c r="AF101" s="88"/>
      <c r="AG101" s="88"/>
      <c r="AH101" s="88"/>
      <c r="AI101" s="88"/>
      <c r="AJ101" s="88"/>
      <c r="AK101" s="88"/>
      <c r="AL101" s="28">
        <v>27</v>
      </c>
      <c r="AM101" s="50">
        <f t="shared" si="271"/>
        <v>3341520</v>
      </c>
      <c r="AN101" s="120">
        <v>18</v>
      </c>
      <c r="AO101" s="121">
        <f t="shared" si="283"/>
        <v>0.66666666666666663</v>
      </c>
      <c r="AP101" s="122">
        <f t="shared" si="284"/>
        <v>2227680</v>
      </c>
      <c r="AQ101" s="88">
        <f t="shared" si="285"/>
        <v>9</v>
      </c>
      <c r="AR101" s="92">
        <f t="shared" si="286"/>
        <v>0.33333333333333331</v>
      </c>
      <c r="AS101" s="50">
        <f t="shared" si="276"/>
        <v>1113840</v>
      </c>
      <c r="AT101" s="112">
        <v>0</v>
      </c>
      <c r="AU101" s="50">
        <f t="shared" si="287"/>
        <v>0</v>
      </c>
      <c r="AV101" s="112">
        <v>0</v>
      </c>
      <c r="AW101" s="91">
        <f t="shared" si="288"/>
        <v>0</v>
      </c>
      <c r="AX101" s="50">
        <f t="shared" si="289"/>
        <v>0</v>
      </c>
      <c r="AY101" s="88">
        <f t="shared" si="290"/>
        <v>0</v>
      </c>
      <c r="AZ101" s="92">
        <f t="shared" si="291"/>
        <v>0</v>
      </c>
      <c r="BA101" s="50">
        <f t="shared" si="282"/>
        <v>0</v>
      </c>
      <c r="BC101" s="169"/>
      <c r="BD101" s="169"/>
      <c r="BE101" s="169"/>
      <c r="BF101" s="169"/>
      <c r="BG101" s="169"/>
      <c r="BH101" s="169"/>
      <c r="BI101" s="169"/>
      <c r="BJ101" s="169"/>
    </row>
    <row r="102" spans="2:62" s="25" customFormat="1" ht="53" customHeight="1" x14ac:dyDescent="0.35">
      <c r="B102" s="28">
        <v>75</v>
      </c>
      <c r="C102" s="28">
        <v>53103000</v>
      </c>
      <c r="D102" s="27" t="s">
        <v>116</v>
      </c>
      <c r="E102" s="28" t="s">
        <v>28</v>
      </c>
      <c r="F102" s="28">
        <v>6</v>
      </c>
      <c r="G102" s="46" t="s">
        <v>33</v>
      </c>
      <c r="H102" s="46" t="s">
        <v>33</v>
      </c>
      <c r="I102" s="47">
        <v>122722</v>
      </c>
      <c r="J102" s="46">
        <v>124950</v>
      </c>
      <c r="K102" s="46">
        <v>127449</v>
      </c>
      <c r="L102" s="33">
        <f t="shared" si="265"/>
        <v>122722</v>
      </c>
      <c r="M102" s="33">
        <f t="shared" si="266"/>
        <v>125040.33333333333</v>
      </c>
      <c r="N102" s="33">
        <f t="shared" si="267"/>
        <v>124950</v>
      </c>
      <c r="O102" s="33">
        <f t="shared" si="268"/>
        <v>125025.43444976924</v>
      </c>
      <c r="P102" s="33">
        <f t="shared" si="269"/>
        <v>1628.7741194505309</v>
      </c>
      <c r="Q102" s="34">
        <f t="shared" si="270"/>
        <v>1.3027542168669002E-2</v>
      </c>
      <c r="R102" s="35" t="e">
        <f>ROUND(IF(Q102&lt;=#REF!,L102,O102),0)</f>
        <v>#REF!</v>
      </c>
      <c r="S102" s="36" t="e">
        <f>IF(Q102&lt;=#REF!,"MENOR VALOR","MEDIA GEOMETRICA")</f>
        <v>#REF!</v>
      </c>
      <c r="T102" s="33">
        <v>123760</v>
      </c>
      <c r="U102" s="50">
        <f t="shared" si="222"/>
        <v>742560</v>
      </c>
      <c r="V102" s="88"/>
      <c r="W102" s="88"/>
      <c r="X102" s="88"/>
      <c r="Y102" s="88"/>
      <c r="Z102" s="88"/>
      <c r="AA102" s="28"/>
      <c r="AB102" s="88"/>
      <c r="AC102" s="88"/>
      <c r="AD102" s="88"/>
      <c r="AE102" s="88"/>
      <c r="AF102" s="88"/>
      <c r="AG102" s="88"/>
      <c r="AH102" s="88"/>
      <c r="AI102" s="88"/>
      <c r="AJ102" s="88"/>
      <c r="AK102" s="88"/>
      <c r="AL102" s="28">
        <v>0</v>
      </c>
      <c r="AM102" s="50">
        <f t="shared" si="271"/>
        <v>0</v>
      </c>
      <c r="AN102" s="120">
        <v>0</v>
      </c>
      <c r="AO102" s="121">
        <f t="shared" si="283"/>
        <v>0</v>
      </c>
      <c r="AP102" s="122">
        <f t="shared" si="284"/>
        <v>0</v>
      </c>
      <c r="AQ102" s="88">
        <f t="shared" si="285"/>
        <v>0</v>
      </c>
      <c r="AR102" s="92">
        <f t="shared" si="286"/>
        <v>0</v>
      </c>
      <c r="AS102" s="50">
        <f t="shared" si="276"/>
        <v>0</v>
      </c>
      <c r="AT102" s="112">
        <v>6</v>
      </c>
      <c r="AU102" s="50">
        <f t="shared" si="287"/>
        <v>742560</v>
      </c>
      <c r="AV102" s="112">
        <v>6</v>
      </c>
      <c r="AW102" s="91">
        <f t="shared" si="288"/>
        <v>1</v>
      </c>
      <c r="AX102" s="50">
        <f t="shared" si="289"/>
        <v>742560</v>
      </c>
      <c r="AY102" s="88">
        <f t="shared" si="290"/>
        <v>0</v>
      </c>
      <c r="AZ102" s="92">
        <f t="shared" si="291"/>
        <v>0</v>
      </c>
      <c r="BA102" s="50">
        <f t="shared" si="282"/>
        <v>0</v>
      </c>
      <c r="BC102" s="169"/>
      <c r="BD102" s="169"/>
      <c r="BE102" s="169"/>
      <c r="BF102" s="169"/>
      <c r="BG102" s="169"/>
      <c r="BH102" s="169"/>
      <c r="BI102" s="169"/>
      <c r="BJ102" s="169"/>
    </row>
    <row r="103" spans="2:62" s="25" customFormat="1" ht="53" customHeight="1" x14ac:dyDescent="0.35">
      <c r="B103" s="28">
        <v>76</v>
      </c>
      <c r="C103" s="53">
        <v>53111500</v>
      </c>
      <c r="D103" s="27" t="s">
        <v>117</v>
      </c>
      <c r="E103" s="28" t="s">
        <v>43</v>
      </c>
      <c r="F103" s="28">
        <v>33</v>
      </c>
      <c r="G103" s="46">
        <v>150000</v>
      </c>
      <c r="H103" s="30" t="e">
        <f>ROUND(G103*(#REF!+1),0)</f>
        <v>#REF!</v>
      </c>
      <c r="I103" s="47">
        <v>216225</v>
      </c>
      <c r="J103" s="46">
        <v>220150</v>
      </c>
      <c r="K103" s="46">
        <v>230622</v>
      </c>
      <c r="L103" s="33">
        <f t="shared" si="265"/>
        <v>216225</v>
      </c>
      <c r="M103" s="33">
        <f t="shared" si="266"/>
        <v>222332.33333333334</v>
      </c>
      <c r="N103" s="33">
        <f t="shared" si="267"/>
        <v>220150</v>
      </c>
      <c r="O103" s="33">
        <f t="shared" si="268"/>
        <v>222250.00354062035</v>
      </c>
      <c r="P103" s="33">
        <f t="shared" si="269"/>
        <v>4260.3208602456107</v>
      </c>
      <c r="Q103" s="34">
        <f t="shared" si="270"/>
        <v>1.9169047434759466E-2</v>
      </c>
      <c r="R103" s="35" t="e">
        <f>ROUND(IF(Q103&lt;=#REF!,L103,O103),0)</f>
        <v>#REF!</v>
      </c>
      <c r="S103" s="36" t="e">
        <f>IF(Q103&lt;=#REF!,"MENOR VALOR","MEDIA GEOMETRICA")</f>
        <v>#REF!</v>
      </c>
      <c r="T103" s="33">
        <v>216580</v>
      </c>
      <c r="U103" s="50">
        <f>T103*F103</f>
        <v>7147140</v>
      </c>
      <c r="V103" s="88"/>
      <c r="W103" s="88"/>
      <c r="X103" s="88"/>
      <c r="Y103" s="88"/>
      <c r="Z103" s="88"/>
      <c r="AA103" s="28"/>
      <c r="AB103" s="88"/>
      <c r="AC103" s="88"/>
      <c r="AD103" s="88"/>
      <c r="AE103" s="88"/>
      <c r="AF103" s="88"/>
      <c r="AG103" s="88"/>
      <c r="AH103" s="88"/>
      <c r="AI103" s="88"/>
      <c r="AJ103" s="88"/>
      <c r="AK103" s="88"/>
      <c r="AL103" s="28">
        <v>27</v>
      </c>
      <c r="AM103" s="50">
        <f>+AL103*$T103</f>
        <v>5847660</v>
      </c>
      <c r="AN103" s="120">
        <v>18</v>
      </c>
      <c r="AO103" s="121">
        <f t="shared" si="283"/>
        <v>0.66666666666666663</v>
      </c>
      <c r="AP103" s="122">
        <f>AN103*$T103</f>
        <v>3898440</v>
      </c>
      <c r="AQ103" s="88">
        <f t="shared" si="285"/>
        <v>9</v>
      </c>
      <c r="AR103" s="92">
        <f t="shared" si="286"/>
        <v>0.33333333333333331</v>
      </c>
      <c r="AS103" s="50">
        <f t="shared" si="276"/>
        <v>1949220</v>
      </c>
      <c r="AT103" s="112">
        <v>6</v>
      </c>
      <c r="AU103" s="50">
        <f t="shared" si="287"/>
        <v>1299480</v>
      </c>
      <c r="AV103" s="112">
        <v>6</v>
      </c>
      <c r="AW103" s="91">
        <f t="shared" si="288"/>
        <v>1</v>
      </c>
      <c r="AX103" s="50">
        <f t="shared" si="289"/>
        <v>1299480</v>
      </c>
      <c r="AY103" s="88">
        <f t="shared" si="290"/>
        <v>0</v>
      </c>
      <c r="AZ103" s="92">
        <f t="shared" si="291"/>
        <v>0</v>
      </c>
      <c r="BA103" s="50">
        <f t="shared" si="282"/>
        <v>0</v>
      </c>
      <c r="BC103" s="169"/>
      <c r="BD103" s="169"/>
      <c r="BE103" s="169"/>
      <c r="BF103" s="169"/>
      <c r="BG103" s="169"/>
      <c r="BH103" s="169"/>
      <c r="BI103" s="169"/>
      <c r="BJ103" s="169"/>
    </row>
    <row r="104" spans="2:62" s="25" customFormat="1" ht="22.5" customHeight="1" x14ac:dyDescent="0.35">
      <c r="B104" s="195" t="s">
        <v>118</v>
      </c>
      <c r="C104" s="195"/>
      <c r="D104" s="195"/>
      <c r="E104" s="195"/>
      <c r="F104" s="195"/>
      <c r="G104" s="196"/>
      <c r="H104" s="197"/>
      <c r="I104" s="198"/>
      <c r="J104" s="199"/>
      <c r="K104" s="199"/>
      <c r="L104" s="200"/>
      <c r="M104" s="200"/>
      <c r="N104" s="200"/>
      <c r="O104" s="200"/>
      <c r="P104" s="200"/>
      <c r="Q104" s="200"/>
      <c r="R104" s="200"/>
      <c r="S104" s="200"/>
      <c r="T104" s="200"/>
      <c r="U104" s="201"/>
      <c r="V104" s="201"/>
      <c r="W104" s="201"/>
      <c r="X104" s="201"/>
      <c r="Y104" s="201"/>
      <c r="Z104" s="201"/>
      <c r="AA104" s="202"/>
      <c r="AB104" s="201"/>
      <c r="AC104" s="201"/>
      <c r="AD104" s="201"/>
      <c r="AE104" s="201"/>
      <c r="AF104" s="201"/>
      <c r="AG104" s="201"/>
      <c r="AH104" s="201"/>
      <c r="AI104" s="201"/>
      <c r="AJ104" s="201"/>
      <c r="AK104" s="201"/>
      <c r="AL104" s="202"/>
      <c r="AM104" s="201"/>
      <c r="AN104" s="201"/>
      <c r="AO104" s="201"/>
      <c r="AP104" s="201"/>
      <c r="AQ104" s="201"/>
      <c r="AR104" s="201"/>
      <c r="AS104" s="201"/>
      <c r="AT104" s="201"/>
      <c r="AU104" s="201"/>
      <c r="AV104" s="201"/>
      <c r="AW104" s="201"/>
      <c r="AX104" s="201"/>
      <c r="AY104" s="201"/>
      <c r="AZ104" s="201"/>
      <c r="BA104" s="201"/>
      <c r="BB104" s="203"/>
      <c r="BC104" s="204"/>
      <c r="BD104" s="205"/>
      <c r="BE104" s="205"/>
      <c r="BF104" s="205"/>
      <c r="BG104" s="205"/>
      <c r="BH104" s="205"/>
      <c r="BI104" s="205"/>
      <c r="BJ104" s="205"/>
    </row>
    <row r="105" spans="2:62" s="25" customFormat="1" ht="53" customHeight="1" x14ac:dyDescent="0.35">
      <c r="B105" s="28">
        <v>77</v>
      </c>
      <c r="C105" s="54">
        <v>46181500</v>
      </c>
      <c r="D105" s="55" t="s">
        <v>119</v>
      </c>
      <c r="E105" s="28" t="s">
        <v>120</v>
      </c>
      <c r="F105" s="28">
        <v>3</v>
      </c>
      <c r="G105" s="46">
        <v>280000</v>
      </c>
      <c r="H105" s="30" t="e">
        <f>ROUND(G105*(#REF!+1),0)</f>
        <v>#REF!</v>
      </c>
      <c r="I105" s="47">
        <v>465176</v>
      </c>
      <c r="J105" s="50">
        <v>473620</v>
      </c>
      <c r="K105" s="50">
        <v>509796</v>
      </c>
      <c r="L105" s="33">
        <f t="shared" ref="L105:L110" si="292">MIN(I105:K105)</f>
        <v>465176</v>
      </c>
      <c r="M105" s="33">
        <f t="shared" ref="M105:M110" si="293">AVERAGE(I105:K105)</f>
        <v>482864</v>
      </c>
      <c r="N105" s="33">
        <f t="shared" ref="N105:N110" si="294">MEDIAN(I105:K105)</f>
        <v>473620</v>
      </c>
      <c r="O105" s="33">
        <f t="shared" ref="O105:O110" si="295">GEOMEAN(I105:K105)</f>
        <v>482482.15174927295</v>
      </c>
      <c r="P105" s="33">
        <f t="shared" ref="P105:P110" si="296">STDEVA(L105,O105)</f>
        <v>12237.297258154333</v>
      </c>
      <c r="Q105" s="34">
        <f t="shared" ref="Q105:Q110" si="297">P105/O105</f>
        <v>2.5363212325652154E-2</v>
      </c>
      <c r="R105" s="35" t="e">
        <f>ROUND(IF(Q105&lt;=#REF!,L105,O105),0)</f>
        <v>#REF!</v>
      </c>
      <c r="S105" s="36" t="e">
        <f>IF(Q105&lt;=#REF!,"MENOR VALOR","MEDIA GEOMETRICA")</f>
        <v>#REF!</v>
      </c>
      <c r="T105" s="33">
        <v>465528</v>
      </c>
      <c r="U105" s="50">
        <f t="shared" si="222"/>
        <v>1396584</v>
      </c>
      <c r="V105" s="88"/>
      <c r="W105" s="88"/>
      <c r="X105" s="88"/>
      <c r="Y105" s="88"/>
      <c r="Z105" s="88"/>
      <c r="AA105" s="28"/>
      <c r="AB105" s="88"/>
      <c r="AC105" s="88"/>
      <c r="AD105" s="88"/>
      <c r="AE105" s="88"/>
      <c r="AF105" s="88"/>
      <c r="AG105" s="88"/>
      <c r="AH105" s="88"/>
      <c r="AI105" s="88"/>
      <c r="AJ105" s="28"/>
      <c r="AK105" s="88"/>
      <c r="AL105" s="28">
        <v>3</v>
      </c>
      <c r="AM105" s="50">
        <f>+AL105*$T105</f>
        <v>1396584</v>
      </c>
      <c r="AN105" s="120">
        <v>1</v>
      </c>
      <c r="AO105" s="121">
        <f t="shared" ref="AO105" si="298">IFERROR(AN105*100%/AL105,0)</f>
        <v>0.33333333333333331</v>
      </c>
      <c r="AP105" s="122">
        <f>AN105*$T105</f>
        <v>465528</v>
      </c>
      <c r="AQ105" s="88">
        <f t="shared" ref="AQ105" si="299">+AL105-AN105</f>
        <v>2</v>
      </c>
      <c r="AR105" s="92">
        <f t="shared" ref="AR105" si="300">IFERROR(AQ105*100%/AL105,0)</f>
        <v>0.66666666666666663</v>
      </c>
      <c r="AS105" s="50">
        <f t="shared" ref="AS105:AS110" si="301">AQ105*T105</f>
        <v>931056</v>
      </c>
      <c r="AT105" s="28">
        <v>0</v>
      </c>
      <c r="AU105" s="50">
        <f t="shared" ref="AU105:AU110" si="302">+AT105*$T105</f>
        <v>0</v>
      </c>
      <c r="AV105" s="28">
        <v>0</v>
      </c>
      <c r="AW105" s="91">
        <f t="shared" ref="AW105" si="303">IFERROR(AV105*100%/AT105,0)</f>
        <v>0</v>
      </c>
      <c r="AX105" s="50">
        <f t="shared" ref="AX105" si="304">AV105*$T105</f>
        <v>0</v>
      </c>
      <c r="AY105" s="88">
        <f t="shared" ref="AY105" si="305">+AT105-AV105</f>
        <v>0</v>
      </c>
      <c r="AZ105" s="92">
        <f t="shared" ref="AZ105" si="306">IFERROR(AY105*100%/AT105,0)</f>
        <v>0</v>
      </c>
      <c r="BA105" s="50">
        <f t="shared" ref="BA105:BA110" si="307">AY105*T105</f>
        <v>0</v>
      </c>
      <c r="BC105" s="169"/>
      <c r="BD105" s="169"/>
      <c r="BE105" s="169"/>
      <c r="BF105" s="169"/>
      <c r="BG105" s="169"/>
      <c r="BH105" s="169"/>
      <c r="BI105" s="169"/>
      <c r="BJ105" s="169"/>
    </row>
    <row r="106" spans="2:62" s="25" customFormat="1" ht="53" customHeight="1" x14ac:dyDescent="0.35">
      <c r="B106" s="28">
        <v>78</v>
      </c>
      <c r="C106" s="54">
        <v>46181500</v>
      </c>
      <c r="D106" s="55" t="s">
        <v>121</v>
      </c>
      <c r="E106" s="28" t="s">
        <v>120</v>
      </c>
      <c r="F106" s="28">
        <v>3</v>
      </c>
      <c r="G106" s="46">
        <v>280000</v>
      </c>
      <c r="H106" s="30" t="e">
        <f>ROUND(G106*(#REF!+1),0)</f>
        <v>#REF!</v>
      </c>
      <c r="I106" s="47">
        <v>465176</v>
      </c>
      <c r="J106" s="50">
        <v>473620</v>
      </c>
      <c r="K106" s="50">
        <v>509796</v>
      </c>
      <c r="L106" s="33">
        <f t="shared" si="292"/>
        <v>465176</v>
      </c>
      <c r="M106" s="33">
        <f t="shared" si="293"/>
        <v>482864</v>
      </c>
      <c r="N106" s="33">
        <f t="shared" si="294"/>
        <v>473620</v>
      </c>
      <c r="O106" s="33">
        <f t="shared" si="295"/>
        <v>482482.15174927295</v>
      </c>
      <c r="P106" s="33">
        <f t="shared" si="296"/>
        <v>12237.297258154333</v>
      </c>
      <c r="Q106" s="34">
        <f t="shared" si="297"/>
        <v>2.5363212325652154E-2</v>
      </c>
      <c r="R106" s="35" t="e">
        <f>ROUND(IF(Q106&lt;=#REF!,L106,O106),0)</f>
        <v>#REF!</v>
      </c>
      <c r="S106" s="36" t="e">
        <f>IF(Q106&lt;=#REF!,"MENOR VALOR","MEDIA GEOMETRICA")</f>
        <v>#REF!</v>
      </c>
      <c r="T106" s="33">
        <v>466480</v>
      </c>
      <c r="U106" s="50">
        <f t="shared" si="222"/>
        <v>1399440</v>
      </c>
      <c r="V106" s="88"/>
      <c r="W106" s="88"/>
      <c r="X106" s="88"/>
      <c r="Y106" s="88"/>
      <c r="Z106" s="88"/>
      <c r="AA106" s="28"/>
      <c r="AB106" s="88"/>
      <c r="AC106" s="88"/>
      <c r="AD106" s="88"/>
      <c r="AE106" s="88"/>
      <c r="AF106" s="88"/>
      <c r="AG106" s="88"/>
      <c r="AH106" s="88"/>
      <c r="AI106" s="88"/>
      <c r="AJ106" s="28"/>
      <c r="AK106" s="88"/>
      <c r="AL106" s="28">
        <v>0</v>
      </c>
      <c r="AM106" s="50">
        <f t="shared" ref="AM106:AM110" si="308">+AL106*$T106</f>
        <v>0</v>
      </c>
      <c r="AN106" s="120">
        <v>0</v>
      </c>
      <c r="AO106" s="121">
        <f t="shared" ref="AO106:AO110" si="309">IFERROR(AN106*100%/AL106,0)</f>
        <v>0</v>
      </c>
      <c r="AP106" s="122">
        <f t="shared" ref="AP106:AP110" si="310">AN106*$T106</f>
        <v>0</v>
      </c>
      <c r="AQ106" s="88">
        <f t="shared" ref="AQ106:AQ110" si="311">+AL106-AN106</f>
        <v>0</v>
      </c>
      <c r="AR106" s="92">
        <f t="shared" ref="AR106:AR110" si="312">IFERROR(AQ106*100%/AL106,0)</f>
        <v>0</v>
      </c>
      <c r="AS106" s="50">
        <f t="shared" si="301"/>
        <v>0</v>
      </c>
      <c r="AT106" s="28">
        <v>3</v>
      </c>
      <c r="AU106" s="50">
        <f t="shared" si="302"/>
        <v>1399440</v>
      </c>
      <c r="AV106" s="28">
        <v>3</v>
      </c>
      <c r="AW106" s="91">
        <f t="shared" ref="AW106:AW110" si="313">IFERROR(AV106*100%/AT106,0)</f>
        <v>1</v>
      </c>
      <c r="AX106" s="50">
        <f t="shared" ref="AX106:AX110" si="314">AV106*$T106</f>
        <v>1399440</v>
      </c>
      <c r="AY106" s="88">
        <f t="shared" ref="AY106:AY110" si="315">+AT106-AV106</f>
        <v>0</v>
      </c>
      <c r="AZ106" s="92">
        <f t="shared" ref="AZ106:AZ110" si="316">IFERROR(AY106*100%/AT106,0)</f>
        <v>0</v>
      </c>
      <c r="BA106" s="50">
        <f t="shared" si="307"/>
        <v>0</v>
      </c>
      <c r="BC106" s="169"/>
      <c r="BD106" s="169"/>
      <c r="BE106" s="169"/>
      <c r="BF106" s="169"/>
      <c r="BG106" s="169"/>
      <c r="BH106" s="169"/>
      <c r="BI106" s="169"/>
      <c r="BJ106" s="169"/>
    </row>
    <row r="107" spans="2:62" s="25" customFormat="1" ht="53" customHeight="1" x14ac:dyDescent="0.35">
      <c r="B107" s="28">
        <v>79</v>
      </c>
      <c r="C107" s="28">
        <v>53103000</v>
      </c>
      <c r="D107" s="56" t="s">
        <v>122</v>
      </c>
      <c r="E107" s="28" t="s">
        <v>120</v>
      </c>
      <c r="F107" s="28">
        <v>3</v>
      </c>
      <c r="G107" s="46" t="s">
        <v>33</v>
      </c>
      <c r="H107" s="46" t="s">
        <v>33</v>
      </c>
      <c r="I107" s="47">
        <v>122722</v>
      </c>
      <c r="J107" s="50">
        <v>124950</v>
      </c>
      <c r="K107" s="50">
        <v>127449</v>
      </c>
      <c r="L107" s="33">
        <f t="shared" si="292"/>
        <v>122722</v>
      </c>
      <c r="M107" s="33">
        <f t="shared" si="293"/>
        <v>125040.33333333333</v>
      </c>
      <c r="N107" s="33">
        <f t="shared" si="294"/>
        <v>124950</v>
      </c>
      <c r="O107" s="33">
        <f t="shared" si="295"/>
        <v>125025.43444976924</v>
      </c>
      <c r="P107" s="33">
        <f t="shared" si="296"/>
        <v>1628.7741194505309</v>
      </c>
      <c r="Q107" s="34">
        <f t="shared" si="297"/>
        <v>1.3027542168669002E-2</v>
      </c>
      <c r="R107" s="35" t="e">
        <f>ROUND(IF(Q107&lt;=#REF!,L107,O107),0)</f>
        <v>#REF!</v>
      </c>
      <c r="S107" s="36" t="e">
        <f>IF(Q107&lt;=#REF!,"MENOR VALOR","MEDIA GEOMETRICA")</f>
        <v>#REF!</v>
      </c>
      <c r="T107" s="33">
        <v>124950</v>
      </c>
      <c r="U107" s="50">
        <f t="shared" si="222"/>
        <v>374850</v>
      </c>
      <c r="V107" s="88"/>
      <c r="W107" s="88"/>
      <c r="X107" s="88"/>
      <c r="Y107" s="88"/>
      <c r="Z107" s="88"/>
      <c r="AA107" s="28"/>
      <c r="AB107" s="88"/>
      <c r="AC107" s="88"/>
      <c r="AD107" s="88"/>
      <c r="AE107" s="88"/>
      <c r="AF107" s="88"/>
      <c r="AG107" s="88"/>
      <c r="AH107" s="88"/>
      <c r="AI107" s="88"/>
      <c r="AJ107" s="28"/>
      <c r="AK107" s="88"/>
      <c r="AL107" s="28">
        <v>3</v>
      </c>
      <c r="AM107" s="50">
        <f t="shared" si="308"/>
        <v>374850</v>
      </c>
      <c r="AN107" s="120">
        <v>1</v>
      </c>
      <c r="AO107" s="121">
        <f t="shared" si="309"/>
        <v>0.33333333333333331</v>
      </c>
      <c r="AP107" s="122">
        <f t="shared" si="310"/>
        <v>124950</v>
      </c>
      <c r="AQ107" s="88">
        <f t="shared" si="311"/>
        <v>2</v>
      </c>
      <c r="AR107" s="92">
        <f t="shared" si="312"/>
        <v>0.66666666666666663</v>
      </c>
      <c r="AS107" s="50">
        <f t="shared" si="301"/>
        <v>249900</v>
      </c>
      <c r="AT107" s="28">
        <v>0</v>
      </c>
      <c r="AU107" s="50">
        <f t="shared" si="302"/>
        <v>0</v>
      </c>
      <c r="AV107" s="28">
        <v>0</v>
      </c>
      <c r="AW107" s="91">
        <f t="shared" si="313"/>
        <v>0</v>
      </c>
      <c r="AX107" s="50">
        <f t="shared" si="314"/>
        <v>0</v>
      </c>
      <c r="AY107" s="88">
        <f t="shared" si="315"/>
        <v>0</v>
      </c>
      <c r="AZ107" s="92">
        <f t="shared" si="316"/>
        <v>0</v>
      </c>
      <c r="BA107" s="50">
        <f t="shared" si="307"/>
        <v>0</v>
      </c>
      <c r="BC107" s="169"/>
      <c r="BD107" s="169"/>
      <c r="BE107" s="169"/>
      <c r="BF107" s="169"/>
      <c r="BG107" s="169"/>
      <c r="BH107" s="169"/>
      <c r="BI107" s="169"/>
      <c r="BJ107" s="169"/>
    </row>
    <row r="108" spans="2:62" s="25" customFormat="1" ht="53" customHeight="1" x14ac:dyDescent="0.35">
      <c r="B108" s="28">
        <v>80</v>
      </c>
      <c r="C108" s="28">
        <v>53103000</v>
      </c>
      <c r="D108" s="56" t="s">
        <v>123</v>
      </c>
      <c r="E108" s="28" t="s">
        <v>120</v>
      </c>
      <c r="F108" s="28">
        <v>3</v>
      </c>
      <c r="G108" s="46" t="s">
        <v>33</v>
      </c>
      <c r="H108" s="46" t="s">
        <v>33</v>
      </c>
      <c r="I108" s="47">
        <v>122722</v>
      </c>
      <c r="J108" s="50">
        <v>124950</v>
      </c>
      <c r="K108" s="50">
        <v>127449</v>
      </c>
      <c r="L108" s="33">
        <f t="shared" si="292"/>
        <v>122722</v>
      </c>
      <c r="M108" s="33">
        <f t="shared" si="293"/>
        <v>125040.33333333333</v>
      </c>
      <c r="N108" s="33">
        <f t="shared" si="294"/>
        <v>124950</v>
      </c>
      <c r="O108" s="33">
        <f t="shared" si="295"/>
        <v>125025.43444976924</v>
      </c>
      <c r="P108" s="33">
        <f t="shared" si="296"/>
        <v>1628.7741194505309</v>
      </c>
      <c r="Q108" s="34">
        <f t="shared" si="297"/>
        <v>1.3027542168669002E-2</v>
      </c>
      <c r="R108" s="35" t="e">
        <f>ROUND(IF(Q108&lt;=#REF!,L108,O108),0)</f>
        <v>#REF!</v>
      </c>
      <c r="S108" s="36" t="e">
        <f>IF(Q108&lt;=#REF!,"MENOR VALOR","MEDIA GEOMETRICA")</f>
        <v>#REF!</v>
      </c>
      <c r="T108" s="33">
        <v>124950</v>
      </c>
      <c r="U108" s="50">
        <f t="shared" si="222"/>
        <v>374850</v>
      </c>
      <c r="V108" s="88"/>
      <c r="W108" s="88"/>
      <c r="X108" s="88"/>
      <c r="Y108" s="88"/>
      <c r="Z108" s="88"/>
      <c r="AA108" s="28"/>
      <c r="AB108" s="88"/>
      <c r="AC108" s="88"/>
      <c r="AD108" s="88"/>
      <c r="AE108" s="88"/>
      <c r="AF108" s="88"/>
      <c r="AG108" s="88"/>
      <c r="AH108" s="88"/>
      <c r="AI108" s="88"/>
      <c r="AJ108" s="28"/>
      <c r="AK108" s="88"/>
      <c r="AL108" s="28">
        <v>0</v>
      </c>
      <c r="AM108" s="50">
        <f t="shared" si="308"/>
        <v>0</v>
      </c>
      <c r="AN108" s="120">
        <v>0</v>
      </c>
      <c r="AO108" s="121">
        <f t="shared" si="309"/>
        <v>0</v>
      </c>
      <c r="AP108" s="122">
        <f t="shared" si="310"/>
        <v>0</v>
      </c>
      <c r="AQ108" s="88">
        <f t="shared" si="311"/>
        <v>0</v>
      </c>
      <c r="AR108" s="92">
        <f t="shared" si="312"/>
        <v>0</v>
      </c>
      <c r="AS108" s="50">
        <f t="shared" si="301"/>
        <v>0</v>
      </c>
      <c r="AT108" s="28">
        <v>3</v>
      </c>
      <c r="AU108" s="50">
        <f t="shared" si="302"/>
        <v>374850</v>
      </c>
      <c r="AV108" s="28">
        <v>3</v>
      </c>
      <c r="AW108" s="91">
        <f t="shared" si="313"/>
        <v>1</v>
      </c>
      <c r="AX108" s="50">
        <f t="shared" si="314"/>
        <v>374850</v>
      </c>
      <c r="AY108" s="88">
        <f t="shared" si="315"/>
        <v>0</v>
      </c>
      <c r="AZ108" s="92">
        <f t="shared" si="316"/>
        <v>0</v>
      </c>
      <c r="BA108" s="50">
        <f t="shared" si="307"/>
        <v>0</v>
      </c>
      <c r="BC108" s="169"/>
      <c r="BD108" s="169"/>
      <c r="BE108" s="169"/>
      <c r="BF108" s="169"/>
      <c r="BG108" s="169"/>
      <c r="BH108" s="169"/>
      <c r="BI108" s="169"/>
      <c r="BJ108" s="169"/>
    </row>
    <row r="109" spans="2:62" s="25" customFormat="1" ht="53" customHeight="1" x14ac:dyDescent="0.35">
      <c r="B109" s="28">
        <v>81</v>
      </c>
      <c r="C109" s="53">
        <v>53111500</v>
      </c>
      <c r="D109" s="57" t="s">
        <v>124</v>
      </c>
      <c r="E109" s="58" t="s">
        <v>43</v>
      </c>
      <c r="F109" s="28">
        <v>6</v>
      </c>
      <c r="G109" s="46">
        <v>150000</v>
      </c>
      <c r="H109" s="30" t="e">
        <f>ROUND(G109*(#REF!+1),0)</f>
        <v>#REF!</v>
      </c>
      <c r="I109" s="47">
        <v>216225</v>
      </c>
      <c r="J109" s="50">
        <v>220150</v>
      </c>
      <c r="K109" s="50">
        <v>230622</v>
      </c>
      <c r="L109" s="33">
        <f t="shared" si="292"/>
        <v>216225</v>
      </c>
      <c r="M109" s="33">
        <f t="shared" si="293"/>
        <v>222332.33333333334</v>
      </c>
      <c r="N109" s="33">
        <f t="shared" si="294"/>
        <v>220150</v>
      </c>
      <c r="O109" s="33">
        <f t="shared" si="295"/>
        <v>222250.00354062035</v>
      </c>
      <c r="P109" s="33">
        <f t="shared" si="296"/>
        <v>4260.3208602456107</v>
      </c>
      <c r="Q109" s="34">
        <f t="shared" si="297"/>
        <v>1.9169047434759466E-2</v>
      </c>
      <c r="R109" s="35" t="e">
        <f>ROUND(IF(Q109&lt;=#REF!,L109,O109),0)</f>
        <v>#REF!</v>
      </c>
      <c r="S109" s="36" t="e">
        <f>IF(Q109&lt;=#REF!,"MENOR VALOR","MEDIA GEOMETRICA")</f>
        <v>#REF!</v>
      </c>
      <c r="T109" s="33">
        <v>216580</v>
      </c>
      <c r="U109" s="50">
        <f t="shared" si="222"/>
        <v>1299480</v>
      </c>
      <c r="V109" s="88"/>
      <c r="W109" s="88"/>
      <c r="X109" s="88"/>
      <c r="Y109" s="88"/>
      <c r="Z109" s="88"/>
      <c r="AA109" s="28"/>
      <c r="AB109" s="88"/>
      <c r="AC109" s="88"/>
      <c r="AD109" s="88"/>
      <c r="AE109" s="88"/>
      <c r="AF109" s="88"/>
      <c r="AG109" s="88"/>
      <c r="AH109" s="88"/>
      <c r="AI109" s="88"/>
      <c r="AJ109" s="28"/>
      <c r="AK109" s="88"/>
      <c r="AL109" s="28">
        <v>3</v>
      </c>
      <c r="AM109" s="50">
        <f t="shared" si="308"/>
        <v>649740</v>
      </c>
      <c r="AN109" s="120">
        <v>1</v>
      </c>
      <c r="AO109" s="121">
        <f t="shared" si="309"/>
        <v>0.33333333333333331</v>
      </c>
      <c r="AP109" s="122">
        <f t="shared" si="310"/>
        <v>216580</v>
      </c>
      <c r="AQ109" s="88">
        <f t="shared" si="311"/>
        <v>2</v>
      </c>
      <c r="AR109" s="92">
        <f t="shared" si="312"/>
        <v>0.66666666666666663</v>
      </c>
      <c r="AS109" s="50">
        <f t="shared" si="301"/>
        <v>433160</v>
      </c>
      <c r="AT109" s="28">
        <v>3</v>
      </c>
      <c r="AU109" s="50">
        <f t="shared" si="302"/>
        <v>649740</v>
      </c>
      <c r="AV109" s="28">
        <v>3</v>
      </c>
      <c r="AW109" s="91">
        <f t="shared" si="313"/>
        <v>1</v>
      </c>
      <c r="AX109" s="50">
        <f t="shared" si="314"/>
        <v>649740</v>
      </c>
      <c r="AY109" s="88">
        <f t="shared" si="315"/>
        <v>0</v>
      </c>
      <c r="AZ109" s="92">
        <f t="shared" si="316"/>
        <v>0</v>
      </c>
      <c r="BA109" s="50">
        <f t="shared" si="307"/>
        <v>0</v>
      </c>
      <c r="BC109" s="169"/>
      <c r="BD109" s="169"/>
      <c r="BE109" s="169"/>
      <c r="BF109" s="169"/>
      <c r="BG109" s="169"/>
      <c r="BH109" s="169"/>
      <c r="BI109" s="169"/>
      <c r="BJ109" s="169"/>
    </row>
    <row r="110" spans="2:62" s="25" customFormat="1" ht="53" customHeight="1" x14ac:dyDescent="0.35">
      <c r="B110" s="28">
        <v>82</v>
      </c>
      <c r="C110" s="28">
        <v>53103000</v>
      </c>
      <c r="D110" s="56" t="s">
        <v>125</v>
      </c>
      <c r="E110" s="58" t="s">
        <v>43</v>
      </c>
      <c r="F110" s="28">
        <v>6</v>
      </c>
      <c r="G110" s="46">
        <v>16000</v>
      </c>
      <c r="H110" s="30" t="e">
        <f>ROUND(G110*(#REF!+1),0)</f>
        <v>#REF!</v>
      </c>
      <c r="I110" s="47">
        <v>37401</v>
      </c>
      <c r="J110" s="50">
        <v>38080</v>
      </c>
      <c r="K110" s="50">
        <v>38842</v>
      </c>
      <c r="L110" s="33">
        <f t="shared" si="292"/>
        <v>37401</v>
      </c>
      <c r="M110" s="33">
        <f t="shared" si="293"/>
        <v>38107.666666666664</v>
      </c>
      <c r="N110" s="33">
        <f t="shared" si="294"/>
        <v>38080</v>
      </c>
      <c r="O110" s="33">
        <f t="shared" si="295"/>
        <v>38103.123578218678</v>
      </c>
      <c r="P110" s="33">
        <f t="shared" si="296"/>
        <v>496.47634338939031</v>
      </c>
      <c r="Q110" s="34">
        <f t="shared" si="297"/>
        <v>1.302980692305228E-2</v>
      </c>
      <c r="R110" s="35" t="e">
        <f>ROUND(IF(Q110&lt;=#REF!,L110,O110),0)</f>
        <v>#REF!</v>
      </c>
      <c r="S110" s="36" t="e">
        <f>IF(Q110&lt;=#REF!,"MENOR VALOR","MEDIA GEOMETRICA")</f>
        <v>#REF!</v>
      </c>
      <c r="T110" s="33">
        <v>35700</v>
      </c>
      <c r="U110" s="50">
        <f t="shared" si="222"/>
        <v>214200</v>
      </c>
      <c r="V110" s="88"/>
      <c r="W110" s="88"/>
      <c r="X110" s="88"/>
      <c r="Y110" s="88"/>
      <c r="Z110" s="88"/>
      <c r="AA110" s="28"/>
      <c r="AB110" s="88"/>
      <c r="AC110" s="88"/>
      <c r="AD110" s="88"/>
      <c r="AE110" s="88"/>
      <c r="AF110" s="88"/>
      <c r="AG110" s="88"/>
      <c r="AH110" s="88"/>
      <c r="AI110" s="88"/>
      <c r="AJ110" s="28"/>
      <c r="AK110" s="88"/>
      <c r="AL110" s="28">
        <v>3</v>
      </c>
      <c r="AM110" s="50">
        <f t="shared" si="308"/>
        <v>107100</v>
      </c>
      <c r="AN110" s="120">
        <v>1</v>
      </c>
      <c r="AO110" s="121">
        <f t="shared" si="309"/>
        <v>0.33333333333333331</v>
      </c>
      <c r="AP110" s="122">
        <f t="shared" si="310"/>
        <v>35700</v>
      </c>
      <c r="AQ110" s="88">
        <f t="shared" si="311"/>
        <v>2</v>
      </c>
      <c r="AR110" s="92">
        <f t="shared" si="312"/>
        <v>0.66666666666666663</v>
      </c>
      <c r="AS110" s="50">
        <f t="shared" si="301"/>
        <v>71400</v>
      </c>
      <c r="AT110" s="28">
        <v>3</v>
      </c>
      <c r="AU110" s="50">
        <f t="shared" si="302"/>
        <v>107100</v>
      </c>
      <c r="AV110" s="28">
        <v>3</v>
      </c>
      <c r="AW110" s="91">
        <f t="shared" si="313"/>
        <v>1</v>
      </c>
      <c r="AX110" s="50">
        <f t="shared" si="314"/>
        <v>107100</v>
      </c>
      <c r="AY110" s="88">
        <f t="shared" si="315"/>
        <v>0</v>
      </c>
      <c r="AZ110" s="92">
        <f t="shared" si="316"/>
        <v>0</v>
      </c>
      <c r="BA110" s="50">
        <f t="shared" si="307"/>
        <v>0</v>
      </c>
      <c r="BC110" s="169"/>
      <c r="BD110" s="169"/>
      <c r="BE110" s="169"/>
      <c r="BF110" s="169"/>
      <c r="BG110" s="169"/>
      <c r="BH110" s="169"/>
      <c r="BI110" s="169"/>
      <c r="BJ110" s="169"/>
    </row>
    <row r="111" spans="2:62" s="25" customFormat="1" ht="22.5" customHeight="1" x14ac:dyDescent="0.35">
      <c r="B111" s="195" t="s">
        <v>126</v>
      </c>
      <c r="C111" s="195"/>
      <c r="D111" s="195"/>
      <c r="E111" s="195"/>
      <c r="F111" s="195"/>
      <c r="G111" s="196"/>
      <c r="H111" s="197"/>
      <c r="I111" s="198"/>
      <c r="J111" s="199"/>
      <c r="K111" s="199"/>
      <c r="L111" s="200"/>
      <c r="M111" s="200"/>
      <c r="N111" s="200"/>
      <c r="O111" s="200"/>
      <c r="P111" s="200"/>
      <c r="Q111" s="200"/>
      <c r="R111" s="200"/>
      <c r="S111" s="200"/>
      <c r="T111" s="200"/>
      <c r="U111" s="201"/>
      <c r="V111" s="201"/>
      <c r="W111" s="201"/>
      <c r="X111" s="201"/>
      <c r="Y111" s="201"/>
      <c r="Z111" s="201"/>
      <c r="AA111" s="202"/>
      <c r="AB111" s="201"/>
      <c r="AC111" s="201"/>
      <c r="AD111" s="201"/>
      <c r="AE111" s="201"/>
      <c r="AF111" s="201"/>
      <c r="AG111" s="201"/>
      <c r="AH111" s="201"/>
      <c r="AI111" s="201"/>
      <c r="AJ111" s="201"/>
      <c r="AK111" s="201"/>
      <c r="AL111" s="202"/>
      <c r="AM111" s="201"/>
      <c r="AN111" s="201"/>
      <c r="AO111" s="201"/>
      <c r="AP111" s="201"/>
      <c r="AQ111" s="201"/>
      <c r="AR111" s="201"/>
      <c r="AS111" s="201"/>
      <c r="AT111" s="201"/>
      <c r="AU111" s="201"/>
      <c r="AV111" s="201"/>
      <c r="AW111" s="201"/>
      <c r="AX111" s="201"/>
      <c r="AY111" s="201"/>
      <c r="AZ111" s="201"/>
      <c r="BA111" s="201"/>
      <c r="BB111" s="203"/>
      <c r="BC111" s="204"/>
      <c r="BD111" s="205"/>
      <c r="BE111" s="205"/>
      <c r="BF111" s="205"/>
      <c r="BG111" s="205"/>
      <c r="BH111" s="205"/>
      <c r="BI111" s="205"/>
      <c r="BJ111" s="205"/>
    </row>
    <row r="112" spans="2:62" s="25" customFormat="1" ht="53" customHeight="1" x14ac:dyDescent="0.35">
      <c r="B112" s="28">
        <v>83</v>
      </c>
      <c r="C112" s="28">
        <v>46181500</v>
      </c>
      <c r="D112" s="56" t="s">
        <v>127</v>
      </c>
      <c r="E112" s="28" t="s">
        <v>28</v>
      </c>
      <c r="F112" s="28">
        <v>3</v>
      </c>
      <c r="G112" s="46" t="s">
        <v>33</v>
      </c>
      <c r="H112" s="46" t="s">
        <v>33</v>
      </c>
      <c r="I112" s="47">
        <v>403231</v>
      </c>
      <c r="J112" s="59">
        <v>410550</v>
      </c>
      <c r="K112" s="60" t="s">
        <v>128</v>
      </c>
      <c r="L112" s="33">
        <f t="shared" ref="L112:L125" si="317">MIN(I112:K112)</f>
        <v>403231</v>
      </c>
      <c r="M112" s="33">
        <f t="shared" ref="M112:M125" si="318">AVERAGE(I112:K112)</f>
        <v>406890.5</v>
      </c>
      <c r="N112" s="33">
        <f t="shared" ref="N112:N125" si="319">MEDIAN(I112:K112)</f>
        <v>406890.5</v>
      </c>
      <c r="O112" s="33">
        <f t="shared" ref="O112:O125" si="320">GEOMEAN(I112:K112)</f>
        <v>406874.04322468152</v>
      </c>
      <c r="P112" s="33">
        <f t="shared" ref="P112:P125" si="321">STDEVA(L112,O112)</f>
        <v>2576.0205683280087</v>
      </c>
      <c r="Q112" s="34">
        <f t="shared" ref="Q112:Q125" si="322">P112/O112</f>
        <v>6.3312482357236397E-3</v>
      </c>
      <c r="R112" s="35" t="e">
        <f>ROUND(IF(Q112&lt;=#REF!,L112,O112),0)</f>
        <v>#REF!</v>
      </c>
      <c r="S112" s="36" t="e">
        <f>IF(Q112&lt;=#REF!,"MENOR VALOR","MEDIA GEOMETRICA")</f>
        <v>#REF!</v>
      </c>
      <c r="T112" s="33">
        <v>404600</v>
      </c>
      <c r="U112" s="50">
        <f t="shared" si="222"/>
        <v>1213800</v>
      </c>
      <c r="V112" s="88"/>
      <c r="W112" s="88"/>
      <c r="X112" s="88"/>
      <c r="Y112" s="88"/>
      <c r="Z112" s="88"/>
      <c r="AA112" s="28"/>
      <c r="AB112" s="88"/>
      <c r="AC112" s="88"/>
      <c r="AD112" s="88"/>
      <c r="AE112" s="88"/>
      <c r="AF112" s="88"/>
      <c r="AG112" s="88"/>
      <c r="AH112" s="88"/>
      <c r="AI112" s="88"/>
      <c r="AJ112" s="88"/>
      <c r="AK112" s="88"/>
      <c r="AL112" s="28">
        <v>3</v>
      </c>
      <c r="AM112" s="50">
        <f t="shared" ref="AM112:AM125" si="323">+AL112*$T112</f>
        <v>1213800</v>
      </c>
      <c r="AN112" s="120">
        <v>1</v>
      </c>
      <c r="AO112" s="121">
        <f t="shared" ref="AO112" si="324">IFERROR(AN112*100%/AL112,0)</f>
        <v>0.33333333333333331</v>
      </c>
      <c r="AP112" s="122">
        <f t="shared" ref="AP112" si="325">AN112*$T112</f>
        <v>404600</v>
      </c>
      <c r="AQ112" s="88">
        <f t="shared" ref="AQ112" si="326">+AL112-AN112</f>
        <v>2</v>
      </c>
      <c r="AR112" s="92">
        <f t="shared" ref="AR112" si="327">IFERROR(AQ112*100%/AL112,0)</f>
        <v>0.66666666666666663</v>
      </c>
      <c r="AS112" s="50">
        <f t="shared" ref="AS112:AS125" si="328">AQ112*T112</f>
        <v>809200</v>
      </c>
      <c r="AT112" s="28">
        <v>0</v>
      </c>
      <c r="AU112" s="50">
        <f t="shared" ref="AU112:AU125" si="329">+AT112*$T112</f>
        <v>0</v>
      </c>
      <c r="AV112" s="28">
        <v>0</v>
      </c>
      <c r="AW112" s="91">
        <f t="shared" ref="AW112" si="330">IFERROR(AV112*100%/AT112,0)</f>
        <v>0</v>
      </c>
      <c r="AX112" s="50">
        <f t="shared" ref="AX112" si="331">AV112*$T112</f>
        <v>0</v>
      </c>
      <c r="AY112" s="88">
        <f t="shared" ref="AY112" si="332">+AT112-AV112</f>
        <v>0</v>
      </c>
      <c r="AZ112" s="92">
        <f t="shared" ref="AZ112" si="333">IFERROR(AY112*100%/AT112,0)</f>
        <v>0</v>
      </c>
      <c r="BA112" s="50">
        <f t="shared" ref="BA112:BA125" si="334">AY112*T112</f>
        <v>0</v>
      </c>
      <c r="BC112" s="169"/>
      <c r="BD112" s="169"/>
      <c r="BE112" s="169"/>
      <c r="BF112" s="169"/>
      <c r="BG112" s="169"/>
      <c r="BH112" s="169"/>
      <c r="BI112" s="169"/>
      <c r="BJ112" s="169"/>
    </row>
    <row r="113" spans="2:62" s="25" customFormat="1" ht="53" customHeight="1" x14ac:dyDescent="0.35">
      <c r="B113" s="28">
        <v>84</v>
      </c>
      <c r="C113" s="28">
        <v>46181500</v>
      </c>
      <c r="D113" s="56" t="s">
        <v>129</v>
      </c>
      <c r="E113" s="28" t="s">
        <v>28</v>
      </c>
      <c r="F113" s="28">
        <v>3</v>
      </c>
      <c r="G113" s="46" t="s">
        <v>33</v>
      </c>
      <c r="H113" s="46" t="s">
        <v>33</v>
      </c>
      <c r="I113" s="47">
        <v>169474</v>
      </c>
      <c r="J113" s="59">
        <v>172550</v>
      </c>
      <c r="K113" s="60" t="s">
        <v>128</v>
      </c>
      <c r="L113" s="33">
        <f t="shared" si="317"/>
        <v>169474</v>
      </c>
      <c r="M113" s="33">
        <f t="shared" si="318"/>
        <v>171012</v>
      </c>
      <c r="N113" s="33">
        <f t="shared" si="319"/>
        <v>171012</v>
      </c>
      <c r="O113" s="33">
        <f t="shared" si="320"/>
        <v>171005.08384255716</v>
      </c>
      <c r="P113" s="33">
        <f t="shared" si="321"/>
        <v>1082.6397676373217</v>
      </c>
      <c r="Q113" s="34">
        <f t="shared" si="322"/>
        <v>6.3310384890901744E-3</v>
      </c>
      <c r="R113" s="35" t="e">
        <f>ROUND(IF(Q113&lt;=#REF!,L113,O113),0)</f>
        <v>#REF!</v>
      </c>
      <c r="S113" s="36" t="e">
        <f>IF(Q113&lt;=#REF!,"MENOR VALOR","MEDIA GEOMETRICA")</f>
        <v>#REF!</v>
      </c>
      <c r="T113" s="33">
        <v>166600</v>
      </c>
      <c r="U113" s="50">
        <f t="shared" si="222"/>
        <v>499800</v>
      </c>
      <c r="V113" s="88"/>
      <c r="W113" s="88"/>
      <c r="X113" s="88"/>
      <c r="Y113" s="88"/>
      <c r="Z113" s="88"/>
      <c r="AA113" s="28"/>
      <c r="AB113" s="88"/>
      <c r="AC113" s="88"/>
      <c r="AD113" s="88"/>
      <c r="AE113" s="88"/>
      <c r="AF113" s="88"/>
      <c r="AG113" s="88"/>
      <c r="AH113" s="88"/>
      <c r="AI113" s="88"/>
      <c r="AJ113" s="88"/>
      <c r="AK113" s="88"/>
      <c r="AL113" s="28">
        <v>3</v>
      </c>
      <c r="AM113" s="50">
        <f t="shared" si="323"/>
        <v>499800</v>
      </c>
      <c r="AN113" s="120">
        <v>1</v>
      </c>
      <c r="AO113" s="121">
        <f t="shared" ref="AO113:AO125" si="335">IFERROR(AN113*100%/AL113,0)</f>
        <v>0.33333333333333331</v>
      </c>
      <c r="AP113" s="122">
        <f t="shared" ref="AP113:AP125" si="336">AN113*$T113</f>
        <v>166600</v>
      </c>
      <c r="AQ113" s="88">
        <f t="shared" ref="AQ113:AQ125" si="337">+AL113-AN113</f>
        <v>2</v>
      </c>
      <c r="AR113" s="92">
        <f t="shared" ref="AR113:AR125" si="338">IFERROR(AQ113*100%/AL113,0)</f>
        <v>0.66666666666666663</v>
      </c>
      <c r="AS113" s="50">
        <f t="shared" si="328"/>
        <v>333200</v>
      </c>
      <c r="AT113" s="28">
        <v>0</v>
      </c>
      <c r="AU113" s="50">
        <f t="shared" si="329"/>
        <v>0</v>
      </c>
      <c r="AV113" s="28">
        <v>0</v>
      </c>
      <c r="AW113" s="91">
        <f t="shared" ref="AW113:AW125" si="339">IFERROR(AV113*100%/AT113,0)</f>
        <v>0</v>
      </c>
      <c r="AX113" s="50">
        <f t="shared" ref="AX113:AX125" si="340">AV113*$T113</f>
        <v>0</v>
      </c>
      <c r="AY113" s="88">
        <f t="shared" ref="AY113:AY125" si="341">+AT113-AV113</f>
        <v>0</v>
      </c>
      <c r="AZ113" s="92">
        <f t="shared" ref="AZ113:AZ125" si="342">IFERROR(AY113*100%/AT113,0)</f>
        <v>0</v>
      </c>
      <c r="BA113" s="50">
        <f t="shared" si="334"/>
        <v>0</v>
      </c>
      <c r="BC113" s="169"/>
      <c r="BD113" s="169"/>
      <c r="BE113" s="169"/>
      <c r="BF113" s="169"/>
      <c r="BG113" s="169"/>
      <c r="BH113" s="169"/>
      <c r="BI113" s="169"/>
      <c r="BJ113" s="169"/>
    </row>
    <row r="114" spans="2:62" s="25" customFormat="1" ht="53" customHeight="1" x14ac:dyDescent="0.35">
      <c r="B114" s="28">
        <v>85</v>
      </c>
      <c r="C114" s="28">
        <v>46181500</v>
      </c>
      <c r="D114" s="56" t="s">
        <v>130</v>
      </c>
      <c r="E114" s="28" t="s">
        <v>28</v>
      </c>
      <c r="F114" s="28">
        <v>3</v>
      </c>
      <c r="G114" s="46" t="s">
        <v>33</v>
      </c>
      <c r="H114" s="46" t="s">
        <v>33</v>
      </c>
      <c r="I114" s="47">
        <v>75971</v>
      </c>
      <c r="J114" s="59">
        <v>77350</v>
      </c>
      <c r="K114" s="60" t="s">
        <v>128</v>
      </c>
      <c r="L114" s="33">
        <f t="shared" si="317"/>
        <v>75971</v>
      </c>
      <c r="M114" s="33">
        <f t="shared" si="318"/>
        <v>76660.5</v>
      </c>
      <c r="N114" s="33">
        <f t="shared" si="319"/>
        <v>76660.5</v>
      </c>
      <c r="O114" s="33">
        <f t="shared" si="320"/>
        <v>76657.399186249459</v>
      </c>
      <c r="P114" s="33">
        <f t="shared" si="321"/>
        <v>485.35751919792017</v>
      </c>
      <c r="Q114" s="34">
        <f t="shared" si="322"/>
        <v>6.331515605149593E-3</v>
      </c>
      <c r="R114" s="35" t="e">
        <f>ROUND(IF(Q114&lt;=#REF!,L114,O114),0)</f>
        <v>#REF!</v>
      </c>
      <c r="S114" s="36" t="e">
        <f>IF(Q114&lt;=#REF!,"MENOR VALOR","MEDIA GEOMETRICA")</f>
        <v>#REF!</v>
      </c>
      <c r="T114" s="33">
        <v>71400</v>
      </c>
      <c r="U114" s="50">
        <f t="shared" si="222"/>
        <v>214200</v>
      </c>
      <c r="V114" s="88"/>
      <c r="W114" s="88"/>
      <c r="X114" s="88"/>
      <c r="Y114" s="88"/>
      <c r="Z114" s="88"/>
      <c r="AA114" s="28"/>
      <c r="AB114" s="88"/>
      <c r="AC114" s="88"/>
      <c r="AD114" s="88"/>
      <c r="AE114" s="88"/>
      <c r="AF114" s="88"/>
      <c r="AG114" s="88"/>
      <c r="AH114" s="88"/>
      <c r="AI114" s="88"/>
      <c r="AJ114" s="88"/>
      <c r="AK114" s="88"/>
      <c r="AL114" s="28">
        <v>3</v>
      </c>
      <c r="AM114" s="50">
        <f t="shared" si="323"/>
        <v>214200</v>
      </c>
      <c r="AN114" s="120">
        <v>1</v>
      </c>
      <c r="AO114" s="121">
        <f t="shared" si="335"/>
        <v>0.33333333333333331</v>
      </c>
      <c r="AP114" s="122">
        <f t="shared" si="336"/>
        <v>71400</v>
      </c>
      <c r="AQ114" s="88">
        <f t="shared" si="337"/>
        <v>2</v>
      </c>
      <c r="AR114" s="92">
        <f t="shared" si="338"/>
        <v>0.66666666666666663</v>
      </c>
      <c r="AS114" s="50">
        <f t="shared" si="328"/>
        <v>142800</v>
      </c>
      <c r="AT114" s="28">
        <v>0</v>
      </c>
      <c r="AU114" s="50">
        <f t="shared" si="329"/>
        <v>0</v>
      </c>
      <c r="AV114" s="28">
        <v>0</v>
      </c>
      <c r="AW114" s="91">
        <f t="shared" si="339"/>
        <v>0</v>
      </c>
      <c r="AX114" s="50">
        <f t="shared" si="340"/>
        <v>0</v>
      </c>
      <c r="AY114" s="88">
        <f t="shared" si="341"/>
        <v>0</v>
      </c>
      <c r="AZ114" s="92">
        <f t="shared" si="342"/>
        <v>0</v>
      </c>
      <c r="BA114" s="50">
        <f t="shared" si="334"/>
        <v>0</v>
      </c>
      <c r="BC114" s="169"/>
      <c r="BD114" s="169"/>
      <c r="BE114" s="169"/>
      <c r="BF114" s="169"/>
      <c r="BG114" s="169"/>
      <c r="BH114" s="169"/>
      <c r="BI114" s="169"/>
      <c r="BJ114" s="169"/>
    </row>
    <row r="115" spans="2:62" s="25" customFormat="1" ht="53" customHeight="1" x14ac:dyDescent="0.35">
      <c r="B115" s="28">
        <v>86</v>
      </c>
      <c r="C115" s="28">
        <v>46181500</v>
      </c>
      <c r="D115" s="56" t="s">
        <v>131</v>
      </c>
      <c r="E115" s="28" t="s">
        <v>28</v>
      </c>
      <c r="F115" s="28">
        <v>3</v>
      </c>
      <c r="G115" s="46" t="s">
        <v>33</v>
      </c>
      <c r="H115" s="46" t="s">
        <v>33</v>
      </c>
      <c r="I115" s="47">
        <v>52595</v>
      </c>
      <c r="J115" s="59">
        <v>53550</v>
      </c>
      <c r="K115" s="60" t="s">
        <v>128</v>
      </c>
      <c r="L115" s="33">
        <f t="shared" si="317"/>
        <v>52595</v>
      </c>
      <c r="M115" s="33">
        <f t="shared" si="318"/>
        <v>53072.5</v>
      </c>
      <c r="N115" s="33">
        <f t="shared" si="319"/>
        <v>53072.5</v>
      </c>
      <c r="O115" s="33">
        <f t="shared" si="320"/>
        <v>53070.351892558618</v>
      </c>
      <c r="P115" s="33">
        <f t="shared" si="321"/>
        <v>336.1245466780577</v>
      </c>
      <c r="Q115" s="34">
        <f t="shared" si="322"/>
        <v>6.3335654408047774E-3</v>
      </c>
      <c r="R115" s="35" t="e">
        <f>ROUND(IF(Q115&lt;=#REF!,L115,O115),0)</f>
        <v>#REF!</v>
      </c>
      <c r="S115" s="36" t="e">
        <f>IF(Q115&lt;=#REF!,"MENOR VALOR","MEDIA GEOMETRICA")</f>
        <v>#REF!</v>
      </c>
      <c r="T115" s="33">
        <v>53550</v>
      </c>
      <c r="U115" s="50">
        <f t="shared" si="222"/>
        <v>160650</v>
      </c>
      <c r="V115" s="88"/>
      <c r="W115" s="88"/>
      <c r="X115" s="88"/>
      <c r="Y115" s="88"/>
      <c r="Z115" s="88"/>
      <c r="AA115" s="28"/>
      <c r="AB115" s="88"/>
      <c r="AC115" s="88"/>
      <c r="AD115" s="88"/>
      <c r="AE115" s="88"/>
      <c r="AF115" s="88"/>
      <c r="AG115" s="88"/>
      <c r="AH115" s="88"/>
      <c r="AI115" s="88"/>
      <c r="AJ115" s="88"/>
      <c r="AK115" s="88"/>
      <c r="AL115" s="28">
        <v>3</v>
      </c>
      <c r="AM115" s="50">
        <f t="shared" si="323"/>
        <v>160650</v>
      </c>
      <c r="AN115" s="120">
        <v>1</v>
      </c>
      <c r="AO115" s="121">
        <f t="shared" si="335"/>
        <v>0.33333333333333331</v>
      </c>
      <c r="AP115" s="122">
        <f t="shared" si="336"/>
        <v>53550</v>
      </c>
      <c r="AQ115" s="88">
        <f t="shared" si="337"/>
        <v>2</v>
      </c>
      <c r="AR115" s="92">
        <f t="shared" si="338"/>
        <v>0.66666666666666663</v>
      </c>
      <c r="AS115" s="50">
        <f t="shared" si="328"/>
        <v>107100</v>
      </c>
      <c r="AT115" s="28">
        <v>0</v>
      </c>
      <c r="AU115" s="50">
        <f t="shared" si="329"/>
        <v>0</v>
      </c>
      <c r="AV115" s="28">
        <v>0</v>
      </c>
      <c r="AW115" s="91">
        <f t="shared" si="339"/>
        <v>0</v>
      </c>
      <c r="AX115" s="50">
        <f t="shared" si="340"/>
        <v>0</v>
      </c>
      <c r="AY115" s="88">
        <f t="shared" si="341"/>
        <v>0</v>
      </c>
      <c r="AZ115" s="92">
        <f t="shared" si="342"/>
        <v>0</v>
      </c>
      <c r="BA115" s="50">
        <f t="shared" si="334"/>
        <v>0</v>
      </c>
      <c r="BC115" s="169"/>
      <c r="BD115" s="169"/>
      <c r="BE115" s="169"/>
      <c r="BF115" s="169"/>
      <c r="BG115" s="169"/>
      <c r="BH115" s="169"/>
      <c r="BI115" s="169"/>
      <c r="BJ115" s="169"/>
    </row>
    <row r="116" spans="2:62" s="25" customFormat="1" ht="53" customHeight="1" x14ac:dyDescent="0.35">
      <c r="B116" s="28">
        <v>87</v>
      </c>
      <c r="C116" s="28">
        <v>46181500</v>
      </c>
      <c r="D116" s="56" t="s">
        <v>132</v>
      </c>
      <c r="E116" s="28" t="s">
        <v>28</v>
      </c>
      <c r="F116" s="28">
        <v>3</v>
      </c>
      <c r="G116" s="46" t="s">
        <v>33</v>
      </c>
      <c r="H116" s="46" t="s">
        <v>33</v>
      </c>
      <c r="I116" s="47">
        <v>871913</v>
      </c>
      <c r="J116" s="59">
        <v>887740</v>
      </c>
      <c r="K116" s="60" t="s">
        <v>128</v>
      </c>
      <c r="L116" s="33">
        <f t="shared" si="317"/>
        <v>871913</v>
      </c>
      <c r="M116" s="33">
        <f t="shared" si="318"/>
        <v>879826.5</v>
      </c>
      <c r="N116" s="33">
        <f t="shared" si="319"/>
        <v>879826.5</v>
      </c>
      <c r="O116" s="33">
        <f t="shared" si="320"/>
        <v>879790.91073959158</v>
      </c>
      <c r="P116" s="33">
        <f t="shared" si="321"/>
        <v>5570.5241055475344</v>
      </c>
      <c r="Q116" s="34">
        <f t="shared" si="322"/>
        <v>6.3316454370558372E-3</v>
      </c>
      <c r="R116" s="35" t="e">
        <f>ROUND(IF(Q116&lt;=#REF!,L116,O116),0)</f>
        <v>#REF!</v>
      </c>
      <c r="S116" s="36" t="e">
        <f>IF(Q116&lt;=#REF!,"MENOR VALOR","MEDIA GEOMETRICA")</f>
        <v>#REF!</v>
      </c>
      <c r="T116" s="33">
        <v>871675</v>
      </c>
      <c r="U116" s="50">
        <f t="shared" si="222"/>
        <v>2615025</v>
      </c>
      <c r="V116" s="88"/>
      <c r="W116" s="88"/>
      <c r="X116" s="88"/>
      <c r="Y116" s="88"/>
      <c r="Z116" s="88"/>
      <c r="AA116" s="28"/>
      <c r="AB116" s="88"/>
      <c r="AC116" s="88"/>
      <c r="AD116" s="88"/>
      <c r="AE116" s="88"/>
      <c r="AF116" s="88"/>
      <c r="AG116" s="88"/>
      <c r="AH116" s="88"/>
      <c r="AI116" s="88"/>
      <c r="AJ116" s="88"/>
      <c r="AK116" s="88"/>
      <c r="AL116" s="28">
        <v>3</v>
      </c>
      <c r="AM116" s="50">
        <f t="shared" si="323"/>
        <v>2615025</v>
      </c>
      <c r="AN116" s="120">
        <v>1</v>
      </c>
      <c r="AO116" s="121">
        <f t="shared" si="335"/>
        <v>0.33333333333333331</v>
      </c>
      <c r="AP116" s="122">
        <f t="shared" si="336"/>
        <v>871675</v>
      </c>
      <c r="AQ116" s="88">
        <f t="shared" si="337"/>
        <v>2</v>
      </c>
      <c r="AR116" s="92">
        <f t="shared" si="338"/>
        <v>0.66666666666666663</v>
      </c>
      <c r="AS116" s="50">
        <f t="shared" si="328"/>
        <v>1743350</v>
      </c>
      <c r="AT116" s="28">
        <v>0</v>
      </c>
      <c r="AU116" s="50">
        <f t="shared" si="329"/>
        <v>0</v>
      </c>
      <c r="AV116" s="28">
        <v>0</v>
      </c>
      <c r="AW116" s="91">
        <f t="shared" si="339"/>
        <v>0</v>
      </c>
      <c r="AX116" s="50">
        <f t="shared" si="340"/>
        <v>0</v>
      </c>
      <c r="AY116" s="88">
        <f t="shared" si="341"/>
        <v>0</v>
      </c>
      <c r="AZ116" s="92">
        <f t="shared" si="342"/>
        <v>0</v>
      </c>
      <c r="BA116" s="50">
        <f t="shared" si="334"/>
        <v>0</v>
      </c>
      <c r="BC116" s="169"/>
      <c r="BD116" s="169"/>
      <c r="BE116" s="169"/>
      <c r="BF116" s="169"/>
      <c r="BG116" s="169"/>
      <c r="BH116" s="169"/>
      <c r="BI116" s="169"/>
      <c r="BJ116" s="169"/>
    </row>
    <row r="117" spans="2:62" s="25" customFormat="1" ht="53" customHeight="1" x14ac:dyDescent="0.35">
      <c r="B117" s="28">
        <v>88</v>
      </c>
      <c r="C117" s="28">
        <v>53111601</v>
      </c>
      <c r="D117" s="57" t="s">
        <v>133</v>
      </c>
      <c r="E117" s="28" t="s">
        <v>43</v>
      </c>
      <c r="F117" s="28">
        <v>3</v>
      </c>
      <c r="G117" s="46" t="s">
        <v>33</v>
      </c>
      <c r="H117" s="46" t="s">
        <v>33</v>
      </c>
      <c r="I117" s="47">
        <v>187006</v>
      </c>
      <c r="J117" s="50">
        <v>190400</v>
      </c>
      <c r="K117" s="50">
        <v>254898</v>
      </c>
      <c r="L117" s="33">
        <f t="shared" si="317"/>
        <v>187006</v>
      </c>
      <c r="M117" s="33">
        <f t="shared" si="318"/>
        <v>210768</v>
      </c>
      <c r="N117" s="33">
        <f t="shared" si="319"/>
        <v>190400</v>
      </c>
      <c r="O117" s="33">
        <f t="shared" si="320"/>
        <v>208591.35452240211</v>
      </c>
      <c r="P117" s="33">
        <f t="shared" si="321"/>
        <v>15263.150557106241</v>
      </c>
      <c r="Q117" s="34">
        <f t="shared" si="322"/>
        <v>7.3172498409885073E-2</v>
      </c>
      <c r="R117" s="35" t="e">
        <f>ROUND(IF(Q117&lt;=#REF!,L117,O117),0)</f>
        <v>#REF!</v>
      </c>
      <c r="S117" s="36" t="e">
        <f>IF(Q117&lt;=#REF!,"MENOR VALOR","MEDIA GEOMETRICA")</f>
        <v>#REF!</v>
      </c>
      <c r="T117" s="33">
        <v>187425</v>
      </c>
      <c r="U117" s="50">
        <f t="shared" si="222"/>
        <v>562275</v>
      </c>
      <c r="V117" s="88"/>
      <c r="W117" s="88"/>
      <c r="X117" s="88"/>
      <c r="Y117" s="88"/>
      <c r="Z117" s="88"/>
      <c r="AA117" s="28"/>
      <c r="AB117" s="88"/>
      <c r="AC117" s="88"/>
      <c r="AD117" s="88"/>
      <c r="AE117" s="88"/>
      <c r="AF117" s="88"/>
      <c r="AG117" s="88"/>
      <c r="AH117" s="88"/>
      <c r="AI117" s="88"/>
      <c r="AJ117" s="88"/>
      <c r="AK117" s="88"/>
      <c r="AL117" s="28">
        <v>3</v>
      </c>
      <c r="AM117" s="50">
        <f t="shared" si="323"/>
        <v>562275</v>
      </c>
      <c r="AN117" s="120">
        <v>1</v>
      </c>
      <c r="AO117" s="121">
        <f t="shared" si="335"/>
        <v>0.33333333333333331</v>
      </c>
      <c r="AP117" s="122">
        <f t="shared" si="336"/>
        <v>187425</v>
      </c>
      <c r="AQ117" s="88">
        <f t="shared" si="337"/>
        <v>2</v>
      </c>
      <c r="AR117" s="92">
        <f t="shared" si="338"/>
        <v>0.66666666666666663</v>
      </c>
      <c r="AS117" s="50">
        <f t="shared" si="328"/>
        <v>374850</v>
      </c>
      <c r="AT117" s="28">
        <v>0</v>
      </c>
      <c r="AU117" s="50">
        <f t="shared" si="329"/>
        <v>0</v>
      </c>
      <c r="AV117" s="28">
        <v>0</v>
      </c>
      <c r="AW117" s="91">
        <f t="shared" si="339"/>
        <v>0</v>
      </c>
      <c r="AX117" s="50">
        <f t="shared" si="340"/>
        <v>0</v>
      </c>
      <c r="AY117" s="88">
        <f t="shared" si="341"/>
        <v>0</v>
      </c>
      <c r="AZ117" s="92">
        <f t="shared" si="342"/>
        <v>0</v>
      </c>
      <c r="BA117" s="50">
        <f t="shared" si="334"/>
        <v>0</v>
      </c>
      <c r="BC117" s="169"/>
      <c r="BD117" s="169"/>
      <c r="BE117" s="169"/>
      <c r="BF117" s="169"/>
      <c r="BG117" s="169"/>
      <c r="BH117" s="169"/>
      <c r="BI117" s="169"/>
      <c r="BJ117" s="169"/>
    </row>
    <row r="118" spans="2:62" s="25" customFormat="1" ht="53" customHeight="1" x14ac:dyDescent="0.35">
      <c r="B118" s="28">
        <v>89</v>
      </c>
      <c r="C118" s="28">
        <v>53101502</v>
      </c>
      <c r="D118" s="57" t="s">
        <v>134</v>
      </c>
      <c r="E118" s="28" t="s">
        <v>28</v>
      </c>
      <c r="F118" s="28">
        <v>2</v>
      </c>
      <c r="G118" s="46" t="s">
        <v>33</v>
      </c>
      <c r="H118" s="46" t="s">
        <v>33</v>
      </c>
      <c r="I118" s="47">
        <v>116878</v>
      </c>
      <c r="J118" s="50">
        <v>119000</v>
      </c>
      <c r="K118" s="50">
        <v>127449</v>
      </c>
      <c r="L118" s="33">
        <f t="shared" si="317"/>
        <v>116878</v>
      </c>
      <c r="M118" s="33">
        <f t="shared" si="318"/>
        <v>121109</v>
      </c>
      <c r="N118" s="33">
        <f t="shared" si="319"/>
        <v>119000</v>
      </c>
      <c r="O118" s="33">
        <f t="shared" si="320"/>
        <v>121024.15387442127</v>
      </c>
      <c r="P118" s="33">
        <f t="shared" si="321"/>
        <v>2931.7735204461601</v>
      </c>
      <c r="Q118" s="34">
        <f t="shared" si="322"/>
        <v>2.4224697521853918E-2</v>
      </c>
      <c r="R118" s="35" t="e">
        <f>ROUND(IF(Q118&lt;=#REF!,L118,O118),0)</f>
        <v>#REF!</v>
      </c>
      <c r="S118" s="36" t="e">
        <f>IF(Q118&lt;=#REF!,"MENOR VALOR","MEDIA GEOMETRICA")</f>
        <v>#REF!</v>
      </c>
      <c r="T118" s="33">
        <v>117215</v>
      </c>
      <c r="U118" s="50">
        <f t="shared" si="222"/>
        <v>234430</v>
      </c>
      <c r="V118" s="88"/>
      <c r="W118" s="88"/>
      <c r="X118" s="88"/>
      <c r="Y118" s="88"/>
      <c r="Z118" s="88"/>
      <c r="AA118" s="28"/>
      <c r="AB118" s="88"/>
      <c r="AC118" s="88"/>
      <c r="AD118" s="88"/>
      <c r="AE118" s="88"/>
      <c r="AF118" s="88"/>
      <c r="AG118" s="88"/>
      <c r="AH118" s="88"/>
      <c r="AI118" s="88"/>
      <c r="AJ118" s="88"/>
      <c r="AK118" s="88"/>
      <c r="AL118" s="28">
        <v>0</v>
      </c>
      <c r="AM118" s="50">
        <f t="shared" si="323"/>
        <v>0</v>
      </c>
      <c r="AN118" s="120">
        <v>0</v>
      </c>
      <c r="AO118" s="121">
        <f t="shared" si="335"/>
        <v>0</v>
      </c>
      <c r="AP118" s="122">
        <f t="shared" si="336"/>
        <v>0</v>
      </c>
      <c r="AQ118" s="88">
        <f t="shared" si="337"/>
        <v>0</v>
      </c>
      <c r="AR118" s="92">
        <f t="shared" si="338"/>
        <v>0</v>
      </c>
      <c r="AS118" s="50">
        <f t="shared" si="328"/>
        <v>0</v>
      </c>
      <c r="AT118" s="28">
        <v>2</v>
      </c>
      <c r="AU118" s="50">
        <f t="shared" si="329"/>
        <v>234430</v>
      </c>
      <c r="AV118" s="28">
        <v>2</v>
      </c>
      <c r="AW118" s="91">
        <f t="shared" si="339"/>
        <v>1</v>
      </c>
      <c r="AX118" s="50">
        <f t="shared" si="340"/>
        <v>234430</v>
      </c>
      <c r="AY118" s="88">
        <f t="shared" si="341"/>
        <v>0</v>
      </c>
      <c r="AZ118" s="92">
        <f t="shared" si="342"/>
        <v>0</v>
      </c>
      <c r="BA118" s="50">
        <f t="shared" si="334"/>
        <v>0</v>
      </c>
      <c r="BC118" s="169"/>
      <c r="BD118" s="169"/>
      <c r="BE118" s="169"/>
      <c r="BF118" s="169"/>
      <c r="BG118" s="169"/>
      <c r="BH118" s="169"/>
      <c r="BI118" s="169"/>
      <c r="BJ118" s="169"/>
    </row>
    <row r="119" spans="2:62" s="25" customFormat="1" ht="53" customHeight="1" x14ac:dyDescent="0.35">
      <c r="B119" s="28">
        <v>90</v>
      </c>
      <c r="C119" s="28">
        <v>53101502</v>
      </c>
      <c r="D119" s="57" t="s">
        <v>135</v>
      </c>
      <c r="E119" s="28" t="s">
        <v>28</v>
      </c>
      <c r="F119" s="28">
        <v>1</v>
      </c>
      <c r="G119" s="46" t="s">
        <v>33</v>
      </c>
      <c r="H119" s="46" t="s">
        <v>33</v>
      </c>
      <c r="I119" s="47">
        <v>116878</v>
      </c>
      <c r="J119" s="50">
        <v>119000</v>
      </c>
      <c r="K119" s="50">
        <v>127449</v>
      </c>
      <c r="L119" s="33">
        <f t="shared" si="317"/>
        <v>116878</v>
      </c>
      <c r="M119" s="33">
        <f t="shared" si="318"/>
        <v>121109</v>
      </c>
      <c r="N119" s="33">
        <f t="shared" si="319"/>
        <v>119000</v>
      </c>
      <c r="O119" s="33">
        <f t="shared" si="320"/>
        <v>121024.15387442127</v>
      </c>
      <c r="P119" s="33">
        <f t="shared" si="321"/>
        <v>2931.7735204461601</v>
      </c>
      <c r="Q119" s="34">
        <f t="shared" si="322"/>
        <v>2.4224697521853918E-2</v>
      </c>
      <c r="R119" s="35" t="e">
        <f>ROUND(IF(Q119&lt;=#REF!,L119,O119),0)</f>
        <v>#REF!</v>
      </c>
      <c r="S119" s="36" t="e">
        <f>IF(Q119&lt;=#REF!,"MENOR VALOR","MEDIA GEOMETRICA")</f>
        <v>#REF!</v>
      </c>
      <c r="T119" s="33">
        <v>117215</v>
      </c>
      <c r="U119" s="50">
        <f t="shared" si="222"/>
        <v>117215</v>
      </c>
      <c r="V119" s="88"/>
      <c r="W119" s="88"/>
      <c r="X119" s="88"/>
      <c r="Y119" s="88"/>
      <c r="Z119" s="88"/>
      <c r="AA119" s="28"/>
      <c r="AB119" s="88"/>
      <c r="AC119" s="88"/>
      <c r="AD119" s="88"/>
      <c r="AE119" s="88"/>
      <c r="AF119" s="88"/>
      <c r="AG119" s="88"/>
      <c r="AH119" s="88"/>
      <c r="AI119" s="88"/>
      <c r="AJ119" s="88"/>
      <c r="AK119" s="88"/>
      <c r="AL119" s="28">
        <v>0</v>
      </c>
      <c r="AM119" s="50">
        <f t="shared" si="323"/>
        <v>0</v>
      </c>
      <c r="AN119" s="120">
        <v>0</v>
      </c>
      <c r="AO119" s="121">
        <f t="shared" si="335"/>
        <v>0</v>
      </c>
      <c r="AP119" s="122">
        <f t="shared" si="336"/>
        <v>0</v>
      </c>
      <c r="AQ119" s="88">
        <f t="shared" si="337"/>
        <v>0</v>
      </c>
      <c r="AR119" s="92">
        <f t="shared" si="338"/>
        <v>0</v>
      </c>
      <c r="AS119" s="50">
        <f t="shared" si="328"/>
        <v>0</v>
      </c>
      <c r="AT119" s="28">
        <v>1</v>
      </c>
      <c r="AU119" s="50">
        <f t="shared" si="329"/>
        <v>117215</v>
      </c>
      <c r="AV119" s="28">
        <v>1</v>
      </c>
      <c r="AW119" s="91">
        <f t="shared" si="339"/>
        <v>1</v>
      </c>
      <c r="AX119" s="50">
        <f t="shared" si="340"/>
        <v>117215</v>
      </c>
      <c r="AY119" s="88">
        <f t="shared" si="341"/>
        <v>0</v>
      </c>
      <c r="AZ119" s="92">
        <f t="shared" si="342"/>
        <v>0</v>
      </c>
      <c r="BA119" s="50">
        <f t="shared" si="334"/>
        <v>0</v>
      </c>
      <c r="BC119" s="169"/>
      <c r="BD119" s="169"/>
      <c r="BE119" s="169"/>
      <c r="BF119" s="169"/>
      <c r="BG119" s="169"/>
      <c r="BH119" s="169"/>
      <c r="BI119" s="169"/>
      <c r="BJ119" s="169"/>
    </row>
    <row r="120" spans="2:62" s="25" customFormat="1" ht="53" customHeight="1" x14ac:dyDescent="0.35">
      <c r="B120" s="28">
        <v>91</v>
      </c>
      <c r="C120" s="28">
        <v>53101602</v>
      </c>
      <c r="D120" s="57" t="s">
        <v>136</v>
      </c>
      <c r="E120" s="28" t="s">
        <v>28</v>
      </c>
      <c r="F120" s="28">
        <v>1</v>
      </c>
      <c r="G120" s="46" t="s">
        <v>33</v>
      </c>
      <c r="H120" s="46" t="s">
        <v>33</v>
      </c>
      <c r="I120" s="47">
        <v>99347</v>
      </c>
      <c r="J120" s="50">
        <v>101150</v>
      </c>
      <c r="K120" s="50">
        <v>103173</v>
      </c>
      <c r="L120" s="33">
        <f t="shared" si="317"/>
        <v>99347</v>
      </c>
      <c r="M120" s="33">
        <f t="shared" si="318"/>
        <v>101223.33333333333</v>
      </c>
      <c r="N120" s="33">
        <f t="shared" si="319"/>
        <v>101150</v>
      </c>
      <c r="O120" s="33">
        <f t="shared" si="320"/>
        <v>101211.27620499417</v>
      </c>
      <c r="P120" s="33">
        <f t="shared" si="321"/>
        <v>1318.2423465560973</v>
      </c>
      <c r="Q120" s="34">
        <f t="shared" si="322"/>
        <v>1.3024658871864419E-2</v>
      </c>
      <c r="R120" s="35" t="e">
        <f>ROUND(IF(Q120&lt;=#REF!,L120,O120),0)</f>
        <v>#REF!</v>
      </c>
      <c r="S120" s="36" t="e">
        <f>IF(Q120&lt;=#REF!,"MENOR VALOR","MEDIA GEOMETRICA")</f>
        <v>#REF!</v>
      </c>
      <c r="T120" s="33">
        <v>99960</v>
      </c>
      <c r="U120" s="50">
        <f t="shared" si="222"/>
        <v>99960</v>
      </c>
      <c r="V120" s="88"/>
      <c r="W120" s="88"/>
      <c r="X120" s="88"/>
      <c r="Y120" s="88"/>
      <c r="Z120" s="88"/>
      <c r="AA120" s="28"/>
      <c r="AB120" s="88"/>
      <c r="AC120" s="88"/>
      <c r="AD120" s="88"/>
      <c r="AE120" s="88"/>
      <c r="AF120" s="88"/>
      <c r="AG120" s="88"/>
      <c r="AH120" s="88"/>
      <c r="AI120" s="88"/>
      <c r="AJ120" s="88"/>
      <c r="AK120" s="88"/>
      <c r="AL120" s="28">
        <v>0</v>
      </c>
      <c r="AM120" s="50">
        <f t="shared" si="323"/>
        <v>0</v>
      </c>
      <c r="AN120" s="120">
        <v>0</v>
      </c>
      <c r="AO120" s="121">
        <f t="shared" si="335"/>
        <v>0</v>
      </c>
      <c r="AP120" s="122">
        <f t="shared" si="336"/>
        <v>0</v>
      </c>
      <c r="AQ120" s="88">
        <f t="shared" si="337"/>
        <v>0</v>
      </c>
      <c r="AR120" s="92">
        <f t="shared" si="338"/>
        <v>0</v>
      </c>
      <c r="AS120" s="50">
        <f t="shared" si="328"/>
        <v>0</v>
      </c>
      <c r="AT120" s="28">
        <v>1</v>
      </c>
      <c r="AU120" s="50">
        <f t="shared" si="329"/>
        <v>99960</v>
      </c>
      <c r="AV120" s="28">
        <v>1</v>
      </c>
      <c r="AW120" s="91">
        <f t="shared" si="339"/>
        <v>1</v>
      </c>
      <c r="AX120" s="50">
        <f t="shared" si="340"/>
        <v>99960</v>
      </c>
      <c r="AY120" s="88">
        <f t="shared" si="341"/>
        <v>0</v>
      </c>
      <c r="AZ120" s="92">
        <f t="shared" si="342"/>
        <v>0</v>
      </c>
      <c r="BA120" s="50">
        <f t="shared" si="334"/>
        <v>0</v>
      </c>
      <c r="BC120" s="169"/>
      <c r="BD120" s="169"/>
      <c r="BE120" s="169"/>
      <c r="BF120" s="169"/>
      <c r="BG120" s="169"/>
      <c r="BH120" s="169"/>
      <c r="BI120" s="169"/>
      <c r="BJ120" s="169"/>
    </row>
    <row r="121" spans="2:62" s="25" customFormat="1" ht="53" customHeight="1" x14ac:dyDescent="0.35">
      <c r="B121" s="28">
        <v>92</v>
      </c>
      <c r="C121" s="28">
        <v>53101602</v>
      </c>
      <c r="D121" s="57" t="s">
        <v>137</v>
      </c>
      <c r="E121" s="28" t="s">
        <v>28</v>
      </c>
      <c r="F121" s="28">
        <v>2</v>
      </c>
      <c r="G121" s="46" t="s">
        <v>33</v>
      </c>
      <c r="H121" s="46" t="s">
        <v>33</v>
      </c>
      <c r="I121" s="47">
        <v>99347</v>
      </c>
      <c r="J121" s="50">
        <v>101150</v>
      </c>
      <c r="K121" s="50">
        <v>103173</v>
      </c>
      <c r="L121" s="33">
        <f t="shared" si="317"/>
        <v>99347</v>
      </c>
      <c r="M121" s="33">
        <f t="shared" si="318"/>
        <v>101223.33333333333</v>
      </c>
      <c r="N121" s="33">
        <f t="shared" si="319"/>
        <v>101150</v>
      </c>
      <c r="O121" s="33">
        <f t="shared" si="320"/>
        <v>101211.27620499417</v>
      </c>
      <c r="P121" s="33">
        <f t="shared" si="321"/>
        <v>1318.2423465560973</v>
      </c>
      <c r="Q121" s="34">
        <f t="shared" si="322"/>
        <v>1.3024658871864419E-2</v>
      </c>
      <c r="R121" s="35" t="e">
        <f>ROUND(IF(Q121&lt;=#REF!,L121,O121),0)</f>
        <v>#REF!</v>
      </c>
      <c r="S121" s="36" t="e">
        <f>IF(Q121&lt;=#REF!,"MENOR VALOR","MEDIA GEOMETRICA")</f>
        <v>#REF!</v>
      </c>
      <c r="T121" s="33">
        <v>99960</v>
      </c>
      <c r="U121" s="50">
        <f t="shared" si="222"/>
        <v>199920</v>
      </c>
      <c r="V121" s="88"/>
      <c r="W121" s="88"/>
      <c r="X121" s="88"/>
      <c r="Y121" s="88"/>
      <c r="Z121" s="88"/>
      <c r="AA121" s="28"/>
      <c r="AB121" s="88"/>
      <c r="AC121" s="88"/>
      <c r="AD121" s="88"/>
      <c r="AE121" s="88"/>
      <c r="AF121" s="88"/>
      <c r="AG121" s="88"/>
      <c r="AH121" s="88"/>
      <c r="AI121" s="88"/>
      <c r="AJ121" s="88"/>
      <c r="AK121" s="88"/>
      <c r="AL121" s="28">
        <v>0</v>
      </c>
      <c r="AM121" s="50">
        <f t="shared" si="323"/>
        <v>0</v>
      </c>
      <c r="AN121" s="120">
        <v>0</v>
      </c>
      <c r="AO121" s="121">
        <f t="shared" si="335"/>
        <v>0</v>
      </c>
      <c r="AP121" s="122">
        <f t="shared" si="336"/>
        <v>0</v>
      </c>
      <c r="AQ121" s="88">
        <f t="shared" si="337"/>
        <v>0</v>
      </c>
      <c r="AR121" s="92">
        <f t="shared" si="338"/>
        <v>0</v>
      </c>
      <c r="AS121" s="50">
        <f t="shared" si="328"/>
        <v>0</v>
      </c>
      <c r="AT121" s="28">
        <v>2</v>
      </c>
      <c r="AU121" s="50">
        <f t="shared" si="329"/>
        <v>199920</v>
      </c>
      <c r="AV121" s="28">
        <v>2</v>
      </c>
      <c r="AW121" s="91">
        <f t="shared" si="339"/>
        <v>1</v>
      </c>
      <c r="AX121" s="50">
        <f t="shared" si="340"/>
        <v>199920</v>
      </c>
      <c r="AY121" s="88">
        <f t="shared" si="341"/>
        <v>0</v>
      </c>
      <c r="AZ121" s="92">
        <f t="shared" si="342"/>
        <v>0</v>
      </c>
      <c r="BA121" s="50">
        <f t="shared" si="334"/>
        <v>0</v>
      </c>
      <c r="BC121" s="169"/>
      <c r="BD121" s="169"/>
      <c r="BE121" s="169"/>
      <c r="BF121" s="169"/>
      <c r="BG121" s="169"/>
      <c r="BH121" s="169"/>
      <c r="BI121" s="169"/>
      <c r="BJ121" s="169"/>
    </row>
    <row r="122" spans="2:62" s="25" customFormat="1" ht="53" customHeight="1" x14ac:dyDescent="0.35">
      <c r="B122" s="28">
        <v>93</v>
      </c>
      <c r="C122" s="28">
        <v>53101802</v>
      </c>
      <c r="D122" s="57" t="s">
        <v>138</v>
      </c>
      <c r="E122" s="28" t="s">
        <v>28</v>
      </c>
      <c r="F122" s="28">
        <v>1</v>
      </c>
      <c r="G122" s="46" t="s">
        <v>33</v>
      </c>
      <c r="H122" s="46" t="s">
        <v>33</v>
      </c>
      <c r="I122" s="47">
        <v>192849</v>
      </c>
      <c r="J122" s="50">
        <v>196350</v>
      </c>
      <c r="K122" s="50">
        <v>206346</v>
      </c>
      <c r="L122" s="33">
        <f t="shared" si="317"/>
        <v>192849</v>
      </c>
      <c r="M122" s="33">
        <f t="shared" si="318"/>
        <v>198515</v>
      </c>
      <c r="N122" s="33">
        <f t="shared" si="319"/>
        <v>196350</v>
      </c>
      <c r="O122" s="33">
        <f t="shared" si="320"/>
        <v>198433.4045896813</v>
      </c>
      <c r="P122" s="33">
        <f t="shared" si="321"/>
        <v>3948.7703542529293</v>
      </c>
      <c r="Q122" s="34">
        <f t="shared" si="322"/>
        <v>1.9899725867316337E-2</v>
      </c>
      <c r="R122" s="35" t="e">
        <f>ROUND(IF(Q122&lt;=#REF!,L122,O122),0)</f>
        <v>#REF!</v>
      </c>
      <c r="S122" s="36" t="e">
        <f>IF(Q122&lt;=#REF!,"MENOR VALOR","MEDIA GEOMETRICA")</f>
        <v>#REF!</v>
      </c>
      <c r="T122" s="33">
        <v>192780</v>
      </c>
      <c r="U122" s="50">
        <f t="shared" si="222"/>
        <v>192780</v>
      </c>
      <c r="V122" s="88"/>
      <c r="W122" s="88"/>
      <c r="X122" s="88"/>
      <c r="Y122" s="88"/>
      <c r="Z122" s="88"/>
      <c r="AA122" s="28"/>
      <c r="AB122" s="88"/>
      <c r="AC122" s="88"/>
      <c r="AD122" s="88"/>
      <c r="AE122" s="88"/>
      <c r="AF122" s="88"/>
      <c r="AG122" s="88"/>
      <c r="AH122" s="88"/>
      <c r="AI122" s="88"/>
      <c r="AJ122" s="88"/>
      <c r="AK122" s="88"/>
      <c r="AL122" s="28">
        <v>0</v>
      </c>
      <c r="AM122" s="50">
        <f t="shared" si="323"/>
        <v>0</v>
      </c>
      <c r="AN122" s="120">
        <v>0</v>
      </c>
      <c r="AO122" s="121">
        <f t="shared" si="335"/>
        <v>0</v>
      </c>
      <c r="AP122" s="122">
        <f t="shared" si="336"/>
        <v>0</v>
      </c>
      <c r="AQ122" s="88">
        <f t="shared" si="337"/>
        <v>0</v>
      </c>
      <c r="AR122" s="92">
        <f t="shared" si="338"/>
        <v>0</v>
      </c>
      <c r="AS122" s="50">
        <f t="shared" si="328"/>
        <v>0</v>
      </c>
      <c r="AT122" s="28">
        <v>1</v>
      </c>
      <c r="AU122" s="50">
        <f t="shared" si="329"/>
        <v>192780</v>
      </c>
      <c r="AV122" s="28">
        <v>1</v>
      </c>
      <c r="AW122" s="91">
        <f t="shared" si="339"/>
        <v>1</v>
      </c>
      <c r="AX122" s="50">
        <f t="shared" si="340"/>
        <v>192780</v>
      </c>
      <c r="AY122" s="88">
        <f t="shared" si="341"/>
        <v>0</v>
      </c>
      <c r="AZ122" s="92">
        <f t="shared" si="342"/>
        <v>0</v>
      </c>
      <c r="BA122" s="50">
        <f t="shared" si="334"/>
        <v>0</v>
      </c>
      <c r="BC122" s="169"/>
      <c r="BD122" s="169"/>
      <c r="BE122" s="169"/>
      <c r="BF122" s="169"/>
      <c r="BG122" s="169"/>
      <c r="BH122" s="169"/>
      <c r="BI122" s="169"/>
      <c r="BJ122" s="169"/>
    </row>
    <row r="123" spans="2:62" s="25" customFormat="1" ht="53" customHeight="1" x14ac:dyDescent="0.35">
      <c r="B123" s="28">
        <v>94</v>
      </c>
      <c r="C123" s="28">
        <v>53101802</v>
      </c>
      <c r="D123" s="57" t="s">
        <v>139</v>
      </c>
      <c r="E123" s="28" t="s">
        <v>28</v>
      </c>
      <c r="F123" s="28">
        <v>1</v>
      </c>
      <c r="G123" s="46" t="s">
        <v>33</v>
      </c>
      <c r="H123" s="46" t="s">
        <v>33</v>
      </c>
      <c r="I123" s="47">
        <v>192849</v>
      </c>
      <c r="J123" s="50">
        <v>196350</v>
      </c>
      <c r="K123" s="50">
        <v>206346</v>
      </c>
      <c r="L123" s="33">
        <f t="shared" si="317"/>
        <v>192849</v>
      </c>
      <c r="M123" s="33">
        <f t="shared" si="318"/>
        <v>198515</v>
      </c>
      <c r="N123" s="33">
        <f t="shared" si="319"/>
        <v>196350</v>
      </c>
      <c r="O123" s="33">
        <f t="shared" si="320"/>
        <v>198433.4045896813</v>
      </c>
      <c r="P123" s="33">
        <f t="shared" si="321"/>
        <v>3948.7703542529293</v>
      </c>
      <c r="Q123" s="34">
        <f t="shared" si="322"/>
        <v>1.9899725867316337E-2</v>
      </c>
      <c r="R123" s="35" t="e">
        <f>ROUND(IF(Q123&lt;=#REF!,L123,O123),0)</f>
        <v>#REF!</v>
      </c>
      <c r="S123" s="36" t="e">
        <f>IF(Q123&lt;=#REF!,"MENOR VALOR","MEDIA GEOMETRICA")</f>
        <v>#REF!</v>
      </c>
      <c r="T123" s="33">
        <v>192780</v>
      </c>
      <c r="U123" s="50">
        <f t="shared" si="222"/>
        <v>192780</v>
      </c>
      <c r="V123" s="88"/>
      <c r="W123" s="88"/>
      <c r="X123" s="88"/>
      <c r="Y123" s="88"/>
      <c r="Z123" s="88"/>
      <c r="AA123" s="28"/>
      <c r="AB123" s="88"/>
      <c r="AC123" s="88"/>
      <c r="AD123" s="88"/>
      <c r="AE123" s="88"/>
      <c r="AF123" s="88"/>
      <c r="AG123" s="88"/>
      <c r="AH123" s="88"/>
      <c r="AI123" s="88"/>
      <c r="AJ123" s="88"/>
      <c r="AK123" s="88"/>
      <c r="AL123" s="28">
        <v>0</v>
      </c>
      <c r="AM123" s="50">
        <f t="shared" si="323"/>
        <v>0</v>
      </c>
      <c r="AN123" s="120">
        <v>0</v>
      </c>
      <c r="AO123" s="121">
        <f t="shared" si="335"/>
        <v>0</v>
      </c>
      <c r="AP123" s="122">
        <f t="shared" si="336"/>
        <v>0</v>
      </c>
      <c r="AQ123" s="88">
        <f t="shared" si="337"/>
        <v>0</v>
      </c>
      <c r="AR123" s="92">
        <f t="shared" si="338"/>
        <v>0</v>
      </c>
      <c r="AS123" s="50">
        <f t="shared" si="328"/>
        <v>0</v>
      </c>
      <c r="AT123" s="28">
        <v>1</v>
      </c>
      <c r="AU123" s="50">
        <f t="shared" si="329"/>
        <v>192780</v>
      </c>
      <c r="AV123" s="28">
        <v>1</v>
      </c>
      <c r="AW123" s="91">
        <f t="shared" si="339"/>
        <v>1</v>
      </c>
      <c r="AX123" s="50">
        <f t="shared" si="340"/>
        <v>192780</v>
      </c>
      <c r="AY123" s="88">
        <f t="shared" si="341"/>
        <v>0</v>
      </c>
      <c r="AZ123" s="92">
        <f t="shared" si="342"/>
        <v>0</v>
      </c>
      <c r="BA123" s="50">
        <f t="shared" si="334"/>
        <v>0</v>
      </c>
      <c r="BC123" s="169"/>
      <c r="BD123" s="169"/>
      <c r="BE123" s="169"/>
      <c r="BF123" s="169"/>
      <c r="BG123" s="169"/>
      <c r="BH123" s="169"/>
      <c r="BI123" s="169"/>
      <c r="BJ123" s="169"/>
    </row>
    <row r="124" spans="2:62" s="25" customFormat="1" ht="53" customHeight="1" x14ac:dyDescent="0.35">
      <c r="B124" s="28">
        <v>95</v>
      </c>
      <c r="C124" s="28">
        <v>53101802</v>
      </c>
      <c r="D124" s="56" t="s">
        <v>140</v>
      </c>
      <c r="E124" s="28" t="s">
        <v>28</v>
      </c>
      <c r="F124" s="28">
        <v>1</v>
      </c>
      <c r="G124" s="46" t="s">
        <v>33</v>
      </c>
      <c r="H124" s="46" t="s">
        <v>33</v>
      </c>
      <c r="I124" s="47">
        <v>192849</v>
      </c>
      <c r="J124" s="50">
        <v>196350</v>
      </c>
      <c r="K124" s="50">
        <v>206346</v>
      </c>
      <c r="L124" s="33">
        <f t="shared" si="317"/>
        <v>192849</v>
      </c>
      <c r="M124" s="33">
        <f t="shared" si="318"/>
        <v>198515</v>
      </c>
      <c r="N124" s="33">
        <f t="shared" si="319"/>
        <v>196350</v>
      </c>
      <c r="O124" s="33">
        <f t="shared" si="320"/>
        <v>198433.4045896813</v>
      </c>
      <c r="P124" s="33">
        <f t="shared" si="321"/>
        <v>3948.7703542529293</v>
      </c>
      <c r="Q124" s="34">
        <f t="shared" si="322"/>
        <v>1.9899725867316337E-2</v>
      </c>
      <c r="R124" s="35" t="e">
        <f>ROUND(IF(Q124&lt;=#REF!,L124,O124),0)</f>
        <v>#REF!</v>
      </c>
      <c r="S124" s="36" t="e">
        <f>IF(Q124&lt;=#REF!,"MENOR VALOR","MEDIA GEOMETRICA")</f>
        <v>#REF!</v>
      </c>
      <c r="T124" s="33">
        <v>192780</v>
      </c>
      <c r="U124" s="50">
        <f t="shared" si="222"/>
        <v>192780</v>
      </c>
      <c r="V124" s="88"/>
      <c r="W124" s="88"/>
      <c r="X124" s="88"/>
      <c r="Y124" s="88"/>
      <c r="Z124" s="88"/>
      <c r="AA124" s="28"/>
      <c r="AB124" s="88"/>
      <c r="AC124" s="88"/>
      <c r="AD124" s="88"/>
      <c r="AE124" s="88"/>
      <c r="AF124" s="88"/>
      <c r="AG124" s="88"/>
      <c r="AH124" s="88"/>
      <c r="AI124" s="88"/>
      <c r="AJ124" s="88"/>
      <c r="AK124" s="88"/>
      <c r="AL124" s="28">
        <v>0</v>
      </c>
      <c r="AM124" s="50">
        <f t="shared" si="323"/>
        <v>0</v>
      </c>
      <c r="AN124" s="120">
        <v>0</v>
      </c>
      <c r="AO124" s="121">
        <f t="shared" si="335"/>
        <v>0</v>
      </c>
      <c r="AP124" s="122">
        <f t="shared" si="336"/>
        <v>0</v>
      </c>
      <c r="AQ124" s="88">
        <f t="shared" si="337"/>
        <v>0</v>
      </c>
      <c r="AR124" s="92">
        <f t="shared" si="338"/>
        <v>0</v>
      </c>
      <c r="AS124" s="50">
        <f t="shared" si="328"/>
        <v>0</v>
      </c>
      <c r="AT124" s="28">
        <v>1</v>
      </c>
      <c r="AU124" s="50">
        <f t="shared" si="329"/>
        <v>192780</v>
      </c>
      <c r="AV124" s="28">
        <v>1</v>
      </c>
      <c r="AW124" s="91">
        <f t="shared" si="339"/>
        <v>1</v>
      </c>
      <c r="AX124" s="50">
        <f t="shared" si="340"/>
        <v>192780</v>
      </c>
      <c r="AY124" s="88">
        <f t="shared" si="341"/>
        <v>0</v>
      </c>
      <c r="AZ124" s="92">
        <f t="shared" si="342"/>
        <v>0</v>
      </c>
      <c r="BA124" s="50">
        <f t="shared" si="334"/>
        <v>0</v>
      </c>
      <c r="BC124" s="169"/>
      <c r="BD124" s="169"/>
      <c r="BE124" s="169"/>
      <c r="BF124" s="169"/>
      <c r="BG124" s="169"/>
      <c r="BH124" s="169"/>
      <c r="BI124" s="169"/>
      <c r="BJ124" s="169"/>
    </row>
    <row r="125" spans="2:62" s="25" customFormat="1" ht="53" customHeight="1" x14ac:dyDescent="0.35">
      <c r="B125" s="28">
        <v>96</v>
      </c>
      <c r="C125" s="28">
        <v>53111601</v>
      </c>
      <c r="D125" s="57" t="s">
        <v>141</v>
      </c>
      <c r="E125" s="28" t="s">
        <v>43</v>
      </c>
      <c r="F125" s="28">
        <v>3</v>
      </c>
      <c r="G125" s="46" t="s">
        <v>33</v>
      </c>
      <c r="H125" s="46" t="s">
        <v>33</v>
      </c>
      <c r="I125" s="47">
        <v>245445</v>
      </c>
      <c r="J125" s="50">
        <v>249900</v>
      </c>
      <c r="K125" s="50">
        <v>327726</v>
      </c>
      <c r="L125" s="33">
        <f t="shared" si="317"/>
        <v>245445</v>
      </c>
      <c r="M125" s="33">
        <f t="shared" si="318"/>
        <v>274357</v>
      </c>
      <c r="N125" s="33">
        <f t="shared" si="319"/>
        <v>249900</v>
      </c>
      <c r="O125" s="33">
        <f t="shared" si="320"/>
        <v>271900.77635650703</v>
      </c>
      <c r="P125" s="33">
        <f t="shared" si="321"/>
        <v>18707.058863240858</v>
      </c>
      <c r="Q125" s="34">
        <f t="shared" si="322"/>
        <v>6.8801049831181058E-2</v>
      </c>
      <c r="R125" s="35" t="e">
        <f>ROUND(IF(Q125&lt;=#REF!,L125,O125),0)</f>
        <v>#REF!</v>
      </c>
      <c r="S125" s="36" t="e">
        <f>IF(Q125&lt;=#REF!,"MENOR VALOR","MEDIA GEOMETRICA")</f>
        <v>#REF!</v>
      </c>
      <c r="T125" s="33">
        <v>241570</v>
      </c>
      <c r="U125" s="50">
        <f t="shared" si="222"/>
        <v>724710</v>
      </c>
      <c r="V125" s="88"/>
      <c r="W125" s="88"/>
      <c r="X125" s="88"/>
      <c r="Y125" s="88"/>
      <c r="Z125" s="88"/>
      <c r="AA125" s="28"/>
      <c r="AB125" s="88"/>
      <c r="AC125" s="88"/>
      <c r="AD125" s="88"/>
      <c r="AE125" s="88"/>
      <c r="AF125" s="88"/>
      <c r="AG125" s="88"/>
      <c r="AH125" s="88"/>
      <c r="AI125" s="88"/>
      <c r="AJ125" s="88"/>
      <c r="AK125" s="88"/>
      <c r="AL125" s="28">
        <v>0</v>
      </c>
      <c r="AM125" s="50">
        <f t="shared" si="323"/>
        <v>0</v>
      </c>
      <c r="AN125" s="120">
        <v>0</v>
      </c>
      <c r="AO125" s="121">
        <f t="shared" si="335"/>
        <v>0</v>
      </c>
      <c r="AP125" s="122">
        <f t="shared" si="336"/>
        <v>0</v>
      </c>
      <c r="AQ125" s="88">
        <f t="shared" si="337"/>
        <v>0</v>
      </c>
      <c r="AR125" s="92">
        <f t="shared" si="338"/>
        <v>0</v>
      </c>
      <c r="AS125" s="50">
        <f t="shared" si="328"/>
        <v>0</v>
      </c>
      <c r="AT125" s="28">
        <v>3</v>
      </c>
      <c r="AU125" s="50">
        <f t="shared" si="329"/>
        <v>724710</v>
      </c>
      <c r="AV125" s="28">
        <v>3</v>
      </c>
      <c r="AW125" s="91">
        <f t="shared" si="339"/>
        <v>1</v>
      </c>
      <c r="AX125" s="50">
        <f t="shared" si="340"/>
        <v>724710</v>
      </c>
      <c r="AY125" s="88">
        <f t="shared" si="341"/>
        <v>0</v>
      </c>
      <c r="AZ125" s="92">
        <f t="shared" si="342"/>
        <v>0</v>
      </c>
      <c r="BA125" s="50">
        <f t="shared" si="334"/>
        <v>0</v>
      </c>
      <c r="BC125" s="169"/>
      <c r="BD125" s="169"/>
      <c r="BE125" s="169"/>
      <c r="BF125" s="169"/>
      <c r="BG125" s="169"/>
      <c r="BH125" s="169"/>
      <c r="BI125" s="169"/>
      <c r="BJ125" s="169"/>
    </row>
    <row r="126" spans="2:62" s="25" customFormat="1" ht="36" hidden="1" customHeight="1" x14ac:dyDescent="0.35">
      <c r="B126" s="145" t="s">
        <v>126</v>
      </c>
      <c r="C126" s="146"/>
      <c r="D126" s="146"/>
      <c r="E126" s="146"/>
      <c r="F126" s="147"/>
      <c r="G126" s="95"/>
      <c r="H126" s="96"/>
      <c r="I126" s="97"/>
      <c r="J126" s="98"/>
      <c r="K126" s="98"/>
      <c r="L126" s="99"/>
      <c r="M126" s="99"/>
      <c r="N126" s="99"/>
      <c r="O126" s="99"/>
      <c r="P126" s="99"/>
      <c r="Q126" s="99"/>
      <c r="R126" s="99"/>
      <c r="S126" s="99"/>
      <c r="T126" s="98">
        <f>SUM(T112:T125)</f>
        <v>3009510</v>
      </c>
      <c r="U126" s="100"/>
      <c r="V126" s="96"/>
      <c r="W126" s="103"/>
      <c r="X126" s="96"/>
      <c r="Y126" s="100"/>
      <c r="Z126" s="103"/>
      <c r="AA126" s="96"/>
      <c r="AB126" s="100"/>
      <c r="AC126" s="103"/>
      <c r="AD126" s="96"/>
      <c r="AE126" s="103"/>
      <c r="AF126" s="96"/>
      <c r="AG126" s="100"/>
      <c r="AH126" s="103"/>
      <c r="AI126" s="96"/>
      <c r="AJ126" s="100"/>
      <c r="AK126" s="103"/>
      <c r="AL126" s="96">
        <f>SUM(AL112:AL125)</f>
        <v>18</v>
      </c>
      <c r="AM126" s="103">
        <f>SUM(AM112:AM125)</f>
        <v>5265750</v>
      </c>
      <c r="AN126" s="96">
        <f>SUM(AN112:AN125)</f>
        <v>6</v>
      </c>
      <c r="AO126" s="100"/>
      <c r="AP126" s="103">
        <f>SUM(AP112:AP125)</f>
        <v>1755250</v>
      </c>
      <c r="AQ126" s="96">
        <f>SUM(AQ112:AQ125)</f>
        <v>12</v>
      </c>
      <c r="AR126" s="100"/>
      <c r="AS126" s="103">
        <f>SUM(AS112:AS125)</f>
        <v>3510500</v>
      </c>
      <c r="AT126" s="96">
        <f>SUM(AT112:AT125)</f>
        <v>12</v>
      </c>
      <c r="AU126" s="103">
        <f>SUM(AU112:AU125)</f>
        <v>1954575</v>
      </c>
      <c r="AV126" s="96">
        <f>SUM(AV112:AV125)</f>
        <v>12</v>
      </c>
      <c r="AW126" s="100"/>
      <c r="AX126" s="103">
        <f>SUM(AX112:AX125)</f>
        <v>1954575</v>
      </c>
      <c r="AY126" s="96">
        <f>SUM(AY112:AY125)</f>
        <v>0</v>
      </c>
      <c r="AZ126" s="100"/>
      <c r="BA126" s="103">
        <f>SUM(BA112:BA125)</f>
        <v>0</v>
      </c>
      <c r="BC126" s="96">
        <f>SUM(BC112:BC125)</f>
        <v>0</v>
      </c>
      <c r="BD126" s="103">
        <f>SUM(BD112:BD125)</f>
        <v>0</v>
      </c>
      <c r="BE126" s="96">
        <f>SUM(BE112:BE125)</f>
        <v>0</v>
      </c>
      <c r="BF126" s="100"/>
      <c r="BG126" s="103">
        <f>SUM(BG112:BG125)</f>
        <v>0</v>
      </c>
      <c r="BH126" s="96">
        <f>SUM(BH112:BH125)</f>
        <v>0</v>
      </c>
      <c r="BI126" s="100"/>
      <c r="BJ126" s="103">
        <f>SUM(BJ112:BJ125)</f>
        <v>0</v>
      </c>
    </row>
    <row r="127" spans="2:62" s="25" customFormat="1" ht="37.5" hidden="1" customHeight="1" x14ac:dyDescent="0.35">
      <c r="B127" s="148" t="s">
        <v>142</v>
      </c>
      <c r="C127" s="149"/>
      <c r="D127" s="150"/>
      <c r="E127" s="108"/>
      <c r="F127" s="108">
        <f>SUM(F16:F125)</f>
        <v>1119</v>
      </c>
      <c r="G127" s="105">
        <f>SUM(G16:G125)</f>
        <v>7094000</v>
      </c>
      <c r="H127" s="113"/>
      <c r="I127" s="107">
        <f>SUM(I16:I125)</f>
        <v>15351516.68</v>
      </c>
      <c r="J127" s="109">
        <f>SUM(J16:J125)</f>
        <v>15630174</v>
      </c>
      <c r="K127" s="109">
        <f>SUM(K16:K125)</f>
        <v>14869050.4</v>
      </c>
      <c r="L127" s="109">
        <f>SUM(L16:L125)</f>
        <v>15257232.27</v>
      </c>
      <c r="M127" s="109">
        <f>SUM(M16:M125)</f>
        <v>15812734.360000001</v>
      </c>
      <c r="N127" s="109">
        <f>SUM(N16:N125)</f>
        <v>15604270.41</v>
      </c>
      <c r="O127" s="109">
        <f>SUM(O16:O125)</f>
        <v>15795320.762546798</v>
      </c>
      <c r="P127" s="109">
        <f>SUM(P16:P125)</f>
        <v>380486.02195828367</v>
      </c>
      <c r="Q127" s="108"/>
      <c r="R127" s="110" t="e">
        <f>SUM(R16:R125)</f>
        <v>#REF!</v>
      </c>
      <c r="S127" s="108"/>
      <c r="T127" s="109" t="e">
        <f>+#REF!+#REF!+#REF!+#REF!+#REF!+#REF!+#REF!+#REF!+#REF!+#REF!+#REF!+#REF!+#REF!+#REF!+T126</f>
        <v>#REF!</v>
      </c>
      <c r="U127" s="109">
        <f>SUM(U16:U125)</f>
        <v>161867846</v>
      </c>
      <c r="V127" s="108" t="e">
        <f>+#REF!+#REF!+#REF!+#REF!+#REF!+#REF!+#REF!+#REF!+#REF!+#REF!+#REF!+#REF!+#REF!+#REF!+V126</f>
        <v>#REF!</v>
      </c>
      <c r="W127" s="114" t="e">
        <f>+#REF!+#REF!+#REF!+#REF!+#REF!+#REF!+#REF!+#REF!+#REF!+#REF!+#REF!+#REF!+#REF!+#REF!+W126</f>
        <v>#REF!</v>
      </c>
      <c r="X127" s="108" t="e">
        <f>+#REF!+#REF!+#REF!+#REF!+#REF!+#REF!+#REF!+#REF!+#REF!+#REF!+#REF!+#REF!+#REF!+#REF!+X126</f>
        <v>#REF!</v>
      </c>
      <c r="Y127" s="104"/>
      <c r="Z127" s="119" t="e">
        <f>+#REF!+#REF!+#REF!+#REF!+#REF!+#REF!+#REF!+#REF!+#REF!+#REF!+#REF!+#REF!+#REF!+#REF!+Z126</f>
        <v>#REF!</v>
      </c>
      <c r="AA127" s="106" t="e">
        <f>+#REF!+#REF!+#REF!+#REF!+#REF!+#REF!+#REF!+#REF!+#REF!+#REF!+#REF!+#REF!+#REF!+#REF!+AA126</f>
        <v>#REF!</v>
      </c>
      <c r="AB127" s="108" t="e">
        <f>+#REF!+#REF!+#REF!+#REF!+#REF!+#REF!+#REF!+#REF!+#REF!+#REF!+#REF!+#REF!+#REF!+#REF!+AB126</f>
        <v>#REF!</v>
      </c>
      <c r="AC127" s="109" t="e">
        <f>+#REF!+#REF!+#REF!+#REF!+#REF!+#REF!+#REF!+#REF!+#REF!+#REF!+#REF!+#REF!+#REF!+#REF!+AC126</f>
        <v>#REF!</v>
      </c>
      <c r="AD127" s="108" t="e">
        <f>+#REF!+#REF!+#REF!+#REF!+#REF!+#REF!+#REF!+#REF!+#REF!+#REF!+#REF!+#REF!+#REF!+#REF!+AD126</f>
        <v>#REF!</v>
      </c>
      <c r="AE127" s="114" t="e">
        <f>+#REF!+#REF!+#REF!+#REF!+#REF!+#REF!+#REF!+#REF!+#REF!+#REF!+#REF!+#REF!+#REF!+#REF!+AE126</f>
        <v>#REF!</v>
      </c>
      <c r="AF127" s="108" t="e">
        <f>+#REF!+#REF!+#REF!+#REF!+#REF!+#REF!+#REF!+#REF!+#REF!+#REF!+#REF!+#REF!+#REF!+#REF!+AF126</f>
        <v>#REF!</v>
      </c>
      <c r="AG127" s="104"/>
      <c r="AH127" s="114" t="e">
        <f>+#REF!+#REF!+#REF!+#REF!+#REF!+#REF!+#REF!+#REF!+#REF!+#REF!+#REF!+#REF!+#REF!+#REF!+AH126</f>
        <v>#REF!</v>
      </c>
      <c r="AI127" s="108" t="e">
        <f>+#REF!+#REF!+#REF!+#REF!+#REF!+#REF!+#REF!+#REF!+#REF!+#REF!+#REF!+#REF!+#REF!+#REF!+AI126</f>
        <v>#REF!</v>
      </c>
      <c r="AJ127" s="108" t="e">
        <f>+#REF!+#REF!+#REF!+#REF!+#REF!+#REF!+#REF!+#REF!+#REF!+#REF!+#REF!+#REF!+#REF!+#REF!+AJ126</f>
        <v>#REF!</v>
      </c>
      <c r="AK127" s="109" t="e">
        <f>+#REF!+#REF!+#REF!+#REF!+#REF!+#REF!+#REF!+#REF!+#REF!+#REF!+#REF!+#REF!+#REF!+#REF!+AK126</f>
        <v>#REF!</v>
      </c>
      <c r="AL127" s="106" t="e">
        <f>+#REF!+#REF!+#REF!+#REF!+#REF!+#REF!+#REF!+#REF!+#REF!+#REF!+#REF!+#REF!+#REF!+#REF!+AL126</f>
        <v>#REF!</v>
      </c>
      <c r="AM127" s="114" t="e">
        <f>+#REF!+#REF!+#REF!+#REF!+#REF!+#REF!+#REF!+#REF!+#REF!+#REF!+#REF!+#REF!+#REF!+#REF!+AM126</f>
        <v>#REF!</v>
      </c>
      <c r="AN127" s="106" t="e">
        <f>+#REF!+#REF!+#REF!+#REF!+#REF!+#REF!+#REF!+#REF!+#REF!+#REF!+#REF!+#REF!+#REF!+#REF!+AN126</f>
        <v>#REF!</v>
      </c>
      <c r="AO127" s="104"/>
      <c r="AP127" s="114" t="e">
        <f>+#REF!+#REF!+#REF!+#REF!+#REF!+#REF!+#REF!+#REF!+#REF!+#REF!+#REF!+#REF!+#REF!+#REF!+AP126</f>
        <v>#REF!</v>
      </c>
      <c r="AQ127" s="108" t="e">
        <f>+#REF!+#REF!+#REF!+#REF!+#REF!+#REF!+#REF!+#REF!+#REF!+#REF!+#REF!+#REF!+#REF!+#REF!+AQ126</f>
        <v>#REF!</v>
      </c>
      <c r="AR127" s="108" t="e">
        <f>+#REF!+#REF!+#REF!+#REF!+#REF!+#REF!+#REF!+#REF!+#REF!+#REF!+#REF!+#REF!+#REF!+#REF!+AR126</f>
        <v>#REF!</v>
      </c>
      <c r="AS127" s="109" t="e">
        <f>+#REF!+#REF!+#REF!+#REF!+#REF!+#REF!+#REF!+#REF!+#REF!+#REF!+#REF!+#REF!+#REF!+#REF!+AS126</f>
        <v>#REF!</v>
      </c>
      <c r="AT127" s="108" t="e">
        <f>+#REF!+#REF!+#REF!+#REF!+#REF!+#REF!+#REF!+#REF!+#REF!+#REF!+#REF!+#REF!+#REF!+#REF!+AT126</f>
        <v>#REF!</v>
      </c>
      <c r="AU127" s="114" t="e">
        <f>+#REF!+#REF!+#REF!+#REF!+#REF!+#REF!+#REF!+#REF!+#REF!+#REF!+#REF!+#REF!+#REF!+#REF!+AU126</f>
        <v>#REF!</v>
      </c>
      <c r="AV127" s="108" t="e">
        <f>+#REF!+#REF!+#REF!+#REF!+#REF!+#REF!+#REF!+#REF!+#REF!+#REF!+#REF!+#REF!+#REF!+#REF!+AV126</f>
        <v>#REF!</v>
      </c>
      <c r="AW127" s="104"/>
      <c r="AX127" s="114" t="e">
        <f>+#REF!+#REF!+#REF!+#REF!+#REF!+#REF!+#REF!+#REF!+#REF!+#REF!+#REF!+#REF!+#REF!+#REF!+AX126</f>
        <v>#REF!</v>
      </c>
      <c r="AY127" s="108" t="e">
        <f>+#REF!+#REF!+#REF!+#REF!+#REF!+#REF!+#REF!+#REF!+#REF!+#REF!+#REF!+#REF!+#REF!+#REF!+AY126</f>
        <v>#REF!</v>
      </c>
      <c r="AZ127" s="108" t="e">
        <f>+#REF!+#REF!+#REF!+#REF!+#REF!+#REF!+#REF!+#REF!+#REF!+#REF!+#REF!+#REF!+#REF!+#REF!+AZ126</f>
        <v>#REF!</v>
      </c>
      <c r="BA127" s="108" t="e">
        <f>+#REF!+#REF!+#REF!+#REF!+#REF!+#REF!+#REF!+#REF!+#REF!+#REF!+#REF!+#REF!+#REF!+#REF!+BA126</f>
        <v>#REF!</v>
      </c>
      <c r="BC127" s="106" t="e">
        <f>+#REF!+#REF!+#REF!+#REF!+#REF!+#REF!+#REF!+#REF!+#REF!+#REF!+#REF!+#REF!+#REF!+#REF!+BC126</f>
        <v>#REF!</v>
      </c>
      <c r="BD127" s="111" t="e">
        <f>+#REF!+#REF!+#REF!+#REF!+#REF!+#REF!+#REF!+#REF!+#REF!+#REF!+#REF!+#REF!+#REF!+#REF!+BD126</f>
        <v>#REF!</v>
      </c>
      <c r="BE127" s="106" t="e">
        <f>+#REF!+#REF!+#REF!+#REF!+#REF!+#REF!+#REF!+#REF!+#REF!+#REF!+#REF!+#REF!+#REF!+#REF!+BE126</f>
        <v>#REF!</v>
      </c>
      <c r="BF127" s="115"/>
      <c r="BG127" s="116" t="e">
        <f>+#REF!+#REF!+#REF!+#REF!+#REF!+#REF!+#REF!+#REF!+#REF!+#REF!+#REF!+#REF!+#REF!+#REF!+BG126</f>
        <v>#REF!</v>
      </c>
      <c r="BH127" s="106" t="e">
        <f>+#REF!+#REF!+#REF!+#REF!+#REF!+#REF!+#REF!+#REF!+#REF!+#REF!+#REF!+#REF!+#REF!+#REF!+BH126</f>
        <v>#REF!</v>
      </c>
      <c r="BI127" s="104"/>
      <c r="BJ127" s="111" t="e">
        <f>+#REF!+#REF!+#REF!+#REF!+#REF!+#REF!+#REF!+#REF!+#REF!+#REF!+#REF!+#REF!+#REF!+#REF!+BJ126</f>
        <v>#REF!</v>
      </c>
    </row>
    <row r="128" spans="2:62" ht="28.5" hidden="1" customHeight="1" x14ac:dyDescent="0.3">
      <c r="B128" s="67"/>
      <c r="C128" s="68"/>
      <c r="E128" s="67"/>
      <c r="F128" s="67"/>
      <c r="G128" s="70"/>
      <c r="H128" s="71"/>
      <c r="I128" s="72"/>
      <c r="J128" s="73"/>
      <c r="K128" s="73"/>
      <c r="T128" s="124" t="s">
        <v>149</v>
      </c>
      <c r="Z128" s="123" t="e">
        <f>+V14-Z127</f>
        <v>#REF!</v>
      </c>
      <c r="AH128" s="123" t="e">
        <f>+AD14-AH127</f>
        <v>#REF!</v>
      </c>
      <c r="AP128" s="126" t="e">
        <f>+AL14-AP127</f>
        <v>#REF!</v>
      </c>
      <c r="AX128" s="126" t="e">
        <f>+AT14-AX127</f>
        <v>#REF!</v>
      </c>
      <c r="BG128" s="117"/>
    </row>
    <row r="129" spans="2:62" ht="37.5" customHeight="1" x14ac:dyDescent="0.3">
      <c r="B129" s="43"/>
      <c r="C129" s="43"/>
      <c r="D129" s="74"/>
      <c r="E129" s="43"/>
      <c r="F129" s="43"/>
      <c r="G129" s="75"/>
      <c r="H129" s="76"/>
      <c r="I129" s="77"/>
      <c r="J129" s="78"/>
      <c r="K129" s="78"/>
      <c r="BB129" s="138"/>
      <c r="BC129" s="138"/>
      <c r="BG129" s="118"/>
      <c r="BJ129" s="87"/>
    </row>
    <row r="130" spans="2:62" ht="71" customHeight="1" x14ac:dyDescent="0.3">
      <c r="B130" s="43"/>
      <c r="C130" s="43"/>
      <c r="D130" s="74"/>
      <c r="E130" s="43"/>
      <c r="F130" s="43"/>
      <c r="G130" s="75"/>
      <c r="H130" s="76"/>
      <c r="I130" s="77"/>
      <c r="J130" s="78"/>
      <c r="K130" s="78"/>
      <c r="BG130" s="117"/>
    </row>
    <row r="131" spans="2:62" ht="71" customHeight="1" x14ac:dyDescent="0.3">
      <c r="B131" s="43"/>
      <c r="C131" s="43"/>
      <c r="D131" s="74"/>
      <c r="E131" s="43"/>
      <c r="F131" s="43"/>
      <c r="G131" s="75"/>
      <c r="H131" s="76"/>
      <c r="I131" s="77"/>
      <c r="J131" s="78"/>
      <c r="K131" s="78"/>
    </row>
    <row r="132" spans="2:62" ht="71" customHeight="1" x14ac:dyDescent="0.3">
      <c r="B132" s="43"/>
      <c r="C132" s="43"/>
      <c r="D132" s="74"/>
      <c r="E132" s="43"/>
      <c r="F132" s="43"/>
      <c r="G132" s="75"/>
      <c r="H132" s="76"/>
      <c r="I132" s="77"/>
      <c r="J132" s="78"/>
      <c r="K132" s="78"/>
    </row>
    <row r="133" spans="2:62" ht="71" customHeight="1" x14ac:dyDescent="0.3">
      <c r="B133" s="79"/>
      <c r="C133" s="79"/>
      <c r="D133" s="80"/>
      <c r="E133" s="79"/>
      <c r="F133" s="79"/>
      <c r="G133" s="81"/>
      <c r="H133" s="82"/>
      <c r="I133" s="83"/>
      <c r="J133" s="84"/>
      <c r="K133" s="84"/>
    </row>
    <row r="134" spans="2:62" ht="71" customHeight="1" x14ac:dyDescent="0.3">
      <c r="B134" s="67"/>
      <c r="C134" s="67"/>
      <c r="E134" s="67"/>
      <c r="F134" s="67"/>
      <c r="J134" s="85"/>
      <c r="K134" s="85"/>
    </row>
  </sheetData>
  <sheetProtection algorithmName="SHA-512" hashValue="2RXfyh9opjNqeRR8kw/JvfAMLtMcvF1a+ITo2p8VJbdu9CKYmUqDQrkpsAxbnO82KuG08IlNBzwfdYFRPhokdw==" saltValue="IH6lw9W9JBNcEZz2KetFmQ==" spinCount="100000" sheet="1" objects="1" scenarios="1"/>
  <mergeCells count="37">
    <mergeCell ref="BC111:BJ111"/>
    <mergeCell ref="BC81:BJ81"/>
    <mergeCell ref="BC87:BJ87"/>
    <mergeCell ref="BC92:BJ92"/>
    <mergeCell ref="BC98:BJ98"/>
    <mergeCell ref="BC104:BJ104"/>
    <mergeCell ref="BC55:BJ55"/>
    <mergeCell ref="BC62:BJ62"/>
    <mergeCell ref="BC67:BJ67"/>
    <mergeCell ref="BC72:BJ72"/>
    <mergeCell ref="BC76:BJ76"/>
    <mergeCell ref="B7:BE7"/>
    <mergeCell ref="B10:C10"/>
    <mergeCell ref="B8:BE8"/>
    <mergeCell ref="BC49:BJ49"/>
    <mergeCell ref="B1:BE1"/>
    <mergeCell ref="B3:BE3"/>
    <mergeCell ref="B5:BE5"/>
    <mergeCell ref="B6:BE6"/>
    <mergeCell ref="F10:H10"/>
    <mergeCell ref="F11:H11"/>
    <mergeCell ref="B126:F126"/>
    <mergeCell ref="B127:D127"/>
    <mergeCell ref="L14:U14"/>
    <mergeCell ref="AL13:AS13"/>
    <mergeCell ref="AL14:AS14"/>
    <mergeCell ref="V13:AC13"/>
    <mergeCell ref="V14:AC14"/>
    <mergeCell ref="AD13:AK13"/>
    <mergeCell ref="AD14:AK14"/>
    <mergeCell ref="AT13:BA13"/>
    <mergeCell ref="AT14:BA14"/>
    <mergeCell ref="BB129:BC129"/>
    <mergeCell ref="BC13:BJ13"/>
    <mergeCell ref="BC15:BJ15"/>
    <mergeCell ref="BC33:BJ33"/>
    <mergeCell ref="BC43:BJ43"/>
  </mergeCells>
  <conditionalFormatting sqref="S16:S32">
    <cfRule type="containsText" dxfId="29" priority="15" operator="containsText" text="MEDIA GEO">
      <formula>NOT(ISERROR(SEARCH("MEDIA GEO",S16)))</formula>
    </cfRule>
  </conditionalFormatting>
  <conditionalFormatting sqref="S34:S42">
    <cfRule type="containsText" dxfId="28" priority="14" operator="containsText" text="MEDIA GEO">
      <formula>NOT(ISERROR(SEARCH("MEDIA GEO",S34)))</formula>
    </cfRule>
  </conditionalFormatting>
  <conditionalFormatting sqref="S44:S48">
    <cfRule type="containsText" dxfId="27" priority="13" operator="containsText" text="MEDIA GEO">
      <formula>NOT(ISERROR(SEARCH("MEDIA GEO",S44)))</formula>
    </cfRule>
  </conditionalFormatting>
  <conditionalFormatting sqref="S50:S54">
    <cfRule type="containsText" dxfId="26" priority="12" operator="containsText" text="MEDIA GEO">
      <formula>NOT(ISERROR(SEARCH("MEDIA GEO",S50)))</formula>
    </cfRule>
  </conditionalFormatting>
  <conditionalFormatting sqref="S56:S61">
    <cfRule type="containsText" dxfId="25" priority="11" operator="containsText" text="MEDIA GEO">
      <formula>NOT(ISERROR(SEARCH("MEDIA GEO",S56)))</formula>
    </cfRule>
  </conditionalFormatting>
  <conditionalFormatting sqref="S63:S66">
    <cfRule type="containsText" dxfId="24" priority="10" operator="containsText" text="MEDIA GEO">
      <formula>NOT(ISERROR(SEARCH("MEDIA GEO",S63)))</formula>
    </cfRule>
  </conditionalFormatting>
  <conditionalFormatting sqref="S68:S71">
    <cfRule type="containsText" dxfId="23" priority="9" operator="containsText" text="MEDIA GEO">
      <formula>NOT(ISERROR(SEARCH("MEDIA GEO",S68)))</formula>
    </cfRule>
  </conditionalFormatting>
  <conditionalFormatting sqref="S73:S75">
    <cfRule type="containsText" dxfId="22" priority="8" operator="containsText" text="MEDIA GEO">
      <formula>NOT(ISERROR(SEARCH("MEDIA GEO",S73)))</formula>
    </cfRule>
  </conditionalFormatting>
  <conditionalFormatting sqref="S77:S80">
    <cfRule type="containsText" dxfId="21" priority="7" operator="containsText" text="MEDIA GEO">
      <formula>NOT(ISERROR(SEARCH("MEDIA GEO",S77)))</formula>
    </cfRule>
  </conditionalFormatting>
  <conditionalFormatting sqref="S82:S86">
    <cfRule type="containsText" dxfId="20" priority="6" operator="containsText" text="MEDIA GEO">
      <formula>NOT(ISERROR(SEARCH("MEDIA GEO",S82)))</formula>
    </cfRule>
  </conditionalFormatting>
  <conditionalFormatting sqref="S88:S91">
    <cfRule type="containsText" dxfId="19" priority="5" operator="containsText" text="MEDIA GEO">
      <formula>NOT(ISERROR(SEARCH("MEDIA GEO",S88)))</formula>
    </cfRule>
  </conditionalFormatting>
  <conditionalFormatting sqref="S93:S97">
    <cfRule type="containsText" dxfId="18" priority="4" operator="containsText" text="MEDIA GEO">
      <formula>NOT(ISERROR(SEARCH("MEDIA GEO",S93)))</formula>
    </cfRule>
  </conditionalFormatting>
  <conditionalFormatting sqref="S99:S103">
    <cfRule type="containsText" dxfId="17" priority="3" operator="containsText" text="MEDIA GEO">
      <formula>NOT(ISERROR(SEARCH("MEDIA GEO",S99)))</formula>
    </cfRule>
  </conditionalFormatting>
  <conditionalFormatting sqref="S105:S110">
    <cfRule type="containsText" dxfId="16" priority="2" operator="containsText" text="MEDIA GEO">
      <formula>NOT(ISERROR(SEARCH("MEDIA GEO",S105)))</formula>
    </cfRule>
  </conditionalFormatting>
  <conditionalFormatting sqref="S112:S125">
    <cfRule type="containsText" dxfId="15" priority="1" operator="containsText" text="MEDIA GEO">
      <formula>NOT(ISERROR(SEARCH("MEDIA GEO",S112)))</formula>
    </cfRule>
  </conditionalFormatting>
  <printOptions horizontalCentered="1"/>
  <pageMargins left="0.98425196850393704" right="0.98425196850393704" top="0.98425196850393704" bottom="0.98425196850393704" header="0.51181102362204722" footer="0.51181102362204722"/>
  <pageSetup scale="65"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AB7EE-213E-402B-96D2-DF15EFC237DD}">
  <sheetPr>
    <tabColor rgb="FFCC99FF"/>
  </sheetPr>
  <dimension ref="A1:T129"/>
  <sheetViews>
    <sheetView view="pageBreakPreview" topLeftCell="D24" zoomScale="60" zoomScaleNormal="100" zoomScalePageLayoutView="69" workbookViewId="0">
      <selection activeCell="T12" sqref="T12:T28"/>
    </sheetView>
  </sheetViews>
  <sheetFormatPr baseColWidth="10" defaultRowHeight="71" customHeight="1" x14ac:dyDescent="0.3"/>
  <cols>
    <col min="1" max="1" width="10.90625" style="7"/>
    <col min="2" max="2" width="13.7265625" style="7" customWidth="1"/>
    <col min="3" max="3" width="69" style="69" customWidth="1"/>
    <col min="4" max="4" width="11" style="7" customWidth="1"/>
    <col min="5" max="5" width="13.81640625" style="7" customWidth="1"/>
    <col min="6" max="6" width="22" style="85" customWidth="1"/>
    <col min="7" max="7" width="19" style="67" customWidth="1"/>
    <col min="8" max="8" width="20.453125" style="86" customWidth="1"/>
    <col min="9" max="9" width="23.453125" style="87" customWidth="1"/>
    <col min="10" max="10" width="18.6328125" style="87" customWidth="1"/>
    <col min="11" max="11" width="14" style="7" bestFit="1" customWidth="1"/>
    <col min="12" max="12" width="15.54296875" style="7" bestFit="1" customWidth="1"/>
    <col min="13" max="13" width="15" style="7" customWidth="1"/>
    <col min="14" max="14" width="14.08984375" style="7" customWidth="1"/>
    <col min="15" max="16" width="10.90625" style="7"/>
    <col min="17" max="17" width="14.81640625" style="7" hidden="1" customWidth="1"/>
    <col min="18" max="18" width="10.90625" style="7" customWidth="1"/>
    <col min="19" max="19" width="16.6328125" style="7" customWidth="1"/>
    <col min="20" max="20" width="13.90625" style="7" customWidth="1"/>
    <col min="21" max="16384" width="10.90625" style="7"/>
  </cols>
  <sheetData>
    <row r="1" spans="1:20" ht="22" hidden="1" customHeight="1" x14ac:dyDescent="0.3">
      <c r="A1" s="1"/>
      <c r="B1" s="1"/>
      <c r="C1" s="2"/>
      <c r="D1" s="1"/>
      <c r="E1" s="1"/>
      <c r="F1" s="3"/>
      <c r="G1" s="4"/>
      <c r="H1" s="5"/>
      <c r="I1" s="6"/>
      <c r="J1" s="6"/>
    </row>
    <row r="2" spans="1:20" ht="22" hidden="1" customHeight="1" x14ac:dyDescent="0.3">
      <c r="A2" s="1"/>
      <c r="B2" s="1"/>
      <c r="C2" s="2"/>
      <c r="D2" s="1"/>
      <c r="E2" s="1"/>
      <c r="F2" s="3"/>
      <c r="G2" s="4"/>
      <c r="H2" s="5"/>
      <c r="I2" s="6"/>
      <c r="J2" s="6"/>
    </row>
    <row r="3" spans="1:20" ht="22" hidden="1" customHeight="1" x14ac:dyDescent="0.3">
      <c r="A3" s="1"/>
      <c r="B3" s="1"/>
      <c r="C3" s="8" t="s">
        <v>0</v>
      </c>
      <c r="D3" s="9">
        <v>5.0999999999999997E-2</v>
      </c>
      <c r="F3" s="3"/>
      <c r="G3" s="4"/>
      <c r="H3" s="5"/>
      <c r="I3" s="6"/>
      <c r="J3" s="6"/>
    </row>
    <row r="4" spans="1:20" ht="22" hidden="1" customHeight="1" x14ac:dyDescent="0.3">
      <c r="A4" s="1"/>
      <c r="B4" s="1"/>
      <c r="C4" s="2"/>
      <c r="D4" s="1"/>
      <c r="E4" s="1"/>
      <c r="F4" s="3"/>
      <c r="G4" s="4"/>
      <c r="H4" s="5"/>
      <c r="I4" s="6"/>
      <c r="J4" s="6"/>
    </row>
    <row r="5" spans="1:20" ht="22" hidden="1" customHeight="1" x14ac:dyDescent="0.3">
      <c r="A5" s="1"/>
      <c r="B5" s="1"/>
      <c r="C5" s="2"/>
      <c r="D5" s="1"/>
      <c r="E5" s="1"/>
      <c r="F5" s="3"/>
      <c r="G5" s="4"/>
      <c r="H5" s="5"/>
      <c r="I5" s="6"/>
      <c r="J5" s="6"/>
      <c r="P5" s="10" t="s">
        <v>1</v>
      </c>
      <c r="Q5" s="11">
        <v>0.2</v>
      </c>
    </row>
    <row r="6" spans="1:20" ht="22" hidden="1" customHeight="1" x14ac:dyDescent="0.3">
      <c r="A6" s="1"/>
      <c r="B6" s="1"/>
      <c r="C6" s="2"/>
      <c r="D6" s="1"/>
      <c r="E6" s="1"/>
      <c r="F6" s="3"/>
      <c r="G6" s="4"/>
      <c r="H6" s="5"/>
      <c r="I6" s="6"/>
      <c r="J6" s="6"/>
    </row>
    <row r="7" spans="1:20" ht="22" customHeight="1" x14ac:dyDescent="0.3">
      <c r="A7" s="1"/>
      <c r="B7" s="1"/>
      <c r="C7" s="2"/>
      <c r="D7" s="1"/>
      <c r="E7" s="1"/>
      <c r="F7" s="3"/>
      <c r="G7" s="4"/>
      <c r="H7" s="5"/>
      <c r="I7" s="6"/>
      <c r="J7" s="6"/>
    </row>
    <row r="8" spans="1:20" ht="22" customHeight="1" x14ac:dyDescent="0.3">
      <c r="A8" s="151" t="s">
        <v>2</v>
      </c>
      <c r="B8" s="152" t="s">
        <v>3</v>
      </c>
      <c r="C8" s="153" t="s">
        <v>4</v>
      </c>
      <c r="D8" s="154" t="s">
        <v>5</v>
      </c>
      <c r="E8" s="155" t="s">
        <v>6</v>
      </c>
      <c r="F8" s="156" t="s">
        <v>7</v>
      </c>
      <c r="G8" s="140" t="s">
        <v>8</v>
      </c>
      <c r="H8" s="12" t="s">
        <v>9</v>
      </c>
      <c r="I8" s="13" t="s">
        <v>10</v>
      </c>
      <c r="J8" s="13" t="s">
        <v>11</v>
      </c>
      <c r="K8" s="157" t="s">
        <v>12</v>
      </c>
      <c r="L8" s="158"/>
      <c r="M8" s="158"/>
      <c r="N8" s="158"/>
      <c r="O8" s="158"/>
      <c r="P8" s="158"/>
      <c r="Q8" s="158"/>
      <c r="R8" s="158"/>
      <c r="S8" s="158"/>
      <c r="T8" s="158"/>
    </row>
    <row r="9" spans="1:20" ht="38" customHeight="1" x14ac:dyDescent="0.3">
      <c r="A9" s="151"/>
      <c r="B9" s="152"/>
      <c r="C9" s="153"/>
      <c r="D9" s="154"/>
      <c r="E9" s="155"/>
      <c r="F9" s="156"/>
      <c r="G9" s="141"/>
      <c r="H9" s="14" t="s">
        <v>13</v>
      </c>
      <c r="I9" s="15" t="s">
        <v>14</v>
      </c>
      <c r="J9" s="15" t="s">
        <v>15</v>
      </c>
      <c r="K9" s="159"/>
      <c r="L9" s="160"/>
      <c r="M9" s="160"/>
      <c r="N9" s="160"/>
      <c r="O9" s="160"/>
      <c r="P9" s="160"/>
      <c r="Q9" s="160"/>
      <c r="R9" s="160"/>
      <c r="S9" s="160"/>
      <c r="T9" s="160"/>
    </row>
    <row r="10" spans="1:20" ht="71" customHeight="1" x14ac:dyDescent="0.3">
      <c r="A10" s="151"/>
      <c r="B10" s="152"/>
      <c r="C10" s="153"/>
      <c r="D10" s="154"/>
      <c r="E10" s="155"/>
      <c r="F10" s="156"/>
      <c r="G10" s="142"/>
      <c r="H10" s="16" t="s">
        <v>16</v>
      </c>
      <c r="I10" s="17" t="s">
        <v>16</v>
      </c>
      <c r="J10" s="17" t="s">
        <v>16</v>
      </c>
      <c r="K10" s="18" t="s">
        <v>17</v>
      </c>
      <c r="L10" s="18" t="s">
        <v>18</v>
      </c>
      <c r="M10" s="18" t="s">
        <v>19</v>
      </c>
      <c r="N10" s="18" t="s">
        <v>20</v>
      </c>
      <c r="O10" s="18" t="s">
        <v>21</v>
      </c>
      <c r="P10" s="18" t="s">
        <v>22</v>
      </c>
      <c r="Q10" s="18" t="s">
        <v>23</v>
      </c>
      <c r="R10" s="18" t="s">
        <v>24</v>
      </c>
      <c r="S10" s="18" t="s">
        <v>25</v>
      </c>
      <c r="T10" s="18" t="s">
        <v>143</v>
      </c>
    </row>
    <row r="11" spans="1:20" s="25" customFormat="1" ht="42.5" customHeight="1" x14ac:dyDescent="0.35">
      <c r="A11" s="19" t="s">
        <v>26</v>
      </c>
      <c r="B11" s="19"/>
      <c r="C11" s="19"/>
      <c r="D11" s="19"/>
      <c r="E11" s="19"/>
      <c r="F11" s="20"/>
      <c r="G11" s="21"/>
      <c r="H11" s="22"/>
      <c r="I11" s="23"/>
      <c r="J11" s="23"/>
      <c r="K11" s="24"/>
      <c r="L11" s="24"/>
      <c r="M11" s="24"/>
      <c r="N11" s="24"/>
      <c r="O11" s="24"/>
      <c r="P11" s="24"/>
      <c r="Q11" s="24"/>
      <c r="R11" s="24"/>
      <c r="S11" s="24"/>
      <c r="T11" s="88"/>
    </row>
    <row r="12" spans="1:20" s="25" customFormat="1" ht="71" customHeight="1" x14ac:dyDescent="0.35">
      <c r="A12" s="26">
        <v>1</v>
      </c>
      <c r="B12" s="26">
        <v>53101904</v>
      </c>
      <c r="C12" s="27" t="s">
        <v>27</v>
      </c>
      <c r="D12" s="26" t="s">
        <v>28</v>
      </c>
      <c r="E12" s="28">
        <v>32</v>
      </c>
      <c r="F12" s="29">
        <v>180000</v>
      </c>
      <c r="G12" s="30">
        <f>ROUND(F12*(D$3+1),0)</f>
        <v>189180</v>
      </c>
      <c r="H12" s="31">
        <v>356479</v>
      </c>
      <c r="I12" s="32">
        <v>362950</v>
      </c>
      <c r="J12" s="32">
        <v>376278</v>
      </c>
      <c r="K12" s="33">
        <f>MIN(H12:J12)</f>
        <v>356479</v>
      </c>
      <c r="L12" s="33">
        <f>AVERAGE(H12:J12)</f>
        <v>365235.66666666669</v>
      </c>
      <c r="M12" s="33">
        <f>MEDIAN(H12:J12)</f>
        <v>362950</v>
      </c>
      <c r="N12" s="33">
        <f>GEOMEAN(H12:J12)</f>
        <v>365143.17949011439</v>
      </c>
      <c r="O12" s="33">
        <f>STDEVA(K12,N12)</f>
        <v>6126.5000708772868</v>
      </c>
      <c r="P12" s="34">
        <f>O12/N12</f>
        <v>1.6778350014458234E-2</v>
      </c>
      <c r="Q12" s="35">
        <f>ROUND(IF(P12&lt;=$Q$5,K12,N12),0)</f>
        <v>356479</v>
      </c>
      <c r="R12" s="36" t="str">
        <f>IF(P12&lt;=$Q$5,"MENOR VALOR","MEDIA GEOMETRICA")</f>
        <v>MENOR VALOR</v>
      </c>
      <c r="S12" s="37">
        <f>ROUND(Q12,0)</f>
        <v>356479</v>
      </c>
      <c r="T12" s="50">
        <f>S12*E12</f>
        <v>11407328</v>
      </c>
    </row>
    <row r="13" spans="1:20" s="25" customFormat="1" ht="71" customHeight="1" x14ac:dyDescent="0.35">
      <c r="A13" s="26">
        <v>2</v>
      </c>
      <c r="B13" s="26">
        <v>53101602</v>
      </c>
      <c r="C13" s="27" t="s">
        <v>29</v>
      </c>
      <c r="D13" s="26" t="s">
        <v>28</v>
      </c>
      <c r="E13" s="28">
        <v>34</v>
      </c>
      <c r="F13" s="29">
        <v>78000</v>
      </c>
      <c r="G13" s="30">
        <f t="shared" ref="G13:G76" si="0">ROUND(F13*(D$3+1),0)</f>
        <v>81978</v>
      </c>
      <c r="H13" s="31">
        <v>95840</v>
      </c>
      <c r="I13" s="38">
        <v>97580</v>
      </c>
      <c r="J13" s="38">
        <v>109242</v>
      </c>
      <c r="K13" s="33">
        <f t="shared" ref="K13:K28" si="1">MIN(H13:J13)</f>
        <v>95840</v>
      </c>
      <c r="L13" s="33">
        <f t="shared" ref="L13:L28" si="2">AVERAGE(H13:J13)</f>
        <v>100887.33333333333</v>
      </c>
      <c r="M13" s="33">
        <f t="shared" ref="M13:M28" si="3">MEDIAN(H13:J13)</f>
        <v>97580</v>
      </c>
      <c r="N13" s="33">
        <f t="shared" ref="N13:N28" si="4">GEOMEAN(H13:J13)</f>
        <v>100716.14331355281</v>
      </c>
      <c r="O13" s="33">
        <f t="shared" ref="O13:O28" si="5">STDEVA(K13,N13)</f>
        <v>3447.9540030506309</v>
      </c>
      <c r="P13" s="34">
        <f t="shared" ref="P13:P28" si="6">O13/N13</f>
        <v>3.423437285834454E-2</v>
      </c>
      <c r="Q13" s="35">
        <f t="shared" ref="Q13:Q28" si="7">ROUND(IF(P13&lt;=$Q$5,K13,N13),0)</f>
        <v>95840</v>
      </c>
      <c r="R13" s="36" t="str">
        <f t="shared" ref="R13:R28" si="8">IF(P13&lt;=$Q$5,"MENOR VALOR","MEDIA GEOMETRICA")</f>
        <v>MENOR VALOR</v>
      </c>
      <c r="S13" s="37">
        <f t="shared" ref="S13:S28" si="9">ROUND(Q13,0)</f>
        <v>95840</v>
      </c>
      <c r="T13" s="50">
        <f t="shared" ref="T13:T76" si="10">S13*E13</f>
        <v>3258560</v>
      </c>
    </row>
    <row r="14" spans="1:20" s="25" customFormat="1" ht="71" customHeight="1" x14ac:dyDescent="0.35">
      <c r="A14" s="26">
        <v>3</v>
      </c>
      <c r="B14" s="26">
        <v>53101602</v>
      </c>
      <c r="C14" s="27" t="s">
        <v>30</v>
      </c>
      <c r="D14" s="26" t="s">
        <v>28</v>
      </c>
      <c r="E14" s="28">
        <v>32</v>
      </c>
      <c r="F14" s="29">
        <v>780000</v>
      </c>
      <c r="G14" s="30">
        <f t="shared" si="0"/>
        <v>819780</v>
      </c>
      <c r="H14" s="31">
        <v>95840</v>
      </c>
      <c r="I14" s="38">
        <v>97580</v>
      </c>
      <c r="J14" s="38">
        <v>109242</v>
      </c>
      <c r="K14" s="33">
        <f t="shared" si="1"/>
        <v>95840</v>
      </c>
      <c r="L14" s="33">
        <f t="shared" si="2"/>
        <v>100887.33333333333</v>
      </c>
      <c r="M14" s="33">
        <f t="shared" si="3"/>
        <v>97580</v>
      </c>
      <c r="N14" s="33">
        <f t="shared" si="4"/>
        <v>100716.14331355281</v>
      </c>
      <c r="O14" s="33">
        <f t="shared" si="5"/>
        <v>3447.9540030506309</v>
      </c>
      <c r="P14" s="34">
        <f t="shared" si="6"/>
        <v>3.423437285834454E-2</v>
      </c>
      <c r="Q14" s="35">
        <f t="shared" si="7"/>
        <v>95840</v>
      </c>
      <c r="R14" s="36" t="str">
        <f t="shared" si="8"/>
        <v>MENOR VALOR</v>
      </c>
      <c r="S14" s="37">
        <f t="shared" si="9"/>
        <v>95840</v>
      </c>
      <c r="T14" s="50">
        <f t="shared" si="10"/>
        <v>3066880</v>
      </c>
    </row>
    <row r="15" spans="1:20" s="25" customFormat="1" ht="71" customHeight="1" x14ac:dyDescent="0.35">
      <c r="A15" s="26">
        <v>4</v>
      </c>
      <c r="B15" s="26">
        <v>53101602</v>
      </c>
      <c r="C15" s="27" t="s">
        <v>31</v>
      </c>
      <c r="D15" s="26" t="s">
        <v>28</v>
      </c>
      <c r="E15" s="26">
        <v>32</v>
      </c>
      <c r="F15" s="29">
        <v>78000</v>
      </c>
      <c r="G15" s="30">
        <f t="shared" si="0"/>
        <v>81978</v>
      </c>
      <c r="H15" s="31">
        <v>95840</v>
      </c>
      <c r="I15" s="38">
        <v>97580</v>
      </c>
      <c r="J15" s="38">
        <v>109242</v>
      </c>
      <c r="K15" s="33">
        <f t="shared" si="1"/>
        <v>95840</v>
      </c>
      <c r="L15" s="33">
        <f t="shared" si="2"/>
        <v>100887.33333333333</v>
      </c>
      <c r="M15" s="33">
        <f t="shared" si="3"/>
        <v>97580</v>
      </c>
      <c r="N15" s="33">
        <f t="shared" si="4"/>
        <v>100716.14331355281</v>
      </c>
      <c r="O15" s="33">
        <f t="shared" si="5"/>
        <v>3447.9540030506309</v>
      </c>
      <c r="P15" s="34">
        <f t="shared" si="6"/>
        <v>3.423437285834454E-2</v>
      </c>
      <c r="Q15" s="35">
        <f t="shared" si="7"/>
        <v>95840</v>
      </c>
      <c r="R15" s="36" t="str">
        <f t="shared" si="8"/>
        <v>MENOR VALOR</v>
      </c>
      <c r="S15" s="37">
        <f t="shared" si="9"/>
        <v>95840</v>
      </c>
      <c r="T15" s="50">
        <f t="shared" si="10"/>
        <v>3066880</v>
      </c>
    </row>
    <row r="16" spans="1:20" s="25" customFormat="1" ht="71" customHeight="1" x14ac:dyDescent="0.35">
      <c r="A16" s="26">
        <v>5</v>
      </c>
      <c r="B16" s="26">
        <v>53101602</v>
      </c>
      <c r="C16" s="27" t="s">
        <v>32</v>
      </c>
      <c r="D16" s="26" t="s">
        <v>28</v>
      </c>
      <c r="E16" s="26">
        <v>2</v>
      </c>
      <c r="F16" s="29" t="s">
        <v>33</v>
      </c>
      <c r="G16" s="39" t="s">
        <v>33</v>
      </c>
      <c r="H16" s="31">
        <v>99347</v>
      </c>
      <c r="I16" s="38">
        <v>101150</v>
      </c>
      <c r="J16" s="38">
        <v>109242</v>
      </c>
      <c r="K16" s="33">
        <f t="shared" si="1"/>
        <v>99347</v>
      </c>
      <c r="L16" s="33">
        <f t="shared" si="2"/>
        <v>103246.33333333333</v>
      </c>
      <c r="M16" s="33">
        <f t="shared" si="3"/>
        <v>101150</v>
      </c>
      <c r="N16" s="33">
        <f t="shared" si="4"/>
        <v>103158.12242222596</v>
      </c>
      <c r="O16" s="33">
        <f t="shared" si="5"/>
        <v>2694.8705086880786</v>
      </c>
      <c r="P16" s="34">
        <f t="shared" si="6"/>
        <v>2.6123687068071864E-2</v>
      </c>
      <c r="Q16" s="35">
        <f t="shared" si="7"/>
        <v>99347</v>
      </c>
      <c r="R16" s="36" t="str">
        <f t="shared" si="8"/>
        <v>MENOR VALOR</v>
      </c>
      <c r="S16" s="37">
        <f t="shared" si="9"/>
        <v>99347</v>
      </c>
      <c r="T16" s="50">
        <f t="shared" si="10"/>
        <v>198694</v>
      </c>
    </row>
    <row r="17" spans="1:20" s="25" customFormat="1" ht="71" customHeight="1" x14ac:dyDescent="0.35">
      <c r="A17" s="26">
        <v>6</v>
      </c>
      <c r="B17" s="26">
        <v>53101602</v>
      </c>
      <c r="C17" s="27" t="s">
        <v>34</v>
      </c>
      <c r="D17" s="26" t="s">
        <v>28</v>
      </c>
      <c r="E17" s="26">
        <v>2</v>
      </c>
      <c r="F17" s="29">
        <v>78000</v>
      </c>
      <c r="G17" s="30">
        <f t="shared" si="0"/>
        <v>81978</v>
      </c>
      <c r="H17" s="31">
        <v>99347</v>
      </c>
      <c r="I17" s="38">
        <v>101150</v>
      </c>
      <c r="J17" s="38">
        <v>109242</v>
      </c>
      <c r="K17" s="33">
        <f t="shared" si="1"/>
        <v>99347</v>
      </c>
      <c r="L17" s="33">
        <f t="shared" si="2"/>
        <v>103246.33333333333</v>
      </c>
      <c r="M17" s="33">
        <f t="shared" si="3"/>
        <v>101150</v>
      </c>
      <c r="N17" s="33">
        <f t="shared" si="4"/>
        <v>103158.12242222596</v>
      </c>
      <c r="O17" s="33">
        <f t="shared" si="5"/>
        <v>2694.8705086880786</v>
      </c>
      <c r="P17" s="34">
        <f t="shared" si="6"/>
        <v>2.6123687068071864E-2</v>
      </c>
      <c r="Q17" s="35">
        <f t="shared" si="7"/>
        <v>99347</v>
      </c>
      <c r="R17" s="36" t="str">
        <f t="shared" si="8"/>
        <v>MENOR VALOR</v>
      </c>
      <c r="S17" s="37">
        <f t="shared" si="9"/>
        <v>99347</v>
      </c>
      <c r="T17" s="50">
        <f t="shared" si="10"/>
        <v>198694</v>
      </c>
    </row>
    <row r="18" spans="1:20" s="25" customFormat="1" ht="71" customHeight="1" x14ac:dyDescent="0.35">
      <c r="A18" s="26">
        <v>7</v>
      </c>
      <c r="B18" s="26">
        <v>53101602</v>
      </c>
      <c r="C18" s="27" t="s">
        <v>35</v>
      </c>
      <c r="D18" s="26" t="s">
        <v>28</v>
      </c>
      <c r="E18" s="26">
        <v>2</v>
      </c>
      <c r="F18" s="29" t="s">
        <v>33</v>
      </c>
      <c r="G18" s="39" t="s">
        <v>33</v>
      </c>
      <c r="H18" s="31">
        <v>75971</v>
      </c>
      <c r="I18" s="38">
        <v>77350</v>
      </c>
      <c r="J18" s="38">
        <v>78897</v>
      </c>
      <c r="K18" s="33">
        <f t="shared" si="1"/>
        <v>75971</v>
      </c>
      <c r="L18" s="33">
        <f t="shared" si="2"/>
        <v>77406</v>
      </c>
      <c r="M18" s="33">
        <f t="shared" si="3"/>
        <v>77350</v>
      </c>
      <c r="N18" s="33">
        <f t="shared" si="4"/>
        <v>77396.778371164066</v>
      </c>
      <c r="O18" s="33">
        <f t="shared" si="5"/>
        <v>1008.1775547192212</v>
      </c>
      <c r="P18" s="34">
        <f t="shared" si="6"/>
        <v>1.3026091989054168E-2</v>
      </c>
      <c r="Q18" s="35">
        <f t="shared" si="7"/>
        <v>75971</v>
      </c>
      <c r="R18" s="36" t="str">
        <f t="shared" si="8"/>
        <v>MENOR VALOR</v>
      </c>
      <c r="S18" s="37">
        <f t="shared" si="9"/>
        <v>75971</v>
      </c>
      <c r="T18" s="50">
        <f t="shared" si="10"/>
        <v>151942</v>
      </c>
    </row>
    <row r="19" spans="1:20" s="25" customFormat="1" ht="71" customHeight="1" x14ac:dyDescent="0.35">
      <c r="A19" s="26">
        <v>8</v>
      </c>
      <c r="B19" s="26">
        <v>53101602</v>
      </c>
      <c r="C19" s="27" t="s">
        <v>36</v>
      </c>
      <c r="D19" s="26" t="s">
        <v>28</v>
      </c>
      <c r="E19" s="26">
        <v>25</v>
      </c>
      <c r="F19" s="29" t="s">
        <v>33</v>
      </c>
      <c r="G19" s="39" t="s">
        <v>33</v>
      </c>
      <c r="H19" s="31">
        <v>114541</v>
      </c>
      <c r="I19" s="38">
        <v>116620</v>
      </c>
      <c r="J19" s="38">
        <v>133518</v>
      </c>
      <c r="K19" s="33">
        <f t="shared" si="1"/>
        <v>114541</v>
      </c>
      <c r="L19" s="33">
        <f t="shared" si="2"/>
        <v>121559.66666666667</v>
      </c>
      <c r="M19" s="33">
        <f t="shared" si="3"/>
        <v>116620</v>
      </c>
      <c r="N19" s="33">
        <f t="shared" si="4"/>
        <v>121271.27453426732</v>
      </c>
      <c r="O19" s="33">
        <f t="shared" si="5"/>
        <v>4759.0227624275512</v>
      </c>
      <c r="P19" s="34">
        <f t="shared" si="6"/>
        <v>3.9242786725085556E-2</v>
      </c>
      <c r="Q19" s="35">
        <f t="shared" si="7"/>
        <v>114541</v>
      </c>
      <c r="R19" s="36" t="str">
        <f t="shared" si="8"/>
        <v>MENOR VALOR</v>
      </c>
      <c r="S19" s="37">
        <f t="shared" si="9"/>
        <v>114541</v>
      </c>
      <c r="T19" s="50">
        <f t="shared" si="10"/>
        <v>2863525</v>
      </c>
    </row>
    <row r="20" spans="1:20" s="25" customFormat="1" ht="71" customHeight="1" x14ac:dyDescent="0.35">
      <c r="A20" s="26">
        <v>9</v>
      </c>
      <c r="B20" s="26">
        <v>53101602</v>
      </c>
      <c r="C20" s="27" t="s">
        <v>37</v>
      </c>
      <c r="D20" s="26" t="s">
        <v>28</v>
      </c>
      <c r="E20" s="26">
        <v>27</v>
      </c>
      <c r="F20" s="29" t="s">
        <v>33</v>
      </c>
      <c r="G20" s="39" t="s">
        <v>33</v>
      </c>
      <c r="H20" s="31">
        <v>114541</v>
      </c>
      <c r="I20" s="38">
        <v>116620</v>
      </c>
      <c r="J20" s="38">
        <v>133518</v>
      </c>
      <c r="K20" s="33">
        <f t="shared" si="1"/>
        <v>114541</v>
      </c>
      <c r="L20" s="33">
        <f t="shared" si="2"/>
        <v>121559.66666666667</v>
      </c>
      <c r="M20" s="33">
        <f t="shared" si="3"/>
        <v>116620</v>
      </c>
      <c r="N20" s="33">
        <f t="shared" si="4"/>
        <v>121271.27453426732</v>
      </c>
      <c r="O20" s="33">
        <f t="shared" si="5"/>
        <v>4759.0227624275512</v>
      </c>
      <c r="P20" s="34">
        <f t="shared" si="6"/>
        <v>3.9242786725085556E-2</v>
      </c>
      <c r="Q20" s="35">
        <f t="shared" si="7"/>
        <v>114541</v>
      </c>
      <c r="R20" s="36" t="str">
        <f t="shared" si="8"/>
        <v>MENOR VALOR</v>
      </c>
      <c r="S20" s="37">
        <f t="shared" si="9"/>
        <v>114541</v>
      </c>
      <c r="T20" s="50">
        <f t="shared" si="10"/>
        <v>3092607</v>
      </c>
    </row>
    <row r="21" spans="1:20" s="25" customFormat="1" ht="71" customHeight="1" x14ac:dyDescent="0.35">
      <c r="A21" s="26">
        <v>10</v>
      </c>
      <c r="B21" s="26">
        <v>53101602</v>
      </c>
      <c r="C21" s="27" t="s">
        <v>38</v>
      </c>
      <c r="D21" s="26" t="s">
        <v>28</v>
      </c>
      <c r="E21" s="26">
        <v>2</v>
      </c>
      <c r="F21" s="29" t="s">
        <v>33</v>
      </c>
      <c r="G21" s="39" t="s">
        <v>33</v>
      </c>
      <c r="H21" s="31">
        <v>114541</v>
      </c>
      <c r="I21" s="38">
        <v>116620</v>
      </c>
      <c r="J21" s="38">
        <v>133518</v>
      </c>
      <c r="K21" s="33">
        <f t="shared" si="1"/>
        <v>114541</v>
      </c>
      <c r="L21" s="33">
        <f t="shared" si="2"/>
        <v>121559.66666666667</v>
      </c>
      <c r="M21" s="33">
        <f t="shared" si="3"/>
        <v>116620</v>
      </c>
      <c r="N21" s="33">
        <f t="shared" si="4"/>
        <v>121271.27453426732</v>
      </c>
      <c r="O21" s="33">
        <f t="shared" si="5"/>
        <v>4759.0227624275512</v>
      </c>
      <c r="P21" s="34">
        <f t="shared" si="6"/>
        <v>3.9242786725085556E-2</v>
      </c>
      <c r="Q21" s="35">
        <f t="shared" si="7"/>
        <v>114541</v>
      </c>
      <c r="R21" s="36" t="str">
        <f t="shared" si="8"/>
        <v>MENOR VALOR</v>
      </c>
      <c r="S21" s="37">
        <f t="shared" si="9"/>
        <v>114541</v>
      </c>
      <c r="T21" s="50">
        <f t="shared" si="10"/>
        <v>229082</v>
      </c>
    </row>
    <row r="22" spans="1:20" s="25" customFormat="1" ht="71" customHeight="1" x14ac:dyDescent="0.35">
      <c r="A22" s="26">
        <v>11</v>
      </c>
      <c r="B22" s="26">
        <v>53101602</v>
      </c>
      <c r="C22" s="27" t="s">
        <v>39</v>
      </c>
      <c r="D22" s="26" t="s">
        <v>28</v>
      </c>
      <c r="E22" s="26">
        <v>2</v>
      </c>
      <c r="F22" s="29" t="s">
        <v>33</v>
      </c>
      <c r="G22" s="39" t="s">
        <v>33</v>
      </c>
      <c r="H22" s="31">
        <v>111035</v>
      </c>
      <c r="I22" s="38">
        <v>113050</v>
      </c>
      <c r="J22" s="38">
        <v>115311</v>
      </c>
      <c r="K22" s="33">
        <f t="shared" si="1"/>
        <v>111035</v>
      </c>
      <c r="L22" s="33">
        <f t="shared" si="2"/>
        <v>113132</v>
      </c>
      <c r="M22" s="33">
        <f t="shared" si="3"/>
        <v>113050</v>
      </c>
      <c r="N22" s="33">
        <f t="shared" si="4"/>
        <v>113118.52512185386</v>
      </c>
      <c r="O22" s="33">
        <f t="shared" si="5"/>
        <v>1473.2747424353931</v>
      </c>
      <c r="P22" s="34">
        <f t="shared" si="6"/>
        <v>1.3024168595270738E-2</v>
      </c>
      <c r="Q22" s="35">
        <f t="shared" si="7"/>
        <v>111035</v>
      </c>
      <c r="R22" s="36" t="str">
        <f t="shared" si="8"/>
        <v>MENOR VALOR</v>
      </c>
      <c r="S22" s="37">
        <f t="shared" si="9"/>
        <v>111035</v>
      </c>
      <c r="T22" s="50">
        <f t="shared" si="10"/>
        <v>222070</v>
      </c>
    </row>
    <row r="23" spans="1:20" s="25" customFormat="1" ht="71" customHeight="1" x14ac:dyDescent="0.35">
      <c r="A23" s="26">
        <v>12</v>
      </c>
      <c r="B23" s="26">
        <v>53101602</v>
      </c>
      <c r="C23" s="27" t="s">
        <v>40</v>
      </c>
      <c r="D23" s="26" t="s">
        <v>28</v>
      </c>
      <c r="E23" s="26">
        <v>7</v>
      </c>
      <c r="F23" s="29">
        <v>70000</v>
      </c>
      <c r="G23" s="30">
        <f t="shared" si="0"/>
        <v>73570</v>
      </c>
      <c r="H23" s="31">
        <v>116878</v>
      </c>
      <c r="I23" s="38">
        <v>119000</v>
      </c>
      <c r="J23" s="38">
        <v>127449</v>
      </c>
      <c r="K23" s="33">
        <f t="shared" si="1"/>
        <v>116878</v>
      </c>
      <c r="L23" s="33">
        <f t="shared" si="2"/>
        <v>121109</v>
      </c>
      <c r="M23" s="33">
        <f t="shared" si="3"/>
        <v>119000</v>
      </c>
      <c r="N23" s="33">
        <f t="shared" si="4"/>
        <v>121024.15387442127</v>
      </c>
      <c r="O23" s="33">
        <f t="shared" si="5"/>
        <v>2931.7735204461601</v>
      </c>
      <c r="P23" s="34">
        <f t="shared" si="6"/>
        <v>2.4224697521853918E-2</v>
      </c>
      <c r="Q23" s="35">
        <f t="shared" si="7"/>
        <v>116878</v>
      </c>
      <c r="R23" s="36" t="str">
        <f t="shared" si="8"/>
        <v>MENOR VALOR</v>
      </c>
      <c r="S23" s="37">
        <f t="shared" si="9"/>
        <v>116878</v>
      </c>
      <c r="T23" s="50">
        <f t="shared" si="10"/>
        <v>818146</v>
      </c>
    </row>
    <row r="24" spans="1:20" s="25" customFormat="1" ht="71" customHeight="1" x14ac:dyDescent="0.35">
      <c r="A24" s="26">
        <v>13</v>
      </c>
      <c r="B24" s="26">
        <v>53101602</v>
      </c>
      <c r="C24" s="27" t="s">
        <v>41</v>
      </c>
      <c r="D24" s="26" t="s">
        <v>28</v>
      </c>
      <c r="E24" s="26">
        <v>7</v>
      </c>
      <c r="F24" s="29">
        <v>70000</v>
      </c>
      <c r="G24" s="30">
        <f t="shared" si="0"/>
        <v>73570</v>
      </c>
      <c r="H24" s="31">
        <v>116878</v>
      </c>
      <c r="I24" s="38">
        <v>119000</v>
      </c>
      <c r="J24" s="38">
        <v>127449</v>
      </c>
      <c r="K24" s="33">
        <f t="shared" si="1"/>
        <v>116878</v>
      </c>
      <c r="L24" s="33">
        <f t="shared" si="2"/>
        <v>121109</v>
      </c>
      <c r="M24" s="33">
        <f t="shared" si="3"/>
        <v>119000</v>
      </c>
      <c r="N24" s="33">
        <f t="shared" si="4"/>
        <v>121024.15387442127</v>
      </c>
      <c r="O24" s="33">
        <f t="shared" si="5"/>
        <v>2931.7735204461601</v>
      </c>
      <c r="P24" s="34">
        <f t="shared" si="6"/>
        <v>2.4224697521853918E-2</v>
      </c>
      <c r="Q24" s="35">
        <f t="shared" si="7"/>
        <v>116878</v>
      </c>
      <c r="R24" s="36" t="str">
        <f t="shared" si="8"/>
        <v>MENOR VALOR</v>
      </c>
      <c r="S24" s="37">
        <f t="shared" si="9"/>
        <v>116878</v>
      </c>
      <c r="T24" s="50">
        <f t="shared" si="10"/>
        <v>818146</v>
      </c>
    </row>
    <row r="25" spans="1:20" s="25" customFormat="1" ht="71" customHeight="1" x14ac:dyDescent="0.35">
      <c r="A25" s="26">
        <v>14</v>
      </c>
      <c r="B25" s="26">
        <v>53111602</v>
      </c>
      <c r="C25" s="27" t="s">
        <v>42</v>
      </c>
      <c r="D25" s="26" t="s">
        <v>43</v>
      </c>
      <c r="E25" s="26">
        <v>77</v>
      </c>
      <c r="F25" s="29">
        <v>90000</v>
      </c>
      <c r="G25" s="30">
        <f t="shared" si="0"/>
        <v>94590</v>
      </c>
      <c r="H25" s="31">
        <v>196356</v>
      </c>
      <c r="I25" s="38">
        <v>199920</v>
      </c>
      <c r="J25" s="38">
        <v>230622</v>
      </c>
      <c r="K25" s="33">
        <f t="shared" si="1"/>
        <v>196356</v>
      </c>
      <c r="L25" s="33">
        <f t="shared" si="2"/>
        <v>208966</v>
      </c>
      <c r="M25" s="33">
        <f t="shared" si="3"/>
        <v>199920</v>
      </c>
      <c r="N25" s="33">
        <f t="shared" si="4"/>
        <v>208417.27719450064</v>
      </c>
      <c r="O25" s="33">
        <f t="shared" si="5"/>
        <v>8528.6108940020586</v>
      </c>
      <c r="P25" s="34">
        <f t="shared" si="6"/>
        <v>4.0920844033687898E-2</v>
      </c>
      <c r="Q25" s="35">
        <f t="shared" si="7"/>
        <v>196356</v>
      </c>
      <c r="R25" s="36" t="str">
        <f t="shared" si="8"/>
        <v>MENOR VALOR</v>
      </c>
      <c r="S25" s="37">
        <f t="shared" si="9"/>
        <v>196356</v>
      </c>
      <c r="T25" s="50">
        <f t="shared" si="10"/>
        <v>15119412</v>
      </c>
    </row>
    <row r="26" spans="1:20" s="25" customFormat="1" ht="71" customHeight="1" x14ac:dyDescent="0.35">
      <c r="A26" s="26">
        <v>15</v>
      </c>
      <c r="B26" s="26">
        <v>53111602</v>
      </c>
      <c r="C26" s="27" t="s">
        <v>44</v>
      </c>
      <c r="D26" s="26" t="s">
        <v>43</v>
      </c>
      <c r="E26" s="26">
        <v>19</v>
      </c>
      <c r="F26" s="29" t="s">
        <v>33</v>
      </c>
      <c r="G26" s="39" t="s">
        <v>33</v>
      </c>
      <c r="H26" s="31">
        <v>111035</v>
      </c>
      <c r="I26" s="38">
        <v>113050</v>
      </c>
      <c r="J26" s="38">
        <v>145656</v>
      </c>
      <c r="K26" s="33">
        <f t="shared" si="1"/>
        <v>111035</v>
      </c>
      <c r="L26" s="33">
        <f t="shared" si="2"/>
        <v>123247</v>
      </c>
      <c r="M26" s="33">
        <f t="shared" si="3"/>
        <v>113050</v>
      </c>
      <c r="N26" s="33">
        <f t="shared" si="4"/>
        <v>122279.30104071203</v>
      </c>
      <c r="O26" s="33">
        <f t="shared" si="5"/>
        <v>7950.9215155904303</v>
      </c>
      <c r="P26" s="34">
        <f t="shared" si="6"/>
        <v>6.5022628097483381E-2</v>
      </c>
      <c r="Q26" s="35">
        <f t="shared" si="7"/>
        <v>111035</v>
      </c>
      <c r="R26" s="36" t="str">
        <f t="shared" si="8"/>
        <v>MENOR VALOR</v>
      </c>
      <c r="S26" s="37">
        <f t="shared" si="9"/>
        <v>111035</v>
      </c>
      <c r="T26" s="50">
        <f t="shared" si="10"/>
        <v>2109665</v>
      </c>
    </row>
    <row r="27" spans="1:20" s="25" customFormat="1" ht="71" customHeight="1" x14ac:dyDescent="0.35">
      <c r="A27" s="26">
        <v>16</v>
      </c>
      <c r="B27" s="26">
        <v>53111602</v>
      </c>
      <c r="C27" s="27" t="s">
        <v>45</v>
      </c>
      <c r="D27" s="26" t="s">
        <v>43</v>
      </c>
      <c r="E27" s="26">
        <v>6</v>
      </c>
      <c r="F27" s="29" t="s">
        <v>33</v>
      </c>
      <c r="G27" s="39" t="s">
        <v>33</v>
      </c>
      <c r="H27" s="31">
        <v>196356</v>
      </c>
      <c r="I27" s="38">
        <v>199920</v>
      </c>
      <c r="J27" s="38">
        <v>230622</v>
      </c>
      <c r="K27" s="33">
        <f t="shared" si="1"/>
        <v>196356</v>
      </c>
      <c r="L27" s="33">
        <f t="shared" si="2"/>
        <v>208966</v>
      </c>
      <c r="M27" s="33">
        <f t="shared" si="3"/>
        <v>199920</v>
      </c>
      <c r="N27" s="33">
        <f t="shared" si="4"/>
        <v>208417.27719450064</v>
      </c>
      <c r="O27" s="33">
        <f t="shared" si="5"/>
        <v>8528.6108940020586</v>
      </c>
      <c r="P27" s="34">
        <f t="shared" si="6"/>
        <v>4.0920844033687898E-2</v>
      </c>
      <c r="Q27" s="35">
        <f t="shared" si="7"/>
        <v>196356</v>
      </c>
      <c r="R27" s="36" t="str">
        <f t="shared" si="8"/>
        <v>MENOR VALOR</v>
      </c>
      <c r="S27" s="37">
        <f t="shared" si="9"/>
        <v>196356</v>
      </c>
      <c r="T27" s="50">
        <f t="shared" si="10"/>
        <v>1178136</v>
      </c>
    </row>
    <row r="28" spans="1:20" s="25" customFormat="1" ht="71" customHeight="1" x14ac:dyDescent="0.35">
      <c r="A28" s="26">
        <v>17</v>
      </c>
      <c r="B28" s="26">
        <v>53101602</v>
      </c>
      <c r="C28" s="27" t="s">
        <v>46</v>
      </c>
      <c r="D28" s="26" t="s">
        <v>28</v>
      </c>
      <c r="E28" s="26">
        <v>3</v>
      </c>
      <c r="F28" s="29">
        <v>65000</v>
      </c>
      <c r="G28" s="30">
        <f t="shared" si="0"/>
        <v>68315</v>
      </c>
      <c r="H28" s="31">
        <v>93503</v>
      </c>
      <c r="I28" s="38">
        <v>95200</v>
      </c>
      <c r="J28" s="38">
        <v>97104</v>
      </c>
      <c r="K28" s="33">
        <f t="shared" si="1"/>
        <v>93503</v>
      </c>
      <c r="L28" s="33">
        <f t="shared" si="2"/>
        <v>95269</v>
      </c>
      <c r="M28" s="33">
        <f t="shared" si="3"/>
        <v>95200</v>
      </c>
      <c r="N28" s="33">
        <f t="shared" si="4"/>
        <v>95257.651746553078</v>
      </c>
      <c r="O28" s="33">
        <f t="shared" si="5"/>
        <v>1240.7261486085006</v>
      </c>
      <c r="P28" s="34">
        <f t="shared" si="6"/>
        <v>1.3024949973673863E-2</v>
      </c>
      <c r="Q28" s="35">
        <f t="shared" si="7"/>
        <v>93503</v>
      </c>
      <c r="R28" s="36" t="str">
        <f t="shared" si="8"/>
        <v>MENOR VALOR</v>
      </c>
      <c r="S28" s="37">
        <f t="shared" si="9"/>
        <v>93503</v>
      </c>
      <c r="T28" s="50">
        <f t="shared" si="10"/>
        <v>280509</v>
      </c>
    </row>
    <row r="29" spans="1:20" s="25" customFormat="1" ht="42.5" customHeight="1" x14ac:dyDescent="0.35">
      <c r="A29" s="19" t="s">
        <v>47</v>
      </c>
      <c r="B29" s="19"/>
      <c r="C29" s="40"/>
      <c r="D29" s="19"/>
      <c r="E29" s="19"/>
      <c r="F29" s="20"/>
      <c r="G29" s="21"/>
      <c r="H29" s="22"/>
      <c r="I29" s="23"/>
      <c r="J29" s="23"/>
      <c r="K29" s="24"/>
      <c r="L29" s="24"/>
      <c r="M29" s="24"/>
      <c r="N29" s="24"/>
      <c r="O29" s="24"/>
      <c r="P29" s="24"/>
      <c r="Q29" s="24"/>
      <c r="R29" s="24"/>
      <c r="S29" s="24"/>
      <c r="T29" s="50"/>
    </row>
    <row r="30" spans="1:20" s="25" customFormat="1" ht="71" customHeight="1" x14ac:dyDescent="0.35">
      <c r="A30" s="26">
        <v>18</v>
      </c>
      <c r="B30" s="26">
        <v>53101602</v>
      </c>
      <c r="C30" s="27" t="s">
        <v>48</v>
      </c>
      <c r="D30" s="26" t="s">
        <v>28</v>
      </c>
      <c r="E30" s="26">
        <v>7</v>
      </c>
      <c r="F30" s="41">
        <v>210000</v>
      </c>
      <c r="G30" s="30">
        <f t="shared" si="0"/>
        <v>220710</v>
      </c>
      <c r="H30" s="42">
        <v>426606.41</v>
      </c>
      <c r="I30" s="38">
        <v>434350</v>
      </c>
      <c r="J30" s="38">
        <v>364140</v>
      </c>
      <c r="K30" s="33">
        <f t="shared" ref="K30:K38" si="11">MIN(H30:J30)</f>
        <v>364140</v>
      </c>
      <c r="L30" s="33">
        <f t="shared" ref="L30:L38" si="12">AVERAGE(H30:J30)</f>
        <v>408365.47</v>
      </c>
      <c r="M30" s="33">
        <f t="shared" ref="M30:M38" si="13">MEDIAN(H30:J30)</f>
        <v>426606.41</v>
      </c>
      <c r="N30" s="33">
        <f t="shared" ref="N30:N38" si="14">GEOMEAN(H30:J30)</f>
        <v>407110.08737966878</v>
      </c>
      <c r="O30" s="33">
        <f t="shared" ref="O30:O38" si="15">STDEVA(K30,N30)</f>
        <v>30384.440174342279</v>
      </c>
      <c r="P30" s="34">
        <f t="shared" ref="P30:P38" si="16">O30/N30</f>
        <v>7.4634456664803561E-2</v>
      </c>
      <c r="Q30" s="35">
        <f t="shared" ref="Q30:Q38" si="17">ROUND(IF(P30&lt;=$Q$5,K30,N30),0)</f>
        <v>364140</v>
      </c>
      <c r="R30" s="36" t="str">
        <f t="shared" ref="R30:R38" si="18">IF(P30&lt;=$Q$5,"MENOR VALOR","MEDIA GEOMETRICA")</f>
        <v>MENOR VALOR</v>
      </c>
      <c r="S30" s="37">
        <f t="shared" ref="S30:S38" si="19">ROUND(Q30,0)</f>
        <v>364140</v>
      </c>
      <c r="T30" s="50">
        <f t="shared" si="10"/>
        <v>2548980</v>
      </c>
    </row>
    <row r="31" spans="1:20" s="25" customFormat="1" ht="71" customHeight="1" x14ac:dyDescent="0.35">
      <c r="A31" s="26">
        <v>19</v>
      </c>
      <c r="B31" s="26">
        <v>53101602</v>
      </c>
      <c r="C31" s="27" t="s">
        <v>49</v>
      </c>
      <c r="D31" s="26" t="s">
        <v>28</v>
      </c>
      <c r="E31" s="26">
        <v>7</v>
      </c>
      <c r="F31" s="41">
        <v>78000</v>
      </c>
      <c r="G31" s="30">
        <f t="shared" si="0"/>
        <v>81978</v>
      </c>
      <c r="H31" s="42">
        <v>99346.7</v>
      </c>
      <c r="I31" s="38">
        <v>101150</v>
      </c>
      <c r="J31" s="38">
        <v>109242</v>
      </c>
      <c r="K31" s="33">
        <f t="shared" si="11"/>
        <v>99346.7</v>
      </c>
      <c r="L31" s="33">
        <f t="shared" si="12"/>
        <v>103246.23333333334</v>
      </c>
      <c r="M31" s="33">
        <f t="shared" si="13"/>
        <v>101150</v>
      </c>
      <c r="N31" s="33">
        <f t="shared" si="14"/>
        <v>103158.0185859488</v>
      </c>
      <c r="O31" s="33">
        <f t="shared" si="15"/>
        <v>2695.0092173867201</v>
      </c>
      <c r="P31" s="34">
        <f t="shared" si="16"/>
        <v>2.6125057987046375E-2</v>
      </c>
      <c r="Q31" s="35">
        <f t="shared" si="17"/>
        <v>99347</v>
      </c>
      <c r="R31" s="36" t="str">
        <f t="shared" si="18"/>
        <v>MENOR VALOR</v>
      </c>
      <c r="S31" s="37">
        <f t="shared" si="19"/>
        <v>99347</v>
      </c>
      <c r="T31" s="50">
        <f t="shared" si="10"/>
        <v>695429</v>
      </c>
    </row>
    <row r="32" spans="1:20" s="25" customFormat="1" ht="71" customHeight="1" x14ac:dyDescent="0.35">
      <c r="A32" s="26">
        <v>20</v>
      </c>
      <c r="B32" s="26">
        <v>53101602</v>
      </c>
      <c r="C32" s="27" t="s">
        <v>50</v>
      </c>
      <c r="D32" s="26" t="s">
        <v>28</v>
      </c>
      <c r="E32" s="26">
        <v>7</v>
      </c>
      <c r="F32" s="41">
        <v>78000</v>
      </c>
      <c r="G32" s="30">
        <f t="shared" si="0"/>
        <v>81978</v>
      </c>
      <c r="H32" s="42">
        <v>99346.7</v>
      </c>
      <c r="I32" s="38">
        <v>101150</v>
      </c>
      <c r="J32" s="38">
        <v>109242</v>
      </c>
      <c r="K32" s="33">
        <f t="shared" si="11"/>
        <v>99346.7</v>
      </c>
      <c r="L32" s="33">
        <f t="shared" si="12"/>
        <v>103246.23333333334</v>
      </c>
      <c r="M32" s="33">
        <f t="shared" si="13"/>
        <v>101150</v>
      </c>
      <c r="N32" s="33">
        <f t="shared" si="14"/>
        <v>103158.0185859488</v>
      </c>
      <c r="O32" s="33">
        <f t="shared" si="15"/>
        <v>2695.0092173867201</v>
      </c>
      <c r="P32" s="34">
        <f t="shared" si="16"/>
        <v>2.6125057987046375E-2</v>
      </c>
      <c r="Q32" s="35">
        <f t="shared" si="17"/>
        <v>99347</v>
      </c>
      <c r="R32" s="36" t="str">
        <f t="shared" si="18"/>
        <v>MENOR VALOR</v>
      </c>
      <c r="S32" s="37">
        <f t="shared" si="19"/>
        <v>99347</v>
      </c>
      <c r="T32" s="50">
        <f t="shared" si="10"/>
        <v>695429</v>
      </c>
    </row>
    <row r="33" spans="1:20" s="25" customFormat="1" ht="71" customHeight="1" x14ac:dyDescent="0.35">
      <c r="A33" s="26">
        <v>21</v>
      </c>
      <c r="B33" s="26">
        <v>53101602</v>
      </c>
      <c r="C33" s="27" t="s">
        <v>51</v>
      </c>
      <c r="D33" s="26" t="s">
        <v>28</v>
      </c>
      <c r="E33" s="26">
        <v>7</v>
      </c>
      <c r="F33" s="41">
        <v>78000</v>
      </c>
      <c r="G33" s="30">
        <f t="shared" si="0"/>
        <v>81978</v>
      </c>
      <c r="H33" s="42">
        <v>99346.7</v>
      </c>
      <c r="I33" s="38">
        <v>101150</v>
      </c>
      <c r="J33" s="38">
        <v>109242</v>
      </c>
      <c r="K33" s="33">
        <f t="shared" si="11"/>
        <v>99346.7</v>
      </c>
      <c r="L33" s="33">
        <f t="shared" si="12"/>
        <v>103246.23333333334</v>
      </c>
      <c r="M33" s="33">
        <f t="shared" si="13"/>
        <v>101150</v>
      </c>
      <c r="N33" s="33">
        <f t="shared" si="14"/>
        <v>103158.0185859488</v>
      </c>
      <c r="O33" s="33">
        <f t="shared" si="15"/>
        <v>2695.0092173867201</v>
      </c>
      <c r="P33" s="34">
        <f t="shared" si="16"/>
        <v>2.6125057987046375E-2</v>
      </c>
      <c r="Q33" s="35">
        <f t="shared" si="17"/>
        <v>99347</v>
      </c>
      <c r="R33" s="36" t="str">
        <f t="shared" si="18"/>
        <v>MENOR VALOR</v>
      </c>
      <c r="S33" s="37">
        <f t="shared" si="19"/>
        <v>99347</v>
      </c>
      <c r="T33" s="50">
        <f t="shared" si="10"/>
        <v>695429</v>
      </c>
    </row>
    <row r="34" spans="1:20" s="25" customFormat="1" ht="71" customHeight="1" x14ac:dyDescent="0.35">
      <c r="A34" s="26">
        <v>22</v>
      </c>
      <c r="B34" s="26">
        <v>53101502</v>
      </c>
      <c r="C34" s="27" t="s">
        <v>52</v>
      </c>
      <c r="D34" s="26" t="s">
        <v>28</v>
      </c>
      <c r="E34" s="26">
        <v>7</v>
      </c>
      <c r="F34" s="41">
        <v>82000</v>
      </c>
      <c r="G34" s="30">
        <f t="shared" si="0"/>
        <v>86182</v>
      </c>
      <c r="H34" s="42">
        <v>116878.47</v>
      </c>
      <c r="I34" s="38">
        <v>119000</v>
      </c>
      <c r="J34" s="38">
        <v>127449</v>
      </c>
      <c r="K34" s="33">
        <f t="shared" si="11"/>
        <v>116878.47</v>
      </c>
      <c r="L34" s="33">
        <f t="shared" si="12"/>
        <v>121109.15666666666</v>
      </c>
      <c r="M34" s="33">
        <f t="shared" si="13"/>
        <v>119000</v>
      </c>
      <c r="N34" s="33">
        <f t="shared" si="14"/>
        <v>121024.31609849559</v>
      </c>
      <c r="O34" s="33">
        <f t="shared" si="15"/>
        <v>2931.5558900020224</v>
      </c>
      <c r="P34" s="34">
        <f t="shared" si="16"/>
        <v>2.4222866813113628E-2</v>
      </c>
      <c r="Q34" s="35">
        <f t="shared" si="17"/>
        <v>116878</v>
      </c>
      <c r="R34" s="36" t="str">
        <f t="shared" si="18"/>
        <v>MENOR VALOR</v>
      </c>
      <c r="S34" s="37">
        <f t="shared" si="19"/>
        <v>116878</v>
      </c>
      <c r="T34" s="50">
        <f t="shared" si="10"/>
        <v>818146</v>
      </c>
    </row>
    <row r="35" spans="1:20" s="25" customFormat="1" ht="71" customHeight="1" x14ac:dyDescent="0.35">
      <c r="A35" s="26">
        <v>23</v>
      </c>
      <c r="B35" s="26">
        <v>53101502</v>
      </c>
      <c r="C35" s="27" t="s">
        <v>53</v>
      </c>
      <c r="D35" s="26" t="s">
        <v>28</v>
      </c>
      <c r="E35" s="26">
        <v>7</v>
      </c>
      <c r="F35" s="41">
        <v>82000</v>
      </c>
      <c r="G35" s="30">
        <f t="shared" si="0"/>
        <v>86182</v>
      </c>
      <c r="H35" s="42">
        <v>116878.47</v>
      </c>
      <c r="I35" s="38">
        <v>119000</v>
      </c>
      <c r="J35" s="38">
        <v>127449</v>
      </c>
      <c r="K35" s="33">
        <f t="shared" si="11"/>
        <v>116878.47</v>
      </c>
      <c r="L35" s="33">
        <f t="shared" si="12"/>
        <v>121109.15666666666</v>
      </c>
      <c r="M35" s="33">
        <f t="shared" si="13"/>
        <v>119000</v>
      </c>
      <c r="N35" s="33">
        <f t="shared" si="14"/>
        <v>121024.31609849559</v>
      </c>
      <c r="O35" s="33">
        <f t="shared" si="15"/>
        <v>2931.5558900020224</v>
      </c>
      <c r="P35" s="34">
        <f t="shared" si="16"/>
        <v>2.4222866813113628E-2</v>
      </c>
      <c r="Q35" s="35">
        <f t="shared" si="17"/>
        <v>116878</v>
      </c>
      <c r="R35" s="36" t="str">
        <f t="shared" si="18"/>
        <v>MENOR VALOR</v>
      </c>
      <c r="S35" s="37">
        <f t="shared" si="19"/>
        <v>116878</v>
      </c>
      <c r="T35" s="50">
        <f t="shared" si="10"/>
        <v>818146</v>
      </c>
    </row>
    <row r="36" spans="1:20" s="25" customFormat="1" ht="71" customHeight="1" x14ac:dyDescent="0.35">
      <c r="A36" s="26">
        <v>24</v>
      </c>
      <c r="B36" s="26">
        <v>53102501</v>
      </c>
      <c r="C36" s="27" t="s">
        <v>54</v>
      </c>
      <c r="D36" s="26" t="s">
        <v>28</v>
      </c>
      <c r="E36" s="26">
        <v>7</v>
      </c>
      <c r="F36" s="41">
        <v>25000</v>
      </c>
      <c r="G36" s="30">
        <f t="shared" si="0"/>
        <v>26275</v>
      </c>
      <c r="H36" s="42">
        <v>44413.82</v>
      </c>
      <c r="I36" s="38">
        <v>45220</v>
      </c>
      <c r="J36" s="38">
        <v>46124.4</v>
      </c>
      <c r="K36" s="33">
        <f t="shared" si="11"/>
        <v>44413.82</v>
      </c>
      <c r="L36" s="33">
        <f t="shared" si="12"/>
        <v>45252.74</v>
      </c>
      <c r="M36" s="33">
        <f t="shared" si="13"/>
        <v>45220</v>
      </c>
      <c r="N36" s="33">
        <f t="shared" si="14"/>
        <v>45247.348922784178</v>
      </c>
      <c r="O36" s="33">
        <f t="shared" si="15"/>
        <v>589.3939536158108</v>
      </c>
      <c r="P36" s="34">
        <f t="shared" si="16"/>
        <v>1.3026043904177182E-2</v>
      </c>
      <c r="Q36" s="35">
        <f t="shared" si="17"/>
        <v>44414</v>
      </c>
      <c r="R36" s="36" t="str">
        <f t="shared" si="18"/>
        <v>MENOR VALOR</v>
      </c>
      <c r="S36" s="37">
        <f t="shared" si="19"/>
        <v>44414</v>
      </c>
      <c r="T36" s="50">
        <f t="shared" si="10"/>
        <v>310898</v>
      </c>
    </row>
    <row r="37" spans="1:20" s="25" customFormat="1" ht="71" customHeight="1" x14ac:dyDescent="0.35">
      <c r="A37" s="26">
        <v>25</v>
      </c>
      <c r="B37" s="26">
        <v>53111601</v>
      </c>
      <c r="C37" s="27" t="s">
        <v>55</v>
      </c>
      <c r="D37" s="26" t="s">
        <v>43</v>
      </c>
      <c r="E37" s="26">
        <v>5</v>
      </c>
      <c r="F37" s="41">
        <v>115000</v>
      </c>
      <c r="G37" s="30">
        <f t="shared" si="0"/>
        <v>120865</v>
      </c>
      <c r="H37" s="42">
        <v>239600.86</v>
      </c>
      <c r="I37" s="38">
        <v>243950</v>
      </c>
      <c r="J37" s="38">
        <v>254898</v>
      </c>
      <c r="K37" s="33">
        <f t="shared" si="11"/>
        <v>239600.86</v>
      </c>
      <c r="L37" s="33">
        <f t="shared" si="12"/>
        <v>246149.62</v>
      </c>
      <c r="M37" s="33">
        <f t="shared" si="13"/>
        <v>243950</v>
      </c>
      <c r="N37" s="33">
        <f t="shared" si="14"/>
        <v>246066.15002284248</v>
      </c>
      <c r="O37" s="33">
        <f t="shared" si="15"/>
        <v>4571.65041748966</v>
      </c>
      <c r="P37" s="34">
        <f t="shared" si="16"/>
        <v>1.8578948860155167E-2</v>
      </c>
      <c r="Q37" s="35">
        <f t="shared" si="17"/>
        <v>239601</v>
      </c>
      <c r="R37" s="36" t="str">
        <f t="shared" si="18"/>
        <v>MENOR VALOR</v>
      </c>
      <c r="S37" s="37">
        <f t="shared" si="19"/>
        <v>239601</v>
      </c>
      <c r="T37" s="50">
        <f t="shared" si="10"/>
        <v>1198005</v>
      </c>
    </row>
    <row r="38" spans="1:20" s="25" customFormat="1" ht="71" customHeight="1" x14ac:dyDescent="0.35">
      <c r="A38" s="26">
        <v>26</v>
      </c>
      <c r="B38" s="26">
        <v>53111601</v>
      </c>
      <c r="C38" s="27" t="s">
        <v>56</v>
      </c>
      <c r="D38" s="26" t="s">
        <v>43</v>
      </c>
      <c r="E38" s="26">
        <v>16</v>
      </c>
      <c r="F38" s="41">
        <v>115000</v>
      </c>
      <c r="G38" s="30">
        <f t="shared" si="0"/>
        <v>120865</v>
      </c>
      <c r="H38" s="42">
        <v>187005.55</v>
      </c>
      <c r="I38" s="38">
        <v>190400</v>
      </c>
      <c r="J38" s="38">
        <v>206346</v>
      </c>
      <c r="K38" s="33">
        <f t="shared" si="11"/>
        <v>187005.55</v>
      </c>
      <c r="L38" s="33">
        <f t="shared" si="12"/>
        <v>194583.85</v>
      </c>
      <c r="M38" s="33">
        <f t="shared" si="13"/>
        <v>190400</v>
      </c>
      <c r="N38" s="33">
        <f t="shared" si="14"/>
        <v>194404.28418947986</v>
      </c>
      <c r="O38" s="33">
        <f t="shared" si="15"/>
        <v>5231.6951175779732</v>
      </c>
      <c r="P38" s="34">
        <f t="shared" si="16"/>
        <v>2.6911418847533224E-2</v>
      </c>
      <c r="Q38" s="35">
        <f t="shared" si="17"/>
        <v>187006</v>
      </c>
      <c r="R38" s="36" t="str">
        <f t="shared" si="18"/>
        <v>MENOR VALOR</v>
      </c>
      <c r="S38" s="37">
        <f t="shared" si="19"/>
        <v>187006</v>
      </c>
      <c r="T38" s="50">
        <f t="shared" si="10"/>
        <v>2992096</v>
      </c>
    </row>
    <row r="39" spans="1:20" s="25" customFormat="1" ht="42.5" customHeight="1" x14ac:dyDescent="0.35">
      <c r="A39" s="19" t="s">
        <v>57</v>
      </c>
      <c r="B39" s="19"/>
      <c r="C39" s="19"/>
      <c r="D39" s="19"/>
      <c r="E39" s="19"/>
      <c r="F39" s="20"/>
      <c r="G39" s="21"/>
      <c r="H39" s="22"/>
      <c r="I39" s="23"/>
      <c r="J39" s="23"/>
      <c r="K39" s="24"/>
      <c r="L39" s="24"/>
      <c r="M39" s="24"/>
      <c r="N39" s="24"/>
      <c r="O39" s="24"/>
      <c r="P39" s="24"/>
      <c r="Q39" s="24"/>
      <c r="R39" s="24"/>
      <c r="S39" s="24"/>
      <c r="T39" s="50"/>
    </row>
    <row r="40" spans="1:20" s="25" customFormat="1" ht="71" customHeight="1" x14ac:dyDescent="0.35">
      <c r="A40" s="26">
        <v>27</v>
      </c>
      <c r="B40" s="26">
        <v>53102704</v>
      </c>
      <c r="C40" s="27" t="s">
        <v>58</v>
      </c>
      <c r="D40" s="26" t="s">
        <v>28</v>
      </c>
      <c r="E40" s="26">
        <v>46</v>
      </c>
      <c r="F40" s="41">
        <v>80000</v>
      </c>
      <c r="G40" s="30">
        <f t="shared" si="0"/>
        <v>84080</v>
      </c>
      <c r="H40" s="42">
        <v>111035</v>
      </c>
      <c r="I40" s="41">
        <v>113050</v>
      </c>
      <c r="J40" s="41">
        <v>115311</v>
      </c>
      <c r="K40" s="33">
        <f t="shared" ref="K40:K44" si="20">MIN(H40:J40)</f>
        <v>111035</v>
      </c>
      <c r="L40" s="33">
        <f t="shared" ref="L40:L44" si="21">AVERAGE(H40:J40)</f>
        <v>113132</v>
      </c>
      <c r="M40" s="33">
        <f t="shared" ref="M40:M44" si="22">MEDIAN(H40:J40)</f>
        <v>113050</v>
      </c>
      <c r="N40" s="33">
        <f t="shared" ref="N40:N44" si="23">GEOMEAN(H40:J40)</f>
        <v>113118.52512185386</v>
      </c>
      <c r="O40" s="33">
        <f t="shared" ref="O40:O44" si="24">STDEVA(K40,N40)</f>
        <v>1473.2747424353931</v>
      </c>
      <c r="P40" s="34">
        <f t="shared" ref="P40:P44" si="25">O40/N40</f>
        <v>1.3024168595270738E-2</v>
      </c>
      <c r="Q40" s="35">
        <f t="shared" ref="Q40:Q44" si="26">ROUND(IF(P40&lt;=$Q$5,K40,N40),0)</f>
        <v>111035</v>
      </c>
      <c r="R40" s="36" t="str">
        <f t="shared" ref="R40:R44" si="27">IF(P40&lt;=$Q$5,"MENOR VALOR","MEDIA GEOMETRICA")</f>
        <v>MENOR VALOR</v>
      </c>
      <c r="S40" s="37">
        <f t="shared" ref="S40:S44" si="28">ROUND(Q40,0)</f>
        <v>111035</v>
      </c>
      <c r="T40" s="50">
        <f t="shared" si="10"/>
        <v>5107610</v>
      </c>
    </row>
    <row r="41" spans="1:20" s="25" customFormat="1" ht="71" customHeight="1" x14ac:dyDescent="0.35">
      <c r="A41" s="26">
        <v>28</v>
      </c>
      <c r="B41" s="26">
        <v>53102704</v>
      </c>
      <c r="C41" s="27" t="s">
        <v>59</v>
      </c>
      <c r="D41" s="26" t="s">
        <v>28</v>
      </c>
      <c r="E41" s="26">
        <v>23</v>
      </c>
      <c r="F41" s="41">
        <v>80000</v>
      </c>
      <c r="G41" s="30">
        <f t="shared" si="0"/>
        <v>84080</v>
      </c>
      <c r="H41" s="42">
        <v>111035</v>
      </c>
      <c r="I41" s="41">
        <v>113050</v>
      </c>
      <c r="J41" s="41">
        <v>115311</v>
      </c>
      <c r="K41" s="33">
        <f t="shared" si="20"/>
        <v>111035</v>
      </c>
      <c r="L41" s="33">
        <f t="shared" si="21"/>
        <v>113132</v>
      </c>
      <c r="M41" s="33">
        <f t="shared" si="22"/>
        <v>113050</v>
      </c>
      <c r="N41" s="33">
        <f t="shared" si="23"/>
        <v>113118.52512185386</v>
      </c>
      <c r="O41" s="33">
        <f t="shared" si="24"/>
        <v>1473.2747424353931</v>
      </c>
      <c r="P41" s="34">
        <f t="shared" si="25"/>
        <v>1.3024168595270738E-2</v>
      </c>
      <c r="Q41" s="35">
        <f t="shared" si="26"/>
        <v>111035</v>
      </c>
      <c r="R41" s="36" t="str">
        <f t="shared" si="27"/>
        <v>MENOR VALOR</v>
      </c>
      <c r="S41" s="37">
        <f t="shared" si="28"/>
        <v>111035</v>
      </c>
      <c r="T41" s="50">
        <f t="shared" si="10"/>
        <v>2553805</v>
      </c>
    </row>
    <row r="42" spans="1:20" s="25" customFormat="1" ht="71" customHeight="1" x14ac:dyDescent="0.35">
      <c r="A42" s="26">
        <v>29</v>
      </c>
      <c r="B42" s="26">
        <v>53102704</v>
      </c>
      <c r="C42" s="27" t="s">
        <v>60</v>
      </c>
      <c r="D42" s="26" t="s">
        <v>28</v>
      </c>
      <c r="E42" s="26">
        <v>6</v>
      </c>
      <c r="F42" s="41">
        <v>80000</v>
      </c>
      <c r="G42" s="30">
        <f t="shared" si="0"/>
        <v>84080</v>
      </c>
      <c r="H42" s="42">
        <v>111035</v>
      </c>
      <c r="I42" s="41">
        <v>113050</v>
      </c>
      <c r="J42" s="41">
        <v>115311</v>
      </c>
      <c r="K42" s="33">
        <f t="shared" si="20"/>
        <v>111035</v>
      </c>
      <c r="L42" s="33">
        <f t="shared" si="21"/>
        <v>113132</v>
      </c>
      <c r="M42" s="33">
        <f t="shared" si="22"/>
        <v>113050</v>
      </c>
      <c r="N42" s="33">
        <f t="shared" si="23"/>
        <v>113118.52512185386</v>
      </c>
      <c r="O42" s="33">
        <f t="shared" si="24"/>
        <v>1473.2747424353931</v>
      </c>
      <c r="P42" s="34">
        <f t="shared" si="25"/>
        <v>1.3024168595270738E-2</v>
      </c>
      <c r="Q42" s="35">
        <f t="shared" si="26"/>
        <v>111035</v>
      </c>
      <c r="R42" s="36" t="str">
        <f t="shared" si="27"/>
        <v>MENOR VALOR</v>
      </c>
      <c r="S42" s="37">
        <f t="shared" si="28"/>
        <v>111035</v>
      </c>
      <c r="T42" s="50">
        <f t="shared" si="10"/>
        <v>666210</v>
      </c>
    </row>
    <row r="43" spans="1:20" s="25" customFormat="1" ht="71" customHeight="1" x14ac:dyDescent="0.35">
      <c r="A43" s="26">
        <v>30</v>
      </c>
      <c r="B43" s="26">
        <v>53102704</v>
      </c>
      <c r="C43" s="27" t="s">
        <v>61</v>
      </c>
      <c r="D43" s="26" t="s">
        <v>28</v>
      </c>
      <c r="E43" s="26">
        <v>12</v>
      </c>
      <c r="F43" s="41">
        <v>80000</v>
      </c>
      <c r="G43" s="30">
        <f t="shared" si="0"/>
        <v>84080</v>
      </c>
      <c r="H43" s="42">
        <v>111035</v>
      </c>
      <c r="I43" s="41">
        <v>113050</v>
      </c>
      <c r="J43" s="41">
        <v>115311</v>
      </c>
      <c r="K43" s="33">
        <f t="shared" si="20"/>
        <v>111035</v>
      </c>
      <c r="L43" s="33">
        <f t="shared" si="21"/>
        <v>113132</v>
      </c>
      <c r="M43" s="33">
        <f t="shared" si="22"/>
        <v>113050</v>
      </c>
      <c r="N43" s="33">
        <f t="shared" si="23"/>
        <v>113118.52512185386</v>
      </c>
      <c r="O43" s="33">
        <f t="shared" si="24"/>
        <v>1473.2747424353931</v>
      </c>
      <c r="P43" s="34">
        <f t="shared" si="25"/>
        <v>1.3024168595270738E-2</v>
      </c>
      <c r="Q43" s="35">
        <f t="shared" si="26"/>
        <v>111035</v>
      </c>
      <c r="R43" s="36" t="str">
        <f t="shared" si="27"/>
        <v>MENOR VALOR</v>
      </c>
      <c r="S43" s="37">
        <f t="shared" si="28"/>
        <v>111035</v>
      </c>
      <c r="T43" s="50">
        <f t="shared" si="10"/>
        <v>1332420</v>
      </c>
    </row>
    <row r="44" spans="1:20" s="25" customFormat="1" ht="71" customHeight="1" x14ac:dyDescent="0.35">
      <c r="A44" s="26">
        <v>31</v>
      </c>
      <c r="B44" s="26">
        <v>46181605</v>
      </c>
      <c r="C44" s="27" t="s">
        <v>62</v>
      </c>
      <c r="D44" s="26" t="s">
        <v>43</v>
      </c>
      <c r="E44" s="26">
        <v>87</v>
      </c>
      <c r="F44" s="41">
        <v>115000</v>
      </c>
      <c r="G44" s="30">
        <f t="shared" si="0"/>
        <v>120865</v>
      </c>
      <c r="H44" s="42">
        <v>157786</v>
      </c>
      <c r="I44" s="41">
        <v>160650</v>
      </c>
      <c r="J44" s="41">
        <v>182070</v>
      </c>
      <c r="K44" s="33">
        <f t="shared" si="20"/>
        <v>157786</v>
      </c>
      <c r="L44" s="33">
        <f t="shared" si="21"/>
        <v>166835.33333333334</v>
      </c>
      <c r="M44" s="33">
        <f t="shared" si="22"/>
        <v>160650</v>
      </c>
      <c r="N44" s="33">
        <f t="shared" si="23"/>
        <v>166492.95555586898</v>
      </c>
      <c r="O44" s="33">
        <f t="shared" si="24"/>
        <v>6156.7473170448375</v>
      </c>
      <c r="P44" s="34">
        <f t="shared" si="25"/>
        <v>3.6979025908269479E-2</v>
      </c>
      <c r="Q44" s="35">
        <f t="shared" si="26"/>
        <v>157786</v>
      </c>
      <c r="R44" s="36" t="str">
        <f t="shared" si="27"/>
        <v>MENOR VALOR</v>
      </c>
      <c r="S44" s="37">
        <f t="shared" si="28"/>
        <v>157786</v>
      </c>
      <c r="T44" s="50">
        <f t="shared" si="10"/>
        <v>13727382</v>
      </c>
    </row>
    <row r="45" spans="1:20" s="25" customFormat="1" ht="42.5" customHeight="1" x14ac:dyDescent="0.35">
      <c r="A45" s="19" t="s">
        <v>63</v>
      </c>
      <c r="B45" s="19"/>
      <c r="C45" s="19"/>
      <c r="D45" s="19"/>
      <c r="E45" s="19"/>
      <c r="F45" s="20"/>
      <c r="G45" s="21"/>
      <c r="H45" s="22"/>
      <c r="I45" s="23"/>
      <c r="J45" s="23"/>
      <c r="K45" s="24"/>
      <c r="L45" s="24"/>
      <c r="M45" s="24"/>
      <c r="N45" s="24"/>
      <c r="O45" s="24"/>
      <c r="P45" s="24"/>
      <c r="Q45" s="24"/>
      <c r="R45" s="24"/>
      <c r="S45" s="24"/>
      <c r="T45" s="50"/>
    </row>
    <row r="46" spans="1:20" s="25" customFormat="1" ht="106" customHeight="1" x14ac:dyDescent="0.35">
      <c r="A46" s="26">
        <v>32</v>
      </c>
      <c r="B46" s="26">
        <v>53102704</v>
      </c>
      <c r="C46" s="27" t="s">
        <v>64</v>
      </c>
      <c r="D46" s="26" t="s">
        <v>28</v>
      </c>
      <c r="E46" s="26">
        <v>42</v>
      </c>
      <c r="F46" s="41">
        <v>90000</v>
      </c>
      <c r="G46" s="30">
        <f t="shared" si="0"/>
        <v>94590</v>
      </c>
      <c r="H46" s="42">
        <v>99347</v>
      </c>
      <c r="I46" s="41">
        <v>101150</v>
      </c>
      <c r="J46" s="41">
        <v>109242</v>
      </c>
      <c r="K46" s="33">
        <f t="shared" ref="K46:K50" si="29">MIN(H46:J46)</f>
        <v>99347</v>
      </c>
      <c r="L46" s="33">
        <f t="shared" ref="L46:L50" si="30">AVERAGE(H46:J46)</f>
        <v>103246.33333333333</v>
      </c>
      <c r="M46" s="33">
        <f t="shared" ref="M46:M50" si="31">MEDIAN(H46:J46)</f>
        <v>101150</v>
      </c>
      <c r="N46" s="33">
        <f t="shared" ref="N46:N50" si="32">GEOMEAN(H46:J46)</f>
        <v>103158.12242222596</v>
      </c>
      <c r="O46" s="33">
        <f t="shared" ref="O46:O50" si="33">STDEVA(K46,N46)</f>
        <v>2694.8705086880786</v>
      </c>
      <c r="P46" s="34">
        <f t="shared" ref="P46:P50" si="34">O46/N46</f>
        <v>2.6123687068071864E-2</v>
      </c>
      <c r="Q46" s="35">
        <f t="shared" ref="Q46:Q50" si="35">ROUND(IF(P46&lt;=$Q$5,K46,N46),0)</f>
        <v>99347</v>
      </c>
      <c r="R46" s="36" t="str">
        <f t="shared" ref="R46:R50" si="36">IF(P46&lt;=$Q$5,"MENOR VALOR","MEDIA GEOMETRICA")</f>
        <v>MENOR VALOR</v>
      </c>
      <c r="S46" s="37">
        <f t="shared" ref="S46:S50" si="37">ROUND(Q46,0)</f>
        <v>99347</v>
      </c>
      <c r="T46" s="50">
        <f t="shared" si="10"/>
        <v>4172574</v>
      </c>
    </row>
    <row r="47" spans="1:20" s="25" customFormat="1" ht="92.5" customHeight="1" x14ac:dyDescent="0.35">
      <c r="A47" s="26">
        <v>33</v>
      </c>
      <c r="B47" s="26">
        <v>46181500</v>
      </c>
      <c r="C47" s="27" t="s">
        <v>65</v>
      </c>
      <c r="D47" s="26" t="s">
        <v>28</v>
      </c>
      <c r="E47" s="26">
        <v>42</v>
      </c>
      <c r="F47" s="41">
        <v>60000</v>
      </c>
      <c r="G47" s="30">
        <f t="shared" si="0"/>
        <v>63060</v>
      </c>
      <c r="H47" s="42">
        <v>114541</v>
      </c>
      <c r="I47" s="41">
        <v>116620</v>
      </c>
      <c r="J47" s="41">
        <v>127449</v>
      </c>
      <c r="K47" s="33">
        <f t="shared" si="29"/>
        <v>114541</v>
      </c>
      <c r="L47" s="33">
        <f t="shared" si="30"/>
        <v>119536.66666666667</v>
      </c>
      <c r="M47" s="33">
        <f t="shared" si="31"/>
        <v>116620</v>
      </c>
      <c r="N47" s="33">
        <f t="shared" si="32"/>
        <v>119405.26585502479</v>
      </c>
      <c r="O47" s="33">
        <f t="shared" si="33"/>
        <v>3439.5553715822066</v>
      </c>
      <c r="P47" s="34">
        <f t="shared" si="34"/>
        <v>2.8805726003393543E-2</v>
      </c>
      <c r="Q47" s="35">
        <f t="shared" si="35"/>
        <v>114541</v>
      </c>
      <c r="R47" s="36" t="str">
        <f t="shared" si="36"/>
        <v>MENOR VALOR</v>
      </c>
      <c r="S47" s="37">
        <f t="shared" si="37"/>
        <v>114541</v>
      </c>
      <c r="T47" s="50">
        <f t="shared" si="10"/>
        <v>4810722</v>
      </c>
    </row>
    <row r="48" spans="1:20" s="43" customFormat="1" ht="71" customHeight="1" x14ac:dyDescent="0.35">
      <c r="A48" s="26">
        <v>34</v>
      </c>
      <c r="B48" s="26">
        <v>46181500</v>
      </c>
      <c r="C48" s="27" t="s">
        <v>66</v>
      </c>
      <c r="D48" s="26" t="s">
        <v>28</v>
      </c>
      <c r="E48" s="26">
        <v>42</v>
      </c>
      <c r="F48" s="41">
        <v>28000</v>
      </c>
      <c r="G48" s="30">
        <f t="shared" si="0"/>
        <v>29428</v>
      </c>
      <c r="H48" s="42">
        <v>65218</v>
      </c>
      <c r="I48" s="41">
        <v>66402</v>
      </c>
      <c r="J48" s="41">
        <v>72828</v>
      </c>
      <c r="K48" s="33">
        <f t="shared" si="29"/>
        <v>65218</v>
      </c>
      <c r="L48" s="33">
        <f t="shared" si="30"/>
        <v>68149.333333333328</v>
      </c>
      <c r="M48" s="33">
        <f t="shared" si="31"/>
        <v>66402</v>
      </c>
      <c r="N48" s="33">
        <f t="shared" si="32"/>
        <v>68068.942999634077</v>
      </c>
      <c r="O48" s="33">
        <f t="shared" si="33"/>
        <v>2015.9211278175726</v>
      </c>
      <c r="P48" s="34">
        <f t="shared" si="34"/>
        <v>2.9615872363823979E-2</v>
      </c>
      <c r="Q48" s="35">
        <f t="shared" si="35"/>
        <v>65218</v>
      </c>
      <c r="R48" s="36" t="str">
        <f t="shared" si="36"/>
        <v>MENOR VALOR</v>
      </c>
      <c r="S48" s="37">
        <f t="shared" si="37"/>
        <v>65218</v>
      </c>
      <c r="T48" s="50">
        <f t="shared" si="10"/>
        <v>2739156</v>
      </c>
    </row>
    <row r="49" spans="1:20" s="25" customFormat="1" ht="71" customHeight="1" x14ac:dyDescent="0.35">
      <c r="A49" s="26">
        <v>35</v>
      </c>
      <c r="B49" s="26">
        <v>46181500</v>
      </c>
      <c r="C49" s="27" t="s">
        <v>67</v>
      </c>
      <c r="D49" s="26" t="s">
        <v>28</v>
      </c>
      <c r="E49" s="26">
        <v>42</v>
      </c>
      <c r="F49" s="41">
        <v>18000</v>
      </c>
      <c r="G49" s="30">
        <f t="shared" si="0"/>
        <v>18918</v>
      </c>
      <c r="H49" s="42">
        <v>25713</v>
      </c>
      <c r="I49" s="41">
        <v>26180</v>
      </c>
      <c r="J49" s="41">
        <v>26704</v>
      </c>
      <c r="K49" s="33">
        <f t="shared" si="29"/>
        <v>25713</v>
      </c>
      <c r="L49" s="33">
        <f t="shared" si="30"/>
        <v>26199</v>
      </c>
      <c r="M49" s="33">
        <f t="shared" si="31"/>
        <v>26180</v>
      </c>
      <c r="N49" s="33">
        <f t="shared" si="32"/>
        <v>26195.874660461657</v>
      </c>
      <c r="O49" s="33">
        <f t="shared" si="33"/>
        <v>341.44394687558946</v>
      </c>
      <c r="P49" s="34">
        <f t="shared" si="34"/>
        <v>1.3034264032074586E-2</v>
      </c>
      <c r="Q49" s="35">
        <f t="shared" si="35"/>
        <v>25713</v>
      </c>
      <c r="R49" s="36" t="str">
        <f t="shared" si="36"/>
        <v>MENOR VALOR</v>
      </c>
      <c r="S49" s="37">
        <f t="shared" si="37"/>
        <v>25713</v>
      </c>
      <c r="T49" s="50">
        <f t="shared" si="10"/>
        <v>1079946</v>
      </c>
    </row>
    <row r="50" spans="1:20" s="25" customFormat="1" ht="71" customHeight="1" x14ac:dyDescent="0.35">
      <c r="A50" s="26">
        <v>36</v>
      </c>
      <c r="B50" s="26">
        <v>46181605</v>
      </c>
      <c r="C50" s="27" t="s">
        <v>68</v>
      </c>
      <c r="D50" s="26" t="s">
        <v>43</v>
      </c>
      <c r="E50" s="26">
        <v>42</v>
      </c>
      <c r="F50" s="41">
        <v>130000</v>
      </c>
      <c r="G50" s="30">
        <f t="shared" si="0"/>
        <v>136630</v>
      </c>
      <c r="H50" s="42">
        <v>157786</v>
      </c>
      <c r="I50" s="41">
        <v>160650</v>
      </c>
      <c r="J50" s="41">
        <v>182070</v>
      </c>
      <c r="K50" s="33">
        <f t="shared" si="29"/>
        <v>157786</v>
      </c>
      <c r="L50" s="33">
        <f t="shared" si="30"/>
        <v>166835.33333333334</v>
      </c>
      <c r="M50" s="33">
        <f t="shared" si="31"/>
        <v>160650</v>
      </c>
      <c r="N50" s="33">
        <f t="shared" si="32"/>
        <v>166492.95555586898</v>
      </c>
      <c r="O50" s="33">
        <f t="shared" si="33"/>
        <v>6156.7473170448375</v>
      </c>
      <c r="P50" s="34">
        <f t="shared" si="34"/>
        <v>3.6979025908269479E-2</v>
      </c>
      <c r="Q50" s="35">
        <f t="shared" si="35"/>
        <v>157786</v>
      </c>
      <c r="R50" s="36" t="str">
        <f t="shared" si="36"/>
        <v>MENOR VALOR</v>
      </c>
      <c r="S50" s="37">
        <f t="shared" si="37"/>
        <v>157786</v>
      </c>
      <c r="T50" s="50">
        <f t="shared" si="10"/>
        <v>6627012</v>
      </c>
    </row>
    <row r="51" spans="1:20" s="25" customFormat="1" ht="42.5" customHeight="1" x14ac:dyDescent="0.35">
      <c r="A51" s="19" t="s">
        <v>69</v>
      </c>
      <c r="B51" s="19"/>
      <c r="C51" s="19"/>
      <c r="D51" s="19"/>
      <c r="E51" s="19"/>
      <c r="F51" s="20"/>
      <c r="G51" s="21"/>
      <c r="H51" s="22"/>
      <c r="I51" s="23"/>
      <c r="J51" s="23"/>
      <c r="K51" s="24"/>
      <c r="L51" s="24"/>
      <c r="M51" s="24"/>
      <c r="N51" s="24"/>
      <c r="O51" s="24"/>
      <c r="P51" s="24"/>
      <c r="Q51" s="24"/>
      <c r="R51" s="24"/>
      <c r="S51" s="24"/>
      <c r="T51" s="50"/>
    </row>
    <row r="52" spans="1:20" s="25" customFormat="1" ht="71" customHeight="1" x14ac:dyDescent="0.35">
      <c r="A52" s="26">
        <v>37</v>
      </c>
      <c r="B52" s="26">
        <v>53102704</v>
      </c>
      <c r="C52" s="27" t="s">
        <v>70</v>
      </c>
      <c r="D52" s="26" t="s">
        <v>28</v>
      </c>
      <c r="E52" s="26">
        <v>2</v>
      </c>
      <c r="F52" s="41">
        <v>150000</v>
      </c>
      <c r="G52" s="30">
        <f t="shared" si="0"/>
        <v>157650</v>
      </c>
      <c r="H52" s="42">
        <v>268820</v>
      </c>
      <c r="I52" s="38">
        <v>273700</v>
      </c>
      <c r="J52" s="38">
        <v>279174</v>
      </c>
      <c r="K52" s="33">
        <f t="shared" ref="K52:K57" si="38">MIN(H52:J52)</f>
        <v>268820</v>
      </c>
      <c r="L52" s="33">
        <f t="shared" ref="L52:L57" si="39">AVERAGE(H52:J52)</f>
        <v>273898</v>
      </c>
      <c r="M52" s="33">
        <f t="shared" ref="M52:M57" si="40">MEDIAN(H52:J52)</f>
        <v>273700</v>
      </c>
      <c r="N52" s="33">
        <f t="shared" ref="N52:N57" si="41">GEOMEAN(H52:J52)</f>
        <v>273865.36673365964</v>
      </c>
      <c r="O52" s="33">
        <f t="shared" ref="O52:O57" si="42">STDEVA(K52,N52)</f>
        <v>3567.6130309437535</v>
      </c>
      <c r="P52" s="34">
        <f t="shared" ref="P52:P57" si="43">O52/N52</f>
        <v>1.3026886435090345E-2</v>
      </c>
      <c r="Q52" s="35">
        <f t="shared" ref="Q52:Q57" si="44">ROUND(IF(P52&lt;=$Q$5,K52,N52),0)</f>
        <v>268820</v>
      </c>
      <c r="R52" s="36" t="str">
        <f t="shared" ref="R52:R57" si="45">IF(P52&lt;=$Q$5,"MENOR VALOR","MEDIA GEOMETRICA")</f>
        <v>MENOR VALOR</v>
      </c>
      <c r="S52" s="37">
        <f t="shared" ref="S52:S57" si="46">ROUND(Q52,0)</f>
        <v>268820</v>
      </c>
      <c r="T52" s="50">
        <f t="shared" si="10"/>
        <v>537640</v>
      </c>
    </row>
    <row r="53" spans="1:20" s="25" customFormat="1" ht="92.5" customHeight="1" x14ac:dyDescent="0.35">
      <c r="A53" s="26">
        <v>38</v>
      </c>
      <c r="B53" s="26">
        <v>53102704</v>
      </c>
      <c r="C53" s="27" t="s">
        <v>71</v>
      </c>
      <c r="D53" s="26" t="s">
        <v>28</v>
      </c>
      <c r="E53" s="26">
        <v>2</v>
      </c>
      <c r="F53" s="41">
        <v>150000</v>
      </c>
      <c r="G53" s="30">
        <f t="shared" si="0"/>
        <v>157650</v>
      </c>
      <c r="H53" s="42">
        <v>268820</v>
      </c>
      <c r="I53" s="38">
        <v>273700</v>
      </c>
      <c r="J53" s="38">
        <v>279174</v>
      </c>
      <c r="K53" s="33">
        <f t="shared" si="38"/>
        <v>268820</v>
      </c>
      <c r="L53" s="33">
        <f t="shared" si="39"/>
        <v>273898</v>
      </c>
      <c r="M53" s="33">
        <f t="shared" si="40"/>
        <v>273700</v>
      </c>
      <c r="N53" s="33">
        <f t="shared" si="41"/>
        <v>273865.36673365964</v>
      </c>
      <c r="O53" s="33">
        <f t="shared" si="42"/>
        <v>3567.6130309437535</v>
      </c>
      <c r="P53" s="34">
        <f t="shared" si="43"/>
        <v>1.3026886435090345E-2</v>
      </c>
      <c r="Q53" s="35">
        <f t="shared" si="44"/>
        <v>268820</v>
      </c>
      <c r="R53" s="36" t="str">
        <f t="shared" si="45"/>
        <v>MENOR VALOR</v>
      </c>
      <c r="S53" s="37">
        <f t="shared" si="46"/>
        <v>268820</v>
      </c>
      <c r="T53" s="50">
        <f t="shared" si="10"/>
        <v>537640</v>
      </c>
    </row>
    <row r="54" spans="1:20" s="25" customFormat="1" ht="105" customHeight="1" x14ac:dyDescent="0.35">
      <c r="A54" s="26">
        <v>39</v>
      </c>
      <c r="B54" s="26">
        <v>53102704</v>
      </c>
      <c r="C54" s="27" t="s">
        <v>72</v>
      </c>
      <c r="D54" s="26" t="s">
        <v>28</v>
      </c>
      <c r="E54" s="26">
        <v>1</v>
      </c>
      <c r="F54" s="41">
        <v>150000</v>
      </c>
      <c r="G54" s="30">
        <f t="shared" si="0"/>
        <v>157650</v>
      </c>
      <c r="H54" s="42">
        <v>268820</v>
      </c>
      <c r="I54" s="38">
        <v>273700</v>
      </c>
      <c r="J54" s="38">
        <v>279174</v>
      </c>
      <c r="K54" s="33">
        <f t="shared" si="38"/>
        <v>268820</v>
      </c>
      <c r="L54" s="33">
        <f t="shared" si="39"/>
        <v>273898</v>
      </c>
      <c r="M54" s="33">
        <f t="shared" si="40"/>
        <v>273700</v>
      </c>
      <c r="N54" s="33">
        <f t="shared" si="41"/>
        <v>273865.36673365964</v>
      </c>
      <c r="O54" s="33">
        <f t="shared" si="42"/>
        <v>3567.6130309437535</v>
      </c>
      <c r="P54" s="34">
        <f t="shared" si="43"/>
        <v>1.3026886435090345E-2</v>
      </c>
      <c r="Q54" s="35">
        <f t="shared" si="44"/>
        <v>268820</v>
      </c>
      <c r="R54" s="36" t="str">
        <f t="shared" si="45"/>
        <v>MENOR VALOR</v>
      </c>
      <c r="S54" s="37">
        <f t="shared" si="46"/>
        <v>268820</v>
      </c>
      <c r="T54" s="50">
        <f t="shared" si="10"/>
        <v>268820</v>
      </c>
    </row>
    <row r="55" spans="1:20" s="25" customFormat="1" ht="71" customHeight="1" x14ac:dyDescent="0.35">
      <c r="A55" s="26">
        <v>40</v>
      </c>
      <c r="B55" s="26">
        <v>53102704</v>
      </c>
      <c r="C55" s="27" t="s">
        <v>73</v>
      </c>
      <c r="D55" s="26" t="s">
        <v>28</v>
      </c>
      <c r="E55" s="26">
        <v>1</v>
      </c>
      <c r="F55" s="41">
        <v>150000</v>
      </c>
      <c r="G55" s="30">
        <f t="shared" si="0"/>
        <v>157650</v>
      </c>
      <c r="H55" s="42">
        <v>268820</v>
      </c>
      <c r="I55" s="38">
        <v>273700</v>
      </c>
      <c r="J55" s="38">
        <v>279174</v>
      </c>
      <c r="K55" s="33">
        <f t="shared" si="38"/>
        <v>268820</v>
      </c>
      <c r="L55" s="33">
        <f t="shared" si="39"/>
        <v>273898</v>
      </c>
      <c r="M55" s="33">
        <f t="shared" si="40"/>
        <v>273700</v>
      </c>
      <c r="N55" s="33">
        <f t="shared" si="41"/>
        <v>273865.36673365964</v>
      </c>
      <c r="O55" s="33">
        <f t="shared" si="42"/>
        <v>3567.6130309437535</v>
      </c>
      <c r="P55" s="34">
        <f t="shared" si="43"/>
        <v>1.3026886435090345E-2</v>
      </c>
      <c r="Q55" s="35">
        <f t="shared" si="44"/>
        <v>268820</v>
      </c>
      <c r="R55" s="36" t="str">
        <f t="shared" si="45"/>
        <v>MENOR VALOR</v>
      </c>
      <c r="S55" s="37">
        <f t="shared" si="46"/>
        <v>268820</v>
      </c>
      <c r="T55" s="50">
        <f t="shared" si="10"/>
        <v>268820</v>
      </c>
    </row>
    <row r="56" spans="1:20" s="25" customFormat="1" ht="71" customHeight="1" x14ac:dyDescent="0.35">
      <c r="A56" s="26">
        <v>41</v>
      </c>
      <c r="B56" s="26">
        <v>53102704</v>
      </c>
      <c r="C56" s="27" t="s">
        <v>74</v>
      </c>
      <c r="D56" s="26" t="s">
        <v>28</v>
      </c>
      <c r="E56" s="26">
        <v>3</v>
      </c>
      <c r="F56" s="41">
        <v>150000</v>
      </c>
      <c r="G56" s="30">
        <f t="shared" si="0"/>
        <v>157650</v>
      </c>
      <c r="H56" s="42">
        <v>268820</v>
      </c>
      <c r="I56" s="38">
        <v>273700</v>
      </c>
      <c r="J56" s="38">
        <v>279174</v>
      </c>
      <c r="K56" s="33">
        <f t="shared" si="38"/>
        <v>268820</v>
      </c>
      <c r="L56" s="33">
        <f t="shared" si="39"/>
        <v>273898</v>
      </c>
      <c r="M56" s="33">
        <f t="shared" si="40"/>
        <v>273700</v>
      </c>
      <c r="N56" s="33">
        <f t="shared" si="41"/>
        <v>273865.36673365964</v>
      </c>
      <c r="O56" s="33">
        <f t="shared" si="42"/>
        <v>3567.6130309437535</v>
      </c>
      <c r="P56" s="34">
        <f t="shared" si="43"/>
        <v>1.3026886435090345E-2</v>
      </c>
      <c r="Q56" s="35">
        <f t="shared" si="44"/>
        <v>268820</v>
      </c>
      <c r="R56" s="36" t="str">
        <f t="shared" si="45"/>
        <v>MENOR VALOR</v>
      </c>
      <c r="S56" s="37">
        <f t="shared" si="46"/>
        <v>268820</v>
      </c>
      <c r="T56" s="50">
        <f t="shared" si="10"/>
        <v>806460</v>
      </c>
    </row>
    <row r="57" spans="1:20" s="25" customFormat="1" ht="71" customHeight="1" x14ac:dyDescent="0.35">
      <c r="A57" s="26">
        <v>42</v>
      </c>
      <c r="B57" s="26">
        <v>53111600</v>
      </c>
      <c r="C57" s="27" t="s">
        <v>75</v>
      </c>
      <c r="D57" s="26" t="s">
        <v>43</v>
      </c>
      <c r="E57" s="26">
        <v>9</v>
      </c>
      <c r="F57" s="41">
        <v>110000</v>
      </c>
      <c r="G57" s="30">
        <f t="shared" si="0"/>
        <v>115610</v>
      </c>
      <c r="H57" s="42">
        <v>163630</v>
      </c>
      <c r="I57" s="38">
        <v>166600</v>
      </c>
      <c r="J57" s="38">
        <v>169932</v>
      </c>
      <c r="K57" s="33">
        <f t="shared" si="38"/>
        <v>163630</v>
      </c>
      <c r="L57" s="33">
        <f t="shared" si="39"/>
        <v>166720.66666666666</v>
      </c>
      <c r="M57" s="33">
        <f t="shared" si="40"/>
        <v>166600</v>
      </c>
      <c r="N57" s="33">
        <f t="shared" si="41"/>
        <v>166700.80565928074</v>
      </c>
      <c r="O57" s="33">
        <f t="shared" si="42"/>
        <v>2171.3875053834386</v>
      </c>
      <c r="P57" s="34">
        <f t="shared" si="43"/>
        <v>1.3025656935465152E-2</v>
      </c>
      <c r="Q57" s="35">
        <f t="shared" si="44"/>
        <v>163630</v>
      </c>
      <c r="R57" s="36" t="str">
        <f t="shared" si="45"/>
        <v>MENOR VALOR</v>
      </c>
      <c r="S57" s="37">
        <f t="shared" si="46"/>
        <v>163630</v>
      </c>
      <c r="T57" s="50">
        <f t="shared" si="10"/>
        <v>1472670</v>
      </c>
    </row>
    <row r="58" spans="1:20" s="25" customFormat="1" ht="42.5" customHeight="1" x14ac:dyDescent="0.35">
      <c r="A58" s="19" t="s">
        <v>76</v>
      </c>
      <c r="B58" s="19"/>
      <c r="C58" s="19"/>
      <c r="D58" s="19"/>
      <c r="E58" s="19"/>
      <c r="F58" s="20"/>
      <c r="G58" s="21"/>
      <c r="H58" s="22"/>
      <c r="I58" s="23"/>
      <c r="J58" s="23"/>
      <c r="K58" s="24"/>
      <c r="L58" s="24"/>
      <c r="M58" s="24"/>
      <c r="N58" s="24"/>
      <c r="O58" s="24"/>
      <c r="P58" s="24"/>
      <c r="Q58" s="24"/>
      <c r="R58" s="24"/>
      <c r="S58" s="24"/>
      <c r="T58" s="50"/>
    </row>
    <row r="59" spans="1:20" s="25" customFormat="1" ht="71" customHeight="1" x14ac:dyDescent="0.35">
      <c r="A59" s="26">
        <v>43</v>
      </c>
      <c r="B59" s="44">
        <v>53102704</v>
      </c>
      <c r="C59" s="27" t="s">
        <v>77</v>
      </c>
      <c r="D59" s="26" t="s">
        <v>28</v>
      </c>
      <c r="E59" s="26">
        <v>4</v>
      </c>
      <c r="F59" s="41">
        <v>90000</v>
      </c>
      <c r="G59" s="30">
        <f t="shared" si="0"/>
        <v>94590</v>
      </c>
      <c r="H59" s="42">
        <v>151942</v>
      </c>
      <c r="I59" s="38">
        <v>154700</v>
      </c>
      <c r="J59" s="38">
        <v>157794</v>
      </c>
      <c r="K59" s="33">
        <f t="shared" ref="K59:K62" si="47">MIN(H59:J59)</f>
        <v>151942</v>
      </c>
      <c r="L59" s="33">
        <f t="shared" ref="L59:L62" si="48">AVERAGE(H59:J59)</f>
        <v>154812</v>
      </c>
      <c r="M59" s="33">
        <f t="shared" ref="M59:M62" si="49">MEDIAN(H59:J59)</f>
        <v>154700</v>
      </c>
      <c r="N59" s="33">
        <f t="shared" ref="N59:N62" si="50">GEOMEAN(H59:J59)</f>
        <v>154793.55674232813</v>
      </c>
      <c r="O59" s="33">
        <f t="shared" ref="O59:O62" si="51">STDEVA(K59,N59)</f>
        <v>2016.3551094384425</v>
      </c>
      <c r="P59" s="34">
        <f t="shared" ref="P59:P62" si="52">O59/N59</f>
        <v>1.3026091989054168E-2</v>
      </c>
      <c r="Q59" s="35">
        <f t="shared" ref="Q59:Q62" si="53">ROUND(IF(P59&lt;=$Q$5,K59,N59),0)</f>
        <v>151942</v>
      </c>
      <c r="R59" s="36" t="str">
        <f t="shared" ref="R59:R62" si="54">IF(P59&lt;=$Q$5,"MENOR VALOR","MEDIA GEOMETRICA")</f>
        <v>MENOR VALOR</v>
      </c>
      <c r="S59" s="37">
        <f t="shared" ref="S59:S62" si="55">ROUND(Q59,0)</f>
        <v>151942</v>
      </c>
      <c r="T59" s="50">
        <f t="shared" si="10"/>
        <v>607768</v>
      </c>
    </row>
    <row r="60" spans="1:20" s="25" customFormat="1" ht="71" customHeight="1" x14ac:dyDescent="0.35">
      <c r="A60" s="26">
        <v>44</v>
      </c>
      <c r="B60" s="44">
        <v>53102704</v>
      </c>
      <c r="C60" s="27" t="s">
        <v>78</v>
      </c>
      <c r="D60" s="26" t="s">
        <v>28</v>
      </c>
      <c r="E60" s="26">
        <v>4</v>
      </c>
      <c r="F60" s="41">
        <v>90000</v>
      </c>
      <c r="G60" s="30">
        <f t="shared" si="0"/>
        <v>94590</v>
      </c>
      <c r="H60" s="42">
        <v>151942</v>
      </c>
      <c r="I60" s="38">
        <v>154700</v>
      </c>
      <c r="J60" s="38">
        <v>157794</v>
      </c>
      <c r="K60" s="33">
        <f t="shared" si="47"/>
        <v>151942</v>
      </c>
      <c r="L60" s="33">
        <f t="shared" si="48"/>
        <v>154812</v>
      </c>
      <c r="M60" s="33">
        <f t="shared" si="49"/>
        <v>154700</v>
      </c>
      <c r="N60" s="33">
        <f t="shared" si="50"/>
        <v>154793.55674232813</v>
      </c>
      <c r="O60" s="33">
        <f t="shared" si="51"/>
        <v>2016.3551094384425</v>
      </c>
      <c r="P60" s="34">
        <f t="shared" si="52"/>
        <v>1.3026091989054168E-2</v>
      </c>
      <c r="Q60" s="35">
        <f t="shared" si="53"/>
        <v>151942</v>
      </c>
      <c r="R60" s="36" t="str">
        <f t="shared" si="54"/>
        <v>MENOR VALOR</v>
      </c>
      <c r="S60" s="37">
        <f t="shared" si="55"/>
        <v>151942</v>
      </c>
      <c r="T60" s="50">
        <f t="shared" si="10"/>
        <v>607768</v>
      </c>
    </row>
    <row r="61" spans="1:20" s="25" customFormat="1" ht="71" customHeight="1" x14ac:dyDescent="0.35">
      <c r="A61" s="26">
        <v>45</v>
      </c>
      <c r="B61" s="44">
        <v>53102704</v>
      </c>
      <c r="C61" s="27" t="s">
        <v>79</v>
      </c>
      <c r="D61" s="26" t="s">
        <v>28</v>
      </c>
      <c r="E61" s="26">
        <v>4</v>
      </c>
      <c r="F61" s="41">
        <v>90000</v>
      </c>
      <c r="G61" s="30">
        <f t="shared" si="0"/>
        <v>94590</v>
      </c>
      <c r="H61" s="42">
        <v>151942</v>
      </c>
      <c r="I61" s="38">
        <v>154700</v>
      </c>
      <c r="J61" s="38">
        <v>157794</v>
      </c>
      <c r="K61" s="33">
        <f t="shared" si="47"/>
        <v>151942</v>
      </c>
      <c r="L61" s="33">
        <f t="shared" si="48"/>
        <v>154812</v>
      </c>
      <c r="M61" s="33">
        <f t="shared" si="49"/>
        <v>154700</v>
      </c>
      <c r="N61" s="33">
        <f t="shared" si="50"/>
        <v>154793.55674232813</v>
      </c>
      <c r="O61" s="33">
        <f t="shared" si="51"/>
        <v>2016.3551094384425</v>
      </c>
      <c r="P61" s="34">
        <f t="shared" si="52"/>
        <v>1.3026091989054168E-2</v>
      </c>
      <c r="Q61" s="35">
        <f t="shared" si="53"/>
        <v>151942</v>
      </c>
      <c r="R61" s="36" t="str">
        <f t="shared" si="54"/>
        <v>MENOR VALOR</v>
      </c>
      <c r="S61" s="37">
        <f t="shared" si="55"/>
        <v>151942</v>
      </c>
      <c r="T61" s="50">
        <f t="shared" si="10"/>
        <v>607768</v>
      </c>
    </row>
    <row r="62" spans="1:20" s="25" customFormat="1" ht="71" customHeight="1" x14ac:dyDescent="0.35">
      <c r="A62" s="26">
        <v>46</v>
      </c>
      <c r="B62" s="26">
        <v>46181605</v>
      </c>
      <c r="C62" s="27" t="s">
        <v>80</v>
      </c>
      <c r="D62" s="26" t="s">
        <v>43</v>
      </c>
      <c r="E62" s="26">
        <v>12</v>
      </c>
      <c r="F62" s="41">
        <v>120000</v>
      </c>
      <c r="G62" s="30">
        <f t="shared" si="0"/>
        <v>126120</v>
      </c>
      <c r="H62" s="42">
        <v>157786</v>
      </c>
      <c r="I62" s="38">
        <v>160650</v>
      </c>
      <c r="J62" s="38">
        <v>182070</v>
      </c>
      <c r="K62" s="33">
        <f t="shared" si="47"/>
        <v>157786</v>
      </c>
      <c r="L62" s="33">
        <f t="shared" si="48"/>
        <v>166835.33333333334</v>
      </c>
      <c r="M62" s="33">
        <f t="shared" si="49"/>
        <v>160650</v>
      </c>
      <c r="N62" s="33">
        <f t="shared" si="50"/>
        <v>166492.95555586898</v>
      </c>
      <c r="O62" s="33">
        <f t="shared" si="51"/>
        <v>6156.7473170448375</v>
      </c>
      <c r="P62" s="34">
        <f t="shared" si="52"/>
        <v>3.6979025908269479E-2</v>
      </c>
      <c r="Q62" s="35">
        <f t="shared" si="53"/>
        <v>157786</v>
      </c>
      <c r="R62" s="36" t="str">
        <f t="shared" si="54"/>
        <v>MENOR VALOR</v>
      </c>
      <c r="S62" s="37">
        <f t="shared" si="55"/>
        <v>157786</v>
      </c>
      <c r="T62" s="50">
        <f t="shared" si="10"/>
        <v>1893432</v>
      </c>
    </row>
    <row r="63" spans="1:20" s="25" customFormat="1" ht="42.5" customHeight="1" x14ac:dyDescent="0.35">
      <c r="A63" s="19" t="s">
        <v>81</v>
      </c>
      <c r="B63" s="19"/>
      <c r="C63" s="19"/>
      <c r="D63" s="19"/>
      <c r="E63" s="19"/>
      <c r="F63" s="20"/>
      <c r="G63" s="21"/>
      <c r="H63" s="22"/>
      <c r="I63" s="23"/>
      <c r="J63" s="23"/>
      <c r="K63" s="24"/>
      <c r="L63" s="24"/>
      <c r="M63" s="24"/>
      <c r="N63" s="24"/>
      <c r="O63" s="24"/>
      <c r="P63" s="24"/>
      <c r="Q63" s="24"/>
      <c r="R63" s="24"/>
      <c r="S63" s="24"/>
      <c r="T63" s="50"/>
    </row>
    <row r="64" spans="1:20" s="25" customFormat="1" ht="71" customHeight="1" x14ac:dyDescent="0.35">
      <c r="A64" s="28">
        <v>47</v>
      </c>
      <c r="B64" s="45">
        <v>53102704</v>
      </c>
      <c r="C64" s="27" t="s">
        <v>82</v>
      </c>
      <c r="D64" s="28" t="s">
        <v>28</v>
      </c>
      <c r="E64" s="28">
        <v>4</v>
      </c>
      <c r="F64" s="46" t="s">
        <v>33</v>
      </c>
      <c r="G64" s="46" t="s">
        <v>33</v>
      </c>
      <c r="H64" s="47">
        <v>151942</v>
      </c>
      <c r="I64" s="46">
        <v>154700</v>
      </c>
      <c r="J64" s="46">
        <v>157794</v>
      </c>
      <c r="K64" s="33">
        <f t="shared" ref="K64:K67" si="56">MIN(H64:J64)</f>
        <v>151942</v>
      </c>
      <c r="L64" s="33">
        <f t="shared" ref="L64:L67" si="57">AVERAGE(H64:J64)</f>
        <v>154812</v>
      </c>
      <c r="M64" s="33">
        <f t="shared" ref="M64:M67" si="58">MEDIAN(H64:J64)</f>
        <v>154700</v>
      </c>
      <c r="N64" s="33">
        <f t="shared" ref="N64:N67" si="59">GEOMEAN(H64:J64)</f>
        <v>154793.55674232813</v>
      </c>
      <c r="O64" s="33">
        <f t="shared" ref="O64:O67" si="60">STDEVA(K64,N64)</f>
        <v>2016.3551094384425</v>
      </c>
      <c r="P64" s="34">
        <f t="shared" ref="P64:P67" si="61">O64/N64</f>
        <v>1.3026091989054168E-2</v>
      </c>
      <c r="Q64" s="35">
        <f t="shared" ref="Q64:Q67" si="62">ROUND(IF(P64&lt;=$Q$5,K64,N64),0)</f>
        <v>151942</v>
      </c>
      <c r="R64" s="36" t="str">
        <f t="shared" ref="R64:R67" si="63">IF(P64&lt;=$Q$5,"MENOR VALOR","MEDIA GEOMETRICA")</f>
        <v>MENOR VALOR</v>
      </c>
      <c r="S64" s="37">
        <f t="shared" ref="S64:S67" si="64">ROUND(Q64,0)</f>
        <v>151942</v>
      </c>
      <c r="T64" s="50">
        <f t="shared" si="10"/>
        <v>607768</v>
      </c>
    </row>
    <row r="65" spans="1:20" s="25" customFormat="1" ht="71" customHeight="1" x14ac:dyDescent="0.35">
      <c r="A65" s="28">
        <v>48</v>
      </c>
      <c r="B65" s="45">
        <v>53102704</v>
      </c>
      <c r="C65" s="27" t="s">
        <v>83</v>
      </c>
      <c r="D65" s="28" t="s">
        <v>28</v>
      </c>
      <c r="E65" s="28">
        <v>4</v>
      </c>
      <c r="F65" s="46" t="s">
        <v>33</v>
      </c>
      <c r="G65" s="46" t="s">
        <v>33</v>
      </c>
      <c r="H65" s="47">
        <v>151942</v>
      </c>
      <c r="I65" s="46">
        <v>154700</v>
      </c>
      <c r="J65" s="46">
        <v>157794</v>
      </c>
      <c r="K65" s="33">
        <f t="shared" si="56"/>
        <v>151942</v>
      </c>
      <c r="L65" s="33">
        <f t="shared" si="57"/>
        <v>154812</v>
      </c>
      <c r="M65" s="33">
        <f t="shared" si="58"/>
        <v>154700</v>
      </c>
      <c r="N65" s="33">
        <f t="shared" si="59"/>
        <v>154793.55674232813</v>
      </c>
      <c r="O65" s="33">
        <f t="shared" si="60"/>
        <v>2016.3551094384425</v>
      </c>
      <c r="P65" s="34">
        <f t="shared" si="61"/>
        <v>1.3026091989054168E-2</v>
      </c>
      <c r="Q65" s="35">
        <f t="shared" si="62"/>
        <v>151942</v>
      </c>
      <c r="R65" s="36" t="str">
        <f t="shared" si="63"/>
        <v>MENOR VALOR</v>
      </c>
      <c r="S65" s="37">
        <f t="shared" si="64"/>
        <v>151942</v>
      </c>
      <c r="T65" s="50">
        <f t="shared" si="10"/>
        <v>607768</v>
      </c>
    </row>
    <row r="66" spans="1:20" s="25" customFormat="1" ht="71" customHeight="1" x14ac:dyDescent="0.35">
      <c r="A66" s="28">
        <v>49</v>
      </c>
      <c r="B66" s="45">
        <v>53102704</v>
      </c>
      <c r="C66" s="27" t="s">
        <v>84</v>
      </c>
      <c r="D66" s="28" t="s">
        <v>28</v>
      </c>
      <c r="E66" s="28">
        <v>4</v>
      </c>
      <c r="F66" s="46" t="s">
        <v>33</v>
      </c>
      <c r="G66" s="46" t="s">
        <v>33</v>
      </c>
      <c r="H66" s="47">
        <v>151942</v>
      </c>
      <c r="I66" s="46">
        <v>154700</v>
      </c>
      <c r="J66" s="46">
        <v>157794</v>
      </c>
      <c r="K66" s="33">
        <f t="shared" si="56"/>
        <v>151942</v>
      </c>
      <c r="L66" s="33">
        <f t="shared" si="57"/>
        <v>154812</v>
      </c>
      <c r="M66" s="33">
        <f t="shared" si="58"/>
        <v>154700</v>
      </c>
      <c r="N66" s="33">
        <f t="shared" si="59"/>
        <v>154793.55674232813</v>
      </c>
      <c r="O66" s="33">
        <f t="shared" si="60"/>
        <v>2016.3551094384425</v>
      </c>
      <c r="P66" s="34">
        <f t="shared" si="61"/>
        <v>1.3026091989054168E-2</v>
      </c>
      <c r="Q66" s="35">
        <f t="shared" si="62"/>
        <v>151942</v>
      </c>
      <c r="R66" s="36" t="str">
        <f t="shared" si="63"/>
        <v>MENOR VALOR</v>
      </c>
      <c r="S66" s="37">
        <f t="shared" si="64"/>
        <v>151942</v>
      </c>
      <c r="T66" s="50">
        <f t="shared" si="10"/>
        <v>607768</v>
      </c>
    </row>
    <row r="67" spans="1:20" s="25" customFormat="1" ht="71" customHeight="1" x14ac:dyDescent="0.35">
      <c r="A67" s="28">
        <v>50</v>
      </c>
      <c r="B67" s="28">
        <v>46181605</v>
      </c>
      <c r="C67" s="27" t="s">
        <v>85</v>
      </c>
      <c r="D67" s="28" t="s">
        <v>43</v>
      </c>
      <c r="E67" s="28">
        <v>12</v>
      </c>
      <c r="F67" s="46" t="s">
        <v>33</v>
      </c>
      <c r="G67" s="46" t="s">
        <v>33</v>
      </c>
      <c r="H67" s="47">
        <v>157786</v>
      </c>
      <c r="I67" s="46">
        <v>160650</v>
      </c>
      <c r="J67" s="46">
        <v>182070</v>
      </c>
      <c r="K67" s="33">
        <f t="shared" si="56"/>
        <v>157786</v>
      </c>
      <c r="L67" s="33">
        <f t="shared" si="57"/>
        <v>166835.33333333334</v>
      </c>
      <c r="M67" s="33">
        <f t="shared" si="58"/>
        <v>160650</v>
      </c>
      <c r="N67" s="33">
        <f t="shared" si="59"/>
        <v>166492.95555586898</v>
      </c>
      <c r="O67" s="33">
        <f t="shared" si="60"/>
        <v>6156.7473170448375</v>
      </c>
      <c r="P67" s="34">
        <f t="shared" si="61"/>
        <v>3.6979025908269479E-2</v>
      </c>
      <c r="Q67" s="35">
        <f t="shared" si="62"/>
        <v>157786</v>
      </c>
      <c r="R67" s="36" t="str">
        <f t="shared" si="63"/>
        <v>MENOR VALOR</v>
      </c>
      <c r="S67" s="37">
        <f t="shared" si="64"/>
        <v>157786</v>
      </c>
      <c r="T67" s="50">
        <f t="shared" si="10"/>
        <v>1893432</v>
      </c>
    </row>
    <row r="68" spans="1:20" s="25" customFormat="1" ht="42.5" customHeight="1" x14ac:dyDescent="0.35">
      <c r="A68" s="19" t="s">
        <v>86</v>
      </c>
      <c r="B68" s="19"/>
      <c r="C68" s="19"/>
      <c r="D68" s="19"/>
      <c r="E68" s="19"/>
      <c r="F68" s="20"/>
      <c r="G68" s="21"/>
      <c r="H68" s="22"/>
      <c r="I68" s="23"/>
      <c r="J68" s="23"/>
      <c r="K68" s="24"/>
      <c r="L68" s="24"/>
      <c r="M68" s="24"/>
      <c r="N68" s="24"/>
      <c r="O68" s="24"/>
      <c r="P68" s="24"/>
      <c r="Q68" s="24"/>
      <c r="R68" s="24"/>
      <c r="S68" s="24"/>
      <c r="T68" s="50"/>
    </row>
    <row r="69" spans="1:20" s="25" customFormat="1" ht="71" customHeight="1" x14ac:dyDescent="0.35">
      <c r="A69" s="28">
        <v>51</v>
      </c>
      <c r="B69" s="28">
        <v>53102704</v>
      </c>
      <c r="C69" s="27" t="s">
        <v>87</v>
      </c>
      <c r="D69" s="28" t="s">
        <v>28</v>
      </c>
      <c r="E69" s="48">
        <v>1</v>
      </c>
      <c r="F69" s="49">
        <v>105000</v>
      </c>
      <c r="G69" s="30">
        <f t="shared" si="0"/>
        <v>110355</v>
      </c>
      <c r="H69" s="47">
        <v>111035</v>
      </c>
      <c r="I69" s="49">
        <v>113050</v>
      </c>
      <c r="J69" s="49">
        <v>115311</v>
      </c>
      <c r="K69" s="33">
        <f t="shared" ref="K69:K71" si="65">MIN(H69:J69)</f>
        <v>111035</v>
      </c>
      <c r="L69" s="33">
        <f t="shared" ref="L69:L71" si="66">AVERAGE(H69:J69)</f>
        <v>113132</v>
      </c>
      <c r="M69" s="33">
        <f t="shared" ref="M69:M71" si="67">MEDIAN(H69:J69)</f>
        <v>113050</v>
      </c>
      <c r="N69" s="33">
        <f t="shared" ref="N69:N71" si="68">GEOMEAN(H69:J69)</f>
        <v>113118.52512185386</v>
      </c>
      <c r="O69" s="33">
        <f t="shared" ref="O69:O71" si="69">STDEVA(K69,N69)</f>
        <v>1473.2747424353931</v>
      </c>
      <c r="P69" s="34">
        <f t="shared" ref="P69:P71" si="70">O69/N69</f>
        <v>1.3024168595270738E-2</v>
      </c>
      <c r="Q69" s="35">
        <f t="shared" ref="Q69:Q71" si="71">ROUND(IF(P69&lt;=$Q$5,K69,N69),0)</f>
        <v>111035</v>
      </c>
      <c r="R69" s="36" t="str">
        <f t="shared" ref="R69:R71" si="72">IF(P69&lt;=$Q$5,"MENOR VALOR","MEDIA GEOMETRICA")</f>
        <v>MENOR VALOR</v>
      </c>
      <c r="S69" s="37">
        <f t="shared" ref="S69:S71" si="73">ROUND(Q69,0)</f>
        <v>111035</v>
      </c>
      <c r="T69" s="50">
        <f t="shared" si="10"/>
        <v>111035</v>
      </c>
    </row>
    <row r="70" spans="1:20" s="25" customFormat="1" ht="71" customHeight="1" x14ac:dyDescent="0.35">
      <c r="A70" s="28">
        <v>52</v>
      </c>
      <c r="B70" s="28">
        <v>53102704</v>
      </c>
      <c r="C70" s="27" t="s">
        <v>88</v>
      </c>
      <c r="D70" s="28" t="s">
        <v>28</v>
      </c>
      <c r="E70" s="48">
        <v>2</v>
      </c>
      <c r="F70" s="49">
        <v>105000</v>
      </c>
      <c r="G70" s="30">
        <f t="shared" si="0"/>
        <v>110355</v>
      </c>
      <c r="H70" s="47">
        <v>111035</v>
      </c>
      <c r="I70" s="49">
        <v>113050</v>
      </c>
      <c r="J70" s="49">
        <v>115311</v>
      </c>
      <c r="K70" s="33">
        <f t="shared" si="65"/>
        <v>111035</v>
      </c>
      <c r="L70" s="33">
        <f t="shared" si="66"/>
        <v>113132</v>
      </c>
      <c r="M70" s="33">
        <f t="shared" si="67"/>
        <v>113050</v>
      </c>
      <c r="N70" s="33">
        <f t="shared" si="68"/>
        <v>113118.52512185386</v>
      </c>
      <c r="O70" s="33">
        <f t="shared" si="69"/>
        <v>1473.2747424353931</v>
      </c>
      <c r="P70" s="34">
        <f t="shared" si="70"/>
        <v>1.3024168595270738E-2</v>
      </c>
      <c r="Q70" s="35">
        <f t="shared" si="71"/>
        <v>111035</v>
      </c>
      <c r="R70" s="36" t="str">
        <f t="shared" si="72"/>
        <v>MENOR VALOR</v>
      </c>
      <c r="S70" s="37">
        <f t="shared" si="73"/>
        <v>111035</v>
      </c>
      <c r="T70" s="50">
        <f t="shared" si="10"/>
        <v>222070</v>
      </c>
    </row>
    <row r="71" spans="1:20" s="25" customFormat="1" ht="71" customHeight="1" x14ac:dyDescent="0.35">
      <c r="A71" s="28">
        <v>53</v>
      </c>
      <c r="B71" s="28">
        <v>46181605</v>
      </c>
      <c r="C71" s="27" t="s">
        <v>89</v>
      </c>
      <c r="D71" s="28" t="s">
        <v>43</v>
      </c>
      <c r="E71" s="48">
        <v>3</v>
      </c>
      <c r="F71" s="49">
        <v>120000</v>
      </c>
      <c r="G71" s="30">
        <f t="shared" si="0"/>
        <v>126120</v>
      </c>
      <c r="H71" s="47">
        <v>157786</v>
      </c>
      <c r="I71" s="49">
        <v>160650</v>
      </c>
      <c r="J71" s="49">
        <v>182070</v>
      </c>
      <c r="K71" s="33">
        <f t="shared" si="65"/>
        <v>157786</v>
      </c>
      <c r="L71" s="33">
        <f t="shared" si="66"/>
        <v>166835.33333333334</v>
      </c>
      <c r="M71" s="33">
        <f t="shared" si="67"/>
        <v>160650</v>
      </c>
      <c r="N71" s="33">
        <f t="shared" si="68"/>
        <v>166492.95555586898</v>
      </c>
      <c r="O71" s="33">
        <f t="shared" si="69"/>
        <v>6156.7473170448375</v>
      </c>
      <c r="P71" s="34">
        <f t="shared" si="70"/>
        <v>3.6979025908269479E-2</v>
      </c>
      <c r="Q71" s="35">
        <f t="shared" si="71"/>
        <v>157786</v>
      </c>
      <c r="R71" s="36" t="str">
        <f t="shared" si="72"/>
        <v>MENOR VALOR</v>
      </c>
      <c r="S71" s="37">
        <f t="shared" si="73"/>
        <v>157786</v>
      </c>
      <c r="T71" s="50">
        <f t="shared" si="10"/>
        <v>473358</v>
      </c>
    </row>
    <row r="72" spans="1:20" s="25" customFormat="1" ht="42.5" customHeight="1" x14ac:dyDescent="0.35">
      <c r="A72" s="19" t="s">
        <v>90</v>
      </c>
      <c r="B72" s="19"/>
      <c r="C72" s="19"/>
      <c r="D72" s="19"/>
      <c r="E72" s="19"/>
      <c r="F72" s="20"/>
      <c r="G72" s="21"/>
      <c r="H72" s="22"/>
      <c r="I72" s="23"/>
      <c r="J72" s="23"/>
      <c r="K72" s="24"/>
      <c r="L72" s="24"/>
      <c r="M72" s="24"/>
      <c r="N72" s="24"/>
      <c r="O72" s="24"/>
      <c r="P72" s="24"/>
      <c r="Q72" s="24"/>
      <c r="R72" s="24"/>
      <c r="S72" s="24"/>
      <c r="T72" s="50"/>
    </row>
    <row r="73" spans="1:20" s="25" customFormat="1" ht="71" customHeight="1" x14ac:dyDescent="0.35">
      <c r="A73" s="28">
        <v>54</v>
      </c>
      <c r="B73" s="28">
        <v>53102704</v>
      </c>
      <c r="C73" s="27" t="s">
        <v>91</v>
      </c>
      <c r="D73" s="28" t="s">
        <v>28</v>
      </c>
      <c r="E73" s="28">
        <v>2</v>
      </c>
      <c r="F73" s="46">
        <v>105000</v>
      </c>
      <c r="G73" s="30">
        <f t="shared" si="0"/>
        <v>110355</v>
      </c>
      <c r="H73" s="47">
        <v>111035</v>
      </c>
      <c r="I73" s="50">
        <v>113050</v>
      </c>
      <c r="J73" s="50">
        <v>115311</v>
      </c>
      <c r="K73" s="33">
        <f t="shared" ref="K73:K76" si="74">MIN(H73:J73)</f>
        <v>111035</v>
      </c>
      <c r="L73" s="33">
        <f t="shared" ref="L73:L76" si="75">AVERAGE(H73:J73)</f>
        <v>113132</v>
      </c>
      <c r="M73" s="33">
        <f t="shared" ref="M73:M76" si="76">MEDIAN(H73:J73)</f>
        <v>113050</v>
      </c>
      <c r="N73" s="33">
        <f t="shared" ref="N73:N76" si="77">GEOMEAN(H73:J73)</f>
        <v>113118.52512185386</v>
      </c>
      <c r="O73" s="33">
        <f t="shared" ref="O73:O76" si="78">STDEVA(K73,N73)</f>
        <v>1473.2747424353931</v>
      </c>
      <c r="P73" s="34">
        <f t="shared" ref="P73:P76" si="79">O73/N73</f>
        <v>1.3024168595270738E-2</v>
      </c>
      <c r="Q73" s="35">
        <f t="shared" ref="Q73:Q76" si="80">ROUND(IF(P73&lt;=$Q$5,K73,N73),0)</f>
        <v>111035</v>
      </c>
      <c r="R73" s="36" t="str">
        <f t="shared" ref="R73:R76" si="81">IF(P73&lt;=$Q$5,"MENOR VALOR","MEDIA GEOMETRICA")</f>
        <v>MENOR VALOR</v>
      </c>
      <c r="S73" s="37">
        <f t="shared" ref="S73:S76" si="82">ROUND(Q73,0)</f>
        <v>111035</v>
      </c>
      <c r="T73" s="50">
        <f t="shared" si="10"/>
        <v>222070</v>
      </c>
    </row>
    <row r="74" spans="1:20" s="25" customFormat="1" ht="71" customHeight="1" x14ac:dyDescent="0.35">
      <c r="A74" s="28">
        <v>55</v>
      </c>
      <c r="B74" s="28">
        <v>53102704</v>
      </c>
      <c r="C74" s="27" t="s">
        <v>92</v>
      </c>
      <c r="D74" s="28" t="s">
        <v>28</v>
      </c>
      <c r="E74" s="28">
        <v>2</v>
      </c>
      <c r="F74" s="46">
        <v>105000</v>
      </c>
      <c r="G74" s="30">
        <f t="shared" si="0"/>
        <v>110355</v>
      </c>
      <c r="H74" s="47">
        <v>111035</v>
      </c>
      <c r="I74" s="50">
        <v>113050</v>
      </c>
      <c r="J74" s="50">
        <v>115311</v>
      </c>
      <c r="K74" s="33">
        <f t="shared" si="74"/>
        <v>111035</v>
      </c>
      <c r="L74" s="33">
        <f t="shared" si="75"/>
        <v>113132</v>
      </c>
      <c r="M74" s="33">
        <f t="shared" si="76"/>
        <v>113050</v>
      </c>
      <c r="N74" s="33">
        <f t="shared" si="77"/>
        <v>113118.52512185386</v>
      </c>
      <c r="O74" s="33">
        <f t="shared" si="78"/>
        <v>1473.2747424353931</v>
      </c>
      <c r="P74" s="34">
        <f t="shared" si="79"/>
        <v>1.3024168595270738E-2</v>
      </c>
      <c r="Q74" s="35">
        <f t="shared" si="80"/>
        <v>111035</v>
      </c>
      <c r="R74" s="36" t="str">
        <f t="shared" si="81"/>
        <v>MENOR VALOR</v>
      </c>
      <c r="S74" s="37">
        <f t="shared" si="82"/>
        <v>111035</v>
      </c>
      <c r="T74" s="50">
        <f t="shared" si="10"/>
        <v>222070</v>
      </c>
    </row>
    <row r="75" spans="1:20" s="25" customFormat="1" ht="71" customHeight="1" x14ac:dyDescent="0.35">
      <c r="A75" s="28">
        <v>56</v>
      </c>
      <c r="B75" s="28">
        <v>53102704</v>
      </c>
      <c r="C75" s="27" t="s">
        <v>93</v>
      </c>
      <c r="D75" s="28" t="s">
        <v>28</v>
      </c>
      <c r="E75" s="28">
        <v>2</v>
      </c>
      <c r="F75" s="46">
        <v>105000</v>
      </c>
      <c r="G75" s="30">
        <f t="shared" si="0"/>
        <v>110355</v>
      </c>
      <c r="H75" s="47">
        <v>111035</v>
      </c>
      <c r="I75" s="50">
        <v>113050</v>
      </c>
      <c r="J75" s="50">
        <v>115311</v>
      </c>
      <c r="K75" s="33">
        <f t="shared" si="74"/>
        <v>111035</v>
      </c>
      <c r="L75" s="33">
        <f t="shared" si="75"/>
        <v>113132</v>
      </c>
      <c r="M75" s="33">
        <f t="shared" si="76"/>
        <v>113050</v>
      </c>
      <c r="N75" s="33">
        <f t="shared" si="77"/>
        <v>113118.52512185386</v>
      </c>
      <c r="O75" s="33">
        <f t="shared" si="78"/>
        <v>1473.2747424353931</v>
      </c>
      <c r="P75" s="34">
        <f t="shared" si="79"/>
        <v>1.3024168595270738E-2</v>
      </c>
      <c r="Q75" s="35">
        <f t="shared" si="80"/>
        <v>111035</v>
      </c>
      <c r="R75" s="36" t="str">
        <f t="shared" si="81"/>
        <v>MENOR VALOR</v>
      </c>
      <c r="S75" s="37">
        <f t="shared" si="82"/>
        <v>111035</v>
      </c>
      <c r="T75" s="50">
        <f t="shared" si="10"/>
        <v>222070</v>
      </c>
    </row>
    <row r="76" spans="1:20" s="25" customFormat="1" ht="71" customHeight="1" x14ac:dyDescent="0.35">
      <c r="A76" s="28">
        <v>57</v>
      </c>
      <c r="B76" s="28">
        <v>46181605</v>
      </c>
      <c r="C76" s="27" t="s">
        <v>94</v>
      </c>
      <c r="D76" s="28" t="s">
        <v>43</v>
      </c>
      <c r="E76" s="28">
        <v>6</v>
      </c>
      <c r="F76" s="46">
        <v>120000</v>
      </c>
      <c r="G76" s="30">
        <f t="shared" si="0"/>
        <v>126120</v>
      </c>
      <c r="H76" s="47">
        <v>157786</v>
      </c>
      <c r="I76" s="50">
        <v>160650</v>
      </c>
      <c r="J76" s="50">
        <v>182070</v>
      </c>
      <c r="K76" s="33">
        <f t="shared" si="74"/>
        <v>157786</v>
      </c>
      <c r="L76" s="33">
        <f t="shared" si="75"/>
        <v>166835.33333333334</v>
      </c>
      <c r="M76" s="33">
        <f t="shared" si="76"/>
        <v>160650</v>
      </c>
      <c r="N76" s="33">
        <f t="shared" si="77"/>
        <v>166492.95555586898</v>
      </c>
      <c r="O76" s="33">
        <f t="shared" si="78"/>
        <v>6156.7473170448375</v>
      </c>
      <c r="P76" s="34">
        <f t="shared" si="79"/>
        <v>3.6979025908269479E-2</v>
      </c>
      <c r="Q76" s="35">
        <f t="shared" si="80"/>
        <v>157786</v>
      </c>
      <c r="R76" s="36" t="str">
        <f t="shared" si="81"/>
        <v>MENOR VALOR</v>
      </c>
      <c r="S76" s="37">
        <f t="shared" si="82"/>
        <v>157786</v>
      </c>
      <c r="T76" s="50">
        <f t="shared" si="10"/>
        <v>946716</v>
      </c>
    </row>
    <row r="77" spans="1:20" s="25" customFormat="1" ht="42.5" customHeight="1" x14ac:dyDescent="0.35">
      <c r="A77" s="19" t="s">
        <v>95</v>
      </c>
      <c r="B77" s="19"/>
      <c r="C77" s="19"/>
      <c r="D77" s="19"/>
      <c r="E77" s="19"/>
      <c r="F77" s="20"/>
      <c r="G77" s="21"/>
      <c r="H77" s="22"/>
      <c r="I77" s="23"/>
      <c r="J77" s="23"/>
      <c r="K77" s="24"/>
      <c r="L77" s="24"/>
      <c r="M77" s="24"/>
      <c r="N77" s="24"/>
      <c r="O77" s="24"/>
      <c r="P77" s="24"/>
      <c r="Q77" s="24"/>
      <c r="R77" s="24"/>
      <c r="S77" s="24"/>
      <c r="T77" s="50"/>
    </row>
    <row r="78" spans="1:20" s="25" customFormat="1" ht="71" customHeight="1" x14ac:dyDescent="0.35">
      <c r="A78" s="28">
        <v>58</v>
      </c>
      <c r="B78" s="28">
        <v>53101602</v>
      </c>
      <c r="C78" s="27" t="s">
        <v>96</v>
      </c>
      <c r="D78" s="28" t="s">
        <v>28</v>
      </c>
      <c r="E78" s="28">
        <v>3</v>
      </c>
      <c r="F78" s="46" t="s">
        <v>33</v>
      </c>
      <c r="G78" s="46" t="s">
        <v>33</v>
      </c>
      <c r="H78" s="47">
        <v>99347</v>
      </c>
      <c r="I78" s="50">
        <v>101150</v>
      </c>
      <c r="J78" s="50">
        <v>72828</v>
      </c>
      <c r="K78" s="33">
        <f t="shared" ref="K78:K82" si="83">MIN(H78:J78)</f>
        <v>72828</v>
      </c>
      <c r="L78" s="33">
        <f t="shared" ref="L78:L82" si="84">AVERAGE(H78:J78)</f>
        <v>91108.333333333328</v>
      </c>
      <c r="M78" s="33">
        <f t="shared" ref="M78:M82" si="85">MEDIAN(H78:J78)</f>
        <v>99347</v>
      </c>
      <c r="N78" s="33">
        <f t="shared" ref="N78:N82" si="86">GEOMEAN(H78:J78)</f>
        <v>90116.920526932168</v>
      </c>
      <c r="O78" s="33">
        <f t="shared" ref="O78:O82" si="87">STDEVA(K78,N78)</f>
        <v>12225.112943989026</v>
      </c>
      <c r="P78" s="34">
        <f t="shared" ref="P78:P82" si="88">O78/N78</f>
        <v>0.1356583521996344</v>
      </c>
      <c r="Q78" s="35">
        <f t="shared" ref="Q78:Q82" si="89">ROUND(IF(P78&lt;=$Q$5,K78,N78),0)</f>
        <v>72828</v>
      </c>
      <c r="R78" s="36" t="str">
        <f t="shared" ref="R78:R82" si="90">IF(P78&lt;=$Q$5,"MENOR VALOR","MEDIA GEOMETRICA")</f>
        <v>MENOR VALOR</v>
      </c>
      <c r="S78" s="37">
        <f t="shared" ref="S78:S82" si="91">ROUND(Q78,0)</f>
        <v>72828</v>
      </c>
      <c r="T78" s="50">
        <f t="shared" ref="T78:T121" si="92">S78*E78</f>
        <v>218484</v>
      </c>
    </row>
    <row r="79" spans="1:20" s="25" customFormat="1" ht="71" customHeight="1" x14ac:dyDescent="0.35">
      <c r="A79" s="28">
        <v>59</v>
      </c>
      <c r="B79" s="28">
        <v>53101502</v>
      </c>
      <c r="C79" s="27" t="s">
        <v>97</v>
      </c>
      <c r="D79" s="28" t="s">
        <v>28</v>
      </c>
      <c r="E79" s="28">
        <v>3</v>
      </c>
      <c r="F79" s="46">
        <v>60000</v>
      </c>
      <c r="G79" s="30">
        <f t="shared" ref="G79:G82" si="93">ROUND(F79*(D$3+1),0)</f>
        <v>63060</v>
      </c>
      <c r="H79" s="47">
        <v>114541</v>
      </c>
      <c r="I79" s="50">
        <v>116620</v>
      </c>
      <c r="J79" s="50">
        <v>109242</v>
      </c>
      <c r="K79" s="33">
        <f t="shared" si="83"/>
        <v>109242</v>
      </c>
      <c r="L79" s="33">
        <f t="shared" si="84"/>
        <v>113467.66666666667</v>
      </c>
      <c r="M79" s="33">
        <f t="shared" si="85"/>
        <v>114541</v>
      </c>
      <c r="N79" s="33">
        <f t="shared" si="86"/>
        <v>113424.76375093865</v>
      </c>
      <c r="O79" s="33">
        <f t="shared" si="87"/>
        <v>2957.6606123900024</v>
      </c>
      <c r="P79" s="34">
        <f t="shared" si="88"/>
        <v>2.60759689029154E-2</v>
      </c>
      <c r="Q79" s="35">
        <f t="shared" si="89"/>
        <v>109242</v>
      </c>
      <c r="R79" s="36" t="str">
        <f t="shared" si="90"/>
        <v>MENOR VALOR</v>
      </c>
      <c r="S79" s="37">
        <f t="shared" si="91"/>
        <v>109242</v>
      </c>
      <c r="T79" s="50">
        <f t="shared" si="92"/>
        <v>327726</v>
      </c>
    </row>
    <row r="80" spans="1:20" s="25" customFormat="1" ht="71" customHeight="1" x14ac:dyDescent="0.35">
      <c r="A80" s="28">
        <v>60</v>
      </c>
      <c r="B80" s="28">
        <v>53102503</v>
      </c>
      <c r="C80" s="27" t="s">
        <v>98</v>
      </c>
      <c r="D80" s="28" t="s">
        <v>28</v>
      </c>
      <c r="E80" s="28">
        <v>3</v>
      </c>
      <c r="F80" s="46">
        <v>40000</v>
      </c>
      <c r="G80" s="30">
        <f t="shared" si="93"/>
        <v>42040</v>
      </c>
      <c r="H80" s="47">
        <v>65218</v>
      </c>
      <c r="I80" s="50">
        <v>66402</v>
      </c>
      <c r="J80" s="50">
        <v>72828</v>
      </c>
      <c r="K80" s="33">
        <f t="shared" si="83"/>
        <v>65218</v>
      </c>
      <c r="L80" s="33">
        <f t="shared" si="84"/>
        <v>68149.333333333328</v>
      </c>
      <c r="M80" s="33">
        <f t="shared" si="85"/>
        <v>66402</v>
      </c>
      <c r="N80" s="33">
        <f t="shared" si="86"/>
        <v>68068.942999634077</v>
      </c>
      <c r="O80" s="33">
        <f t="shared" si="87"/>
        <v>2015.9211278175726</v>
      </c>
      <c r="P80" s="34">
        <f t="shared" si="88"/>
        <v>2.9615872363823979E-2</v>
      </c>
      <c r="Q80" s="35">
        <f t="shared" si="89"/>
        <v>65218</v>
      </c>
      <c r="R80" s="36" t="str">
        <f t="shared" si="90"/>
        <v>MENOR VALOR</v>
      </c>
      <c r="S80" s="37">
        <f t="shared" si="91"/>
        <v>65218</v>
      </c>
      <c r="T80" s="50">
        <f t="shared" si="92"/>
        <v>195654</v>
      </c>
    </row>
    <row r="81" spans="1:20" s="25" customFormat="1" ht="71" customHeight="1" x14ac:dyDescent="0.35">
      <c r="A81" s="28">
        <v>61</v>
      </c>
      <c r="B81" s="28">
        <v>53102521</v>
      </c>
      <c r="C81" s="27" t="s">
        <v>99</v>
      </c>
      <c r="D81" s="28" t="s">
        <v>28</v>
      </c>
      <c r="E81" s="28">
        <v>3</v>
      </c>
      <c r="F81" s="46">
        <v>20000</v>
      </c>
      <c r="G81" s="30">
        <f t="shared" si="93"/>
        <v>21020</v>
      </c>
      <c r="H81" s="47">
        <v>25713</v>
      </c>
      <c r="I81" s="50">
        <v>26180</v>
      </c>
      <c r="J81" s="50">
        <v>26704</v>
      </c>
      <c r="K81" s="33">
        <f t="shared" si="83"/>
        <v>25713</v>
      </c>
      <c r="L81" s="33">
        <f t="shared" si="84"/>
        <v>26199</v>
      </c>
      <c r="M81" s="33">
        <f t="shared" si="85"/>
        <v>26180</v>
      </c>
      <c r="N81" s="33">
        <f t="shared" si="86"/>
        <v>26195.874660461657</v>
      </c>
      <c r="O81" s="33">
        <f t="shared" si="87"/>
        <v>341.44394687558946</v>
      </c>
      <c r="P81" s="34">
        <f t="shared" si="88"/>
        <v>1.3034264032074586E-2</v>
      </c>
      <c r="Q81" s="35">
        <f t="shared" si="89"/>
        <v>25713</v>
      </c>
      <c r="R81" s="36" t="str">
        <f t="shared" si="90"/>
        <v>MENOR VALOR</v>
      </c>
      <c r="S81" s="37">
        <f t="shared" si="91"/>
        <v>25713</v>
      </c>
      <c r="T81" s="50">
        <f t="shared" si="92"/>
        <v>77139</v>
      </c>
    </row>
    <row r="82" spans="1:20" s="25" customFormat="1" ht="71" customHeight="1" x14ac:dyDescent="0.35">
      <c r="A82" s="28">
        <v>62</v>
      </c>
      <c r="B82" s="28">
        <v>53111501</v>
      </c>
      <c r="C82" s="27" t="s">
        <v>100</v>
      </c>
      <c r="D82" s="28" t="s">
        <v>43</v>
      </c>
      <c r="E82" s="28">
        <v>3</v>
      </c>
      <c r="F82" s="46">
        <v>150000</v>
      </c>
      <c r="G82" s="30">
        <f t="shared" si="93"/>
        <v>157650</v>
      </c>
      <c r="H82" s="47">
        <v>157786</v>
      </c>
      <c r="I82" s="50">
        <v>160650</v>
      </c>
      <c r="J82" s="50">
        <v>182070</v>
      </c>
      <c r="K82" s="33">
        <f t="shared" si="83"/>
        <v>157786</v>
      </c>
      <c r="L82" s="33">
        <f t="shared" si="84"/>
        <v>166835.33333333334</v>
      </c>
      <c r="M82" s="33">
        <f t="shared" si="85"/>
        <v>160650</v>
      </c>
      <c r="N82" s="33">
        <f t="shared" si="86"/>
        <v>166492.95555586898</v>
      </c>
      <c r="O82" s="33">
        <f t="shared" si="87"/>
        <v>6156.7473170448375</v>
      </c>
      <c r="P82" s="34">
        <f t="shared" si="88"/>
        <v>3.6979025908269479E-2</v>
      </c>
      <c r="Q82" s="35">
        <f t="shared" si="89"/>
        <v>157786</v>
      </c>
      <c r="R82" s="36" t="str">
        <f t="shared" si="90"/>
        <v>MENOR VALOR</v>
      </c>
      <c r="S82" s="37">
        <f t="shared" si="91"/>
        <v>157786</v>
      </c>
      <c r="T82" s="50">
        <f t="shared" si="92"/>
        <v>473358</v>
      </c>
    </row>
    <row r="83" spans="1:20" s="25" customFormat="1" ht="42.5" customHeight="1" x14ac:dyDescent="0.35">
      <c r="A83" s="19" t="s">
        <v>101</v>
      </c>
      <c r="B83" s="19"/>
      <c r="C83" s="19"/>
      <c r="D83" s="19"/>
      <c r="E83" s="19"/>
      <c r="F83" s="20"/>
      <c r="G83" s="21"/>
      <c r="H83" s="22"/>
      <c r="I83" s="23"/>
      <c r="J83" s="23"/>
      <c r="K83" s="24"/>
      <c r="L83" s="24"/>
      <c r="M83" s="24"/>
      <c r="N83" s="24"/>
      <c r="O83" s="24"/>
      <c r="P83" s="24"/>
      <c r="Q83" s="24"/>
      <c r="R83" s="24"/>
      <c r="S83" s="24"/>
      <c r="T83" s="50"/>
    </row>
    <row r="84" spans="1:20" s="25" customFormat="1" ht="106" customHeight="1" x14ac:dyDescent="0.35">
      <c r="A84" s="28">
        <v>63</v>
      </c>
      <c r="B84" s="51">
        <v>53102900</v>
      </c>
      <c r="C84" s="27" t="s">
        <v>102</v>
      </c>
      <c r="D84" s="28" t="s">
        <v>28</v>
      </c>
      <c r="E84" s="28">
        <v>3</v>
      </c>
      <c r="F84" s="46" t="s">
        <v>33</v>
      </c>
      <c r="G84" s="46" t="s">
        <v>33</v>
      </c>
      <c r="H84" s="47">
        <v>75971</v>
      </c>
      <c r="I84" s="50">
        <v>77350</v>
      </c>
      <c r="J84" s="50">
        <v>78897</v>
      </c>
      <c r="K84" s="33">
        <f t="shared" ref="K84:K87" si="94">MIN(H84:J84)</f>
        <v>75971</v>
      </c>
      <c r="L84" s="33">
        <f t="shared" ref="L84:L87" si="95">AVERAGE(H84:J84)</f>
        <v>77406</v>
      </c>
      <c r="M84" s="33">
        <f t="shared" ref="M84:M87" si="96">MEDIAN(H84:J84)</f>
        <v>77350</v>
      </c>
      <c r="N84" s="33">
        <f t="shared" ref="N84:N87" si="97">GEOMEAN(H84:J84)</f>
        <v>77396.778371164066</v>
      </c>
      <c r="O84" s="33">
        <f t="shared" ref="O84:O87" si="98">STDEVA(K84,N84)</f>
        <v>1008.1775547192212</v>
      </c>
      <c r="P84" s="34">
        <f t="shared" ref="P84:P87" si="99">O84/N84</f>
        <v>1.3026091989054168E-2</v>
      </c>
      <c r="Q84" s="35">
        <f t="shared" ref="Q84:Q87" si="100">ROUND(IF(P84&lt;=$Q$5,K84,N84),0)</f>
        <v>75971</v>
      </c>
      <c r="R84" s="36" t="str">
        <f t="shared" ref="R84:R87" si="101">IF(P84&lt;=$Q$5,"MENOR VALOR","MEDIA GEOMETRICA")</f>
        <v>MENOR VALOR</v>
      </c>
      <c r="S84" s="37">
        <f t="shared" ref="S84:S87" si="102">ROUND(Q84,0)</f>
        <v>75971</v>
      </c>
      <c r="T84" s="50">
        <f t="shared" si="92"/>
        <v>227913</v>
      </c>
    </row>
    <row r="85" spans="1:20" s="25" customFormat="1" ht="123.5" customHeight="1" x14ac:dyDescent="0.35">
      <c r="A85" s="28">
        <v>64</v>
      </c>
      <c r="B85" s="51">
        <v>53102900</v>
      </c>
      <c r="C85" s="27" t="s">
        <v>103</v>
      </c>
      <c r="D85" s="28" t="s">
        <v>28</v>
      </c>
      <c r="E85" s="28">
        <v>3</v>
      </c>
      <c r="F85" s="46">
        <v>120000</v>
      </c>
      <c r="G85" s="30">
        <f t="shared" ref="G85:G106" si="103">ROUND(F85*(D$3+1),0)</f>
        <v>126120</v>
      </c>
      <c r="H85" s="47">
        <v>210381</v>
      </c>
      <c r="I85" s="50">
        <v>214200</v>
      </c>
      <c r="J85" s="50">
        <v>218484</v>
      </c>
      <c r="K85" s="33">
        <f t="shared" si="94"/>
        <v>210381</v>
      </c>
      <c r="L85" s="33">
        <f t="shared" si="95"/>
        <v>214355</v>
      </c>
      <c r="M85" s="33">
        <f t="shared" si="96"/>
        <v>214200</v>
      </c>
      <c r="N85" s="33">
        <f t="shared" si="97"/>
        <v>214329.46173801008</v>
      </c>
      <c r="O85" s="33">
        <f t="shared" si="98"/>
        <v>2791.9840702025508</v>
      </c>
      <c r="P85" s="34">
        <f t="shared" si="99"/>
        <v>1.3026599551747059E-2</v>
      </c>
      <c r="Q85" s="35">
        <f t="shared" si="100"/>
        <v>210381</v>
      </c>
      <c r="R85" s="36" t="str">
        <f t="shared" si="101"/>
        <v>MENOR VALOR</v>
      </c>
      <c r="S85" s="37">
        <f t="shared" si="102"/>
        <v>210381</v>
      </c>
      <c r="T85" s="50">
        <f t="shared" si="92"/>
        <v>631143</v>
      </c>
    </row>
    <row r="86" spans="1:20" s="25" customFormat="1" ht="71" customHeight="1" x14ac:dyDescent="0.35">
      <c r="A86" s="28">
        <v>65</v>
      </c>
      <c r="B86" s="51">
        <v>53102900</v>
      </c>
      <c r="C86" s="27" t="s">
        <v>104</v>
      </c>
      <c r="D86" s="28" t="s">
        <v>28</v>
      </c>
      <c r="E86" s="28">
        <v>3</v>
      </c>
      <c r="F86" s="46">
        <v>30000</v>
      </c>
      <c r="G86" s="30">
        <f t="shared" si="103"/>
        <v>31530</v>
      </c>
      <c r="H86" s="47">
        <v>87659</v>
      </c>
      <c r="I86" s="50">
        <v>89250</v>
      </c>
      <c r="J86" s="50">
        <v>91035</v>
      </c>
      <c r="K86" s="33">
        <f t="shared" si="94"/>
        <v>87659</v>
      </c>
      <c r="L86" s="33">
        <f t="shared" si="95"/>
        <v>89314.666666666672</v>
      </c>
      <c r="M86" s="33">
        <f t="shared" si="96"/>
        <v>89250</v>
      </c>
      <c r="N86" s="33">
        <f t="shared" si="97"/>
        <v>89304.027288102487</v>
      </c>
      <c r="O86" s="33">
        <f t="shared" si="98"/>
        <v>1163.2099506541847</v>
      </c>
      <c r="P86" s="34">
        <f t="shared" si="99"/>
        <v>1.3025279889131642E-2</v>
      </c>
      <c r="Q86" s="35">
        <f t="shared" si="100"/>
        <v>87659</v>
      </c>
      <c r="R86" s="36" t="str">
        <f t="shared" si="101"/>
        <v>MENOR VALOR</v>
      </c>
      <c r="S86" s="37">
        <f t="shared" si="102"/>
        <v>87659</v>
      </c>
      <c r="T86" s="50">
        <f t="shared" si="92"/>
        <v>262977</v>
      </c>
    </row>
    <row r="87" spans="1:20" s="25" customFormat="1" ht="71" customHeight="1" x14ac:dyDescent="0.35">
      <c r="A87" s="28">
        <v>66</v>
      </c>
      <c r="B87" s="28">
        <v>46181605</v>
      </c>
      <c r="C87" s="27" t="s">
        <v>105</v>
      </c>
      <c r="D87" s="28" t="s">
        <v>43</v>
      </c>
      <c r="E87" s="28">
        <v>3</v>
      </c>
      <c r="F87" s="46">
        <v>120000</v>
      </c>
      <c r="G87" s="30">
        <f t="shared" si="103"/>
        <v>126120</v>
      </c>
      <c r="H87" s="47">
        <v>157786</v>
      </c>
      <c r="I87" s="50">
        <v>160650</v>
      </c>
      <c r="J87" s="50">
        <v>182070</v>
      </c>
      <c r="K87" s="33">
        <f t="shared" si="94"/>
        <v>157786</v>
      </c>
      <c r="L87" s="33">
        <f t="shared" si="95"/>
        <v>166835.33333333334</v>
      </c>
      <c r="M87" s="33">
        <f t="shared" si="96"/>
        <v>160650</v>
      </c>
      <c r="N87" s="33">
        <f t="shared" si="97"/>
        <v>166492.95555586898</v>
      </c>
      <c r="O87" s="33">
        <f t="shared" si="98"/>
        <v>6156.7473170448375</v>
      </c>
      <c r="P87" s="34">
        <f t="shared" si="99"/>
        <v>3.6979025908269479E-2</v>
      </c>
      <c r="Q87" s="35">
        <f t="shared" si="100"/>
        <v>157786</v>
      </c>
      <c r="R87" s="36" t="str">
        <f t="shared" si="101"/>
        <v>MENOR VALOR</v>
      </c>
      <c r="S87" s="37">
        <f t="shared" si="102"/>
        <v>157786</v>
      </c>
      <c r="T87" s="50">
        <f t="shared" si="92"/>
        <v>473358</v>
      </c>
    </row>
    <row r="88" spans="1:20" s="25" customFormat="1" ht="42.5" customHeight="1" x14ac:dyDescent="0.35">
      <c r="A88" s="19" t="s">
        <v>106</v>
      </c>
      <c r="B88" s="19"/>
      <c r="C88" s="19"/>
      <c r="D88" s="19"/>
      <c r="E88" s="19"/>
      <c r="F88" s="20"/>
      <c r="G88" s="21"/>
      <c r="H88" s="52"/>
      <c r="I88" s="23"/>
      <c r="J88" s="23"/>
      <c r="K88" s="24"/>
      <c r="L88" s="24"/>
      <c r="M88" s="24"/>
      <c r="N88" s="24"/>
      <c r="O88" s="24"/>
      <c r="P88" s="24"/>
      <c r="Q88" s="24"/>
      <c r="R88" s="24"/>
      <c r="S88" s="24"/>
      <c r="T88" s="50"/>
    </row>
    <row r="89" spans="1:20" s="25" customFormat="1" ht="71" customHeight="1" x14ac:dyDescent="0.35">
      <c r="A89" s="28">
        <v>67</v>
      </c>
      <c r="B89" s="28">
        <v>46181500</v>
      </c>
      <c r="C89" s="27" t="s">
        <v>107</v>
      </c>
      <c r="D89" s="28" t="s">
        <v>28</v>
      </c>
      <c r="E89" s="28">
        <v>18</v>
      </c>
      <c r="F89" s="46">
        <v>85000</v>
      </c>
      <c r="G89" s="30">
        <f t="shared" si="103"/>
        <v>89335</v>
      </c>
      <c r="H89" s="47">
        <v>245445</v>
      </c>
      <c r="I89" s="50">
        <v>249900</v>
      </c>
      <c r="J89" s="50">
        <v>279174</v>
      </c>
      <c r="K89" s="33">
        <f t="shared" ref="K89:K93" si="104">MIN(H89:J89)</f>
        <v>245445</v>
      </c>
      <c r="L89" s="33">
        <f t="shared" ref="L89:L93" si="105">AVERAGE(H89:J89)</f>
        <v>258173</v>
      </c>
      <c r="M89" s="33">
        <f t="shared" ref="M89:M93" si="106">MEDIAN(H89:J89)</f>
        <v>249900</v>
      </c>
      <c r="N89" s="33">
        <f t="shared" ref="N89:N93" si="107">GEOMEAN(H89:J89)</f>
        <v>257749.87989209182</v>
      </c>
      <c r="O89" s="33">
        <f t="shared" ref="O89:O93" si="108">STDEVA(K89,N89)</f>
        <v>8700.86401338412</v>
      </c>
      <c r="P89" s="34">
        <f t="shared" ref="P89:P93" si="109">O89/N89</f>
        <v>3.3757005112967566E-2</v>
      </c>
      <c r="Q89" s="35">
        <f t="shared" ref="Q89:Q93" si="110">ROUND(IF(P89&lt;=$Q$5,K89,N89),0)</f>
        <v>245445</v>
      </c>
      <c r="R89" s="36" t="str">
        <f t="shared" ref="R89:R93" si="111">IF(P89&lt;=$Q$5,"MENOR VALOR","MEDIA GEOMETRICA")</f>
        <v>MENOR VALOR</v>
      </c>
      <c r="S89" s="37">
        <f t="shared" ref="S89:S93" si="112">ROUND(Q89,0)</f>
        <v>245445</v>
      </c>
      <c r="T89" s="50">
        <f t="shared" si="92"/>
        <v>4418010</v>
      </c>
    </row>
    <row r="90" spans="1:20" s="25" customFormat="1" ht="71" customHeight="1" x14ac:dyDescent="0.35">
      <c r="A90" s="28">
        <v>68</v>
      </c>
      <c r="B90" s="28">
        <v>53103000</v>
      </c>
      <c r="C90" s="27" t="s">
        <v>108</v>
      </c>
      <c r="D90" s="28" t="s">
        <v>28</v>
      </c>
      <c r="E90" s="28">
        <v>18</v>
      </c>
      <c r="F90" s="46">
        <v>35000</v>
      </c>
      <c r="G90" s="30">
        <f t="shared" si="103"/>
        <v>36785</v>
      </c>
      <c r="H90" s="47">
        <v>87659</v>
      </c>
      <c r="I90" s="50">
        <v>89250</v>
      </c>
      <c r="J90" s="50">
        <v>91035</v>
      </c>
      <c r="K90" s="33">
        <f t="shared" si="104"/>
        <v>87659</v>
      </c>
      <c r="L90" s="33">
        <f t="shared" si="105"/>
        <v>89314.666666666672</v>
      </c>
      <c r="M90" s="33">
        <f t="shared" si="106"/>
        <v>89250</v>
      </c>
      <c r="N90" s="33">
        <f t="shared" si="107"/>
        <v>89304.027288102487</v>
      </c>
      <c r="O90" s="33">
        <f t="shared" si="108"/>
        <v>1163.2099506541847</v>
      </c>
      <c r="P90" s="34">
        <f t="shared" si="109"/>
        <v>1.3025279889131642E-2</v>
      </c>
      <c r="Q90" s="35">
        <f t="shared" si="110"/>
        <v>87659</v>
      </c>
      <c r="R90" s="36" t="str">
        <f t="shared" si="111"/>
        <v>MENOR VALOR</v>
      </c>
      <c r="S90" s="37">
        <f t="shared" si="112"/>
        <v>87659</v>
      </c>
      <c r="T90" s="50">
        <f t="shared" si="92"/>
        <v>1577862</v>
      </c>
    </row>
    <row r="91" spans="1:20" s="25" customFormat="1" ht="71" customHeight="1" x14ac:dyDescent="0.35">
      <c r="A91" s="28">
        <v>69</v>
      </c>
      <c r="B91" s="28">
        <v>53103100</v>
      </c>
      <c r="C91" s="27" t="s">
        <v>109</v>
      </c>
      <c r="D91" s="28" t="s">
        <v>28</v>
      </c>
      <c r="E91" s="28">
        <v>18</v>
      </c>
      <c r="F91" s="46">
        <v>70000</v>
      </c>
      <c r="G91" s="30">
        <f t="shared" si="103"/>
        <v>73570</v>
      </c>
      <c r="H91" s="47">
        <v>128566</v>
      </c>
      <c r="I91" s="50">
        <v>130900</v>
      </c>
      <c r="J91" s="50">
        <v>145656</v>
      </c>
      <c r="K91" s="33">
        <f t="shared" si="104"/>
        <v>128566</v>
      </c>
      <c r="L91" s="33">
        <f t="shared" si="105"/>
        <v>135040.66666666666</v>
      </c>
      <c r="M91" s="33">
        <f t="shared" si="106"/>
        <v>130900</v>
      </c>
      <c r="N91" s="33">
        <f t="shared" si="107"/>
        <v>134833.57593384682</v>
      </c>
      <c r="O91" s="33">
        <f t="shared" si="108"/>
        <v>4431.8454444246945</v>
      </c>
      <c r="P91" s="34">
        <f t="shared" si="109"/>
        <v>3.2869004724751079E-2</v>
      </c>
      <c r="Q91" s="35">
        <f t="shared" si="110"/>
        <v>128566</v>
      </c>
      <c r="R91" s="36" t="str">
        <f t="shared" si="111"/>
        <v>MENOR VALOR</v>
      </c>
      <c r="S91" s="37">
        <f t="shared" si="112"/>
        <v>128566</v>
      </c>
      <c r="T91" s="50">
        <f t="shared" si="92"/>
        <v>2314188</v>
      </c>
    </row>
    <row r="92" spans="1:20" s="25" customFormat="1" ht="71" customHeight="1" x14ac:dyDescent="0.35">
      <c r="A92" s="28">
        <v>70</v>
      </c>
      <c r="B92" s="28">
        <v>53102521</v>
      </c>
      <c r="C92" s="27" t="s">
        <v>110</v>
      </c>
      <c r="D92" s="28" t="s">
        <v>28</v>
      </c>
      <c r="E92" s="28">
        <v>18</v>
      </c>
      <c r="F92" s="46" t="s">
        <v>33</v>
      </c>
      <c r="G92" s="46" t="s">
        <v>33</v>
      </c>
      <c r="H92" s="47">
        <v>52595</v>
      </c>
      <c r="I92" s="50">
        <v>53550</v>
      </c>
      <c r="J92" s="50">
        <v>54621</v>
      </c>
      <c r="K92" s="33">
        <f t="shared" si="104"/>
        <v>52595</v>
      </c>
      <c r="L92" s="33">
        <f t="shared" si="105"/>
        <v>53588.666666666664</v>
      </c>
      <c r="M92" s="33">
        <f t="shared" si="106"/>
        <v>53550</v>
      </c>
      <c r="N92" s="33">
        <f t="shared" si="107"/>
        <v>53582.280537022343</v>
      </c>
      <c r="O92" s="33">
        <f t="shared" si="108"/>
        <v>698.11276266199513</v>
      </c>
      <c r="P92" s="34">
        <f t="shared" si="109"/>
        <v>1.3028798992227262E-2</v>
      </c>
      <c r="Q92" s="35">
        <f t="shared" si="110"/>
        <v>52595</v>
      </c>
      <c r="R92" s="36" t="str">
        <f t="shared" si="111"/>
        <v>MENOR VALOR</v>
      </c>
      <c r="S92" s="37">
        <f t="shared" si="112"/>
        <v>52595</v>
      </c>
      <c r="T92" s="50">
        <f t="shared" si="92"/>
        <v>946710</v>
      </c>
    </row>
    <row r="93" spans="1:20" s="25" customFormat="1" ht="71" customHeight="1" x14ac:dyDescent="0.35">
      <c r="A93" s="28">
        <v>71</v>
      </c>
      <c r="B93" s="28">
        <v>53111500</v>
      </c>
      <c r="C93" s="27" t="s">
        <v>111</v>
      </c>
      <c r="D93" s="28" t="s">
        <v>43</v>
      </c>
      <c r="E93" s="28">
        <v>18</v>
      </c>
      <c r="F93" s="46">
        <v>180000</v>
      </c>
      <c r="G93" s="30">
        <f t="shared" si="103"/>
        <v>189180</v>
      </c>
      <c r="H93" s="47">
        <v>362323</v>
      </c>
      <c r="I93" s="50">
        <v>368900</v>
      </c>
      <c r="J93" s="50">
        <v>376278</v>
      </c>
      <c r="K93" s="33">
        <f t="shared" si="104"/>
        <v>362323</v>
      </c>
      <c r="L93" s="33">
        <f t="shared" si="105"/>
        <v>369167</v>
      </c>
      <c r="M93" s="33">
        <f t="shared" si="106"/>
        <v>368900</v>
      </c>
      <c r="N93" s="33">
        <f t="shared" si="107"/>
        <v>369123.01848035026</v>
      </c>
      <c r="O93" s="33">
        <f t="shared" si="108"/>
        <v>4808.3391796495125</v>
      </c>
      <c r="P93" s="34">
        <f t="shared" si="109"/>
        <v>1.3026386702853313E-2</v>
      </c>
      <c r="Q93" s="35">
        <f t="shared" si="110"/>
        <v>362323</v>
      </c>
      <c r="R93" s="36" t="str">
        <f t="shared" si="111"/>
        <v>MENOR VALOR</v>
      </c>
      <c r="S93" s="37">
        <f t="shared" si="112"/>
        <v>362323</v>
      </c>
      <c r="T93" s="50">
        <f t="shared" si="92"/>
        <v>6521814</v>
      </c>
    </row>
    <row r="94" spans="1:20" s="25" customFormat="1" ht="42.5" customHeight="1" x14ac:dyDescent="0.35">
      <c r="A94" s="19" t="s">
        <v>112</v>
      </c>
      <c r="B94" s="19"/>
      <c r="C94" s="19"/>
      <c r="D94" s="19"/>
      <c r="E94" s="19"/>
      <c r="F94" s="20"/>
      <c r="G94" s="21"/>
      <c r="H94" s="22"/>
      <c r="I94" s="23"/>
      <c r="J94" s="23"/>
      <c r="K94" s="24"/>
      <c r="L94" s="24"/>
      <c r="M94" s="24"/>
      <c r="N94" s="24"/>
      <c r="O94" s="24"/>
      <c r="P94" s="24"/>
      <c r="Q94" s="24"/>
      <c r="R94" s="24"/>
      <c r="S94" s="24"/>
      <c r="T94" s="50"/>
    </row>
    <row r="95" spans="1:20" s="25" customFormat="1" ht="71" customHeight="1" x14ac:dyDescent="0.35">
      <c r="A95" s="28">
        <v>72</v>
      </c>
      <c r="B95" s="28">
        <v>46181500</v>
      </c>
      <c r="C95" s="27" t="s">
        <v>113</v>
      </c>
      <c r="D95" s="28" t="s">
        <v>28</v>
      </c>
      <c r="E95" s="28">
        <v>27</v>
      </c>
      <c r="F95" s="46">
        <v>90000</v>
      </c>
      <c r="G95" s="30">
        <f t="shared" si="103"/>
        <v>94590</v>
      </c>
      <c r="H95" s="47">
        <v>134410</v>
      </c>
      <c r="I95" s="46">
        <v>136850</v>
      </c>
      <c r="J95" s="46">
        <v>143228</v>
      </c>
      <c r="K95" s="33">
        <f t="shared" ref="K95:K99" si="113">MIN(H95:J95)</f>
        <v>134410</v>
      </c>
      <c r="L95" s="33">
        <f t="shared" ref="L95:L99" si="114">AVERAGE(H95:J95)</f>
        <v>138162.66666666666</v>
      </c>
      <c r="M95" s="33">
        <f t="shared" ref="M95:M99" si="115">MEDIAN(H95:J95)</f>
        <v>136850</v>
      </c>
      <c r="N95" s="33">
        <f t="shared" ref="N95:N99" si="116">GEOMEAN(H95:J95)</f>
        <v>138113.06720116656</v>
      </c>
      <c r="O95" s="33">
        <f t="shared" ref="O95:O99" si="117">STDEVA(K95,N95)</f>
        <v>2618.4639291343633</v>
      </c>
      <c r="P95" s="34">
        <f t="shared" ref="P95:P99" si="118">O95/N95</f>
        <v>1.8958842795957012E-2</v>
      </c>
      <c r="Q95" s="35">
        <f t="shared" ref="Q95:Q99" si="119">ROUND(IF(P95&lt;=$Q$5,K95,N95),0)</f>
        <v>134410</v>
      </c>
      <c r="R95" s="36" t="str">
        <f t="shared" ref="R95:R99" si="120">IF(P95&lt;=$Q$5,"MENOR VALOR","MEDIA GEOMETRICA")</f>
        <v>MENOR VALOR</v>
      </c>
      <c r="S95" s="37">
        <f t="shared" ref="S95:S99" si="121">ROUND(Q95,0)</f>
        <v>134410</v>
      </c>
      <c r="T95" s="50">
        <f t="shared" si="92"/>
        <v>3629070</v>
      </c>
    </row>
    <row r="96" spans="1:20" s="25" customFormat="1" ht="71" customHeight="1" x14ac:dyDescent="0.35">
      <c r="A96" s="28">
        <v>73</v>
      </c>
      <c r="B96" s="28">
        <v>46181500</v>
      </c>
      <c r="C96" s="27" t="s">
        <v>114</v>
      </c>
      <c r="D96" s="28" t="s">
        <v>28</v>
      </c>
      <c r="E96" s="28">
        <v>6</v>
      </c>
      <c r="F96" s="46">
        <v>90000</v>
      </c>
      <c r="G96" s="30">
        <f t="shared" si="103"/>
        <v>94590</v>
      </c>
      <c r="H96" s="47">
        <v>134410</v>
      </c>
      <c r="I96" s="46">
        <v>136850</v>
      </c>
      <c r="J96" s="46">
        <v>143228</v>
      </c>
      <c r="K96" s="33">
        <f t="shared" si="113"/>
        <v>134410</v>
      </c>
      <c r="L96" s="33">
        <f t="shared" si="114"/>
        <v>138162.66666666666</v>
      </c>
      <c r="M96" s="33">
        <f t="shared" si="115"/>
        <v>136850</v>
      </c>
      <c r="N96" s="33">
        <f t="shared" si="116"/>
        <v>138113.06720116656</v>
      </c>
      <c r="O96" s="33">
        <f t="shared" si="117"/>
        <v>2618.4639291343633</v>
      </c>
      <c r="P96" s="34">
        <f t="shared" si="118"/>
        <v>1.8958842795957012E-2</v>
      </c>
      <c r="Q96" s="35">
        <f t="shared" si="119"/>
        <v>134410</v>
      </c>
      <c r="R96" s="36" t="str">
        <f t="shared" si="120"/>
        <v>MENOR VALOR</v>
      </c>
      <c r="S96" s="37">
        <f t="shared" si="121"/>
        <v>134410</v>
      </c>
      <c r="T96" s="50">
        <f t="shared" si="92"/>
        <v>806460</v>
      </c>
    </row>
    <row r="97" spans="1:20" s="25" customFormat="1" ht="71" customHeight="1" x14ac:dyDescent="0.35">
      <c r="A97" s="28">
        <v>74</v>
      </c>
      <c r="B97" s="28">
        <v>53103000</v>
      </c>
      <c r="C97" s="27" t="s">
        <v>115</v>
      </c>
      <c r="D97" s="28" t="s">
        <v>28</v>
      </c>
      <c r="E97" s="28">
        <v>27</v>
      </c>
      <c r="F97" s="46" t="s">
        <v>33</v>
      </c>
      <c r="G97" s="46" t="s">
        <v>33</v>
      </c>
      <c r="H97" s="47">
        <v>122722</v>
      </c>
      <c r="I97" s="46">
        <v>124950</v>
      </c>
      <c r="J97" s="46">
        <v>127449</v>
      </c>
      <c r="K97" s="33">
        <f t="shared" si="113"/>
        <v>122722</v>
      </c>
      <c r="L97" s="33">
        <f t="shared" si="114"/>
        <v>125040.33333333333</v>
      </c>
      <c r="M97" s="33">
        <f t="shared" si="115"/>
        <v>124950</v>
      </c>
      <c r="N97" s="33">
        <f t="shared" si="116"/>
        <v>125025.43444976924</v>
      </c>
      <c r="O97" s="33">
        <f t="shared" si="117"/>
        <v>1628.7741194505309</v>
      </c>
      <c r="P97" s="34">
        <f t="shared" si="118"/>
        <v>1.3027542168669002E-2</v>
      </c>
      <c r="Q97" s="35">
        <f t="shared" si="119"/>
        <v>122722</v>
      </c>
      <c r="R97" s="36" t="str">
        <f t="shared" si="120"/>
        <v>MENOR VALOR</v>
      </c>
      <c r="S97" s="37">
        <f t="shared" si="121"/>
        <v>122722</v>
      </c>
      <c r="T97" s="50">
        <f t="shared" si="92"/>
        <v>3313494</v>
      </c>
    </row>
    <row r="98" spans="1:20" s="25" customFormat="1" ht="71" customHeight="1" x14ac:dyDescent="0.35">
      <c r="A98" s="28">
        <v>75</v>
      </c>
      <c r="B98" s="28">
        <v>53103000</v>
      </c>
      <c r="C98" s="27" t="s">
        <v>116</v>
      </c>
      <c r="D98" s="28" t="s">
        <v>28</v>
      </c>
      <c r="E98" s="28">
        <v>6</v>
      </c>
      <c r="F98" s="46" t="s">
        <v>33</v>
      </c>
      <c r="G98" s="46" t="s">
        <v>33</v>
      </c>
      <c r="H98" s="47">
        <v>122722</v>
      </c>
      <c r="I98" s="46">
        <v>124950</v>
      </c>
      <c r="J98" s="46">
        <v>127449</v>
      </c>
      <c r="K98" s="33">
        <f t="shared" si="113"/>
        <v>122722</v>
      </c>
      <c r="L98" s="33">
        <f t="shared" si="114"/>
        <v>125040.33333333333</v>
      </c>
      <c r="M98" s="33">
        <f t="shared" si="115"/>
        <v>124950</v>
      </c>
      <c r="N98" s="33">
        <f t="shared" si="116"/>
        <v>125025.43444976924</v>
      </c>
      <c r="O98" s="33">
        <f t="shared" si="117"/>
        <v>1628.7741194505309</v>
      </c>
      <c r="P98" s="34">
        <f t="shared" si="118"/>
        <v>1.3027542168669002E-2</v>
      </c>
      <c r="Q98" s="35">
        <f t="shared" si="119"/>
        <v>122722</v>
      </c>
      <c r="R98" s="36" t="str">
        <f t="shared" si="120"/>
        <v>MENOR VALOR</v>
      </c>
      <c r="S98" s="37">
        <f t="shared" si="121"/>
        <v>122722</v>
      </c>
      <c r="T98" s="50">
        <f t="shared" si="92"/>
        <v>736332</v>
      </c>
    </row>
    <row r="99" spans="1:20" s="25" customFormat="1" ht="71" customHeight="1" x14ac:dyDescent="0.35">
      <c r="A99" s="28">
        <v>76</v>
      </c>
      <c r="B99" s="53">
        <v>53111500</v>
      </c>
      <c r="C99" s="27" t="s">
        <v>117</v>
      </c>
      <c r="D99" s="28" t="s">
        <v>43</v>
      </c>
      <c r="E99" s="28">
        <v>33</v>
      </c>
      <c r="F99" s="46">
        <v>150000</v>
      </c>
      <c r="G99" s="30">
        <f t="shared" si="103"/>
        <v>157650</v>
      </c>
      <c r="H99" s="47">
        <v>216225</v>
      </c>
      <c r="I99" s="46">
        <v>220150</v>
      </c>
      <c r="J99" s="46">
        <v>230622</v>
      </c>
      <c r="K99" s="33">
        <f t="shared" si="113"/>
        <v>216225</v>
      </c>
      <c r="L99" s="33">
        <f t="shared" si="114"/>
        <v>222332.33333333334</v>
      </c>
      <c r="M99" s="33">
        <f t="shared" si="115"/>
        <v>220150</v>
      </c>
      <c r="N99" s="33">
        <f t="shared" si="116"/>
        <v>222250.00354062035</v>
      </c>
      <c r="O99" s="33">
        <f t="shared" si="117"/>
        <v>4260.3208602456107</v>
      </c>
      <c r="P99" s="34">
        <f t="shared" si="118"/>
        <v>1.9169047434759466E-2</v>
      </c>
      <c r="Q99" s="35">
        <f t="shared" si="119"/>
        <v>216225</v>
      </c>
      <c r="R99" s="36" t="str">
        <f t="shared" si="120"/>
        <v>MENOR VALOR</v>
      </c>
      <c r="S99" s="37">
        <f t="shared" si="121"/>
        <v>216225</v>
      </c>
      <c r="T99" s="50">
        <f t="shared" si="92"/>
        <v>7135425</v>
      </c>
    </row>
    <row r="100" spans="1:20" s="25" customFormat="1" ht="42.5" customHeight="1" x14ac:dyDescent="0.35">
      <c r="A100" s="19" t="s">
        <v>118</v>
      </c>
      <c r="B100" s="19"/>
      <c r="C100" s="19"/>
      <c r="D100" s="19"/>
      <c r="E100" s="19"/>
      <c r="F100" s="20"/>
      <c r="G100" s="21"/>
      <c r="H100" s="52"/>
      <c r="I100" s="23"/>
      <c r="J100" s="23"/>
      <c r="K100" s="24"/>
      <c r="L100" s="24"/>
      <c r="M100" s="24"/>
      <c r="N100" s="24"/>
      <c r="O100" s="24"/>
      <c r="P100" s="24"/>
      <c r="Q100" s="24"/>
      <c r="R100" s="24"/>
      <c r="S100" s="24"/>
      <c r="T100" s="50"/>
    </row>
    <row r="101" spans="1:20" s="25" customFormat="1" ht="71" customHeight="1" x14ac:dyDescent="0.35">
      <c r="A101" s="28">
        <v>77</v>
      </c>
      <c r="B101" s="54">
        <v>46181500</v>
      </c>
      <c r="C101" s="55" t="s">
        <v>119</v>
      </c>
      <c r="D101" s="28" t="s">
        <v>120</v>
      </c>
      <c r="E101" s="28">
        <v>3</v>
      </c>
      <c r="F101" s="46">
        <v>280000</v>
      </c>
      <c r="G101" s="30">
        <f t="shared" si="103"/>
        <v>294280</v>
      </c>
      <c r="H101" s="47">
        <v>465176</v>
      </c>
      <c r="I101" s="50">
        <v>473620</v>
      </c>
      <c r="J101" s="50">
        <v>509796</v>
      </c>
      <c r="K101" s="33">
        <f t="shared" ref="K101:K106" si="122">MIN(H101:J101)</f>
        <v>465176</v>
      </c>
      <c r="L101" s="33">
        <f t="shared" ref="L101:L106" si="123">AVERAGE(H101:J101)</f>
        <v>482864</v>
      </c>
      <c r="M101" s="33">
        <f t="shared" ref="M101:M106" si="124">MEDIAN(H101:J101)</f>
        <v>473620</v>
      </c>
      <c r="N101" s="33">
        <f t="shared" ref="N101:N106" si="125">GEOMEAN(H101:J101)</f>
        <v>482482.15174927295</v>
      </c>
      <c r="O101" s="33">
        <f t="shared" ref="O101:O106" si="126">STDEVA(K101,N101)</f>
        <v>12237.297258154333</v>
      </c>
      <c r="P101" s="34">
        <f t="shared" ref="P101:P106" si="127">O101/N101</f>
        <v>2.5363212325652154E-2</v>
      </c>
      <c r="Q101" s="35">
        <f t="shared" ref="Q101:Q106" si="128">ROUND(IF(P101&lt;=$Q$5,K101,N101),0)</f>
        <v>465176</v>
      </c>
      <c r="R101" s="36" t="str">
        <f t="shared" ref="R101:R106" si="129">IF(P101&lt;=$Q$5,"MENOR VALOR","MEDIA GEOMETRICA")</f>
        <v>MENOR VALOR</v>
      </c>
      <c r="S101" s="37">
        <f t="shared" ref="S101:S106" si="130">ROUND(Q101,0)</f>
        <v>465176</v>
      </c>
      <c r="T101" s="50">
        <f t="shared" si="92"/>
        <v>1395528</v>
      </c>
    </row>
    <row r="102" spans="1:20" s="25" customFormat="1" ht="71" customHeight="1" x14ac:dyDescent="0.35">
      <c r="A102" s="28">
        <v>78</v>
      </c>
      <c r="B102" s="54">
        <v>46181500</v>
      </c>
      <c r="C102" s="55" t="s">
        <v>121</v>
      </c>
      <c r="D102" s="28" t="s">
        <v>120</v>
      </c>
      <c r="E102" s="28">
        <v>3</v>
      </c>
      <c r="F102" s="46">
        <v>280000</v>
      </c>
      <c r="G102" s="30">
        <f t="shared" si="103"/>
        <v>294280</v>
      </c>
      <c r="H102" s="47">
        <v>465176</v>
      </c>
      <c r="I102" s="50">
        <v>473620</v>
      </c>
      <c r="J102" s="50">
        <v>509796</v>
      </c>
      <c r="K102" s="33">
        <f t="shared" si="122"/>
        <v>465176</v>
      </c>
      <c r="L102" s="33">
        <f t="shared" si="123"/>
        <v>482864</v>
      </c>
      <c r="M102" s="33">
        <f t="shared" si="124"/>
        <v>473620</v>
      </c>
      <c r="N102" s="33">
        <f t="shared" si="125"/>
        <v>482482.15174927295</v>
      </c>
      <c r="O102" s="33">
        <f t="shared" si="126"/>
        <v>12237.297258154333</v>
      </c>
      <c r="P102" s="34">
        <f t="shared" si="127"/>
        <v>2.5363212325652154E-2</v>
      </c>
      <c r="Q102" s="35">
        <f t="shared" si="128"/>
        <v>465176</v>
      </c>
      <c r="R102" s="36" t="str">
        <f t="shared" si="129"/>
        <v>MENOR VALOR</v>
      </c>
      <c r="S102" s="37">
        <f t="shared" si="130"/>
        <v>465176</v>
      </c>
      <c r="T102" s="50">
        <f t="shared" si="92"/>
        <v>1395528</v>
      </c>
    </row>
    <row r="103" spans="1:20" s="25" customFormat="1" ht="71" customHeight="1" x14ac:dyDescent="0.35">
      <c r="A103" s="28">
        <v>79</v>
      </c>
      <c r="B103" s="28">
        <v>53103000</v>
      </c>
      <c r="C103" s="56" t="s">
        <v>122</v>
      </c>
      <c r="D103" s="28" t="s">
        <v>120</v>
      </c>
      <c r="E103" s="28">
        <v>3</v>
      </c>
      <c r="F103" s="46" t="s">
        <v>33</v>
      </c>
      <c r="G103" s="46" t="s">
        <v>33</v>
      </c>
      <c r="H103" s="47">
        <v>122722</v>
      </c>
      <c r="I103" s="50">
        <v>124950</v>
      </c>
      <c r="J103" s="50">
        <v>127449</v>
      </c>
      <c r="K103" s="33">
        <f t="shared" si="122"/>
        <v>122722</v>
      </c>
      <c r="L103" s="33">
        <f t="shared" si="123"/>
        <v>125040.33333333333</v>
      </c>
      <c r="M103" s="33">
        <f t="shared" si="124"/>
        <v>124950</v>
      </c>
      <c r="N103" s="33">
        <f t="shared" si="125"/>
        <v>125025.43444976924</v>
      </c>
      <c r="O103" s="33">
        <f t="shared" si="126"/>
        <v>1628.7741194505309</v>
      </c>
      <c r="P103" s="34">
        <f t="shared" si="127"/>
        <v>1.3027542168669002E-2</v>
      </c>
      <c r="Q103" s="35">
        <f t="shared" si="128"/>
        <v>122722</v>
      </c>
      <c r="R103" s="36" t="str">
        <f t="shared" si="129"/>
        <v>MENOR VALOR</v>
      </c>
      <c r="S103" s="37">
        <f t="shared" si="130"/>
        <v>122722</v>
      </c>
      <c r="T103" s="50">
        <f t="shared" si="92"/>
        <v>368166</v>
      </c>
    </row>
    <row r="104" spans="1:20" s="25" customFormat="1" ht="71" customHeight="1" x14ac:dyDescent="0.35">
      <c r="A104" s="28">
        <v>80</v>
      </c>
      <c r="B104" s="28">
        <v>53103000</v>
      </c>
      <c r="C104" s="56" t="s">
        <v>123</v>
      </c>
      <c r="D104" s="28" t="s">
        <v>120</v>
      </c>
      <c r="E104" s="28">
        <v>3</v>
      </c>
      <c r="F104" s="46" t="s">
        <v>33</v>
      </c>
      <c r="G104" s="46" t="s">
        <v>33</v>
      </c>
      <c r="H104" s="47">
        <v>122722</v>
      </c>
      <c r="I104" s="50">
        <v>124950</v>
      </c>
      <c r="J104" s="50">
        <v>127449</v>
      </c>
      <c r="K104" s="33">
        <f t="shared" si="122"/>
        <v>122722</v>
      </c>
      <c r="L104" s="33">
        <f t="shared" si="123"/>
        <v>125040.33333333333</v>
      </c>
      <c r="M104" s="33">
        <f t="shared" si="124"/>
        <v>124950</v>
      </c>
      <c r="N104" s="33">
        <f t="shared" si="125"/>
        <v>125025.43444976924</v>
      </c>
      <c r="O104" s="33">
        <f t="shared" si="126"/>
        <v>1628.7741194505309</v>
      </c>
      <c r="P104" s="34">
        <f t="shared" si="127"/>
        <v>1.3027542168669002E-2</v>
      </c>
      <c r="Q104" s="35">
        <f t="shared" si="128"/>
        <v>122722</v>
      </c>
      <c r="R104" s="36" t="str">
        <f t="shared" si="129"/>
        <v>MENOR VALOR</v>
      </c>
      <c r="S104" s="37">
        <f t="shared" si="130"/>
        <v>122722</v>
      </c>
      <c r="T104" s="50">
        <f t="shared" si="92"/>
        <v>368166</v>
      </c>
    </row>
    <row r="105" spans="1:20" s="25" customFormat="1" ht="71" customHeight="1" x14ac:dyDescent="0.35">
      <c r="A105" s="28">
        <v>81</v>
      </c>
      <c r="B105" s="53">
        <v>53111500</v>
      </c>
      <c r="C105" s="57" t="s">
        <v>124</v>
      </c>
      <c r="D105" s="58" t="s">
        <v>43</v>
      </c>
      <c r="E105" s="28">
        <v>6</v>
      </c>
      <c r="F105" s="46">
        <v>150000</v>
      </c>
      <c r="G105" s="30">
        <f t="shared" si="103"/>
        <v>157650</v>
      </c>
      <c r="H105" s="47">
        <v>216225</v>
      </c>
      <c r="I105" s="50">
        <v>220150</v>
      </c>
      <c r="J105" s="50">
        <v>230622</v>
      </c>
      <c r="K105" s="33">
        <f t="shared" si="122"/>
        <v>216225</v>
      </c>
      <c r="L105" s="33">
        <f t="shared" si="123"/>
        <v>222332.33333333334</v>
      </c>
      <c r="M105" s="33">
        <f t="shared" si="124"/>
        <v>220150</v>
      </c>
      <c r="N105" s="33">
        <f t="shared" si="125"/>
        <v>222250.00354062035</v>
      </c>
      <c r="O105" s="33">
        <f t="shared" si="126"/>
        <v>4260.3208602456107</v>
      </c>
      <c r="P105" s="34">
        <f t="shared" si="127"/>
        <v>1.9169047434759466E-2</v>
      </c>
      <c r="Q105" s="35">
        <f t="shared" si="128"/>
        <v>216225</v>
      </c>
      <c r="R105" s="36" t="str">
        <f t="shared" si="129"/>
        <v>MENOR VALOR</v>
      </c>
      <c r="S105" s="37">
        <f t="shared" si="130"/>
        <v>216225</v>
      </c>
      <c r="T105" s="50">
        <f t="shared" si="92"/>
        <v>1297350</v>
      </c>
    </row>
    <row r="106" spans="1:20" s="25" customFormat="1" ht="71" customHeight="1" x14ac:dyDescent="0.35">
      <c r="A106" s="28">
        <v>82</v>
      </c>
      <c r="B106" s="28">
        <v>53103000</v>
      </c>
      <c r="C106" s="56" t="s">
        <v>125</v>
      </c>
      <c r="D106" s="58" t="s">
        <v>43</v>
      </c>
      <c r="E106" s="28">
        <v>6</v>
      </c>
      <c r="F106" s="46">
        <v>16000</v>
      </c>
      <c r="G106" s="30">
        <f t="shared" si="103"/>
        <v>16816</v>
      </c>
      <c r="H106" s="47">
        <v>37401</v>
      </c>
      <c r="I106" s="50">
        <v>38080</v>
      </c>
      <c r="J106" s="50">
        <v>38842</v>
      </c>
      <c r="K106" s="33">
        <f t="shared" si="122"/>
        <v>37401</v>
      </c>
      <c r="L106" s="33">
        <f t="shared" si="123"/>
        <v>38107.666666666664</v>
      </c>
      <c r="M106" s="33">
        <f t="shared" si="124"/>
        <v>38080</v>
      </c>
      <c r="N106" s="33">
        <f t="shared" si="125"/>
        <v>38103.123578218678</v>
      </c>
      <c r="O106" s="33">
        <f t="shared" si="126"/>
        <v>496.47634338939031</v>
      </c>
      <c r="P106" s="34">
        <f t="shared" si="127"/>
        <v>1.302980692305228E-2</v>
      </c>
      <c r="Q106" s="35">
        <f t="shared" si="128"/>
        <v>37401</v>
      </c>
      <c r="R106" s="36" t="str">
        <f t="shared" si="129"/>
        <v>MENOR VALOR</v>
      </c>
      <c r="S106" s="37">
        <f t="shared" si="130"/>
        <v>37401</v>
      </c>
      <c r="T106" s="50">
        <f t="shared" si="92"/>
        <v>224406</v>
      </c>
    </row>
    <row r="107" spans="1:20" s="25" customFormat="1" ht="42.5" customHeight="1" x14ac:dyDescent="0.35">
      <c r="A107" s="19" t="s">
        <v>126</v>
      </c>
      <c r="B107" s="19"/>
      <c r="C107" s="19"/>
      <c r="D107" s="19"/>
      <c r="E107" s="19"/>
      <c r="F107" s="20"/>
      <c r="G107" s="21"/>
      <c r="H107" s="52"/>
      <c r="I107" s="23"/>
      <c r="J107" s="23"/>
      <c r="K107" s="24"/>
      <c r="L107" s="24"/>
      <c r="M107" s="24"/>
      <c r="N107" s="24"/>
      <c r="O107" s="24"/>
      <c r="P107" s="24"/>
      <c r="Q107" s="24"/>
      <c r="R107" s="24"/>
      <c r="S107" s="24"/>
      <c r="T107" s="50"/>
    </row>
    <row r="108" spans="1:20" s="25" customFormat="1" ht="71" customHeight="1" x14ac:dyDescent="0.35">
      <c r="A108" s="28">
        <v>83</v>
      </c>
      <c r="B108" s="28">
        <v>46181500</v>
      </c>
      <c r="C108" s="56" t="s">
        <v>127</v>
      </c>
      <c r="D108" s="28" t="s">
        <v>28</v>
      </c>
      <c r="E108" s="28">
        <v>3</v>
      </c>
      <c r="F108" s="46" t="s">
        <v>33</v>
      </c>
      <c r="G108" s="46" t="s">
        <v>33</v>
      </c>
      <c r="H108" s="47">
        <v>403231</v>
      </c>
      <c r="I108" s="59">
        <v>410550</v>
      </c>
      <c r="J108" s="60" t="s">
        <v>128</v>
      </c>
      <c r="K108" s="33">
        <f t="shared" ref="K108:K121" si="131">MIN(H108:J108)</f>
        <v>403231</v>
      </c>
      <c r="L108" s="33">
        <f t="shared" ref="L108:L121" si="132">AVERAGE(H108:J108)</f>
        <v>406890.5</v>
      </c>
      <c r="M108" s="33">
        <f t="shared" ref="M108:M121" si="133">MEDIAN(H108:J108)</f>
        <v>406890.5</v>
      </c>
      <c r="N108" s="33">
        <f t="shared" ref="N108:N121" si="134">GEOMEAN(H108:J108)</f>
        <v>406874.04322468152</v>
      </c>
      <c r="O108" s="33">
        <f t="shared" ref="O108:O121" si="135">STDEVA(K108,N108)</f>
        <v>2576.0205683280087</v>
      </c>
      <c r="P108" s="34">
        <f t="shared" ref="P108:P121" si="136">O108/N108</f>
        <v>6.3312482357236397E-3</v>
      </c>
      <c r="Q108" s="35">
        <f t="shared" ref="Q108:Q121" si="137">ROUND(IF(P108&lt;=$Q$5,K108,N108),0)</f>
        <v>403231</v>
      </c>
      <c r="R108" s="36" t="str">
        <f t="shared" ref="R108:R121" si="138">IF(P108&lt;=$Q$5,"MENOR VALOR","MEDIA GEOMETRICA")</f>
        <v>MENOR VALOR</v>
      </c>
      <c r="S108" s="37">
        <f t="shared" ref="S108:S121" si="139">ROUND(Q108,0)</f>
        <v>403231</v>
      </c>
      <c r="T108" s="50">
        <f t="shared" si="92"/>
        <v>1209693</v>
      </c>
    </row>
    <row r="109" spans="1:20" s="25" customFormat="1" ht="71" customHeight="1" x14ac:dyDescent="0.35">
      <c r="A109" s="28">
        <v>84</v>
      </c>
      <c r="B109" s="28">
        <v>46181500</v>
      </c>
      <c r="C109" s="56" t="s">
        <v>129</v>
      </c>
      <c r="D109" s="28" t="s">
        <v>28</v>
      </c>
      <c r="E109" s="28">
        <v>3</v>
      </c>
      <c r="F109" s="46" t="s">
        <v>33</v>
      </c>
      <c r="G109" s="46" t="s">
        <v>33</v>
      </c>
      <c r="H109" s="47">
        <v>169474</v>
      </c>
      <c r="I109" s="59">
        <v>172550</v>
      </c>
      <c r="J109" s="60" t="s">
        <v>128</v>
      </c>
      <c r="K109" s="33">
        <f t="shared" si="131"/>
        <v>169474</v>
      </c>
      <c r="L109" s="33">
        <f t="shared" si="132"/>
        <v>171012</v>
      </c>
      <c r="M109" s="33">
        <f t="shared" si="133"/>
        <v>171012</v>
      </c>
      <c r="N109" s="33">
        <f t="shared" si="134"/>
        <v>171005.08384255716</v>
      </c>
      <c r="O109" s="33">
        <f t="shared" si="135"/>
        <v>1082.6397676373217</v>
      </c>
      <c r="P109" s="34">
        <f t="shared" si="136"/>
        <v>6.3310384890901744E-3</v>
      </c>
      <c r="Q109" s="35">
        <f t="shared" si="137"/>
        <v>169474</v>
      </c>
      <c r="R109" s="36" t="str">
        <f t="shared" si="138"/>
        <v>MENOR VALOR</v>
      </c>
      <c r="S109" s="37">
        <f t="shared" si="139"/>
        <v>169474</v>
      </c>
      <c r="T109" s="50">
        <f t="shared" si="92"/>
        <v>508422</v>
      </c>
    </row>
    <row r="110" spans="1:20" s="25" customFormat="1" ht="71" customHeight="1" x14ac:dyDescent="0.35">
      <c r="A110" s="28">
        <v>85</v>
      </c>
      <c r="B110" s="28">
        <v>46181500</v>
      </c>
      <c r="C110" s="56" t="s">
        <v>130</v>
      </c>
      <c r="D110" s="28" t="s">
        <v>28</v>
      </c>
      <c r="E110" s="28">
        <v>3</v>
      </c>
      <c r="F110" s="46" t="s">
        <v>33</v>
      </c>
      <c r="G110" s="46" t="s">
        <v>33</v>
      </c>
      <c r="H110" s="47">
        <v>75971</v>
      </c>
      <c r="I110" s="59">
        <v>77350</v>
      </c>
      <c r="J110" s="60" t="s">
        <v>128</v>
      </c>
      <c r="K110" s="33">
        <f t="shared" si="131"/>
        <v>75971</v>
      </c>
      <c r="L110" s="33">
        <f t="shared" si="132"/>
        <v>76660.5</v>
      </c>
      <c r="M110" s="33">
        <f t="shared" si="133"/>
        <v>76660.5</v>
      </c>
      <c r="N110" s="33">
        <f t="shared" si="134"/>
        <v>76657.399186249459</v>
      </c>
      <c r="O110" s="33">
        <f t="shared" si="135"/>
        <v>485.35751919792017</v>
      </c>
      <c r="P110" s="34">
        <f t="shared" si="136"/>
        <v>6.331515605149593E-3</v>
      </c>
      <c r="Q110" s="35">
        <f t="shared" si="137"/>
        <v>75971</v>
      </c>
      <c r="R110" s="36" t="str">
        <f t="shared" si="138"/>
        <v>MENOR VALOR</v>
      </c>
      <c r="S110" s="37">
        <f t="shared" si="139"/>
        <v>75971</v>
      </c>
      <c r="T110" s="50">
        <f t="shared" si="92"/>
        <v>227913</v>
      </c>
    </row>
    <row r="111" spans="1:20" s="25" customFormat="1" ht="71" customHeight="1" x14ac:dyDescent="0.35">
      <c r="A111" s="28">
        <v>86</v>
      </c>
      <c r="B111" s="28">
        <v>46181500</v>
      </c>
      <c r="C111" s="56" t="s">
        <v>131</v>
      </c>
      <c r="D111" s="28" t="s">
        <v>28</v>
      </c>
      <c r="E111" s="28">
        <v>3</v>
      </c>
      <c r="F111" s="46" t="s">
        <v>33</v>
      </c>
      <c r="G111" s="46" t="s">
        <v>33</v>
      </c>
      <c r="H111" s="47">
        <v>52595</v>
      </c>
      <c r="I111" s="59">
        <v>53550</v>
      </c>
      <c r="J111" s="60" t="s">
        <v>128</v>
      </c>
      <c r="K111" s="33">
        <f t="shared" si="131"/>
        <v>52595</v>
      </c>
      <c r="L111" s="33">
        <f t="shared" si="132"/>
        <v>53072.5</v>
      </c>
      <c r="M111" s="33">
        <f t="shared" si="133"/>
        <v>53072.5</v>
      </c>
      <c r="N111" s="33">
        <f t="shared" si="134"/>
        <v>53070.351892558618</v>
      </c>
      <c r="O111" s="33">
        <f t="shared" si="135"/>
        <v>336.1245466780577</v>
      </c>
      <c r="P111" s="34">
        <f t="shared" si="136"/>
        <v>6.3335654408047774E-3</v>
      </c>
      <c r="Q111" s="35">
        <f t="shared" si="137"/>
        <v>52595</v>
      </c>
      <c r="R111" s="36" t="str">
        <f t="shared" si="138"/>
        <v>MENOR VALOR</v>
      </c>
      <c r="S111" s="37">
        <f t="shared" si="139"/>
        <v>52595</v>
      </c>
      <c r="T111" s="50">
        <f t="shared" si="92"/>
        <v>157785</v>
      </c>
    </row>
    <row r="112" spans="1:20" s="25" customFormat="1" ht="71" customHeight="1" x14ac:dyDescent="0.35">
      <c r="A112" s="28">
        <v>87</v>
      </c>
      <c r="B112" s="28">
        <v>46181500</v>
      </c>
      <c r="C112" s="56" t="s">
        <v>132</v>
      </c>
      <c r="D112" s="28" t="s">
        <v>28</v>
      </c>
      <c r="E112" s="28">
        <v>3</v>
      </c>
      <c r="F112" s="46" t="s">
        <v>33</v>
      </c>
      <c r="G112" s="46" t="s">
        <v>33</v>
      </c>
      <c r="H112" s="47">
        <v>871913</v>
      </c>
      <c r="I112" s="59">
        <v>887740</v>
      </c>
      <c r="J112" s="60" t="s">
        <v>128</v>
      </c>
      <c r="K112" s="33">
        <f t="shared" si="131"/>
        <v>871913</v>
      </c>
      <c r="L112" s="33">
        <f t="shared" si="132"/>
        <v>879826.5</v>
      </c>
      <c r="M112" s="33">
        <f t="shared" si="133"/>
        <v>879826.5</v>
      </c>
      <c r="N112" s="33">
        <f t="shared" si="134"/>
        <v>879790.91073959158</v>
      </c>
      <c r="O112" s="33">
        <f t="shared" si="135"/>
        <v>5570.5241055475344</v>
      </c>
      <c r="P112" s="34">
        <f t="shared" si="136"/>
        <v>6.3316454370558372E-3</v>
      </c>
      <c r="Q112" s="35">
        <f t="shared" si="137"/>
        <v>871913</v>
      </c>
      <c r="R112" s="36" t="str">
        <f t="shared" si="138"/>
        <v>MENOR VALOR</v>
      </c>
      <c r="S112" s="37">
        <f t="shared" si="139"/>
        <v>871913</v>
      </c>
      <c r="T112" s="50">
        <f t="shared" si="92"/>
        <v>2615739</v>
      </c>
    </row>
    <row r="113" spans="1:20" s="25" customFormat="1" ht="71" customHeight="1" x14ac:dyDescent="0.35">
      <c r="A113" s="28">
        <v>88</v>
      </c>
      <c r="B113" s="28">
        <v>53111601</v>
      </c>
      <c r="C113" s="57" t="s">
        <v>133</v>
      </c>
      <c r="D113" s="28" t="s">
        <v>43</v>
      </c>
      <c r="E113" s="28">
        <v>3</v>
      </c>
      <c r="F113" s="46" t="s">
        <v>33</v>
      </c>
      <c r="G113" s="46" t="s">
        <v>33</v>
      </c>
      <c r="H113" s="47">
        <v>187006</v>
      </c>
      <c r="I113" s="50">
        <v>190400</v>
      </c>
      <c r="J113" s="50">
        <v>254898</v>
      </c>
      <c r="K113" s="33">
        <f t="shared" si="131"/>
        <v>187006</v>
      </c>
      <c r="L113" s="33">
        <f t="shared" si="132"/>
        <v>210768</v>
      </c>
      <c r="M113" s="33">
        <f t="shared" si="133"/>
        <v>190400</v>
      </c>
      <c r="N113" s="33">
        <f t="shared" si="134"/>
        <v>208591.35452240211</v>
      </c>
      <c r="O113" s="33">
        <f t="shared" si="135"/>
        <v>15263.150557106241</v>
      </c>
      <c r="P113" s="34">
        <f t="shared" si="136"/>
        <v>7.3172498409885073E-2</v>
      </c>
      <c r="Q113" s="35">
        <f t="shared" si="137"/>
        <v>187006</v>
      </c>
      <c r="R113" s="36" t="str">
        <f t="shared" si="138"/>
        <v>MENOR VALOR</v>
      </c>
      <c r="S113" s="37">
        <f t="shared" si="139"/>
        <v>187006</v>
      </c>
      <c r="T113" s="50">
        <f t="shared" si="92"/>
        <v>561018</v>
      </c>
    </row>
    <row r="114" spans="1:20" s="25" customFormat="1" ht="71" customHeight="1" x14ac:dyDescent="0.35">
      <c r="A114" s="28">
        <v>89</v>
      </c>
      <c r="B114" s="28">
        <v>53101502</v>
      </c>
      <c r="C114" s="57" t="s">
        <v>134</v>
      </c>
      <c r="D114" s="28" t="s">
        <v>28</v>
      </c>
      <c r="E114" s="28">
        <v>2</v>
      </c>
      <c r="F114" s="46" t="s">
        <v>33</v>
      </c>
      <c r="G114" s="46" t="s">
        <v>33</v>
      </c>
      <c r="H114" s="47">
        <v>116878</v>
      </c>
      <c r="I114" s="50">
        <v>119000</v>
      </c>
      <c r="J114" s="50">
        <v>127449</v>
      </c>
      <c r="K114" s="33">
        <f t="shared" si="131"/>
        <v>116878</v>
      </c>
      <c r="L114" s="33">
        <f t="shared" si="132"/>
        <v>121109</v>
      </c>
      <c r="M114" s="33">
        <f t="shared" si="133"/>
        <v>119000</v>
      </c>
      <c r="N114" s="33">
        <f t="shared" si="134"/>
        <v>121024.15387442127</v>
      </c>
      <c r="O114" s="33">
        <f t="shared" si="135"/>
        <v>2931.7735204461601</v>
      </c>
      <c r="P114" s="34">
        <f t="shared" si="136"/>
        <v>2.4224697521853918E-2</v>
      </c>
      <c r="Q114" s="35">
        <f t="shared" si="137"/>
        <v>116878</v>
      </c>
      <c r="R114" s="36" t="str">
        <f t="shared" si="138"/>
        <v>MENOR VALOR</v>
      </c>
      <c r="S114" s="37">
        <f t="shared" si="139"/>
        <v>116878</v>
      </c>
      <c r="T114" s="50">
        <f t="shared" si="92"/>
        <v>233756</v>
      </c>
    </row>
    <row r="115" spans="1:20" s="25" customFormat="1" ht="71" customHeight="1" x14ac:dyDescent="0.35">
      <c r="A115" s="28">
        <v>90</v>
      </c>
      <c r="B115" s="28">
        <v>53101502</v>
      </c>
      <c r="C115" s="57" t="s">
        <v>135</v>
      </c>
      <c r="D115" s="28" t="s">
        <v>28</v>
      </c>
      <c r="E115" s="28">
        <v>1</v>
      </c>
      <c r="F115" s="46" t="s">
        <v>33</v>
      </c>
      <c r="G115" s="46" t="s">
        <v>33</v>
      </c>
      <c r="H115" s="47">
        <v>116878</v>
      </c>
      <c r="I115" s="50">
        <v>119000</v>
      </c>
      <c r="J115" s="50">
        <v>127449</v>
      </c>
      <c r="K115" s="33">
        <f t="shared" si="131"/>
        <v>116878</v>
      </c>
      <c r="L115" s="33">
        <f t="shared" si="132"/>
        <v>121109</v>
      </c>
      <c r="M115" s="33">
        <f t="shared" si="133"/>
        <v>119000</v>
      </c>
      <c r="N115" s="33">
        <f t="shared" si="134"/>
        <v>121024.15387442127</v>
      </c>
      <c r="O115" s="33">
        <f t="shared" si="135"/>
        <v>2931.7735204461601</v>
      </c>
      <c r="P115" s="34">
        <f t="shared" si="136"/>
        <v>2.4224697521853918E-2</v>
      </c>
      <c r="Q115" s="35">
        <f t="shared" si="137"/>
        <v>116878</v>
      </c>
      <c r="R115" s="36" t="str">
        <f t="shared" si="138"/>
        <v>MENOR VALOR</v>
      </c>
      <c r="S115" s="37">
        <f t="shared" si="139"/>
        <v>116878</v>
      </c>
      <c r="T115" s="50">
        <f t="shared" si="92"/>
        <v>116878</v>
      </c>
    </row>
    <row r="116" spans="1:20" s="25" customFormat="1" ht="71" customHeight="1" x14ac:dyDescent="0.35">
      <c r="A116" s="28">
        <v>91</v>
      </c>
      <c r="B116" s="28">
        <v>53101602</v>
      </c>
      <c r="C116" s="57" t="s">
        <v>136</v>
      </c>
      <c r="D116" s="28" t="s">
        <v>28</v>
      </c>
      <c r="E116" s="28">
        <v>1</v>
      </c>
      <c r="F116" s="46" t="s">
        <v>33</v>
      </c>
      <c r="G116" s="46" t="s">
        <v>33</v>
      </c>
      <c r="H116" s="47">
        <v>99347</v>
      </c>
      <c r="I116" s="50">
        <v>101150</v>
      </c>
      <c r="J116" s="50">
        <v>103173</v>
      </c>
      <c r="K116" s="33">
        <f t="shared" si="131"/>
        <v>99347</v>
      </c>
      <c r="L116" s="33">
        <f t="shared" si="132"/>
        <v>101223.33333333333</v>
      </c>
      <c r="M116" s="33">
        <f t="shared" si="133"/>
        <v>101150</v>
      </c>
      <c r="N116" s="33">
        <f t="shared" si="134"/>
        <v>101211.27620499417</v>
      </c>
      <c r="O116" s="33">
        <f t="shared" si="135"/>
        <v>1318.2423465560973</v>
      </c>
      <c r="P116" s="34">
        <f t="shared" si="136"/>
        <v>1.3024658871864419E-2</v>
      </c>
      <c r="Q116" s="35">
        <f t="shared" si="137"/>
        <v>99347</v>
      </c>
      <c r="R116" s="36" t="str">
        <f t="shared" si="138"/>
        <v>MENOR VALOR</v>
      </c>
      <c r="S116" s="37">
        <f t="shared" si="139"/>
        <v>99347</v>
      </c>
      <c r="T116" s="50">
        <f t="shared" si="92"/>
        <v>99347</v>
      </c>
    </row>
    <row r="117" spans="1:20" s="25" customFormat="1" ht="71" customHeight="1" x14ac:dyDescent="0.35">
      <c r="A117" s="28">
        <v>92</v>
      </c>
      <c r="B117" s="28">
        <v>53101602</v>
      </c>
      <c r="C117" s="57" t="s">
        <v>137</v>
      </c>
      <c r="D117" s="28" t="s">
        <v>28</v>
      </c>
      <c r="E117" s="28">
        <v>2</v>
      </c>
      <c r="F117" s="46" t="s">
        <v>33</v>
      </c>
      <c r="G117" s="46" t="s">
        <v>33</v>
      </c>
      <c r="H117" s="47">
        <v>99347</v>
      </c>
      <c r="I117" s="50">
        <v>101150</v>
      </c>
      <c r="J117" s="50">
        <v>103173</v>
      </c>
      <c r="K117" s="33">
        <f t="shared" si="131"/>
        <v>99347</v>
      </c>
      <c r="L117" s="33">
        <f t="shared" si="132"/>
        <v>101223.33333333333</v>
      </c>
      <c r="M117" s="33">
        <f t="shared" si="133"/>
        <v>101150</v>
      </c>
      <c r="N117" s="33">
        <f t="shared" si="134"/>
        <v>101211.27620499417</v>
      </c>
      <c r="O117" s="33">
        <f t="shared" si="135"/>
        <v>1318.2423465560973</v>
      </c>
      <c r="P117" s="34">
        <f t="shared" si="136"/>
        <v>1.3024658871864419E-2</v>
      </c>
      <c r="Q117" s="35">
        <f t="shared" si="137"/>
        <v>99347</v>
      </c>
      <c r="R117" s="36" t="str">
        <f t="shared" si="138"/>
        <v>MENOR VALOR</v>
      </c>
      <c r="S117" s="37">
        <f t="shared" si="139"/>
        <v>99347</v>
      </c>
      <c r="T117" s="50">
        <f t="shared" si="92"/>
        <v>198694</v>
      </c>
    </row>
    <row r="118" spans="1:20" s="25" customFormat="1" ht="71" customHeight="1" x14ac:dyDescent="0.35">
      <c r="A118" s="28">
        <v>93</v>
      </c>
      <c r="B118" s="28">
        <v>53101802</v>
      </c>
      <c r="C118" s="57" t="s">
        <v>138</v>
      </c>
      <c r="D118" s="28" t="s">
        <v>28</v>
      </c>
      <c r="E118" s="28">
        <v>1</v>
      </c>
      <c r="F118" s="46" t="s">
        <v>33</v>
      </c>
      <c r="G118" s="46" t="s">
        <v>33</v>
      </c>
      <c r="H118" s="47">
        <v>192849</v>
      </c>
      <c r="I118" s="50">
        <v>196350</v>
      </c>
      <c r="J118" s="50">
        <v>206346</v>
      </c>
      <c r="K118" s="33">
        <f t="shared" si="131"/>
        <v>192849</v>
      </c>
      <c r="L118" s="33">
        <f t="shared" si="132"/>
        <v>198515</v>
      </c>
      <c r="M118" s="33">
        <f t="shared" si="133"/>
        <v>196350</v>
      </c>
      <c r="N118" s="33">
        <f t="shared" si="134"/>
        <v>198433.4045896813</v>
      </c>
      <c r="O118" s="33">
        <f t="shared" si="135"/>
        <v>3948.7703542529293</v>
      </c>
      <c r="P118" s="34">
        <f t="shared" si="136"/>
        <v>1.9899725867316337E-2</v>
      </c>
      <c r="Q118" s="35">
        <f t="shared" si="137"/>
        <v>192849</v>
      </c>
      <c r="R118" s="36" t="str">
        <f t="shared" si="138"/>
        <v>MENOR VALOR</v>
      </c>
      <c r="S118" s="37">
        <f t="shared" si="139"/>
        <v>192849</v>
      </c>
      <c r="T118" s="50">
        <f t="shared" si="92"/>
        <v>192849</v>
      </c>
    </row>
    <row r="119" spans="1:20" s="25" customFormat="1" ht="71" customHeight="1" x14ac:dyDescent="0.35">
      <c r="A119" s="28">
        <v>94</v>
      </c>
      <c r="B119" s="28">
        <v>53101802</v>
      </c>
      <c r="C119" s="57" t="s">
        <v>139</v>
      </c>
      <c r="D119" s="28" t="s">
        <v>28</v>
      </c>
      <c r="E119" s="28">
        <v>1</v>
      </c>
      <c r="F119" s="46" t="s">
        <v>33</v>
      </c>
      <c r="G119" s="46" t="s">
        <v>33</v>
      </c>
      <c r="H119" s="47">
        <v>192849</v>
      </c>
      <c r="I119" s="50">
        <v>196350</v>
      </c>
      <c r="J119" s="50">
        <v>206346</v>
      </c>
      <c r="K119" s="33">
        <f t="shared" si="131"/>
        <v>192849</v>
      </c>
      <c r="L119" s="33">
        <f t="shared" si="132"/>
        <v>198515</v>
      </c>
      <c r="M119" s="33">
        <f t="shared" si="133"/>
        <v>196350</v>
      </c>
      <c r="N119" s="33">
        <f t="shared" si="134"/>
        <v>198433.4045896813</v>
      </c>
      <c r="O119" s="33">
        <f t="shared" si="135"/>
        <v>3948.7703542529293</v>
      </c>
      <c r="P119" s="34">
        <f t="shared" si="136"/>
        <v>1.9899725867316337E-2</v>
      </c>
      <c r="Q119" s="35">
        <f t="shared" si="137"/>
        <v>192849</v>
      </c>
      <c r="R119" s="36" t="str">
        <f t="shared" si="138"/>
        <v>MENOR VALOR</v>
      </c>
      <c r="S119" s="37">
        <f t="shared" si="139"/>
        <v>192849</v>
      </c>
      <c r="T119" s="50">
        <f t="shared" si="92"/>
        <v>192849</v>
      </c>
    </row>
    <row r="120" spans="1:20" s="25" customFormat="1" ht="71" customHeight="1" x14ac:dyDescent="0.35">
      <c r="A120" s="28">
        <v>95</v>
      </c>
      <c r="B120" s="28">
        <v>53101802</v>
      </c>
      <c r="C120" s="56" t="s">
        <v>140</v>
      </c>
      <c r="D120" s="28" t="s">
        <v>28</v>
      </c>
      <c r="E120" s="28">
        <v>1</v>
      </c>
      <c r="F120" s="46" t="s">
        <v>33</v>
      </c>
      <c r="G120" s="46" t="s">
        <v>33</v>
      </c>
      <c r="H120" s="47">
        <v>192849</v>
      </c>
      <c r="I120" s="50">
        <v>196350</v>
      </c>
      <c r="J120" s="50">
        <v>206346</v>
      </c>
      <c r="K120" s="33">
        <f t="shared" si="131"/>
        <v>192849</v>
      </c>
      <c r="L120" s="33">
        <f t="shared" si="132"/>
        <v>198515</v>
      </c>
      <c r="M120" s="33">
        <f t="shared" si="133"/>
        <v>196350</v>
      </c>
      <c r="N120" s="33">
        <f t="shared" si="134"/>
        <v>198433.4045896813</v>
      </c>
      <c r="O120" s="33">
        <f t="shared" si="135"/>
        <v>3948.7703542529293</v>
      </c>
      <c r="P120" s="34">
        <f t="shared" si="136"/>
        <v>1.9899725867316337E-2</v>
      </c>
      <c r="Q120" s="35">
        <f t="shared" si="137"/>
        <v>192849</v>
      </c>
      <c r="R120" s="36" t="str">
        <f t="shared" si="138"/>
        <v>MENOR VALOR</v>
      </c>
      <c r="S120" s="37">
        <f t="shared" si="139"/>
        <v>192849</v>
      </c>
      <c r="T120" s="50">
        <f t="shared" si="92"/>
        <v>192849</v>
      </c>
    </row>
    <row r="121" spans="1:20" s="25" customFormat="1" ht="71" customHeight="1" x14ac:dyDescent="0.35">
      <c r="A121" s="28">
        <v>96</v>
      </c>
      <c r="B121" s="28">
        <v>53111601</v>
      </c>
      <c r="C121" s="57" t="s">
        <v>141</v>
      </c>
      <c r="D121" s="28" t="s">
        <v>43</v>
      </c>
      <c r="E121" s="28">
        <v>3</v>
      </c>
      <c r="F121" s="46" t="s">
        <v>33</v>
      </c>
      <c r="G121" s="46" t="s">
        <v>33</v>
      </c>
      <c r="H121" s="47">
        <v>245445</v>
      </c>
      <c r="I121" s="50">
        <v>249900</v>
      </c>
      <c r="J121" s="50">
        <v>327726</v>
      </c>
      <c r="K121" s="33">
        <f t="shared" si="131"/>
        <v>245445</v>
      </c>
      <c r="L121" s="33">
        <f t="shared" si="132"/>
        <v>274357</v>
      </c>
      <c r="M121" s="33">
        <f t="shared" si="133"/>
        <v>249900</v>
      </c>
      <c r="N121" s="33">
        <f t="shared" si="134"/>
        <v>271900.77635650703</v>
      </c>
      <c r="O121" s="33">
        <f t="shared" si="135"/>
        <v>18707.058863240858</v>
      </c>
      <c r="P121" s="34">
        <f t="shared" si="136"/>
        <v>6.8801049831181058E-2</v>
      </c>
      <c r="Q121" s="35">
        <f t="shared" si="137"/>
        <v>245445</v>
      </c>
      <c r="R121" s="36" t="str">
        <f t="shared" si="138"/>
        <v>MENOR VALOR</v>
      </c>
      <c r="S121" s="37">
        <f t="shared" si="139"/>
        <v>245445</v>
      </c>
      <c r="T121" s="50">
        <f t="shared" si="92"/>
        <v>736335</v>
      </c>
    </row>
    <row r="122" spans="1:20" s="25" customFormat="1" ht="37.5" customHeight="1" x14ac:dyDescent="0.35">
      <c r="A122" s="161" t="s">
        <v>142</v>
      </c>
      <c r="B122" s="162"/>
      <c r="C122" s="163"/>
      <c r="D122" s="61"/>
      <c r="E122" s="61">
        <f>SUM(E12:E121)</f>
        <v>1119</v>
      </c>
      <c r="F122" s="62">
        <f>SUM(F12:F121)</f>
        <v>7094000</v>
      </c>
      <c r="G122" s="63"/>
      <c r="H122" s="64">
        <f>SUM(H12:H121)</f>
        <v>15351516.68</v>
      </c>
      <c r="I122" s="65">
        <f>SUM(I12:I121)</f>
        <v>15630174</v>
      </c>
      <c r="J122" s="65">
        <f>SUM(J12:J121)</f>
        <v>14869050.4</v>
      </c>
      <c r="K122" s="65">
        <f t="shared" ref="K122:O122" si="140">SUM(K12:K121)</f>
        <v>15257232.27</v>
      </c>
      <c r="L122" s="65">
        <f t="shared" si="140"/>
        <v>15812734.360000001</v>
      </c>
      <c r="M122" s="65">
        <f t="shared" si="140"/>
        <v>15604270.41</v>
      </c>
      <c r="N122" s="65">
        <f t="shared" si="140"/>
        <v>15795320.762546798</v>
      </c>
      <c r="O122" s="65">
        <f t="shared" si="140"/>
        <v>380486.02195828367</v>
      </c>
      <c r="P122" s="61"/>
      <c r="Q122" s="66">
        <f>SUM(Q12:Q121)</f>
        <v>15257233</v>
      </c>
      <c r="R122" s="61"/>
      <c r="S122" s="65">
        <f>SUM(S12:S121)</f>
        <v>15257233</v>
      </c>
      <c r="T122" s="50">
        <f>SUM(T12:T121)</f>
        <v>161994970</v>
      </c>
    </row>
    <row r="123" spans="1:20" ht="71" customHeight="1" x14ac:dyDescent="0.3">
      <c r="A123" s="67"/>
      <c r="B123" s="68"/>
      <c r="D123" s="67"/>
      <c r="E123" s="67"/>
      <c r="F123" s="70"/>
      <c r="G123" s="71"/>
      <c r="H123" s="72"/>
      <c r="I123" s="73"/>
      <c r="J123" s="73"/>
    </row>
    <row r="124" spans="1:20" ht="71" customHeight="1" x14ac:dyDescent="0.3">
      <c r="A124" s="43"/>
      <c r="B124" s="43"/>
      <c r="C124" s="74"/>
      <c r="D124" s="43"/>
      <c r="E124" s="43"/>
      <c r="F124" s="75"/>
      <c r="G124" s="76"/>
      <c r="H124" s="77"/>
      <c r="I124" s="78"/>
      <c r="J124" s="78"/>
    </row>
    <row r="125" spans="1:20" ht="71" customHeight="1" x14ac:dyDescent="0.3">
      <c r="A125" s="43"/>
      <c r="B125" s="43"/>
      <c r="C125" s="74"/>
      <c r="D125" s="43"/>
      <c r="E125" s="43"/>
      <c r="F125" s="75"/>
      <c r="G125" s="76"/>
      <c r="H125" s="77"/>
      <c r="I125" s="78"/>
      <c r="J125" s="78"/>
    </row>
    <row r="126" spans="1:20" ht="71" customHeight="1" x14ac:dyDescent="0.3">
      <c r="A126" s="43"/>
      <c r="B126" s="43"/>
      <c r="C126" s="74"/>
      <c r="D126" s="43"/>
      <c r="E126" s="43"/>
      <c r="F126" s="75"/>
      <c r="G126" s="76"/>
      <c r="H126" s="77"/>
      <c r="I126" s="78"/>
      <c r="J126" s="78"/>
    </row>
    <row r="127" spans="1:20" ht="71" customHeight="1" x14ac:dyDescent="0.3">
      <c r="A127" s="43"/>
      <c r="B127" s="43"/>
      <c r="C127" s="74"/>
      <c r="D127" s="43"/>
      <c r="E127" s="43"/>
      <c r="F127" s="75"/>
      <c r="G127" s="76"/>
      <c r="H127" s="77"/>
      <c r="I127" s="78"/>
      <c r="J127" s="78"/>
    </row>
    <row r="128" spans="1:20" ht="71" customHeight="1" x14ac:dyDescent="0.3">
      <c r="A128" s="79"/>
      <c r="B128" s="79"/>
      <c r="C128" s="80"/>
      <c r="D128" s="79"/>
      <c r="E128" s="79"/>
      <c r="F128" s="81"/>
      <c r="G128" s="82"/>
      <c r="H128" s="83"/>
      <c r="I128" s="84"/>
      <c r="J128" s="84"/>
    </row>
    <row r="129" spans="1:10" ht="71" customHeight="1" x14ac:dyDescent="0.3">
      <c r="A129" s="67"/>
      <c r="B129" s="67"/>
      <c r="D129" s="67"/>
      <c r="E129" s="67"/>
      <c r="I129" s="85"/>
      <c r="J129" s="85"/>
    </row>
  </sheetData>
  <mergeCells count="9">
    <mergeCell ref="G8:G10"/>
    <mergeCell ref="K8:T9"/>
    <mergeCell ref="A122:C122"/>
    <mergeCell ref="A8:A10"/>
    <mergeCell ref="B8:B10"/>
    <mergeCell ref="C8:C10"/>
    <mergeCell ref="D8:D10"/>
    <mergeCell ref="E8:E10"/>
    <mergeCell ref="F8:F10"/>
  </mergeCells>
  <conditionalFormatting sqref="R12:R28">
    <cfRule type="containsText" dxfId="14" priority="15" operator="containsText" text="MEDIA GEO">
      <formula>NOT(ISERROR(SEARCH("MEDIA GEO",R12)))</formula>
    </cfRule>
  </conditionalFormatting>
  <conditionalFormatting sqref="R30:R38">
    <cfRule type="containsText" dxfId="13" priority="14" operator="containsText" text="MEDIA GEO">
      <formula>NOT(ISERROR(SEARCH("MEDIA GEO",R30)))</formula>
    </cfRule>
  </conditionalFormatting>
  <conditionalFormatting sqref="R40:R44">
    <cfRule type="containsText" dxfId="12" priority="13" operator="containsText" text="MEDIA GEO">
      <formula>NOT(ISERROR(SEARCH("MEDIA GEO",R40)))</formula>
    </cfRule>
  </conditionalFormatting>
  <conditionalFormatting sqref="R46:R50">
    <cfRule type="containsText" dxfId="11" priority="12" operator="containsText" text="MEDIA GEO">
      <formula>NOT(ISERROR(SEARCH("MEDIA GEO",R46)))</formula>
    </cfRule>
  </conditionalFormatting>
  <conditionalFormatting sqref="R52:R57">
    <cfRule type="containsText" dxfId="10" priority="11" operator="containsText" text="MEDIA GEO">
      <formula>NOT(ISERROR(SEARCH("MEDIA GEO",R52)))</formula>
    </cfRule>
  </conditionalFormatting>
  <conditionalFormatting sqref="R59:R62">
    <cfRule type="containsText" dxfId="9" priority="10" operator="containsText" text="MEDIA GEO">
      <formula>NOT(ISERROR(SEARCH("MEDIA GEO",R59)))</formula>
    </cfRule>
  </conditionalFormatting>
  <conditionalFormatting sqref="R64:R67">
    <cfRule type="containsText" dxfId="8" priority="9" operator="containsText" text="MEDIA GEO">
      <formula>NOT(ISERROR(SEARCH("MEDIA GEO",R64)))</formula>
    </cfRule>
  </conditionalFormatting>
  <conditionalFormatting sqref="R69:R71">
    <cfRule type="containsText" dxfId="7" priority="8" operator="containsText" text="MEDIA GEO">
      <formula>NOT(ISERROR(SEARCH("MEDIA GEO",R69)))</formula>
    </cfRule>
  </conditionalFormatting>
  <conditionalFormatting sqref="R73:R76">
    <cfRule type="containsText" dxfId="6" priority="7" operator="containsText" text="MEDIA GEO">
      <formula>NOT(ISERROR(SEARCH("MEDIA GEO",R73)))</formula>
    </cfRule>
  </conditionalFormatting>
  <conditionalFormatting sqref="R78:R82">
    <cfRule type="containsText" dxfId="5" priority="6" operator="containsText" text="MEDIA GEO">
      <formula>NOT(ISERROR(SEARCH("MEDIA GEO",R78)))</formula>
    </cfRule>
  </conditionalFormatting>
  <conditionalFormatting sqref="R84:R87">
    <cfRule type="containsText" dxfId="4" priority="5" operator="containsText" text="MEDIA GEO">
      <formula>NOT(ISERROR(SEARCH("MEDIA GEO",R84)))</formula>
    </cfRule>
  </conditionalFormatting>
  <conditionalFormatting sqref="R89:R93">
    <cfRule type="containsText" dxfId="3" priority="4" operator="containsText" text="MEDIA GEO">
      <formula>NOT(ISERROR(SEARCH("MEDIA GEO",R89)))</formula>
    </cfRule>
  </conditionalFormatting>
  <conditionalFormatting sqref="R95:R99">
    <cfRule type="containsText" dxfId="2" priority="3" operator="containsText" text="MEDIA GEO">
      <formula>NOT(ISERROR(SEARCH("MEDIA GEO",R95)))</formula>
    </cfRule>
  </conditionalFormatting>
  <conditionalFormatting sqref="R101:R106">
    <cfRule type="containsText" dxfId="1" priority="2" operator="containsText" text="MEDIA GEO">
      <formula>NOT(ISERROR(SEARCH("MEDIA GEO",R101)))</formula>
    </cfRule>
  </conditionalFormatting>
  <conditionalFormatting sqref="R108:R121">
    <cfRule type="containsText" dxfId="0" priority="1" operator="containsText" text="MEDIA GEO">
      <formula>NOT(ISERROR(SEARCH("MEDIA GEO",R108)))</formula>
    </cfRule>
  </conditionalFormatting>
  <pageMargins left="0.98425196850393704" right="0.98425196850393704" top="0.98425196850393704" bottom="0.98425196850393704" header="0.51181102362204722" footer="0.51181102362204722"/>
  <pageSetup scale="24"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LIMITANTES</vt:lpstr>
      <vt:lpstr>LIMITANTES (2)</vt:lpstr>
      <vt:lpstr>LIMITANTES!Área_de_impresión</vt:lpstr>
      <vt:lpstr>'LIMITANTES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 NEY LOSADA RUIZ</dc:creator>
  <cp:lastModifiedBy>DORA NEY</cp:lastModifiedBy>
  <cp:lastPrinted>2026-07-16T21:50:00Z</cp:lastPrinted>
  <dcterms:created xsi:type="dcterms:W3CDTF">2026-07-07T02:36:06Z</dcterms:created>
  <dcterms:modified xsi:type="dcterms:W3CDTF">2026-07-16T21:53:28Z</dcterms:modified>
</cp:coreProperties>
</file>