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onseguros365-my.sharepoint.com/personal/daniel_valencia_gonseguros_com_co/Documents/Documentos/FBS CONTRALORIA/PROCESO DE BIENES PROPIOS/Definitivos comite/Documentos con firma/"/>
    </mc:Choice>
  </mc:AlternateContent>
  <xr:revisionPtr revIDLastSave="84" documentId="8_{9853624A-CCEC-4D48-BDEF-664B56F8D0B9}" xr6:coauthVersionLast="47" xr6:coauthVersionMax="47" xr10:uidLastSave="{B26B9909-EEE5-477D-BC9C-445E21E3D1F3}"/>
  <bookViews>
    <workbookView xWindow="-120" yWindow="-120" windowWidth="29040" windowHeight="15720" activeTab="3" xr2:uid="{D26A9DF4-6BD9-4012-8297-66EF5BAF2EE5}"/>
  </bookViews>
  <sheets>
    <sheet name="Vencimientos" sheetId="5" r:id="rId1"/>
    <sheet name="GRUPO 1" sheetId="4" r:id="rId2"/>
    <sheet name="GRUPO 2 RCSP" sheetId="1" r:id="rId3"/>
    <sheet name="GRUPO 3 SOAT" sheetId="3" r:id="rId4"/>
  </sheets>
  <externalReferences>
    <externalReference r:id="rId5"/>
    <externalReference r:id="rId6"/>
  </externalReferences>
  <definedNames>
    <definedName name="_Toc140149825_1">[1]JURIDICA!#REF!</definedName>
    <definedName name="_Toc140149825_59">#REF!</definedName>
    <definedName name="_Toc142149825_60">#REF!</definedName>
    <definedName name="AMOR">[1]JURIDICA!#REF!</definedName>
    <definedName name="_xlnm.Print_Area" localSheetId="1">'GRUPO 1'!$B$1:$N$49</definedName>
    <definedName name="_xlnm.Print_Area" localSheetId="2">'GRUPO 2 RCSP'!$B$1:$N$23</definedName>
    <definedName name="DATA8">#REF!</definedName>
    <definedName name="FFFFFFF">#REF!</definedName>
    <definedName name="GG">[1]JURIDICA!#REF!</definedName>
    <definedName name="GGGGGG">#REF!</definedName>
    <definedName name="ggggggggg">#REF!</definedName>
    <definedName name="opcion2">'[2]CUADRO RESUMEN'!$L$21</definedName>
    <definedName name="opcion3">'[2]CUADRO RESUMEN'!$L$22</definedName>
    <definedName name="opcion4">'[2]CUADRO RESUMEN'!$L$23</definedName>
    <definedName name="opcion5">'[2]CUADRO RESUMEN'!$L$24</definedName>
    <definedName name="opcion6">'[2]CUADRO RESUMEN'!$L$25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11" i="3" l="1"/>
  <c r="J18" i="4"/>
  <c r="K18" i="4" s="1"/>
  <c r="I15" i="4"/>
  <c r="J15" i="4" s="1"/>
  <c r="I12" i="4"/>
  <c r="J12" i="4" s="1"/>
  <c r="F18" i="1"/>
  <c r="G19" i="1" s="1"/>
  <c r="F44" i="4"/>
  <c r="G45" i="4" s="1"/>
  <c r="F38" i="4"/>
  <c r="G39" i="4" s="1"/>
  <c r="F33" i="4"/>
  <c r="H15" i="4" s="1"/>
  <c r="F28" i="4"/>
  <c r="G29" i="4" s="1"/>
  <c r="F23" i="4"/>
  <c r="H12" i="4" s="1"/>
  <c r="E13" i="4"/>
  <c r="K9" i="4"/>
  <c r="K8" i="3"/>
  <c r="K9" i="1"/>
  <c r="H17" i="4" l="1"/>
  <c r="H14" i="4"/>
  <c r="H16" i="4"/>
  <c r="K15" i="4"/>
  <c r="H13" i="4"/>
  <c r="I13" i="4" s="1"/>
  <c r="J13" i="4" s="1"/>
  <c r="H38" i="4"/>
  <c r="G34" i="4"/>
  <c r="H33" i="4" s="1"/>
  <c r="H44" i="4"/>
  <c r="G24" i="4"/>
  <c r="H23" i="4" s="1"/>
  <c r="H28" i="4"/>
  <c r="H12" i="1"/>
  <c r="I12" i="1" s="1"/>
  <c r="J12" i="1" s="1"/>
  <c r="H18" i="1"/>
  <c r="I16" i="4" l="1"/>
  <c r="J16" i="4" s="1"/>
  <c r="I14" i="4"/>
  <c r="J14" i="4" s="1"/>
  <c r="I17" i="4"/>
  <c r="J17" i="4" s="1"/>
  <c r="K13" i="4"/>
  <c r="K12" i="4"/>
  <c r="K12" i="1"/>
  <c r="K14" i="4" l="1"/>
  <c r="K16" i="4"/>
  <c r="I19" i="4"/>
  <c r="K17" i="4"/>
  <c r="K19" i="4"/>
  <c r="J19" i="4"/>
  <c r="J13" i="3"/>
  <c r="I13" i="3"/>
  <c r="I14" i="1"/>
  <c r="K13" i="3" l="1"/>
  <c r="J14" i="1"/>
  <c r="K14" i="1"/>
</calcChain>
</file>

<file path=xl/sharedStrings.xml><?xml version="1.0" encoding="utf-8"?>
<sst xmlns="http://schemas.openxmlformats.org/spreadsheetml/2006/main" count="135" uniqueCount="53">
  <si>
    <t xml:space="preserve">GRUPO </t>
  </si>
  <si>
    <t>RAMO</t>
  </si>
  <si>
    <t xml:space="preserve">INICIO DE VIGENCIA A LAS 00:00 HORAS </t>
  </si>
  <si>
    <t>GRUPO 1</t>
  </si>
  <si>
    <t>TODO RIESGO DAÑO MATERIAL</t>
  </si>
  <si>
    <t>AUTOMOVILES</t>
  </si>
  <si>
    <t>MANEJO GLOBAL ENTIDADES ESTATALES</t>
  </si>
  <si>
    <t>RESPONSABILIDAD CIVIL EXTRACONTRACTUAL</t>
  </si>
  <si>
    <t>TRANSPORTE DE VALORES</t>
  </si>
  <si>
    <t>SOAT</t>
  </si>
  <si>
    <t>GRUPO 2</t>
  </si>
  <si>
    <t>RESPONSABILIDAD CIVIL SERVIDORES PUBLICOS</t>
  </si>
  <si>
    <t>ANALISIS DE MERCADO</t>
  </si>
  <si>
    <t>CÁLCULO VALORES APROXIMADOS DE PRIMA PARA UNA VIGENCIA ANUAL</t>
  </si>
  <si>
    <t>FONDO DE BINIESTAR SOCIAL CONTALORIA GENERAL DE LA REPUBLICA</t>
  </si>
  <si>
    <t>VIGENCIA DESDE 00:00 HORAS</t>
  </si>
  <si>
    <t>VIGENCIA HASTA 00:00 HORAS</t>
  </si>
  <si>
    <t>DIAS DE COBERTURA</t>
  </si>
  <si>
    <t>TIPO DE TASA</t>
  </si>
  <si>
    <t>VALOR ASEGURADO Y/O LIMITE ASEGURADO</t>
  </si>
  <si>
    <t>TASA PROMEDIO</t>
  </si>
  <si>
    <t>PRIMA NETA</t>
  </si>
  <si>
    <t>IVA 19%</t>
  </si>
  <si>
    <t>COSTO TOTAL DEL SEGURO</t>
  </si>
  <si>
    <t>%o</t>
  </si>
  <si>
    <t>INDICE VARIABLE 6%</t>
  </si>
  <si>
    <t>%</t>
  </si>
  <si>
    <t>VALOR FIJO PARA INCLUSIONES</t>
  </si>
  <si>
    <t>TOTALES</t>
  </si>
  <si>
    <t>DETERMINACION TASA PROMEDIO</t>
  </si>
  <si>
    <t xml:space="preserve">ENTIDAD </t>
  </si>
  <si>
    <t>TASA</t>
  </si>
  <si>
    <t>PROMEDIO TASAS</t>
  </si>
  <si>
    <t>PROMEDIO TASA MERCADO</t>
  </si>
  <si>
    <t>AJUSTE POR SINIESTRALIDAD</t>
  </si>
  <si>
    <t>TASAS FINAL PROMEDIO</t>
  </si>
  <si>
    <t>TIPO DE TASA % - %o</t>
  </si>
  <si>
    <t>FONDO PARA EL FINANCIAMIENTO DEL SECTOR AGROPECUARIO - FINAGRO</t>
  </si>
  <si>
    <t>FONDO NACIONAL DE GARANTIAS S.A</t>
  </si>
  <si>
    <t>FINANCIERA DE DESARROLLO TERRITORIAL S.A. - FINDETER</t>
  </si>
  <si>
    <t>FONDO DE PRESTACIONES ECONÓMICAS, CESANTÍAS Y PENSIONES</t>
  </si>
  <si>
    <t>MANEJO</t>
  </si>
  <si>
    <t>SUPERIENTENDENCIA FINANCIERA DE COLOMBIA</t>
  </si>
  <si>
    <t>FONDO DE BIENESTAR SOCIAL DE LA CONTRALORIA DE LA REPUBLICA</t>
  </si>
  <si>
    <t>LA PREVISORA</t>
  </si>
  <si>
    <t>COLPENSIONES</t>
  </si>
  <si>
    <t>GRUPO 3</t>
  </si>
  <si>
    <t>SEGURO OBLIGATORIO DE ACCIDENTES DE TRANSITO - TARIFA 2026</t>
  </si>
  <si>
    <t>TARIFA 420</t>
  </si>
  <si>
    <t xml:space="preserve">TARIFA </t>
  </si>
  <si>
    <t>RUNT</t>
  </si>
  <si>
    <t>FOSYGA - LEY 100 DE 1993</t>
  </si>
  <si>
    <t>VENCIMIENTO A LAS 23:59 HORAS 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</si>
</sst>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[$$-240A]\ #,##0"/>
    <numFmt numFmtId="165" formatCode="0.0"/>
    <numFmt numFmtId="166" formatCode="[$$-240A]\ #,##0.000"/>
    <numFmt numFmtId="167" formatCode="&quot;$&quot;\ #,##0.00"/>
    <numFmt numFmtId="168" formatCode="[$$-240A]\ #,##0.00"/>
    <numFmt numFmtId="169" formatCode="_-&quot;$&quot;\ * #,##0_-;\-&quot;$&quot;\ * #,##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4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4">
    <xf numFmtId="0" fontId="0" fillId="0" borderId="0" xfId="0"/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1" fontId="2" fillId="2" borderId="1" xfId="0" applyNumberFormat="1" applyFont="1" applyFill="1" applyBorder="1" applyAlignment="1">
      <alignment vertical="center"/>
    </xf>
    <xf numFmtId="164" fontId="0" fillId="0" borderId="0" xfId="0" applyNumberFormat="1" applyAlignme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Continuous" vertical="center" wrapText="1"/>
    </xf>
    <xf numFmtId="0" fontId="6" fillId="3" borderId="4" xfId="0" applyFont="1" applyFill="1" applyBorder="1" applyAlignment="1">
      <alignment horizontal="centerContinuous" vertical="center"/>
    </xf>
    <xf numFmtId="164" fontId="6" fillId="3" borderId="4" xfId="0" applyNumberFormat="1" applyFont="1" applyFill="1" applyBorder="1" applyAlignment="1">
      <alignment horizontal="center" vertical="center" wrapText="1"/>
    </xf>
    <xf numFmtId="164" fontId="6" fillId="3" borderId="4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/>
    </xf>
    <xf numFmtId="164" fontId="4" fillId="0" borderId="8" xfId="0" applyNumberFormat="1" applyFont="1" applyBorder="1" applyAlignment="1">
      <alignment vertical="center"/>
    </xf>
    <xf numFmtId="6" fontId="0" fillId="0" borderId="0" xfId="0" applyNumberFormat="1" applyAlignment="1">
      <alignment vertical="center"/>
    </xf>
    <xf numFmtId="165" fontId="4" fillId="0" borderId="1" xfId="0" applyNumberFormat="1" applyFont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Continuous" vertical="center" wrapText="1"/>
    </xf>
    <xf numFmtId="0" fontId="6" fillId="3" borderId="15" xfId="0" applyFont="1" applyFill="1" applyBorder="1" applyAlignment="1">
      <alignment horizontal="centerContinuous" vertical="center"/>
    </xf>
    <xf numFmtId="0" fontId="6" fillId="3" borderId="12" xfId="0" applyFont="1" applyFill="1" applyBorder="1" applyAlignment="1">
      <alignment horizontal="centerContinuous" vertical="center"/>
    </xf>
    <xf numFmtId="164" fontId="6" fillId="3" borderId="13" xfId="0" applyNumberFormat="1" applyFont="1" applyFill="1" applyBorder="1" applyAlignment="1">
      <alignment horizontal="center" vertical="center" wrapText="1"/>
    </xf>
    <xf numFmtId="164" fontId="6" fillId="3" borderId="13" xfId="0" applyNumberFormat="1" applyFont="1" applyFill="1" applyBorder="1" applyAlignment="1">
      <alignment horizontal="right" vertical="center"/>
    </xf>
    <xf numFmtId="164" fontId="6" fillId="3" borderId="16" xfId="0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horizontal="centerContinuous" vertical="center"/>
    </xf>
    <xf numFmtId="166" fontId="0" fillId="0" borderId="0" xfId="0" applyNumberFormat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Continuous" vertical="center"/>
    </xf>
    <xf numFmtId="0" fontId="0" fillId="4" borderId="4" xfId="0" applyFill="1" applyBorder="1" applyAlignment="1">
      <alignment horizontal="centerContinuous" vertical="center"/>
    </xf>
    <xf numFmtId="0" fontId="0" fillId="4" borderId="5" xfId="0" applyFill="1" applyBorder="1" applyAlignment="1">
      <alignment horizontal="centerContinuous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vertical="center"/>
    </xf>
    <xf numFmtId="0" fontId="2" fillId="5" borderId="23" xfId="0" applyFont="1" applyFill="1" applyBorder="1" applyAlignment="1">
      <alignment vertical="center"/>
    </xf>
    <xf numFmtId="0" fontId="2" fillId="5" borderId="4" xfId="0" applyFont="1" applyFill="1" applyBorder="1" applyAlignment="1">
      <alignment horizontal="right" vertical="center"/>
    </xf>
    <xf numFmtId="10" fontId="0" fillId="0" borderId="4" xfId="2" applyNumberFormat="1" applyFont="1" applyBorder="1" applyAlignment="1">
      <alignment horizontal="center" vertical="center"/>
    </xf>
    <xf numFmtId="0" fontId="0" fillId="6" borderId="1" xfId="0" applyFill="1" applyBorder="1" applyAlignment="1">
      <alignment vertical="center"/>
    </xf>
    <xf numFmtId="0" fontId="0" fillId="6" borderId="1" xfId="0" applyFill="1" applyBorder="1" applyAlignment="1">
      <alignment horizontal="right" vertical="center"/>
    </xf>
    <xf numFmtId="2" fontId="0" fillId="6" borderId="1" xfId="0" applyNumberFormat="1" applyFill="1" applyBorder="1" applyAlignment="1">
      <alignment horizontal="right" vertical="center"/>
    </xf>
    <xf numFmtId="0" fontId="0" fillId="6" borderId="13" xfId="0" applyFill="1" applyBorder="1" applyAlignment="1">
      <alignment vertical="center"/>
    </xf>
    <xf numFmtId="2" fontId="0" fillId="6" borderId="13" xfId="0" applyNumberFormat="1" applyFill="1" applyBorder="1" applyAlignment="1">
      <alignment horizontal="right" vertical="center"/>
    </xf>
    <xf numFmtId="2" fontId="2" fillId="5" borderId="4" xfId="0" applyNumberFormat="1" applyFont="1" applyFill="1" applyBorder="1" applyAlignment="1">
      <alignment horizontal="right" vertical="center"/>
    </xf>
    <xf numFmtId="0" fontId="8" fillId="6" borderId="1" xfId="0" applyFont="1" applyFill="1" applyBorder="1" applyAlignment="1">
      <alignment horizontal="right" vertical="center"/>
    </xf>
    <xf numFmtId="2" fontId="0" fillId="6" borderId="1" xfId="0" applyNumberFormat="1" applyFill="1" applyBorder="1" applyAlignment="1">
      <alignment vertical="center"/>
    </xf>
    <xf numFmtId="2" fontId="0" fillId="6" borderId="13" xfId="0" applyNumberFormat="1" applyFill="1" applyBorder="1" applyAlignment="1">
      <alignment vertical="center"/>
    </xf>
    <xf numFmtId="10" fontId="8" fillId="0" borderId="4" xfId="2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2" fillId="6" borderId="0" xfId="0" applyFont="1" applyFill="1" applyAlignment="1">
      <alignment horizontal="center" vertical="center"/>
    </xf>
    <xf numFmtId="0" fontId="4" fillId="0" borderId="30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14" fontId="4" fillId="0" borderId="8" xfId="0" applyNumberFormat="1" applyFont="1" applyBorder="1" applyAlignment="1">
      <alignment vertical="center"/>
    </xf>
    <xf numFmtId="14" fontId="4" fillId="0" borderId="16" xfId="0" applyNumberFormat="1" applyFont="1" applyBorder="1" applyAlignment="1">
      <alignment vertical="center"/>
    </xf>
    <xf numFmtId="167" fontId="3" fillId="0" borderId="0" xfId="0" applyNumberFormat="1" applyFont="1" applyAlignment="1">
      <alignment horizontal="centerContinuous" vertical="center"/>
    </xf>
    <xf numFmtId="167" fontId="4" fillId="0" borderId="1" xfId="0" applyNumberFormat="1" applyFont="1" applyBorder="1" applyAlignment="1">
      <alignment vertical="center"/>
    </xf>
    <xf numFmtId="167" fontId="5" fillId="2" borderId="1" xfId="0" applyNumberFormat="1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67" fontId="6" fillId="3" borderId="4" xfId="0" applyNumberFormat="1" applyFont="1" applyFill="1" applyBorder="1" applyAlignment="1">
      <alignment horizontal="center" vertical="center"/>
    </xf>
    <xf numFmtId="167" fontId="6" fillId="3" borderId="13" xfId="0" applyNumberFormat="1" applyFont="1" applyFill="1" applyBorder="1" applyAlignment="1">
      <alignment horizontal="right" vertical="center"/>
    </xf>
    <xf numFmtId="167" fontId="7" fillId="0" borderId="0" xfId="0" applyNumberFormat="1" applyFont="1" applyAlignment="1">
      <alignment horizontal="centerContinuous" vertical="center"/>
    </xf>
    <xf numFmtId="167" fontId="0" fillId="0" borderId="0" xfId="0" applyNumberFormat="1" applyAlignment="1">
      <alignment vertical="center"/>
    </xf>
    <xf numFmtId="168" fontId="4" fillId="0" borderId="1" xfId="0" applyNumberFormat="1" applyFont="1" applyBorder="1" applyAlignment="1">
      <alignment vertical="center"/>
    </xf>
    <xf numFmtId="168" fontId="6" fillId="3" borderId="13" xfId="0" applyNumberFormat="1" applyFont="1" applyFill="1" applyBorder="1" applyAlignment="1">
      <alignment horizontal="right" vertical="center"/>
    </xf>
    <xf numFmtId="0" fontId="0" fillId="0" borderId="0" xfId="0" applyAlignment="1">
      <alignment wrapText="1"/>
    </xf>
    <xf numFmtId="14" fontId="4" fillId="0" borderId="1" xfId="0" applyNumberFormat="1" applyFont="1" applyBorder="1" applyAlignment="1">
      <alignment vertical="center"/>
    </xf>
    <xf numFmtId="0" fontId="6" fillId="3" borderId="29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vertical="center"/>
    </xf>
    <xf numFmtId="14" fontId="4" fillId="0" borderId="13" xfId="0" applyNumberFormat="1" applyFont="1" applyBorder="1" applyAlignment="1">
      <alignment vertical="center"/>
    </xf>
    <xf numFmtId="168" fontId="4" fillId="0" borderId="8" xfId="0" applyNumberFormat="1" applyFont="1" applyBorder="1" applyAlignment="1">
      <alignment vertical="center"/>
    </xf>
    <xf numFmtId="168" fontId="6" fillId="3" borderId="16" xfId="0" applyNumberFormat="1" applyFont="1" applyFill="1" applyBorder="1" applyAlignment="1">
      <alignment horizontal="right" vertical="center" wrapText="1"/>
    </xf>
    <xf numFmtId="169" fontId="4" fillId="0" borderId="1" xfId="3" applyNumberFormat="1" applyFont="1" applyBorder="1" applyAlignment="1">
      <alignment horizontal="center" vertical="center"/>
    </xf>
    <xf numFmtId="169" fontId="0" fillId="0" borderId="0" xfId="3" applyNumberFormat="1" applyFont="1"/>
    <xf numFmtId="169" fontId="0" fillId="0" borderId="0" xfId="0" applyNumberFormat="1"/>
    <xf numFmtId="0" fontId="4" fillId="0" borderId="30" xfId="0" applyFont="1" applyBorder="1" applyAlignment="1">
      <alignment horizontal="center" vertical="center"/>
    </xf>
    <xf numFmtId="169" fontId="0" fillId="0" borderId="22" xfId="3" applyNumberFormat="1" applyFont="1" applyBorder="1" applyAlignment="1">
      <alignment horizontal="center"/>
    </xf>
    <xf numFmtId="10" fontId="0" fillId="0" borderId="0" xfId="2" applyNumberFormat="1" applyFont="1" applyBorder="1" applyAlignment="1">
      <alignment horizontal="center" vertical="center"/>
    </xf>
    <xf numFmtId="2" fontId="0" fillId="0" borderId="25" xfId="1" applyNumberFormat="1" applyFont="1" applyBorder="1" applyAlignment="1">
      <alignment horizontal="center" vertical="center"/>
    </xf>
    <xf numFmtId="2" fontId="0" fillId="0" borderId="20" xfId="1" applyNumberFormat="1" applyFont="1" applyBorder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2" fontId="0" fillId="0" borderId="18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2" fontId="0" fillId="0" borderId="18" xfId="2" applyNumberFormat="1" applyFont="1" applyBorder="1" applyAlignment="1">
      <alignment horizontal="center" vertical="center"/>
    </xf>
    <xf numFmtId="2" fontId="0" fillId="0" borderId="25" xfId="2" applyNumberFormat="1" applyFont="1" applyBorder="1" applyAlignment="1">
      <alignment horizontal="center" vertical="center"/>
    </xf>
    <xf numFmtId="2" fontId="0" fillId="0" borderId="20" xfId="2" applyNumberFormat="1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6" borderId="18" xfId="0" applyNumberFormat="1" applyFill="1" applyBorder="1" applyAlignment="1">
      <alignment horizontal="center" vertical="center"/>
    </xf>
    <xf numFmtId="2" fontId="0" fillId="6" borderId="25" xfId="0" applyNumberFormat="1" applyFill="1" applyBorder="1" applyAlignment="1">
      <alignment horizontal="center" vertical="center"/>
    </xf>
    <xf numFmtId="2" fontId="0" fillId="6" borderId="20" xfId="0" applyNumberForma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left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41" fontId="4" fillId="0" borderId="9" xfId="0" applyNumberFormat="1" applyFont="1" applyBorder="1" applyAlignment="1">
      <alignment horizontal="center" vertical="center"/>
    </xf>
    <xf numFmtId="41" fontId="4" fillId="0" borderId="10" xfId="0" applyNumberFormat="1" applyFont="1" applyBorder="1" applyAlignment="1">
      <alignment horizontal="center" vertical="center"/>
    </xf>
    <xf numFmtId="41" fontId="4" fillId="0" borderId="7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right" vertical="center"/>
    </xf>
    <xf numFmtId="164" fontId="4" fillId="0" borderId="10" xfId="0" applyNumberFormat="1" applyFont="1" applyBorder="1" applyAlignment="1">
      <alignment horizontal="right" vertical="center"/>
    </xf>
    <xf numFmtId="164" fontId="4" fillId="0" borderId="7" xfId="0" applyNumberFormat="1" applyFont="1" applyBorder="1" applyAlignment="1">
      <alignment horizontal="right" vertical="center"/>
    </xf>
  </cellXfs>
  <cellStyles count="4">
    <cellStyle name="Millares" xfId="1" builtinId="3"/>
    <cellStyle name="Moneda" xfId="3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1352550</xdr:colOff>
      <xdr:row>4</xdr:row>
      <xdr:rowOff>60708</xdr:rowOff>
    </xdr:to>
    <xdr:pic>
      <xdr:nvPicPr>
        <xdr:cNvPr id="2" name="Imagen 1" descr="Logo Entidad">
          <a:extLst>
            <a:ext uri="{FF2B5EF4-FFF2-40B4-BE49-F238E27FC236}">
              <a16:creationId xmlns:a16="http://schemas.microsoft.com/office/drawing/2014/main" id="{535E2948-14AB-44B8-B5C0-EE4D783DEC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0"/>
          <a:ext cx="4124325" cy="826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2536466</xdr:colOff>
      <xdr:row>3</xdr:row>
      <xdr:rowOff>267442</xdr:rowOff>
    </xdr:to>
    <xdr:pic>
      <xdr:nvPicPr>
        <xdr:cNvPr id="2" name="Imagen 1" descr="Logo Entidad">
          <a:extLst>
            <a:ext uri="{FF2B5EF4-FFF2-40B4-BE49-F238E27FC236}">
              <a16:creationId xmlns:a16="http://schemas.microsoft.com/office/drawing/2014/main" id="{B426F380-297C-4697-905F-17B5B097BC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124325" cy="826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2</xdr:col>
      <xdr:colOff>2295525</xdr:colOff>
      <xdr:row>53</xdr:row>
      <xdr:rowOff>9525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AD38E0A-2ECC-D221-BBCD-69764591B2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10820400"/>
          <a:ext cx="3752850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2532656</xdr:colOff>
      <xdr:row>3</xdr:row>
      <xdr:rowOff>267442</xdr:rowOff>
    </xdr:to>
    <xdr:pic>
      <xdr:nvPicPr>
        <xdr:cNvPr id="2" name="Imagen 1" descr="Logo Entidad">
          <a:extLst>
            <a:ext uri="{FF2B5EF4-FFF2-40B4-BE49-F238E27FC236}">
              <a16:creationId xmlns:a16="http://schemas.microsoft.com/office/drawing/2014/main" id="{40B1FF4A-2134-4F33-8E5E-FB15CEEAC6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124325" cy="826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2</xdr:col>
      <xdr:colOff>2295525</xdr:colOff>
      <xdr:row>27</xdr:row>
      <xdr:rowOff>9525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719C9B0-2C95-A0E1-E93C-4057AA0EC6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5724525"/>
          <a:ext cx="3752850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2263140</xdr:colOff>
      <xdr:row>2</xdr:row>
      <xdr:rowOff>245493</xdr:rowOff>
    </xdr:to>
    <xdr:pic>
      <xdr:nvPicPr>
        <xdr:cNvPr id="4" name="Imagen 3" descr="Logo Entidad">
          <a:extLst>
            <a:ext uri="{FF2B5EF4-FFF2-40B4-BE49-F238E27FC236}">
              <a16:creationId xmlns:a16="http://schemas.microsoft.com/office/drawing/2014/main" id="{9407AC18-7B37-64CB-5E89-CC0E665DF2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124325" cy="826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160033</xdr:colOff>
      <xdr:row>16</xdr:row>
      <xdr:rowOff>34290</xdr:rowOff>
    </xdr:from>
    <xdr:to>
      <xdr:col>5</xdr:col>
      <xdr:colOff>422765</xdr:colOff>
      <xdr:row>87</xdr:row>
      <xdr:rowOff>160020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85B45A-56D6-7721-1ADE-0A1A8B4BE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33" y="4196715"/>
          <a:ext cx="8216107" cy="136512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2</xdr:col>
      <xdr:colOff>2124075</xdr:colOff>
      <xdr:row>17</xdr:row>
      <xdr:rowOff>9525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915D12B1-E388-6F19-1664-E753822AC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3781425"/>
          <a:ext cx="3752850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oligran-my.sharepoint.com/Server01/CONCURSOS%20DE%20MERITOS/Licitaciones/LOTERIA%20DE%20BOGOTA/CONTRATACION%20DIRECTA%202007/CALIFICACION/CALIFICACION%20FINAL%20LOTERI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poligran-my.sharepoint.com/Server01/DOCUMENTOS%20TECNICO%20-%20COMERCIAL/CONTRATACION%20ASEGURADORAS/ENTIDADES%20ESTATALES/METROVIVIENDA/PROCESO%20SEGUROS%202010/CUADRO%20RESUMEN%20-%202010%20METROVIVIENDA%20Q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RIDICA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F0AF0-2C2E-4604-AE70-4BB95F7BF510}">
  <dimension ref="A5:E14"/>
  <sheetViews>
    <sheetView showGridLines="0" workbookViewId="0">
      <selection activeCell="E7" sqref="E7:E16"/>
    </sheetView>
  </sheetViews>
  <sheetFormatPr baseColWidth="10" defaultColWidth="11.42578125" defaultRowHeight="15" x14ac:dyDescent="0.25"/>
  <cols>
    <col min="2" max="2" width="42.42578125" bestFit="1" customWidth="1"/>
    <col min="3" max="3" width="28.42578125" customWidth="1"/>
    <col min="4" max="4" width="16.7109375" customWidth="1"/>
    <col min="5" max="5" width="15.42578125" bestFit="1" customWidth="1"/>
  </cols>
  <sheetData>
    <row r="5" spans="1:5" ht="15.75" thickBot="1" x14ac:dyDescent="0.3"/>
    <row r="6" spans="1:5" s="72" customFormat="1" ht="49.5" x14ac:dyDescent="0.25">
      <c r="A6" s="74" t="s">
        <v>0</v>
      </c>
      <c r="B6" s="11" t="s">
        <v>1</v>
      </c>
      <c r="C6" s="11" t="s">
        <v>2</v>
      </c>
      <c r="D6" s="16" t="s">
        <v>52</v>
      </c>
    </row>
    <row r="7" spans="1:5" ht="16.5" x14ac:dyDescent="0.25">
      <c r="A7" s="82" t="s">
        <v>3</v>
      </c>
      <c r="B7" s="4" t="s">
        <v>4</v>
      </c>
      <c r="C7" s="73">
        <v>46251</v>
      </c>
      <c r="D7" s="60">
        <v>46615</v>
      </c>
      <c r="E7" s="83"/>
    </row>
    <row r="8" spans="1:5" ht="16.5" x14ac:dyDescent="0.25">
      <c r="A8" s="82"/>
      <c r="B8" s="4" t="s">
        <v>5</v>
      </c>
      <c r="C8" s="73">
        <v>46251</v>
      </c>
      <c r="D8" s="60">
        <v>46615</v>
      </c>
      <c r="E8" s="83"/>
    </row>
    <row r="9" spans="1:5" ht="16.5" x14ac:dyDescent="0.25">
      <c r="A9" s="82"/>
      <c r="B9" s="4" t="s">
        <v>6</v>
      </c>
      <c r="C9" s="73">
        <v>46251</v>
      </c>
      <c r="D9" s="60">
        <v>46615</v>
      </c>
      <c r="E9" s="83"/>
    </row>
    <row r="10" spans="1:5" ht="16.5" x14ac:dyDescent="0.25">
      <c r="A10" s="82"/>
      <c r="B10" s="4" t="s">
        <v>7</v>
      </c>
      <c r="C10" s="73">
        <v>46251</v>
      </c>
      <c r="D10" s="60">
        <v>46615</v>
      </c>
      <c r="E10" s="83"/>
    </row>
    <row r="11" spans="1:5" ht="16.5" x14ac:dyDescent="0.25">
      <c r="A11" s="82"/>
      <c r="B11" s="4" t="s">
        <v>8</v>
      </c>
      <c r="C11" s="73">
        <v>46251</v>
      </c>
      <c r="D11" s="60">
        <v>46615</v>
      </c>
      <c r="E11" s="83"/>
    </row>
    <row r="12" spans="1:5" ht="16.5" x14ac:dyDescent="0.25">
      <c r="A12" s="58" t="s">
        <v>10</v>
      </c>
      <c r="B12" s="4" t="s">
        <v>11</v>
      </c>
      <c r="C12" s="73">
        <v>46335</v>
      </c>
      <c r="D12" s="60">
        <v>46615</v>
      </c>
      <c r="E12" s="80"/>
    </row>
    <row r="13" spans="1:5" ht="17.25" thickBot="1" x14ac:dyDescent="0.3">
      <c r="A13" s="59" t="s">
        <v>46</v>
      </c>
      <c r="B13" s="75" t="s">
        <v>9</v>
      </c>
      <c r="C13" s="76">
        <v>46320</v>
      </c>
      <c r="D13" s="61">
        <v>46684</v>
      </c>
      <c r="E13" s="80"/>
    </row>
    <row r="14" spans="1:5" x14ac:dyDescent="0.25">
      <c r="E14" s="81"/>
    </row>
  </sheetData>
  <mergeCells count="2">
    <mergeCell ref="A7:A11"/>
    <mergeCell ref="E7:E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D9032-77F2-4759-8BB0-39A2FC475738}">
  <dimension ref="B4:P51"/>
  <sheetViews>
    <sheetView showGridLines="0" topLeftCell="A27" zoomScaleNormal="100" workbookViewId="0">
      <selection activeCell="C58" sqref="C58"/>
    </sheetView>
  </sheetViews>
  <sheetFormatPr baseColWidth="10" defaultColWidth="11.42578125" defaultRowHeight="15" x14ac:dyDescent="0.25"/>
  <cols>
    <col min="1" max="1" width="1.85546875" style="2" customWidth="1"/>
    <col min="2" max="2" width="21.85546875" style="2" customWidth="1"/>
    <col min="3" max="3" width="69.5703125" style="2" customWidth="1"/>
    <col min="4" max="4" width="8.140625" style="2" customWidth="1"/>
    <col min="5" max="5" width="10.140625" style="2" customWidth="1"/>
    <col min="6" max="6" width="12.140625" style="2" customWidth="1"/>
    <col min="7" max="7" width="16.140625" style="2" customWidth="1"/>
    <col min="8" max="8" width="15.5703125" style="2" customWidth="1"/>
    <col min="9" max="9" width="16.42578125" style="2" customWidth="1"/>
    <col min="10" max="10" width="16.42578125" style="69" customWidth="1"/>
    <col min="11" max="11" width="17.42578125" style="2" customWidth="1"/>
    <col min="12" max="12" width="11.42578125" style="2"/>
    <col min="13" max="13" width="17.42578125" style="2" customWidth="1"/>
    <col min="14" max="15" width="11.42578125" style="2"/>
    <col min="16" max="16" width="14" style="2" customWidth="1"/>
    <col min="17" max="16384" width="11.42578125" style="2"/>
  </cols>
  <sheetData>
    <row r="4" spans="2:16" ht="23.25" x14ac:dyDescent="0.25">
      <c r="B4" s="1" t="s">
        <v>12</v>
      </c>
      <c r="C4" s="1"/>
      <c r="D4" s="1"/>
      <c r="E4" s="1"/>
      <c r="F4" s="1"/>
      <c r="G4" s="1"/>
      <c r="H4" s="1"/>
      <c r="I4" s="1"/>
      <c r="J4" s="62"/>
      <c r="K4" s="1"/>
    </row>
    <row r="5" spans="2:16" ht="23.25" x14ac:dyDescent="0.25">
      <c r="B5" s="1" t="s">
        <v>13</v>
      </c>
      <c r="C5" s="1"/>
      <c r="D5" s="1"/>
      <c r="E5" s="1"/>
      <c r="F5" s="1"/>
      <c r="G5" s="1"/>
      <c r="H5" s="1"/>
      <c r="I5" s="1"/>
      <c r="J5" s="62"/>
      <c r="K5" s="1"/>
    </row>
    <row r="6" spans="2:16" ht="23.25" x14ac:dyDescent="0.25">
      <c r="B6" s="1" t="s">
        <v>14</v>
      </c>
      <c r="C6" s="1"/>
      <c r="D6" s="1"/>
      <c r="E6" s="1"/>
      <c r="F6" s="1"/>
      <c r="G6" s="1"/>
      <c r="H6" s="1"/>
      <c r="I6" s="1"/>
      <c r="J6" s="62"/>
      <c r="K6" s="1"/>
    </row>
    <row r="7" spans="2:16" ht="16.5" x14ac:dyDescent="0.25">
      <c r="B7" s="3"/>
      <c r="C7" s="3"/>
      <c r="D7" s="3"/>
      <c r="E7" s="3"/>
      <c r="F7" s="3"/>
      <c r="G7" s="3"/>
      <c r="H7" s="3"/>
      <c r="I7" s="4" t="s">
        <v>15</v>
      </c>
      <c r="J7" s="63"/>
      <c r="K7" s="5">
        <v>46251</v>
      </c>
    </row>
    <row r="8" spans="2:16" ht="16.5" x14ac:dyDescent="0.25">
      <c r="B8" s="3"/>
      <c r="C8" s="3"/>
      <c r="D8" s="3"/>
      <c r="E8" s="3"/>
      <c r="F8" s="3"/>
      <c r="G8" s="3"/>
      <c r="H8" s="3"/>
      <c r="I8" s="4" t="s">
        <v>16</v>
      </c>
      <c r="J8" s="63"/>
      <c r="K8" s="5">
        <v>46616</v>
      </c>
    </row>
    <row r="9" spans="2:16" ht="16.5" x14ac:dyDescent="0.25">
      <c r="B9" s="3"/>
      <c r="C9" s="3"/>
      <c r="D9" s="3"/>
      <c r="E9" s="3"/>
      <c r="F9" s="3"/>
      <c r="G9" s="3"/>
      <c r="H9" s="3"/>
      <c r="I9" s="6" t="s">
        <v>17</v>
      </c>
      <c r="J9" s="64"/>
      <c r="K9" s="7">
        <f>+K8-K7</f>
        <v>365</v>
      </c>
    </row>
    <row r="10" spans="2:16" ht="17.25" thickBot="1" x14ac:dyDescent="0.3">
      <c r="B10" s="3"/>
      <c r="C10" s="3"/>
      <c r="D10" s="3"/>
      <c r="E10" s="3"/>
      <c r="F10" s="3"/>
      <c r="G10" s="3"/>
      <c r="H10" s="3"/>
      <c r="I10" s="3"/>
      <c r="J10" s="65"/>
      <c r="K10" s="3"/>
      <c r="P10" s="8"/>
    </row>
    <row r="11" spans="2:16" ht="33" x14ac:dyDescent="0.25">
      <c r="B11" s="9" t="s">
        <v>1</v>
      </c>
      <c r="C11" s="10"/>
      <c r="D11" s="11" t="s">
        <v>18</v>
      </c>
      <c r="E11" s="12" t="s">
        <v>19</v>
      </c>
      <c r="F11" s="13"/>
      <c r="G11" s="13"/>
      <c r="H11" s="14" t="s">
        <v>20</v>
      </c>
      <c r="I11" s="15" t="s">
        <v>21</v>
      </c>
      <c r="J11" s="66" t="s">
        <v>22</v>
      </c>
      <c r="K11" s="16" t="s">
        <v>23</v>
      </c>
      <c r="P11" s="8"/>
    </row>
    <row r="12" spans="2:16" ht="16.5" x14ac:dyDescent="0.25">
      <c r="B12" s="111" t="s">
        <v>4</v>
      </c>
      <c r="C12" s="112"/>
      <c r="D12" s="17" t="s">
        <v>24</v>
      </c>
      <c r="E12" s="118">
        <v>12556326351</v>
      </c>
      <c r="F12" s="119"/>
      <c r="G12" s="120"/>
      <c r="H12" s="18">
        <f>F23</f>
        <v>2.0186500000000001</v>
      </c>
      <c r="I12" s="70">
        <f>ROUND((H12*E12)/1000,0)</f>
        <v>25346828</v>
      </c>
      <c r="J12" s="63">
        <f>ROUND(+I12*0.19,0)</f>
        <v>4815897</v>
      </c>
      <c r="K12" s="20">
        <f t="shared" ref="K12:K18" si="0">+I12+J12</f>
        <v>30162725</v>
      </c>
      <c r="M12" s="21"/>
      <c r="P12" s="8"/>
    </row>
    <row r="13" spans="2:16" ht="16.5" x14ac:dyDescent="0.25">
      <c r="B13" s="111" t="s">
        <v>25</v>
      </c>
      <c r="C13" s="112"/>
      <c r="D13" s="17" t="s">
        <v>24</v>
      </c>
      <c r="E13" s="113">
        <f>E12*5%</f>
        <v>627816317.55000007</v>
      </c>
      <c r="F13" s="113"/>
      <c r="G13" s="113"/>
      <c r="H13" s="18">
        <f>+H12/2</f>
        <v>1.009325</v>
      </c>
      <c r="I13" s="70">
        <f>ROUND(+E13*H13/1000,0)</f>
        <v>633671</v>
      </c>
      <c r="J13" s="63">
        <f t="shared" ref="J13:J18" si="1">ROUND(+I13*0.19,0)</f>
        <v>120397</v>
      </c>
      <c r="K13" s="20">
        <f t="shared" si="0"/>
        <v>754068</v>
      </c>
      <c r="M13" s="21"/>
      <c r="P13" s="8"/>
    </row>
    <row r="14" spans="2:16" ht="16.5" x14ac:dyDescent="0.25">
      <c r="B14" s="111" t="s">
        <v>5</v>
      </c>
      <c r="C14" s="112"/>
      <c r="D14" s="17" t="s">
        <v>24</v>
      </c>
      <c r="E14" s="113">
        <v>89500000</v>
      </c>
      <c r="F14" s="113"/>
      <c r="G14" s="113"/>
      <c r="H14" s="18">
        <f>F28</f>
        <v>4.5</v>
      </c>
      <c r="I14" s="70">
        <f>ROUND(+E14*H14/100,0)</f>
        <v>4027500</v>
      </c>
      <c r="J14" s="63">
        <f t="shared" si="1"/>
        <v>765225</v>
      </c>
      <c r="K14" s="20">
        <f t="shared" si="0"/>
        <v>4792725</v>
      </c>
      <c r="M14" s="8"/>
      <c r="P14" s="8"/>
    </row>
    <row r="15" spans="2:16" ht="16.5" x14ac:dyDescent="0.25">
      <c r="B15" s="111" t="s">
        <v>6</v>
      </c>
      <c r="C15" s="112"/>
      <c r="D15" s="17" t="s">
        <v>24</v>
      </c>
      <c r="E15" s="113">
        <v>800000000</v>
      </c>
      <c r="F15" s="113"/>
      <c r="G15" s="113"/>
      <c r="H15" s="22">
        <f>F33</f>
        <v>4.95</v>
      </c>
      <c r="I15" s="70">
        <f>ROUND(+E15*H15/100,0)</f>
        <v>39600000</v>
      </c>
      <c r="J15" s="63">
        <f t="shared" si="1"/>
        <v>7524000</v>
      </c>
      <c r="K15" s="20">
        <f t="shared" si="0"/>
        <v>47124000</v>
      </c>
      <c r="P15" s="8"/>
    </row>
    <row r="16" spans="2:16" ht="16.5" x14ac:dyDescent="0.25">
      <c r="B16" s="111" t="s">
        <v>7</v>
      </c>
      <c r="C16" s="112"/>
      <c r="D16" s="17" t="s">
        <v>26</v>
      </c>
      <c r="E16" s="113">
        <v>3300000001</v>
      </c>
      <c r="F16" s="113"/>
      <c r="G16" s="113"/>
      <c r="H16" s="18">
        <f>F38</f>
        <v>0.22599999999999998</v>
      </c>
      <c r="I16" s="70">
        <f>ROUND(+E16*H16/100,0)</f>
        <v>7458000</v>
      </c>
      <c r="J16" s="63">
        <f t="shared" si="1"/>
        <v>1417020</v>
      </c>
      <c r="K16" s="20">
        <f t="shared" si="0"/>
        <v>8875020</v>
      </c>
      <c r="P16" s="8"/>
    </row>
    <row r="17" spans="2:16" ht="16.5" x14ac:dyDescent="0.25">
      <c r="B17" s="111" t="s">
        <v>8</v>
      </c>
      <c r="C17" s="112"/>
      <c r="D17" s="17" t="s">
        <v>26</v>
      </c>
      <c r="E17" s="113">
        <v>1000000000</v>
      </c>
      <c r="F17" s="113"/>
      <c r="G17" s="113"/>
      <c r="H17" s="18">
        <f>F44</f>
        <v>0.13399999999999998</v>
      </c>
      <c r="I17" s="70">
        <f>ROUND(+E17*H17/1000,0)</f>
        <v>134000</v>
      </c>
      <c r="J17" s="63">
        <f t="shared" si="1"/>
        <v>25460</v>
      </c>
      <c r="K17" s="20">
        <f t="shared" si="0"/>
        <v>159460</v>
      </c>
      <c r="P17" s="8"/>
    </row>
    <row r="18" spans="2:16" ht="16.5" x14ac:dyDescent="0.25">
      <c r="B18" s="111" t="s">
        <v>27</v>
      </c>
      <c r="C18" s="114"/>
      <c r="D18" s="112"/>
      <c r="E18" s="115"/>
      <c r="F18" s="116"/>
      <c r="G18" s="116"/>
      <c r="H18" s="117"/>
      <c r="I18" s="70">
        <v>840336</v>
      </c>
      <c r="J18" s="63">
        <f t="shared" si="1"/>
        <v>159664</v>
      </c>
      <c r="K18" s="20">
        <f t="shared" si="0"/>
        <v>1000000</v>
      </c>
      <c r="M18" s="8"/>
      <c r="P18" s="8"/>
    </row>
    <row r="19" spans="2:16" ht="17.25" thickBot="1" x14ac:dyDescent="0.3">
      <c r="B19" s="23" t="s">
        <v>28</v>
      </c>
      <c r="C19" s="24"/>
      <c r="D19" s="25"/>
      <c r="E19" s="26"/>
      <c r="F19" s="27"/>
      <c r="G19" s="28"/>
      <c r="H19" s="29"/>
      <c r="I19" s="71">
        <f>SUM(I12:I18)</f>
        <v>78040335</v>
      </c>
      <c r="J19" s="67">
        <f>SUM(J12:J18)</f>
        <v>14827663</v>
      </c>
      <c r="K19" s="31">
        <f>SUM(K12:K18)</f>
        <v>92867998</v>
      </c>
      <c r="M19" s="8"/>
      <c r="P19" s="8"/>
    </row>
    <row r="20" spans="2:16" ht="19.5" thickBot="1" x14ac:dyDescent="0.3">
      <c r="B20" s="32" t="s">
        <v>29</v>
      </c>
      <c r="C20" s="32"/>
      <c r="D20" s="32"/>
      <c r="E20" s="32"/>
      <c r="F20" s="32"/>
      <c r="G20" s="32"/>
      <c r="H20" s="32"/>
      <c r="I20" s="32"/>
      <c r="J20" s="68"/>
      <c r="K20" s="32"/>
      <c r="M20" s="33"/>
    </row>
    <row r="21" spans="2:16" x14ac:dyDescent="0.25">
      <c r="B21" s="106" t="s">
        <v>1</v>
      </c>
      <c r="C21" s="108" t="s">
        <v>30</v>
      </c>
      <c r="D21" s="34"/>
      <c r="E21" s="108" t="s">
        <v>31</v>
      </c>
      <c r="F21" s="35" t="s">
        <v>32</v>
      </c>
      <c r="G21" s="36"/>
      <c r="H21" s="36"/>
      <c r="I21" s="37"/>
      <c r="K21" s="110"/>
      <c r="L21" s="110"/>
      <c r="M21" s="110"/>
    </row>
    <row r="22" spans="2:16" ht="45.75" thickBot="1" x14ac:dyDescent="0.3">
      <c r="B22" s="107"/>
      <c r="C22" s="109"/>
      <c r="D22" s="38"/>
      <c r="E22" s="109"/>
      <c r="F22" s="39" t="s">
        <v>33</v>
      </c>
      <c r="G22" s="39" t="s">
        <v>34</v>
      </c>
      <c r="H22" s="39" t="s">
        <v>35</v>
      </c>
      <c r="I22" s="40" t="s">
        <v>36</v>
      </c>
      <c r="K22" s="110"/>
      <c r="L22" s="110"/>
      <c r="M22" s="57"/>
    </row>
    <row r="23" spans="2:16" ht="15.75" customHeight="1" x14ac:dyDescent="0.25">
      <c r="B23" s="88" t="s">
        <v>4</v>
      </c>
      <c r="C23" s="41" t="s">
        <v>14</v>
      </c>
      <c r="D23" s="42"/>
      <c r="E23" s="43">
        <v>1.1299999999999999</v>
      </c>
      <c r="F23" s="90">
        <f>(AVERAGE(E24:E27))</f>
        <v>2.0186500000000001</v>
      </c>
      <c r="G23" s="44">
        <v>0</v>
      </c>
      <c r="H23" s="93">
        <f>+F23+G24</f>
        <v>2.0186500000000001</v>
      </c>
      <c r="I23" s="96" t="s">
        <v>24</v>
      </c>
      <c r="K23" s="99"/>
      <c r="L23" s="99"/>
      <c r="M23" s="84"/>
    </row>
    <row r="24" spans="2:16" x14ac:dyDescent="0.25">
      <c r="B24" s="88"/>
      <c r="C24" s="45" t="s">
        <v>37</v>
      </c>
      <c r="D24" s="45"/>
      <c r="E24" s="46">
        <v>2.5</v>
      </c>
      <c r="F24" s="91"/>
      <c r="G24" s="85">
        <f>+F23*G23</f>
        <v>0</v>
      </c>
      <c r="H24" s="94"/>
      <c r="I24" s="97"/>
      <c r="K24" s="99"/>
      <c r="L24" s="99"/>
      <c r="M24" s="84"/>
    </row>
    <row r="25" spans="2:16" x14ac:dyDescent="0.25">
      <c r="B25" s="88"/>
      <c r="C25" s="45" t="s">
        <v>38</v>
      </c>
      <c r="D25" s="45"/>
      <c r="E25" s="46">
        <v>1.85</v>
      </c>
      <c r="F25" s="91"/>
      <c r="G25" s="85"/>
      <c r="H25" s="94"/>
      <c r="I25" s="97"/>
      <c r="K25" s="99"/>
      <c r="L25" s="99"/>
      <c r="M25" s="84"/>
    </row>
    <row r="26" spans="2:16" x14ac:dyDescent="0.25">
      <c r="B26" s="88"/>
      <c r="C26" s="45" t="s">
        <v>39</v>
      </c>
      <c r="D26" s="45"/>
      <c r="E26" s="47">
        <v>1.5095000000000001</v>
      </c>
      <c r="F26" s="91"/>
      <c r="G26" s="85"/>
      <c r="H26" s="94"/>
      <c r="I26" s="97"/>
      <c r="K26" s="99"/>
      <c r="L26" s="99"/>
      <c r="M26" s="84"/>
    </row>
    <row r="27" spans="2:16" ht="15.75" thickBot="1" x14ac:dyDescent="0.3">
      <c r="B27" s="89"/>
      <c r="C27" s="48" t="s">
        <v>40</v>
      </c>
      <c r="D27" s="48"/>
      <c r="E27" s="49">
        <v>2.2151000000000001</v>
      </c>
      <c r="F27" s="92"/>
      <c r="G27" s="86"/>
      <c r="H27" s="95"/>
      <c r="I27" s="98"/>
      <c r="K27" s="99"/>
      <c r="L27" s="99"/>
      <c r="M27" s="84"/>
    </row>
    <row r="28" spans="2:16" x14ac:dyDescent="0.25">
      <c r="B28" s="87" t="s">
        <v>5</v>
      </c>
      <c r="C28" s="41" t="s">
        <v>14</v>
      </c>
      <c r="D28" s="42"/>
      <c r="E28" s="43">
        <v>3.45</v>
      </c>
      <c r="F28" s="90">
        <f>(AVERAGE(E29:E32))</f>
        <v>4.5</v>
      </c>
      <c r="G28" s="44">
        <v>0</v>
      </c>
      <c r="H28" s="93">
        <f>+F28+G29</f>
        <v>4.5</v>
      </c>
      <c r="I28" s="96" t="s">
        <v>24</v>
      </c>
      <c r="K28" s="99"/>
      <c r="L28" s="99"/>
      <c r="M28" s="84"/>
    </row>
    <row r="29" spans="2:16" x14ac:dyDescent="0.25">
      <c r="B29" s="88"/>
      <c r="C29" s="45" t="s">
        <v>37</v>
      </c>
      <c r="D29" s="45"/>
      <c r="E29" s="46">
        <v>4.5</v>
      </c>
      <c r="F29" s="91"/>
      <c r="G29" s="85">
        <f>+F28*G28</f>
        <v>0</v>
      </c>
      <c r="H29" s="94"/>
      <c r="I29" s="97"/>
      <c r="K29" s="99"/>
      <c r="L29" s="99"/>
      <c r="M29" s="84"/>
    </row>
    <row r="30" spans="2:16" x14ac:dyDescent="0.25">
      <c r="B30" s="88"/>
      <c r="C30" s="45" t="s">
        <v>38</v>
      </c>
      <c r="D30" s="45"/>
      <c r="E30" s="46">
        <v>4</v>
      </c>
      <c r="F30" s="91"/>
      <c r="G30" s="85"/>
      <c r="H30" s="94"/>
      <c r="I30" s="97"/>
      <c r="K30" s="99"/>
      <c r="L30" s="99"/>
      <c r="M30" s="84"/>
    </row>
    <row r="31" spans="2:16" x14ac:dyDescent="0.25">
      <c r="B31" s="88"/>
      <c r="C31" s="45" t="s">
        <v>39</v>
      </c>
      <c r="D31" s="45"/>
      <c r="E31" s="47">
        <v>4.5</v>
      </c>
      <c r="F31" s="91"/>
      <c r="G31" s="85"/>
      <c r="H31" s="94"/>
      <c r="I31" s="97"/>
      <c r="K31" s="99"/>
      <c r="L31" s="99"/>
      <c r="M31" s="84"/>
    </row>
    <row r="32" spans="2:16" ht="15.75" thickBot="1" x14ac:dyDescent="0.3">
      <c r="B32" s="89"/>
      <c r="C32" s="48" t="s">
        <v>40</v>
      </c>
      <c r="D32" s="48"/>
      <c r="E32" s="49">
        <v>5</v>
      </c>
      <c r="F32" s="92"/>
      <c r="G32" s="86"/>
      <c r="H32" s="95"/>
      <c r="I32" s="98"/>
      <c r="K32" s="99"/>
      <c r="L32" s="99"/>
      <c r="M32" s="84"/>
    </row>
    <row r="33" spans="2:13" x14ac:dyDescent="0.25">
      <c r="B33" s="103" t="s">
        <v>41</v>
      </c>
      <c r="C33" s="41" t="s">
        <v>14</v>
      </c>
      <c r="D33" s="42"/>
      <c r="E33" s="50">
        <v>3.827</v>
      </c>
      <c r="F33" s="90">
        <f>(AVERAGE(E34:E37))</f>
        <v>4.95</v>
      </c>
      <c r="G33" s="44">
        <v>0</v>
      </c>
      <c r="H33" s="93">
        <f>+F33+G34</f>
        <v>4.95</v>
      </c>
      <c r="I33" s="96" t="s">
        <v>26</v>
      </c>
      <c r="K33" s="99"/>
      <c r="L33" s="99"/>
      <c r="M33" s="84"/>
    </row>
    <row r="34" spans="2:13" x14ac:dyDescent="0.25">
      <c r="B34" s="104"/>
      <c r="C34" s="45" t="s">
        <v>37</v>
      </c>
      <c r="D34" s="45"/>
      <c r="E34" s="51">
        <v>6</v>
      </c>
      <c r="F34" s="91"/>
      <c r="G34" s="85">
        <f>+F33*G33</f>
        <v>0</v>
      </c>
      <c r="H34" s="94"/>
      <c r="I34" s="97"/>
      <c r="K34" s="99"/>
      <c r="L34" s="99"/>
      <c r="M34" s="84"/>
    </row>
    <row r="35" spans="2:13" x14ac:dyDescent="0.25">
      <c r="B35" s="104"/>
      <c r="C35" s="45" t="s">
        <v>38</v>
      </c>
      <c r="D35" s="45"/>
      <c r="E35" s="46">
        <v>6</v>
      </c>
      <c r="F35" s="91"/>
      <c r="G35" s="85"/>
      <c r="H35" s="94"/>
      <c r="I35" s="97"/>
      <c r="K35" s="99"/>
      <c r="L35" s="99"/>
      <c r="M35" s="84"/>
    </row>
    <row r="36" spans="2:13" x14ac:dyDescent="0.25">
      <c r="B36" s="104"/>
      <c r="C36" s="45" t="s">
        <v>39</v>
      </c>
      <c r="D36" s="45"/>
      <c r="E36" s="47">
        <v>4</v>
      </c>
      <c r="F36" s="91"/>
      <c r="G36" s="85"/>
      <c r="H36" s="94"/>
      <c r="I36" s="97"/>
      <c r="K36" s="99"/>
      <c r="L36" s="99"/>
      <c r="M36" s="84"/>
    </row>
    <row r="37" spans="2:13" ht="15.75" thickBot="1" x14ac:dyDescent="0.3">
      <c r="B37" s="105"/>
      <c r="C37" s="48" t="s">
        <v>40</v>
      </c>
      <c r="D37" s="48"/>
      <c r="E37" s="49">
        <v>3.8</v>
      </c>
      <c r="F37" s="92"/>
      <c r="G37" s="86"/>
      <c r="H37" s="95"/>
      <c r="I37" s="98"/>
      <c r="K37" s="99"/>
      <c r="L37" s="99"/>
      <c r="M37" s="84"/>
    </row>
    <row r="38" spans="2:13" ht="15" customHeight="1" x14ac:dyDescent="0.25">
      <c r="B38" s="87" t="s">
        <v>7</v>
      </c>
      <c r="C38" s="41" t="s">
        <v>14</v>
      </c>
      <c r="D38" s="42"/>
      <c r="E38" s="50">
        <v>0.1855</v>
      </c>
      <c r="F38" s="90">
        <f>(AVERAGE(E39:E43))</f>
        <v>0.22599999999999998</v>
      </c>
      <c r="G38" s="44">
        <v>0</v>
      </c>
      <c r="H38" s="93">
        <f>+F38+G39</f>
        <v>0.22599999999999998</v>
      </c>
      <c r="I38" s="96" t="s">
        <v>26</v>
      </c>
      <c r="K38" s="99"/>
      <c r="L38" s="99"/>
      <c r="M38" s="84"/>
    </row>
    <row r="39" spans="2:13" x14ac:dyDescent="0.25">
      <c r="B39" s="88"/>
      <c r="C39" s="45" t="s">
        <v>37</v>
      </c>
      <c r="D39" s="45"/>
      <c r="E39" s="52">
        <v>0.3</v>
      </c>
      <c r="F39" s="91"/>
      <c r="G39" s="85">
        <f>+F38*G38</f>
        <v>0</v>
      </c>
      <c r="H39" s="94"/>
      <c r="I39" s="97"/>
      <c r="K39" s="99"/>
      <c r="L39" s="99"/>
      <c r="M39" s="84"/>
    </row>
    <row r="40" spans="2:13" x14ac:dyDescent="0.25">
      <c r="B40" s="88"/>
      <c r="C40" s="45" t="s">
        <v>38</v>
      </c>
      <c r="D40" s="45"/>
      <c r="E40" s="52">
        <v>0.2</v>
      </c>
      <c r="F40" s="91"/>
      <c r="G40" s="85"/>
      <c r="H40" s="94"/>
      <c r="I40" s="97"/>
      <c r="K40" s="99"/>
      <c r="L40" s="99"/>
      <c r="M40" s="84"/>
    </row>
    <row r="41" spans="2:13" x14ac:dyDescent="0.25">
      <c r="B41" s="88"/>
      <c r="C41" s="45" t="s">
        <v>42</v>
      </c>
      <c r="D41" s="45"/>
      <c r="E41" s="52">
        <v>0.2</v>
      </c>
      <c r="F41" s="91"/>
      <c r="G41" s="85"/>
      <c r="H41" s="94"/>
      <c r="I41" s="97"/>
      <c r="K41" s="99"/>
      <c r="L41" s="99"/>
      <c r="M41" s="84"/>
    </row>
    <row r="42" spans="2:13" x14ac:dyDescent="0.25">
      <c r="B42" s="88"/>
      <c r="C42" s="45" t="s">
        <v>39</v>
      </c>
      <c r="D42" s="45"/>
      <c r="E42" s="52">
        <v>0.18</v>
      </c>
      <c r="F42" s="91"/>
      <c r="G42" s="85"/>
      <c r="H42" s="94"/>
      <c r="I42" s="97"/>
      <c r="K42" s="99"/>
      <c r="L42" s="99"/>
      <c r="M42" s="84"/>
    </row>
    <row r="43" spans="2:13" ht="15.75" thickBot="1" x14ac:dyDescent="0.3">
      <c r="B43" s="89"/>
      <c r="C43" s="48" t="s">
        <v>40</v>
      </c>
      <c r="D43" s="48"/>
      <c r="E43" s="53">
        <v>0.25</v>
      </c>
      <c r="F43" s="92"/>
      <c r="G43" s="86"/>
      <c r="H43" s="95"/>
      <c r="I43" s="98"/>
      <c r="K43" s="99"/>
      <c r="L43" s="99"/>
      <c r="M43" s="84"/>
    </row>
    <row r="44" spans="2:13" x14ac:dyDescent="0.25">
      <c r="B44" s="87" t="s">
        <v>8</v>
      </c>
      <c r="C44" s="41" t="s">
        <v>14</v>
      </c>
      <c r="D44" s="42"/>
      <c r="E44" s="50">
        <v>0.1</v>
      </c>
      <c r="F44" s="100">
        <f>(AVERAGE(E45:E49))</f>
        <v>0.13399999999999998</v>
      </c>
      <c r="G44" s="54">
        <v>0</v>
      </c>
      <c r="H44" s="93">
        <f>+F44+G45</f>
        <v>0.13399999999999998</v>
      </c>
      <c r="I44" s="96" t="s">
        <v>24</v>
      </c>
      <c r="K44" s="99"/>
      <c r="L44" s="99"/>
      <c r="M44" s="84"/>
    </row>
    <row r="45" spans="2:13" x14ac:dyDescent="0.25">
      <c r="B45" s="88"/>
      <c r="C45" s="55" t="s">
        <v>37</v>
      </c>
      <c r="D45" s="45"/>
      <c r="E45" s="47">
        <v>0.12</v>
      </c>
      <c r="F45" s="101"/>
      <c r="G45" s="85">
        <f>+F44*G44</f>
        <v>0</v>
      </c>
      <c r="H45" s="94"/>
      <c r="I45" s="97"/>
      <c r="K45" s="99"/>
      <c r="L45" s="99"/>
      <c r="M45" s="84"/>
    </row>
    <row r="46" spans="2:13" x14ac:dyDescent="0.25">
      <c r="B46" s="88"/>
      <c r="C46" s="55" t="s">
        <v>38</v>
      </c>
      <c r="D46" s="45"/>
      <c r="E46" s="47">
        <v>0.25</v>
      </c>
      <c r="F46" s="101"/>
      <c r="G46" s="85"/>
      <c r="H46" s="94"/>
      <c r="I46" s="97"/>
      <c r="K46" s="99"/>
      <c r="L46" s="99"/>
      <c r="M46" s="84"/>
    </row>
    <row r="47" spans="2:13" x14ac:dyDescent="0.25">
      <c r="B47" s="88"/>
      <c r="C47" s="55" t="s">
        <v>43</v>
      </c>
      <c r="D47" s="45"/>
      <c r="E47" s="47">
        <v>0.1</v>
      </c>
      <c r="F47" s="101"/>
      <c r="G47" s="85"/>
      <c r="H47" s="94"/>
      <c r="I47" s="97"/>
      <c r="K47" s="99"/>
      <c r="L47" s="99"/>
      <c r="M47" s="84"/>
    </row>
    <row r="48" spans="2:13" x14ac:dyDescent="0.25">
      <c r="B48" s="88"/>
      <c r="C48" s="55" t="s">
        <v>44</v>
      </c>
      <c r="D48" s="45"/>
      <c r="E48" s="47">
        <v>0.1</v>
      </c>
      <c r="F48" s="101"/>
      <c r="G48" s="85"/>
      <c r="H48" s="94"/>
      <c r="I48" s="97"/>
      <c r="K48" s="99"/>
      <c r="L48" s="99"/>
      <c r="M48" s="84"/>
    </row>
    <row r="49" spans="2:13" ht="15.75" thickBot="1" x14ac:dyDescent="0.3">
      <c r="B49" s="89"/>
      <c r="C49" s="56" t="s">
        <v>40</v>
      </c>
      <c r="D49" s="48"/>
      <c r="E49" s="49">
        <v>0.1</v>
      </c>
      <c r="F49" s="102"/>
      <c r="G49" s="86"/>
      <c r="H49" s="95"/>
      <c r="I49" s="98"/>
      <c r="K49" s="99"/>
      <c r="L49" s="99"/>
      <c r="M49" s="84"/>
    </row>
    <row r="51" spans="2:13" x14ac:dyDescent="0.25">
      <c r="B51"/>
      <c r="C51"/>
    </row>
  </sheetData>
  <mergeCells count="54">
    <mergeCell ref="B12:C12"/>
    <mergeCell ref="E12:G12"/>
    <mergeCell ref="B13:C13"/>
    <mergeCell ref="E13:G13"/>
    <mergeCell ref="B14:C14"/>
    <mergeCell ref="E14:G14"/>
    <mergeCell ref="B17:C17"/>
    <mergeCell ref="E17:G17"/>
    <mergeCell ref="B18:D18"/>
    <mergeCell ref="E18:H18"/>
    <mergeCell ref="B15:C15"/>
    <mergeCell ref="E15:G15"/>
    <mergeCell ref="B16:C16"/>
    <mergeCell ref="E16:G16"/>
    <mergeCell ref="B21:B22"/>
    <mergeCell ref="C21:C22"/>
    <mergeCell ref="E21:E22"/>
    <mergeCell ref="K21:M21"/>
    <mergeCell ref="K22:L22"/>
    <mergeCell ref="M33:M37"/>
    <mergeCell ref="G34:G37"/>
    <mergeCell ref="M23:M27"/>
    <mergeCell ref="G24:G27"/>
    <mergeCell ref="B28:B32"/>
    <mergeCell ref="F28:F32"/>
    <mergeCell ref="H28:H32"/>
    <mergeCell ref="I28:I32"/>
    <mergeCell ref="K28:L32"/>
    <mergeCell ref="M28:M32"/>
    <mergeCell ref="G29:G32"/>
    <mergeCell ref="B23:B27"/>
    <mergeCell ref="F23:F27"/>
    <mergeCell ref="H23:H27"/>
    <mergeCell ref="I23:I27"/>
    <mergeCell ref="K23:L27"/>
    <mergeCell ref="B33:B37"/>
    <mergeCell ref="F33:F37"/>
    <mergeCell ref="H33:H37"/>
    <mergeCell ref="I33:I37"/>
    <mergeCell ref="K33:L37"/>
    <mergeCell ref="M44:M49"/>
    <mergeCell ref="G45:G49"/>
    <mergeCell ref="B38:B43"/>
    <mergeCell ref="F38:F43"/>
    <mergeCell ref="H38:H43"/>
    <mergeCell ref="I38:I43"/>
    <mergeCell ref="K38:L43"/>
    <mergeCell ref="M38:M43"/>
    <mergeCell ref="G39:G43"/>
    <mergeCell ref="B44:B49"/>
    <mergeCell ref="F44:F49"/>
    <mergeCell ref="H44:H49"/>
    <mergeCell ref="I44:I49"/>
    <mergeCell ref="K44:L49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B6943-312E-4233-944A-D68113DA66C2}">
  <dimension ref="B4:P25"/>
  <sheetViews>
    <sheetView showGridLines="0" zoomScaleNormal="100" workbookViewId="0">
      <selection activeCell="B29" sqref="B29"/>
    </sheetView>
  </sheetViews>
  <sheetFormatPr baseColWidth="10" defaultColWidth="11.42578125" defaultRowHeight="15" x14ac:dyDescent="0.25"/>
  <cols>
    <col min="1" max="1" width="1.85546875" style="2" customWidth="1"/>
    <col min="2" max="2" width="21.85546875" style="2" customWidth="1"/>
    <col min="3" max="3" width="69.5703125" style="2" customWidth="1"/>
    <col min="4" max="4" width="8.140625" style="2" customWidth="1"/>
    <col min="5" max="5" width="10.140625" style="2" customWidth="1"/>
    <col min="6" max="6" width="12.140625" style="2" customWidth="1"/>
    <col min="7" max="7" width="16.140625" style="2" customWidth="1"/>
    <col min="8" max="8" width="15.5703125" style="2" customWidth="1"/>
    <col min="9" max="10" width="16.42578125" style="2" customWidth="1"/>
    <col min="11" max="11" width="17.42578125" style="2" customWidth="1"/>
    <col min="12" max="12" width="11.42578125" style="2"/>
    <col min="13" max="13" width="17.42578125" style="2" customWidth="1"/>
    <col min="14" max="15" width="11.42578125" style="2"/>
    <col min="16" max="16" width="14" style="2" customWidth="1"/>
    <col min="17" max="16384" width="11.42578125" style="2"/>
  </cols>
  <sheetData>
    <row r="4" spans="2:16" ht="23.25" x14ac:dyDescent="0.25">
      <c r="B4" s="1" t="s">
        <v>12</v>
      </c>
      <c r="C4" s="1"/>
      <c r="D4" s="1"/>
      <c r="E4" s="1"/>
      <c r="F4" s="1"/>
      <c r="G4" s="1"/>
      <c r="H4" s="1"/>
      <c r="I4" s="1"/>
      <c r="J4" s="1"/>
      <c r="K4" s="1"/>
    </row>
    <row r="5" spans="2:16" ht="23.25" x14ac:dyDescent="0.25">
      <c r="B5" s="1" t="s">
        <v>13</v>
      </c>
      <c r="C5" s="1"/>
      <c r="D5" s="1"/>
      <c r="E5" s="1"/>
      <c r="F5" s="1"/>
      <c r="G5" s="1"/>
      <c r="H5" s="1"/>
      <c r="I5" s="1"/>
      <c r="J5" s="1"/>
      <c r="K5" s="1"/>
    </row>
    <row r="6" spans="2:16" ht="23.25" x14ac:dyDescent="0.25">
      <c r="B6" s="1" t="s">
        <v>14</v>
      </c>
      <c r="C6" s="1"/>
      <c r="D6" s="1"/>
      <c r="E6" s="1"/>
      <c r="F6" s="1"/>
      <c r="G6" s="1"/>
      <c r="H6" s="1"/>
      <c r="I6" s="1"/>
      <c r="J6" s="1"/>
      <c r="K6" s="1"/>
    </row>
    <row r="7" spans="2:16" ht="16.5" x14ac:dyDescent="0.25">
      <c r="B7" s="3"/>
      <c r="C7" s="3"/>
      <c r="D7" s="3"/>
      <c r="E7" s="3"/>
      <c r="F7" s="3"/>
      <c r="G7" s="3"/>
      <c r="H7" s="3"/>
      <c r="I7" s="4" t="s">
        <v>15</v>
      </c>
      <c r="J7" s="4"/>
      <c r="K7" s="5">
        <v>46335</v>
      </c>
    </row>
    <row r="8" spans="2:16" ht="16.5" x14ac:dyDescent="0.25">
      <c r="B8" s="3"/>
      <c r="C8" s="3"/>
      <c r="D8" s="3"/>
      <c r="E8" s="3"/>
      <c r="F8" s="3"/>
      <c r="G8" s="3"/>
      <c r="H8" s="3"/>
      <c r="I8" s="4" t="s">
        <v>16</v>
      </c>
      <c r="J8" s="4"/>
      <c r="K8" s="5">
        <v>46616</v>
      </c>
    </row>
    <row r="9" spans="2:16" ht="16.5" x14ac:dyDescent="0.25">
      <c r="B9" s="3"/>
      <c r="C9" s="3"/>
      <c r="D9" s="3"/>
      <c r="E9" s="3"/>
      <c r="F9" s="3"/>
      <c r="G9" s="3"/>
      <c r="H9" s="3"/>
      <c r="I9" s="6" t="s">
        <v>17</v>
      </c>
      <c r="J9" s="6"/>
      <c r="K9" s="7">
        <f>+K8-K7</f>
        <v>281</v>
      </c>
    </row>
    <row r="10" spans="2:16" ht="17.25" thickBot="1" x14ac:dyDescent="0.3">
      <c r="B10" s="3"/>
      <c r="C10" s="3"/>
      <c r="D10" s="3"/>
      <c r="E10" s="3"/>
      <c r="F10" s="3"/>
      <c r="G10" s="3"/>
      <c r="H10" s="3"/>
      <c r="I10" s="3"/>
      <c r="J10" s="3"/>
      <c r="K10" s="3"/>
      <c r="P10" s="8"/>
    </row>
    <row r="11" spans="2:16" ht="33" x14ac:dyDescent="0.25">
      <c r="B11" s="9" t="s">
        <v>1</v>
      </c>
      <c r="C11" s="10"/>
      <c r="D11" s="11" t="s">
        <v>18</v>
      </c>
      <c r="E11" s="12" t="s">
        <v>19</v>
      </c>
      <c r="F11" s="13"/>
      <c r="G11" s="13"/>
      <c r="H11" s="14" t="s">
        <v>20</v>
      </c>
      <c r="I11" s="15" t="s">
        <v>21</v>
      </c>
      <c r="J11" s="15" t="s">
        <v>22</v>
      </c>
      <c r="K11" s="16" t="s">
        <v>23</v>
      </c>
      <c r="P11" s="8"/>
    </row>
    <row r="12" spans="2:16" ht="16.5" x14ac:dyDescent="0.25">
      <c r="B12" s="111" t="s">
        <v>11</v>
      </c>
      <c r="C12" s="112"/>
      <c r="D12" s="17" t="s">
        <v>26</v>
      </c>
      <c r="E12" s="113">
        <v>2500000000</v>
      </c>
      <c r="F12" s="113"/>
      <c r="G12" s="113"/>
      <c r="H12" s="18">
        <f>F18</f>
        <v>4</v>
      </c>
      <c r="I12" s="70">
        <f>ROUND((+E12*H12/100)/365*K9,0)</f>
        <v>76986301</v>
      </c>
      <c r="J12" s="70">
        <f>ROUND(+I12*0.19,0)</f>
        <v>14627397</v>
      </c>
      <c r="K12" s="77">
        <f>+I12+J12</f>
        <v>91613698</v>
      </c>
      <c r="P12" s="8"/>
    </row>
    <row r="13" spans="2:16" ht="16.5" x14ac:dyDescent="0.25">
      <c r="B13" s="111"/>
      <c r="C13" s="114"/>
      <c r="D13" s="112"/>
      <c r="E13" s="115"/>
      <c r="F13" s="116"/>
      <c r="G13" s="116"/>
      <c r="H13" s="117"/>
      <c r="I13" s="70"/>
      <c r="J13" s="70"/>
      <c r="K13" s="77"/>
      <c r="M13" s="8"/>
      <c r="P13" s="8"/>
    </row>
    <row r="14" spans="2:16" ht="17.25" thickBot="1" x14ac:dyDescent="0.3">
      <c r="B14" s="23" t="s">
        <v>28</v>
      </c>
      <c r="C14" s="24"/>
      <c r="D14" s="25"/>
      <c r="E14" s="26"/>
      <c r="F14" s="27"/>
      <c r="G14" s="28"/>
      <c r="H14" s="29"/>
      <c r="I14" s="71">
        <f>SUM(I12:I13)</f>
        <v>76986301</v>
      </c>
      <c r="J14" s="71">
        <f>SUM(J12:J13)</f>
        <v>14627397</v>
      </c>
      <c r="K14" s="78">
        <f>SUM(K12:K13)</f>
        <v>91613698</v>
      </c>
      <c r="M14" s="8"/>
      <c r="P14" s="8"/>
    </row>
    <row r="15" spans="2:16" ht="19.5" thickBot="1" x14ac:dyDescent="0.3">
      <c r="B15" s="32" t="s">
        <v>29</v>
      </c>
      <c r="C15" s="32"/>
      <c r="D15" s="32"/>
      <c r="E15" s="32"/>
      <c r="F15" s="32"/>
      <c r="G15" s="32"/>
      <c r="H15" s="32"/>
      <c r="I15" s="32"/>
      <c r="J15" s="32"/>
      <c r="K15" s="32"/>
      <c r="M15" s="33"/>
    </row>
    <row r="16" spans="2:16" x14ac:dyDescent="0.25">
      <c r="B16" s="106" t="s">
        <v>1</v>
      </c>
      <c r="C16" s="108" t="s">
        <v>30</v>
      </c>
      <c r="D16" s="34"/>
      <c r="E16" s="108" t="s">
        <v>31</v>
      </c>
      <c r="F16" s="35" t="s">
        <v>32</v>
      </c>
      <c r="G16" s="36"/>
      <c r="H16" s="36"/>
      <c r="I16" s="37"/>
      <c r="K16" s="110"/>
      <c r="L16" s="110"/>
      <c r="M16" s="110"/>
    </row>
    <row r="17" spans="2:13" ht="45.75" thickBot="1" x14ac:dyDescent="0.3">
      <c r="B17" s="107"/>
      <c r="C17" s="109"/>
      <c r="D17" s="38"/>
      <c r="E17" s="109"/>
      <c r="F17" s="39" t="s">
        <v>33</v>
      </c>
      <c r="G17" s="39" t="s">
        <v>34</v>
      </c>
      <c r="H17" s="39" t="s">
        <v>35</v>
      </c>
      <c r="I17" s="40" t="s">
        <v>36</v>
      </c>
      <c r="K17" s="110"/>
      <c r="L17" s="110"/>
      <c r="M17" s="57"/>
    </row>
    <row r="18" spans="2:13" ht="15" customHeight="1" x14ac:dyDescent="0.25">
      <c r="B18" s="87" t="s">
        <v>11</v>
      </c>
      <c r="C18" s="41" t="s">
        <v>14</v>
      </c>
      <c r="D18" s="42"/>
      <c r="E18" s="43">
        <v>2.4300000000000002</v>
      </c>
      <c r="F18" s="90">
        <f>(AVERAGE(E19:E23))</f>
        <v>4</v>
      </c>
      <c r="G18" s="44">
        <v>0</v>
      </c>
      <c r="H18" s="93">
        <f>+F18+G19</f>
        <v>4</v>
      </c>
      <c r="I18" s="96" t="s">
        <v>26</v>
      </c>
      <c r="K18" s="99"/>
      <c r="L18" s="99"/>
      <c r="M18" s="84"/>
    </row>
    <row r="19" spans="2:13" x14ac:dyDescent="0.25">
      <c r="B19" s="88"/>
      <c r="C19" s="45" t="s">
        <v>37</v>
      </c>
      <c r="D19" s="45"/>
      <c r="E19" s="45">
        <v>4</v>
      </c>
      <c r="F19" s="91"/>
      <c r="G19" s="85">
        <f>+F18*G18</f>
        <v>0</v>
      </c>
      <c r="H19" s="94"/>
      <c r="I19" s="97"/>
      <c r="K19" s="99"/>
      <c r="L19" s="99"/>
      <c r="M19" s="84"/>
    </row>
    <row r="20" spans="2:13" x14ac:dyDescent="0.25">
      <c r="B20" s="88"/>
      <c r="C20" s="45" t="s">
        <v>38</v>
      </c>
      <c r="D20" s="45"/>
      <c r="E20" s="52">
        <v>4</v>
      </c>
      <c r="F20" s="91"/>
      <c r="G20" s="85"/>
      <c r="H20" s="94"/>
      <c r="I20" s="97"/>
      <c r="K20" s="99"/>
      <c r="L20" s="99"/>
      <c r="M20" s="84"/>
    </row>
    <row r="21" spans="2:13" x14ac:dyDescent="0.25">
      <c r="B21" s="88"/>
      <c r="C21" s="45" t="s">
        <v>42</v>
      </c>
      <c r="D21" s="45"/>
      <c r="E21" s="52">
        <v>4</v>
      </c>
      <c r="F21" s="91"/>
      <c r="G21" s="85"/>
      <c r="H21" s="94"/>
      <c r="I21" s="97"/>
      <c r="K21" s="99"/>
      <c r="L21" s="99"/>
      <c r="M21" s="84"/>
    </row>
    <row r="22" spans="2:13" x14ac:dyDescent="0.25">
      <c r="B22" s="88"/>
      <c r="C22" s="45" t="s">
        <v>45</v>
      </c>
      <c r="D22" s="45"/>
      <c r="E22" s="46">
        <v>4</v>
      </c>
      <c r="F22" s="91"/>
      <c r="G22" s="85"/>
      <c r="H22" s="94"/>
      <c r="I22" s="97"/>
      <c r="K22" s="99"/>
      <c r="L22" s="99"/>
      <c r="M22" s="84"/>
    </row>
    <row r="23" spans="2:13" ht="15.75" thickBot="1" x14ac:dyDescent="0.3">
      <c r="B23" s="89"/>
      <c r="C23" s="48" t="s">
        <v>40</v>
      </c>
      <c r="D23" s="48"/>
      <c r="E23" s="53">
        <v>4</v>
      </c>
      <c r="F23" s="92"/>
      <c r="G23" s="86"/>
      <c r="H23" s="95"/>
      <c r="I23" s="98"/>
      <c r="K23" s="99"/>
      <c r="L23" s="99"/>
      <c r="M23" s="84"/>
    </row>
    <row r="25" spans="2:13" x14ac:dyDescent="0.25">
      <c r="B25"/>
      <c r="F25"/>
    </row>
  </sheetData>
  <mergeCells count="16">
    <mergeCell ref="K16:M16"/>
    <mergeCell ref="K17:L17"/>
    <mergeCell ref="M18:M23"/>
    <mergeCell ref="G19:G23"/>
    <mergeCell ref="B18:B23"/>
    <mergeCell ref="F18:F23"/>
    <mergeCell ref="H18:H23"/>
    <mergeCell ref="I18:I23"/>
    <mergeCell ref="K18:L23"/>
    <mergeCell ref="B12:C12"/>
    <mergeCell ref="E12:G12"/>
    <mergeCell ref="B13:D13"/>
    <mergeCell ref="E13:H13"/>
    <mergeCell ref="B16:B17"/>
    <mergeCell ref="C16:C17"/>
    <mergeCell ref="E16:E17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5BE53-B3BA-4B98-A4B7-E42D0C279023}">
  <dimension ref="B1:M13"/>
  <sheetViews>
    <sheetView showGridLines="0" tabSelected="1" topLeftCell="A9" workbookViewId="0">
      <selection activeCell="H32" sqref="H32"/>
    </sheetView>
  </sheetViews>
  <sheetFormatPr baseColWidth="10" defaultColWidth="11.42578125" defaultRowHeight="15" x14ac:dyDescent="0.25"/>
  <cols>
    <col min="1" max="1" width="3.42578125" customWidth="1"/>
    <col min="2" max="2" width="24.42578125" customWidth="1"/>
    <col min="3" max="3" width="66.5703125" bestFit="1" customWidth="1"/>
    <col min="4" max="4" width="13.42578125" bestFit="1" customWidth="1"/>
    <col min="8" max="8" width="15.42578125" customWidth="1"/>
    <col min="9" max="9" width="27.42578125" bestFit="1" customWidth="1"/>
    <col min="11" max="11" width="12.42578125" bestFit="1" customWidth="1"/>
  </cols>
  <sheetData>
    <row r="1" spans="2:13" ht="23.25" x14ac:dyDescent="0.25">
      <c r="C1" s="1"/>
      <c r="D1" s="1"/>
      <c r="E1" s="1"/>
      <c r="F1" s="1"/>
      <c r="G1" s="1"/>
      <c r="H1" s="1"/>
      <c r="I1" s="1"/>
      <c r="J1" s="1"/>
      <c r="K1" s="1"/>
      <c r="L1" s="2"/>
      <c r="M1" s="2"/>
    </row>
    <row r="2" spans="2:13" ht="23.25" x14ac:dyDescent="0.25">
      <c r="C2" s="1"/>
      <c r="D2" s="1"/>
      <c r="E2" s="1"/>
      <c r="F2" s="1"/>
      <c r="G2" s="1"/>
      <c r="H2" s="1"/>
      <c r="I2" s="1"/>
      <c r="J2" s="1"/>
      <c r="K2" s="1"/>
      <c r="L2" s="2"/>
      <c r="M2" s="2"/>
    </row>
    <row r="3" spans="2:13" ht="23.25" x14ac:dyDescent="0.25">
      <c r="C3" s="1"/>
      <c r="D3" s="1"/>
      <c r="E3" s="1"/>
      <c r="F3" s="1"/>
      <c r="G3" s="1"/>
      <c r="H3" s="1"/>
      <c r="I3" s="1"/>
      <c r="J3" s="1"/>
      <c r="K3" s="1"/>
      <c r="L3" s="2"/>
      <c r="M3" s="2"/>
    </row>
    <row r="4" spans="2:13" ht="23.25" x14ac:dyDescent="0.25">
      <c r="B4" s="1" t="s">
        <v>13</v>
      </c>
      <c r="C4" s="1"/>
      <c r="D4" s="1"/>
      <c r="E4" s="1"/>
      <c r="F4" s="1"/>
      <c r="G4" s="1"/>
      <c r="H4" s="1"/>
      <c r="I4" s="1"/>
      <c r="J4" s="1"/>
      <c r="K4" s="1"/>
      <c r="L4" s="2"/>
      <c r="M4" s="2"/>
    </row>
    <row r="5" spans="2:13" ht="23.25" x14ac:dyDescent="0.25">
      <c r="B5" s="1" t="s">
        <v>14</v>
      </c>
      <c r="C5" s="1"/>
      <c r="D5" s="1"/>
      <c r="E5" s="1"/>
      <c r="F5" s="1"/>
      <c r="G5" s="1"/>
      <c r="H5" s="1"/>
      <c r="I5" s="1"/>
      <c r="J5" s="1"/>
      <c r="K5" s="1"/>
      <c r="L5" s="2"/>
      <c r="M5" s="2"/>
    </row>
    <row r="6" spans="2:13" ht="16.5" x14ac:dyDescent="0.25">
      <c r="B6" s="3"/>
      <c r="C6" s="3"/>
      <c r="D6" s="3"/>
      <c r="E6" s="3"/>
      <c r="F6" s="3"/>
      <c r="G6" s="3"/>
      <c r="H6" s="3"/>
      <c r="I6" s="4" t="s">
        <v>15</v>
      </c>
      <c r="J6" s="4"/>
      <c r="K6" s="5">
        <v>46320</v>
      </c>
      <c r="L6" s="2"/>
      <c r="M6" s="2"/>
    </row>
    <row r="7" spans="2:13" ht="16.5" x14ac:dyDescent="0.25">
      <c r="B7" s="3"/>
      <c r="C7" s="3"/>
      <c r="D7" s="3"/>
      <c r="E7" s="3"/>
      <c r="F7" s="3"/>
      <c r="G7" s="3"/>
      <c r="H7" s="3"/>
      <c r="I7" s="4" t="s">
        <v>16</v>
      </c>
      <c r="J7" s="4"/>
      <c r="K7" s="5">
        <v>46685</v>
      </c>
      <c r="L7" s="2"/>
      <c r="M7" s="2"/>
    </row>
    <row r="8" spans="2:13" ht="16.5" x14ac:dyDescent="0.25">
      <c r="B8" s="3"/>
      <c r="C8" s="3"/>
      <c r="D8" s="3"/>
      <c r="E8" s="3"/>
      <c r="F8" s="3"/>
      <c r="G8" s="3"/>
      <c r="H8" s="3"/>
      <c r="I8" s="6" t="s">
        <v>17</v>
      </c>
      <c r="J8" s="6"/>
      <c r="K8" s="7">
        <f>+K7-K6</f>
        <v>365</v>
      </c>
      <c r="L8" s="2"/>
      <c r="M8" s="2"/>
    </row>
    <row r="9" spans="2:13" ht="17.25" thickBo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2"/>
      <c r="M9" s="2"/>
    </row>
    <row r="10" spans="2:13" ht="49.5" x14ac:dyDescent="0.25">
      <c r="B10" s="9" t="s">
        <v>1</v>
      </c>
      <c r="C10" s="10"/>
      <c r="D10" s="11" t="s">
        <v>18</v>
      </c>
      <c r="E10" s="12" t="s">
        <v>19</v>
      </c>
      <c r="F10" s="13"/>
      <c r="G10" s="13"/>
      <c r="H10" s="14" t="s">
        <v>49</v>
      </c>
      <c r="I10" s="15" t="s">
        <v>51</v>
      </c>
      <c r="J10" s="15" t="s">
        <v>50</v>
      </c>
      <c r="K10" s="16" t="s">
        <v>23</v>
      </c>
      <c r="L10" s="2"/>
      <c r="M10" s="2"/>
    </row>
    <row r="11" spans="2:13" ht="16.5" x14ac:dyDescent="0.25">
      <c r="B11" s="111" t="s">
        <v>47</v>
      </c>
      <c r="C11" s="112"/>
      <c r="D11" s="17" t="s">
        <v>48</v>
      </c>
      <c r="E11" s="121">
        <v>1260200</v>
      </c>
      <c r="F11" s="122"/>
      <c r="G11" s="123"/>
      <c r="H11" s="79">
        <v>827500</v>
      </c>
      <c r="I11" s="19">
        <v>430300</v>
      </c>
      <c r="J11" s="19">
        <v>2400</v>
      </c>
      <c r="K11" s="20">
        <f>SUM(H11:J11)</f>
        <v>1260200</v>
      </c>
      <c r="L11" s="2"/>
      <c r="M11" s="8"/>
    </row>
    <row r="12" spans="2:13" ht="16.5" x14ac:dyDescent="0.25">
      <c r="B12" s="111"/>
      <c r="C12" s="114"/>
      <c r="D12" s="112"/>
      <c r="E12" s="115"/>
      <c r="F12" s="116"/>
      <c r="G12" s="116"/>
      <c r="H12" s="117"/>
      <c r="I12" s="19"/>
      <c r="J12" s="19"/>
      <c r="K12" s="20"/>
      <c r="L12" s="2"/>
      <c r="M12" s="8"/>
    </row>
    <row r="13" spans="2:13" ht="17.25" thickBot="1" x14ac:dyDescent="0.3">
      <c r="B13" s="23" t="s">
        <v>28</v>
      </c>
      <c r="C13" s="24"/>
      <c r="D13" s="25"/>
      <c r="E13" s="26"/>
      <c r="F13" s="27"/>
      <c r="G13" s="28"/>
      <c r="H13" s="29"/>
      <c r="I13" s="30">
        <f>SUM(I11:I12)</f>
        <v>430300</v>
      </c>
      <c r="J13" s="30">
        <f>SUM(J11:J12)</f>
        <v>2400</v>
      </c>
      <c r="K13" s="31">
        <f>SUM(K11:K12)</f>
        <v>1260200</v>
      </c>
      <c r="L13" s="2"/>
      <c r="M13" s="8"/>
    </row>
  </sheetData>
  <mergeCells count="4">
    <mergeCell ref="B11:C11"/>
    <mergeCell ref="E11:G11"/>
    <mergeCell ref="B12:D12"/>
    <mergeCell ref="E12:H12"/>
  </mergeCells>
  <pageMargins left="0.7" right="0.7" top="0.75" bottom="0.75" header="0.3" footer="0.3"/>
  <ignoredErrors>
    <ignoredError sqref="K11" formulaRange="1"/>
  </ignoredError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b75b710-efbb-4c48-a0b7-5854177ad2f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8FAA57925826F46BF7A801BC5B367ED" ma:contentTypeVersion="15" ma:contentTypeDescription="Crear nuevo documento." ma:contentTypeScope="" ma:versionID="0973dc29e16b3affb674dca05c5446c0">
  <xsd:schema xmlns:xsd="http://www.w3.org/2001/XMLSchema" xmlns:xs="http://www.w3.org/2001/XMLSchema" xmlns:p="http://schemas.microsoft.com/office/2006/metadata/properties" xmlns:ns3="8b75b710-efbb-4c48-a0b7-5854177ad2f7" xmlns:ns4="5ee5e4b6-3528-4b94-ab93-1946d35a8df0" targetNamespace="http://schemas.microsoft.com/office/2006/metadata/properties" ma:root="true" ma:fieldsID="1058dec0c9437cfb332ec0ba9b8d173e" ns3:_="" ns4:_="">
    <xsd:import namespace="8b75b710-efbb-4c48-a0b7-5854177ad2f7"/>
    <xsd:import namespace="5ee5e4b6-3528-4b94-ab93-1946d35a8df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AutoTags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75b710-efbb-4c48-a0b7-5854177ad2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9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5e4b6-3528-4b94-ab93-1946d35a8df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D01B97-FA5A-43F1-8CE4-EDFBECC676CF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purl.org/dc/elements/1.1/"/>
    <ds:schemaRef ds:uri="5ee5e4b6-3528-4b94-ab93-1946d35a8df0"/>
    <ds:schemaRef ds:uri="8b75b710-efbb-4c48-a0b7-5854177ad2f7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A7BD43A-6CC2-45E0-91DB-8894ED1D70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41BAED-7D78-4ED0-B430-DCF6EA7379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75b710-efbb-4c48-a0b7-5854177ad2f7"/>
    <ds:schemaRef ds:uri="5ee5e4b6-3528-4b94-ab93-1946d35a8d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Vencimientos</vt:lpstr>
      <vt:lpstr>GRUPO 1</vt:lpstr>
      <vt:lpstr>GRUPO 2 RCSP</vt:lpstr>
      <vt:lpstr>GRUPO 3 SOAT</vt:lpstr>
      <vt:lpstr>'GRUPO 1'!Área_de_impresión</vt:lpstr>
      <vt:lpstr>'GRUPO 2 RCSP'!Área_de_impresión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RICARDO GARAVITO</dc:creator>
  <cp:keywords/>
  <dc:description/>
  <cp:lastModifiedBy>Daniel Andrés Valencia</cp:lastModifiedBy>
  <cp:revision/>
  <dcterms:created xsi:type="dcterms:W3CDTF">2026-05-22T19:43:35Z</dcterms:created>
  <dcterms:modified xsi:type="dcterms:W3CDTF">2026-07-01T19:03:30Z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0x010100D8FAA57925826F46BF7A801BC5B367ED</vt:lpwstr>
  </property>
</Properties>
</file>