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herine\Downloads\"/>
    </mc:Choice>
  </mc:AlternateContent>
  <xr:revisionPtr revIDLastSave="0" documentId="13_ncr:1_{95DA9EAE-4DBD-4676-A493-CCE998C028EB}" xr6:coauthVersionLast="47" xr6:coauthVersionMax="47" xr10:uidLastSave="{00000000-0000-0000-0000-000000000000}"/>
  <bookViews>
    <workbookView xWindow="-120" yWindow="-120" windowWidth="20730" windowHeight="11040" xr2:uid="{ECC3A66F-CE78-4039-A206-BA25A3E06348}"/>
  </bookViews>
  <sheets>
    <sheet name="PRESUPUESTO" sheetId="1" r:id="rId1"/>
    <sheet name="ESPECIFICACIONES TECNICA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2" i="1" l="1"/>
  <c r="L32" i="1"/>
  <c r="K39" i="1" l="1"/>
  <c r="J39" i="1"/>
  <c r="J44" i="1" l="1"/>
  <c r="K44" i="1"/>
  <c r="K38" i="1"/>
  <c r="K40" i="1" s="1"/>
  <c r="J38" i="1"/>
  <c r="J40" i="1" s="1"/>
  <c r="L39" i="1" s="1"/>
  <c r="L40" i="1" s="1"/>
  <c r="K45" i="1" l="1"/>
  <c r="L45" i="1"/>
  <c r="K33" i="1"/>
  <c r="K34" i="1" s="1"/>
  <c r="D18" i="1"/>
  <c r="D22" i="1" l="1"/>
  <c r="D19" i="1"/>
  <c r="D15" i="1"/>
  <c r="D14" i="1"/>
  <c r="D11" i="1"/>
  <c r="D9" i="1"/>
  <c r="D8" i="1"/>
  <c r="D7" i="1"/>
  <c r="D6" i="1"/>
  <c r="D3" i="1"/>
  <c r="L33" i="1"/>
  <c r="L34" i="1" s="1"/>
  <c r="M34" i="1" s="1"/>
  <c r="N34" i="1" s="1"/>
  <c r="D47" i="1"/>
  <c r="D44" i="1"/>
  <c r="D43" i="1"/>
  <c r="D40" i="1"/>
  <c r="D38" i="1"/>
  <c r="D37" i="1"/>
  <c r="D35" i="1"/>
  <c r="D32" i="1"/>
  <c r="L27" i="1"/>
  <c r="L26" i="1"/>
  <c r="L28" i="1" s="1"/>
  <c r="E28" i="1"/>
  <c r="D28" i="1"/>
  <c r="C48" i="1"/>
  <c r="C47" i="1"/>
  <c r="C44" i="1"/>
  <c r="C43" i="1"/>
  <c r="C41" i="1"/>
  <c r="C40" i="1"/>
  <c r="C39" i="1"/>
  <c r="C38" i="1"/>
  <c r="C37" i="1"/>
  <c r="C36" i="1"/>
  <c r="C35" i="1"/>
  <c r="C32" i="1"/>
  <c r="K27" i="1"/>
  <c r="K26" i="1"/>
  <c r="C22" i="1"/>
  <c r="C19" i="1"/>
  <c r="C18" i="1"/>
  <c r="C15" i="1"/>
  <c r="C14" i="1"/>
  <c r="C11" i="1"/>
  <c r="C10" i="1"/>
  <c r="C9" i="1"/>
  <c r="C8" i="1"/>
  <c r="C7" i="1"/>
  <c r="C6" i="1"/>
  <c r="C3" i="1"/>
  <c r="C24" i="1" s="1"/>
  <c r="K28" i="1" l="1"/>
  <c r="M28" i="1" s="1"/>
  <c r="N28" i="1" s="1"/>
  <c r="D49" i="1"/>
  <c r="C49" i="1"/>
  <c r="H10" i="1" s="1"/>
  <c r="I10" i="1" s="1"/>
  <c r="D24" i="1"/>
  <c r="H11" i="1" s="1"/>
  <c r="H12" i="1" l="1"/>
  <c r="I11" i="1"/>
  <c r="L11" i="1" s="1"/>
  <c r="L10" i="1"/>
  <c r="I12" i="1"/>
  <c r="J12" i="1" s="1"/>
  <c r="G8" i="1"/>
  <c r="M11" i="1" l="1"/>
  <c r="M12" i="1" s="1"/>
</calcChain>
</file>

<file path=xl/sharedStrings.xml><?xml version="1.0" encoding="utf-8"?>
<sst xmlns="http://schemas.openxmlformats.org/spreadsheetml/2006/main" count="165" uniqueCount="51">
  <si>
    <t>ITEM</t>
  </si>
  <si>
    <t>CANTIDAD MENSUAL</t>
  </si>
  <si>
    <t>JABON LIQUIDO X GALON</t>
  </si>
  <si>
    <t>AMBIENTADOR X GALON</t>
  </si>
  <si>
    <t>HIPOCLORITO X GALON</t>
  </si>
  <si>
    <t>BOLSA DE BASURA NEGRA 90 X 100</t>
  </si>
  <si>
    <t>BOLSA DE BASURA BLANCA 50 X 60</t>
  </si>
  <si>
    <t>DETERGENTE BOLSA DE 2.8 KILOS C/U</t>
  </si>
  <si>
    <t>TOALLA LIMPIONES</t>
  </si>
  <si>
    <t>ESCOBAS FIBRAS SUAVES PALO DE PLASTICO</t>
  </si>
  <si>
    <t>CEPILLO CERDAS DURAS PALO PLASTICO</t>
  </si>
  <si>
    <t>ESPONJILLAS SABRA</t>
  </si>
  <si>
    <t>GUANTES DE CAUCHO</t>
  </si>
  <si>
    <t>CHUPA PARA SANITARIO</t>
  </si>
  <si>
    <t>ESCOBILLON PARA BAÑO</t>
  </si>
  <si>
    <t>LIMPIAVIDRIOS FRASCO X 500 CC</t>
  </si>
  <si>
    <t>TRAPERO CON PALO PLASTICO</t>
  </si>
  <si>
    <t>TOALLAS HIGIÉNICAS X 60 UNIDADES</t>
  </si>
  <si>
    <t>DISPENSADOR DE JABÓN LIQUIDO DE MANOS</t>
  </si>
  <si>
    <t>PAPELERA PARA BAÑOS 12 LITROS</t>
  </si>
  <si>
    <t>COTIZACIÓN 1</t>
  </si>
  <si>
    <t>COTIZACIÓN 2</t>
  </si>
  <si>
    <t>PROMEDIO</t>
  </si>
  <si>
    <t>DESCRIPCIÓN</t>
  </si>
  <si>
    <t>COTIZACION 2</t>
  </si>
  <si>
    <t>SUMATORIA DEL PROMEDIO</t>
  </si>
  <si>
    <t>PAPEL HIGIENICO PARA DISPENSADOR X 600 UNIDADES</t>
  </si>
  <si>
    <t>DISPENSADOR DE PAPEL Y TOALLAS HIGIENICAS X 60 UNIDADES</t>
  </si>
  <si>
    <t>PAPELERA PEQUEÑA PARA BAÑOS PLASTICA</t>
  </si>
  <si>
    <t xml:space="preserve"> OPERARIO PARA ASEO BOULEVARD DE CHIPRE</t>
  </si>
  <si>
    <t xml:space="preserve"> OPERARIO PARA ASEO PARQUE DE LA ENEA</t>
  </si>
  <si>
    <t xml:space="preserve">Aseo y limpieza de Martes a Domingo y/o festivos en los baños publicos y oficina del Boulevard de Chipre 42 horas semanalas </t>
  </si>
  <si>
    <t xml:space="preserve">Aseo y limpieza de Martes a Domingo y/o festivos en los baños publicos y oficina del Parque de La Enea 42 horas semanalas </t>
  </si>
  <si>
    <t>DISPENSADORES DE PAPEL Y TOALLAS HIGIENICAS CUYO GASTO SERA CANCELADO UNICAMENTE AL MOMENTO DE LA INSTALACIÓN</t>
  </si>
  <si>
    <t>DISPENSADORES DE JABÓN CUYO GASTO SERA CANCELADO UNICAMENTE AL MOMENTO DE LA INSTALACIÓN</t>
  </si>
  <si>
    <t>BOULEVARD DE CHIPRE</t>
  </si>
  <si>
    <t>PARQUE DE LA ENEA</t>
  </si>
  <si>
    <t>SUMATORIA DEL PROMEDIO INCLUYENDO DISPENSADORES POR UN UNICO PAGO</t>
  </si>
  <si>
    <t>PRESUPUESTO EL PRIMER MES INCLUYENDO DISPENSADORES POR UN UNICO PAGO</t>
  </si>
  <si>
    <t>INSUMOS CHIPRE</t>
  </si>
  <si>
    <t>INSUMOS PARQUE LA ENEA</t>
  </si>
  <si>
    <t>INSUMOS UN MES</t>
  </si>
  <si>
    <t>OPERARIOS</t>
  </si>
  <si>
    <t>COTIZACIONES INSUMOS CHIPRE</t>
  </si>
  <si>
    <t>COTIZACIONES INSUMOS PARQUE LA ENEA</t>
  </si>
  <si>
    <t>COTIZACIONES INSUMOS A UN MES</t>
  </si>
  <si>
    <t>Total</t>
  </si>
  <si>
    <t>ESPONJAS SABRAS</t>
  </si>
  <si>
    <t>Total Cotitazacion 1</t>
  </si>
  <si>
    <t>Total Cotitazacion 2</t>
  </si>
  <si>
    <t>PRESUPUESTO A 5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</si>
</sst>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240A]\ * #,##0.00_-;\-[$$-240A]\ * #,##0.00_-;_-[$$-240A]\ * &quot;-&quot;??_-;_-@_-"/>
    <numFmt numFmtId="165" formatCode="_-[$$-240A]\ * #,##0_-;\-[$$-240A]\ * #,##0_-;_-[$$-240A]\ 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 wrapText="1"/>
    </xf>
    <xf numFmtId="164" fontId="1" fillId="2" borderId="1" xfId="0" applyNumberFormat="1" applyFont="1" applyFill="1" applyBorder="1" applyAlignment="1">
      <alignment horizontal="left" vertical="top" wrapText="1"/>
    </xf>
    <xf numFmtId="164" fontId="1" fillId="2" borderId="3" xfId="0" applyNumberFormat="1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164" fontId="0" fillId="0" borderId="1" xfId="0" applyNumberFormat="1" applyBorder="1" applyAlignment="1">
      <alignment horizontal="left" vertical="top" wrapText="1"/>
    </xf>
    <xf numFmtId="164" fontId="0" fillId="0" borderId="1" xfId="0" applyNumberFormat="1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5" fontId="0" fillId="3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/>
    </xf>
    <xf numFmtId="0" fontId="4" fillId="0" borderId="0" xfId="0" applyFont="1"/>
    <xf numFmtId="0" fontId="3" fillId="2" borderId="2" xfId="0" applyFont="1" applyFill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65" fontId="0" fillId="0" borderId="0" xfId="0" applyNumberFormat="1"/>
    <xf numFmtId="0" fontId="2" fillId="0" borderId="7" xfId="0" applyFon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0" fontId="6" fillId="0" borderId="0" xfId="0" applyFont="1"/>
    <xf numFmtId="164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vertical="center"/>
    </xf>
    <xf numFmtId="0" fontId="0" fillId="0" borderId="1" xfId="0" applyBorder="1" applyAlignment="1">
      <alignment horizontal="center" vertical="top" wrapText="1"/>
    </xf>
    <xf numFmtId="164" fontId="1" fillId="0" borderId="0" xfId="0" applyNumberFormat="1" applyFont="1" applyAlignment="1">
      <alignment vertical="center" wrapText="1"/>
    </xf>
    <xf numFmtId="0" fontId="0" fillId="0" borderId="2" xfId="0" applyBorder="1" applyAlignment="1">
      <alignment horizontal="center" vertical="top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7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164" fontId="0" fillId="0" borderId="1" xfId="0" applyNumberFormat="1" applyBorder="1" applyAlignment="1">
      <alignment horizontal="left" vertical="top"/>
    </xf>
    <xf numFmtId="164" fontId="0" fillId="0" borderId="4" xfId="0" applyNumberFormat="1" applyBorder="1" applyAlignment="1">
      <alignment horizontal="left" vertical="top"/>
    </xf>
    <xf numFmtId="164" fontId="0" fillId="0" borderId="5" xfId="0" applyNumberFormat="1" applyBorder="1" applyAlignment="1">
      <alignment horizontal="left" vertical="top"/>
    </xf>
    <xf numFmtId="164" fontId="0" fillId="0" borderId="6" xfId="0" applyNumberFormat="1" applyBorder="1" applyAlignment="1">
      <alignment horizontal="left" vertical="top"/>
    </xf>
    <xf numFmtId="0" fontId="3" fillId="4" borderId="8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 vertical="top" wrapText="1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2" borderId="7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CC1E5-F642-477B-A648-C1BDD6DFB2DE}">
  <dimension ref="A1:N49"/>
  <sheetViews>
    <sheetView tabSelected="1" zoomScale="61" zoomScaleNormal="90" workbookViewId="0">
      <selection activeCell="G8" sqref="G8"/>
    </sheetView>
  </sheetViews>
  <sheetFormatPr baseColWidth="10" defaultRowHeight="15" x14ac:dyDescent="0.25"/>
  <cols>
    <col min="1" max="1" width="19.7109375" style="1" customWidth="1"/>
    <col min="2" max="2" width="20.42578125" style="2" customWidth="1"/>
    <col min="3" max="3" width="31.28515625" style="10" customWidth="1"/>
    <col min="4" max="4" width="21.140625" style="10" customWidth="1"/>
    <col min="5" max="5" width="19.7109375" style="10" customWidth="1"/>
    <col min="6" max="6" width="18.140625" customWidth="1"/>
    <col min="7" max="7" width="20.42578125" customWidth="1"/>
    <col min="8" max="8" width="28.85546875" customWidth="1"/>
    <col min="9" max="9" width="20.7109375" customWidth="1"/>
    <col min="10" max="10" width="24.85546875" customWidth="1"/>
    <col min="11" max="11" width="20.42578125" customWidth="1"/>
    <col min="12" max="12" width="20.5703125" customWidth="1"/>
    <col min="13" max="13" width="17.5703125" bestFit="1" customWidth="1"/>
    <col min="14" max="14" width="15.42578125" bestFit="1" customWidth="1"/>
  </cols>
  <sheetData>
    <row r="1" spans="1:13" ht="30" customHeight="1" x14ac:dyDescent="0.25">
      <c r="A1" s="64" t="s">
        <v>43</v>
      </c>
      <c r="B1" s="64"/>
      <c r="C1" s="64"/>
      <c r="D1" s="64"/>
      <c r="E1" s="64"/>
    </row>
    <row r="2" spans="1:13" ht="18" customHeight="1" x14ac:dyDescent="0.25">
      <c r="A2" s="19" t="s">
        <v>0</v>
      </c>
      <c r="B2" s="19" t="s">
        <v>1</v>
      </c>
      <c r="C2" s="20" t="s">
        <v>20</v>
      </c>
      <c r="D2" s="21" t="s">
        <v>21</v>
      </c>
      <c r="E2" s="20"/>
    </row>
    <row r="3" spans="1:13" x14ac:dyDescent="0.25">
      <c r="A3" s="75" t="s">
        <v>2</v>
      </c>
      <c r="B3" s="76">
        <v>7</v>
      </c>
      <c r="C3" s="77">
        <f>B3*23134</f>
        <v>161938</v>
      </c>
      <c r="D3" s="78">
        <f>B3*26604</f>
        <v>186228</v>
      </c>
      <c r="E3" s="77"/>
    </row>
    <row r="4" spans="1:13" x14ac:dyDescent="0.25">
      <c r="A4" s="75"/>
      <c r="B4" s="76"/>
      <c r="C4" s="77"/>
      <c r="D4" s="79"/>
      <c r="E4" s="77"/>
    </row>
    <row r="5" spans="1:13" ht="95.25" customHeight="1" x14ac:dyDescent="0.25">
      <c r="A5" s="75"/>
      <c r="B5" s="76"/>
      <c r="C5" s="77"/>
      <c r="D5" s="80"/>
      <c r="E5" s="77"/>
      <c r="G5" s="13" t="s">
        <v>25</v>
      </c>
      <c r="I5" s="13" t="s">
        <v>37</v>
      </c>
    </row>
    <row r="6" spans="1:13" ht="30" x14ac:dyDescent="0.25">
      <c r="A6" s="22" t="s">
        <v>3</v>
      </c>
      <c r="B6" s="23">
        <v>2</v>
      </c>
      <c r="C6" s="24">
        <f>B6*27876</f>
        <v>55752</v>
      </c>
      <c r="D6" s="25">
        <f>B6*32057</f>
        <v>64114</v>
      </c>
      <c r="E6" s="25"/>
      <c r="G6" s="14"/>
      <c r="I6" s="14"/>
    </row>
    <row r="7" spans="1:13" ht="101.25" customHeight="1" x14ac:dyDescent="0.25">
      <c r="A7" s="22" t="s">
        <v>4</v>
      </c>
      <c r="B7" s="26">
        <v>2</v>
      </c>
      <c r="C7" s="25">
        <f>B7*23785</f>
        <v>47570</v>
      </c>
      <c r="D7" s="25">
        <f>B7*27353</f>
        <v>54706</v>
      </c>
      <c r="E7" s="25"/>
      <c r="G7" s="13" t="s">
        <v>50</v>
      </c>
      <c r="I7" s="13" t="s">
        <v>38</v>
      </c>
    </row>
    <row r="8" spans="1:13" ht="30" x14ac:dyDescent="0.25">
      <c r="A8" s="22" t="s">
        <v>5</v>
      </c>
      <c r="B8" s="26">
        <v>30</v>
      </c>
      <c r="C8" s="25">
        <f>B8*750</f>
        <v>22500</v>
      </c>
      <c r="D8" s="25">
        <f>B8*863</f>
        <v>25890</v>
      </c>
      <c r="E8" s="25"/>
      <c r="G8" s="87">
        <f>J12+N28+N34+L40+L45</f>
        <v>72363653.5</v>
      </c>
      <c r="I8" s="14"/>
    </row>
    <row r="9" spans="1:13" ht="30" x14ac:dyDescent="0.25">
      <c r="A9" s="22" t="s">
        <v>6</v>
      </c>
      <c r="B9" s="26">
        <v>300</v>
      </c>
      <c r="C9" s="25">
        <f>B9*539</f>
        <v>161700</v>
      </c>
      <c r="D9" s="25">
        <f>B9*620</f>
        <v>186000</v>
      </c>
      <c r="E9" s="25"/>
    </row>
    <row r="10" spans="1:13" ht="30" x14ac:dyDescent="0.25">
      <c r="A10" s="22" t="s">
        <v>7</v>
      </c>
      <c r="B10" s="26">
        <v>1</v>
      </c>
      <c r="C10" s="25">
        <f>B10*32950</f>
        <v>32950</v>
      </c>
      <c r="D10" s="25">
        <v>37893</v>
      </c>
      <c r="E10" s="25"/>
      <c r="G10" s="50" t="s">
        <v>48</v>
      </c>
      <c r="H10" s="50">
        <f>C24+D28+C49</f>
        <v>10357823</v>
      </c>
      <c r="I10" s="50">
        <f>H10*5</f>
        <v>51789115</v>
      </c>
      <c r="J10" s="50"/>
      <c r="L10" s="50">
        <f>I10+K28+K34+J38+J44+J39</f>
        <v>68340611</v>
      </c>
    </row>
    <row r="11" spans="1:13" x14ac:dyDescent="0.25">
      <c r="A11" s="22" t="s">
        <v>8</v>
      </c>
      <c r="B11" s="26">
        <v>2</v>
      </c>
      <c r="C11" s="25">
        <f>B11*9950</f>
        <v>19900</v>
      </c>
      <c r="D11" s="25">
        <f>B11*11443</f>
        <v>22886</v>
      </c>
      <c r="E11" s="25"/>
      <c r="G11" s="50" t="s">
        <v>49</v>
      </c>
      <c r="H11" s="50">
        <f>D24+E28+D49</f>
        <v>11470496</v>
      </c>
      <c r="I11" s="50">
        <f>H11*5</f>
        <v>57352480</v>
      </c>
      <c r="L11" s="50">
        <f>I11+L28+L34+K38+K44+K39</f>
        <v>76386696</v>
      </c>
      <c r="M11" s="50">
        <f>L11+L10</f>
        <v>144727307</v>
      </c>
    </row>
    <row r="12" spans="1:13" ht="45" x14ac:dyDescent="0.25">
      <c r="A12" s="22" t="s">
        <v>9</v>
      </c>
      <c r="B12" s="26">
        <v>1</v>
      </c>
      <c r="C12" s="25">
        <v>14146</v>
      </c>
      <c r="D12" s="25">
        <v>16268</v>
      </c>
      <c r="E12" s="25"/>
      <c r="G12" s="50"/>
      <c r="H12" s="50">
        <f>SUM(H10:H11)</f>
        <v>21828319</v>
      </c>
      <c r="I12" s="50">
        <f>SUM(I10:I11)</f>
        <v>109141595</v>
      </c>
      <c r="J12" s="50">
        <f>I12/2</f>
        <v>54570797.5</v>
      </c>
      <c r="M12" s="50">
        <f>M11/2</f>
        <v>72363653.5</v>
      </c>
    </row>
    <row r="13" spans="1:13" ht="45" x14ac:dyDescent="0.25">
      <c r="A13" s="22" t="s">
        <v>10</v>
      </c>
      <c r="B13" s="26">
        <v>1</v>
      </c>
      <c r="C13" s="25">
        <v>14222</v>
      </c>
      <c r="D13" s="25">
        <v>16355</v>
      </c>
      <c r="E13" s="25"/>
      <c r="G13" s="50"/>
      <c r="H13" s="50"/>
    </row>
    <row r="14" spans="1:13" x14ac:dyDescent="0.25">
      <c r="A14" s="22" t="s">
        <v>47</v>
      </c>
      <c r="B14" s="26">
        <v>6</v>
      </c>
      <c r="C14" s="24">
        <f>B14*2068</f>
        <v>12408</v>
      </c>
      <c r="D14" s="25">
        <f>B14*2378</f>
        <v>14268</v>
      </c>
      <c r="E14" s="25"/>
      <c r="G14" s="50"/>
      <c r="H14" s="50"/>
    </row>
    <row r="15" spans="1:13" ht="30" x14ac:dyDescent="0.25">
      <c r="A15" s="22" t="s">
        <v>12</v>
      </c>
      <c r="B15" s="26">
        <v>2</v>
      </c>
      <c r="C15" s="25">
        <f>B15*8293</f>
        <v>16586</v>
      </c>
      <c r="D15" s="25">
        <f>B15*9537</f>
        <v>19074</v>
      </c>
      <c r="E15" s="25"/>
      <c r="H15" s="50"/>
    </row>
    <row r="16" spans="1:13" ht="30" x14ac:dyDescent="0.25">
      <c r="A16" s="22" t="s">
        <v>13</v>
      </c>
      <c r="B16" s="26">
        <v>1</v>
      </c>
      <c r="C16" s="25">
        <v>13089</v>
      </c>
      <c r="D16" s="25">
        <v>15052</v>
      </c>
      <c r="E16" s="25"/>
      <c r="G16" s="51"/>
      <c r="H16" s="51"/>
      <c r="I16" s="51"/>
    </row>
    <row r="17" spans="1:14" ht="30" x14ac:dyDescent="0.25">
      <c r="A17" s="22" t="s">
        <v>14</v>
      </c>
      <c r="B17" s="26">
        <v>1</v>
      </c>
      <c r="C17" s="25">
        <v>9050</v>
      </c>
      <c r="D17" s="25">
        <v>10408</v>
      </c>
      <c r="E17" s="25"/>
    </row>
    <row r="18" spans="1:14" ht="30" x14ac:dyDescent="0.25">
      <c r="A18" s="22" t="s">
        <v>15</v>
      </c>
      <c r="B18" s="26">
        <v>2</v>
      </c>
      <c r="C18" s="25">
        <f>B18*13548</f>
        <v>27096</v>
      </c>
      <c r="D18" s="25">
        <f>B18*15580</f>
        <v>31160</v>
      </c>
      <c r="E18" s="25"/>
    </row>
    <row r="19" spans="1:14" ht="30" x14ac:dyDescent="0.25">
      <c r="A19" s="22" t="s">
        <v>16</v>
      </c>
      <c r="B19" s="26">
        <v>2</v>
      </c>
      <c r="C19" s="24">
        <f>B19*13478</f>
        <v>26956</v>
      </c>
      <c r="D19" s="25">
        <f>B19*15500</f>
        <v>31000</v>
      </c>
      <c r="E19" s="25"/>
    </row>
    <row r="20" spans="1:14" x14ac:dyDescent="0.25">
      <c r="A20" s="22"/>
      <c r="B20" s="26"/>
      <c r="C20" s="25"/>
      <c r="D20" s="25"/>
      <c r="E20" s="25"/>
    </row>
    <row r="21" spans="1:14" ht="45" x14ac:dyDescent="0.25">
      <c r="A21" s="22" t="s">
        <v>26</v>
      </c>
      <c r="B21" s="26">
        <v>1</v>
      </c>
      <c r="C21" s="25">
        <v>198000</v>
      </c>
      <c r="D21" s="25">
        <v>227700</v>
      </c>
      <c r="E21" s="25"/>
    </row>
    <row r="22" spans="1:14" ht="30" x14ac:dyDescent="0.25">
      <c r="A22" s="22" t="s">
        <v>17</v>
      </c>
      <c r="B22" s="26">
        <v>3</v>
      </c>
      <c r="C22" s="25">
        <f>B22*106900</f>
        <v>320700</v>
      </c>
      <c r="D22" s="25">
        <f>B22*122935</f>
        <v>368805</v>
      </c>
      <c r="E22" s="25"/>
    </row>
    <row r="23" spans="1:14" x14ac:dyDescent="0.25">
      <c r="A23" s="22"/>
      <c r="B23" s="26"/>
      <c r="C23" s="25"/>
      <c r="D23" s="25"/>
      <c r="E23" s="25"/>
      <c r="H23" s="65" t="s">
        <v>45</v>
      </c>
      <c r="I23" s="65"/>
      <c r="J23" s="65"/>
      <c r="K23" s="65"/>
      <c r="L23" s="65"/>
    </row>
    <row r="24" spans="1:14" x14ac:dyDescent="0.25">
      <c r="A24" s="1" t="s">
        <v>46</v>
      </c>
      <c r="C24" s="10">
        <f>SUM(C3:C23)</f>
        <v>1154563</v>
      </c>
      <c r="D24" s="10">
        <f>SUM(D3:D23)</f>
        <v>1327807</v>
      </c>
      <c r="H24" s="72" t="s">
        <v>35</v>
      </c>
      <c r="I24" s="73"/>
      <c r="J24" s="73"/>
      <c r="K24" s="73"/>
      <c r="L24" s="73"/>
    </row>
    <row r="25" spans="1:14" x14ac:dyDescent="0.25">
      <c r="A25" s="6" t="s">
        <v>0</v>
      </c>
      <c r="B25" s="7" t="s">
        <v>1</v>
      </c>
      <c r="C25" s="11" t="s">
        <v>23</v>
      </c>
      <c r="D25" s="11" t="s">
        <v>20</v>
      </c>
      <c r="E25" s="11" t="s">
        <v>24</v>
      </c>
      <c r="F25" s="18" t="s">
        <v>22</v>
      </c>
      <c r="H25" s="6" t="s">
        <v>0</v>
      </c>
      <c r="I25" s="7" t="s">
        <v>1</v>
      </c>
      <c r="J25" s="11" t="s">
        <v>23</v>
      </c>
      <c r="K25" s="11" t="s">
        <v>20</v>
      </c>
      <c r="L25" s="11" t="s">
        <v>24</v>
      </c>
    </row>
    <row r="26" spans="1:14" ht="138" customHeight="1" x14ac:dyDescent="0.25">
      <c r="A26" s="3" t="s">
        <v>29</v>
      </c>
      <c r="B26" s="3">
        <v>1</v>
      </c>
      <c r="C26" s="15" t="s">
        <v>31</v>
      </c>
      <c r="D26" s="12">
        <v>4410880</v>
      </c>
      <c r="E26" s="12">
        <v>4851968</v>
      </c>
      <c r="F26" s="9"/>
      <c r="H26" s="27" t="s">
        <v>27</v>
      </c>
      <c r="I26" s="28">
        <v>7</v>
      </c>
      <c r="J26" s="29" t="s">
        <v>33</v>
      </c>
      <c r="K26" s="30">
        <f>I26*1052000</f>
        <v>7364000</v>
      </c>
      <c r="L26" s="30">
        <f>I26*1209800</f>
        <v>8468600</v>
      </c>
    </row>
    <row r="27" spans="1:14" ht="138" customHeight="1" x14ac:dyDescent="0.25">
      <c r="A27" s="3" t="s">
        <v>30</v>
      </c>
      <c r="B27" s="16">
        <v>1</v>
      </c>
      <c r="C27" s="15" t="s">
        <v>32</v>
      </c>
      <c r="D27" s="12">
        <v>4410880</v>
      </c>
      <c r="E27" s="17">
        <v>4851968</v>
      </c>
      <c r="F27" s="9"/>
      <c r="H27" s="27" t="s">
        <v>18</v>
      </c>
      <c r="I27" s="28">
        <v>7</v>
      </c>
      <c r="J27" s="29" t="s">
        <v>34</v>
      </c>
      <c r="K27" s="31">
        <f>I27*158136</f>
        <v>1106952</v>
      </c>
      <c r="L27" s="31">
        <f>I27*181856</f>
        <v>1272992</v>
      </c>
    </row>
    <row r="28" spans="1:14" ht="34.5" customHeight="1" x14ac:dyDescent="0.25">
      <c r="A28" s="4" t="s">
        <v>46</v>
      </c>
      <c r="B28" s="16"/>
      <c r="C28" s="52"/>
      <c r="D28" s="53">
        <f>SUM(D26:D27)</f>
        <v>8821760</v>
      </c>
      <c r="E28" s="17">
        <f>SUM(E26:E27)</f>
        <v>9703936</v>
      </c>
      <c r="F28" s="10"/>
      <c r="H28" s="3" t="s">
        <v>46</v>
      </c>
      <c r="I28" s="4"/>
      <c r="J28" s="15"/>
      <c r="K28" s="9">
        <f>SUM(K26:K27)</f>
        <v>8470952</v>
      </c>
      <c r="L28" s="9">
        <f>SUM(L26:L27)</f>
        <v>9741592</v>
      </c>
      <c r="M28" s="50">
        <f>K28+L28</f>
        <v>18212544</v>
      </c>
      <c r="N28" s="50">
        <f>M28/2</f>
        <v>9106272</v>
      </c>
    </row>
    <row r="29" spans="1:14" ht="26.25" customHeight="1" x14ac:dyDescent="0.25">
      <c r="A29" s="4"/>
      <c r="B29" s="16"/>
      <c r="C29" s="52"/>
      <c r="D29" s="53"/>
      <c r="E29" s="17"/>
      <c r="F29" s="10"/>
      <c r="H29" s="3"/>
      <c r="I29" s="4"/>
      <c r="J29" s="15"/>
      <c r="K29" s="9"/>
      <c r="L29" s="9"/>
    </row>
    <row r="30" spans="1:14" ht="27.6" customHeight="1" x14ac:dyDescent="0.25">
      <c r="A30" s="60" t="s">
        <v>44</v>
      </c>
      <c r="B30" s="61"/>
      <c r="C30" s="61"/>
      <c r="D30" s="61"/>
      <c r="E30" s="62"/>
      <c r="H30" s="74" t="s">
        <v>36</v>
      </c>
      <c r="I30" s="74"/>
      <c r="J30" s="74"/>
      <c r="K30" s="74"/>
      <c r="L30" s="74"/>
    </row>
    <row r="31" spans="1:14" x14ac:dyDescent="0.25">
      <c r="A31" s="6" t="s">
        <v>0</v>
      </c>
      <c r="B31" s="6" t="s">
        <v>1</v>
      </c>
      <c r="C31" s="13" t="s">
        <v>20</v>
      </c>
      <c r="D31" s="8" t="s">
        <v>21</v>
      </c>
      <c r="E31" s="13" t="s">
        <v>22</v>
      </c>
      <c r="H31" s="6" t="s">
        <v>0</v>
      </c>
      <c r="I31" s="6" t="s">
        <v>1</v>
      </c>
      <c r="J31" s="11" t="s">
        <v>23</v>
      </c>
      <c r="K31" s="13" t="s">
        <v>20</v>
      </c>
      <c r="L31" s="8" t="s">
        <v>21</v>
      </c>
    </row>
    <row r="32" spans="1:14" ht="63.75" x14ac:dyDescent="0.25">
      <c r="A32" s="66" t="s">
        <v>2</v>
      </c>
      <c r="B32" s="67">
        <v>4</v>
      </c>
      <c r="C32" s="68">
        <f>B32*23134</f>
        <v>92536</v>
      </c>
      <c r="D32" s="69">
        <f>B32*26604</f>
        <v>106416</v>
      </c>
      <c r="E32" s="68"/>
      <c r="H32" s="27" t="s">
        <v>27</v>
      </c>
      <c r="I32" s="32">
        <v>4</v>
      </c>
      <c r="J32" s="29" t="s">
        <v>33</v>
      </c>
      <c r="K32" s="31">
        <f>I32*1052000</f>
        <v>4208000</v>
      </c>
      <c r="L32" s="31">
        <f>I32*1209800</f>
        <v>4839200</v>
      </c>
    </row>
    <row r="33" spans="1:14" ht="51" x14ac:dyDescent="0.25">
      <c r="A33" s="66"/>
      <c r="B33" s="67"/>
      <c r="C33" s="68"/>
      <c r="D33" s="70"/>
      <c r="E33" s="68"/>
      <c r="H33" s="27" t="s">
        <v>18</v>
      </c>
      <c r="I33" s="32">
        <v>4</v>
      </c>
      <c r="J33" s="29" t="s">
        <v>34</v>
      </c>
      <c r="K33" s="31">
        <f>I33*158136</f>
        <v>632544</v>
      </c>
      <c r="L33" s="31">
        <f>I33*181856</f>
        <v>727424</v>
      </c>
    </row>
    <row r="34" spans="1:14" x14ac:dyDescent="0.25">
      <c r="A34" s="66"/>
      <c r="B34" s="67"/>
      <c r="C34" s="68"/>
      <c r="D34" s="71"/>
      <c r="E34" s="68"/>
      <c r="H34" t="s">
        <v>46</v>
      </c>
      <c r="K34" s="50">
        <f>SUM(K32:K33)</f>
        <v>4840544</v>
      </c>
      <c r="L34" s="50">
        <f>SUM(L32:L33)</f>
        <v>5566624</v>
      </c>
      <c r="M34" s="50">
        <f>K34+L34</f>
        <v>10407168</v>
      </c>
      <c r="N34" s="50">
        <f>M34/2</f>
        <v>5203584</v>
      </c>
    </row>
    <row r="35" spans="1:14" ht="30" x14ac:dyDescent="0.25">
      <c r="A35" s="3" t="s">
        <v>3</v>
      </c>
      <c r="B35" s="5">
        <v>1</v>
      </c>
      <c r="C35" s="12">
        <f>B35*27876</f>
        <v>27876</v>
      </c>
      <c r="D35" s="9">
        <f>B35*32057</f>
        <v>32057</v>
      </c>
      <c r="E35" s="9"/>
    </row>
    <row r="36" spans="1:14" ht="30" x14ac:dyDescent="0.25">
      <c r="A36" s="3" t="s">
        <v>4</v>
      </c>
      <c r="B36" s="4">
        <v>1</v>
      </c>
      <c r="C36" s="9">
        <f>B36*23785</f>
        <v>23785</v>
      </c>
      <c r="D36" s="9">
        <v>27353</v>
      </c>
      <c r="E36" s="9"/>
      <c r="H36" s="63" t="s">
        <v>35</v>
      </c>
      <c r="I36" s="63"/>
      <c r="J36" s="63"/>
      <c r="K36" s="63"/>
      <c r="L36" s="56"/>
    </row>
    <row r="37" spans="1:14" ht="30" x14ac:dyDescent="0.25">
      <c r="A37" s="3" t="s">
        <v>5</v>
      </c>
      <c r="B37" s="4">
        <v>25</v>
      </c>
      <c r="C37" s="9">
        <f>B37*750</f>
        <v>18750</v>
      </c>
      <c r="D37" s="9">
        <f>B37*863</f>
        <v>21575</v>
      </c>
      <c r="E37" s="9"/>
      <c r="H37" s="6" t="s">
        <v>0</v>
      </c>
      <c r="I37" s="7" t="s">
        <v>1</v>
      </c>
      <c r="J37" s="11" t="s">
        <v>20</v>
      </c>
      <c r="K37" s="11" t="s">
        <v>24</v>
      </c>
      <c r="L37" s="54"/>
    </row>
    <row r="38" spans="1:14" ht="30" x14ac:dyDescent="0.25">
      <c r="A38" s="3" t="s">
        <v>6</v>
      </c>
      <c r="B38" s="4">
        <v>100</v>
      </c>
      <c r="C38" s="9">
        <f>B38*539</f>
        <v>53900</v>
      </c>
      <c r="D38" s="9">
        <f>B38*620</f>
        <v>62000</v>
      </c>
      <c r="E38" s="9"/>
      <c r="H38" s="22" t="s">
        <v>28</v>
      </c>
      <c r="I38" s="57">
        <v>48</v>
      </c>
      <c r="J38" s="25">
        <f>I38*42900</f>
        <v>2059200</v>
      </c>
      <c r="K38" s="25">
        <f>I38*49335</f>
        <v>2368080</v>
      </c>
      <c r="L38" s="55"/>
    </row>
    <row r="39" spans="1:14" ht="30" x14ac:dyDescent="0.25">
      <c r="A39" s="3" t="s">
        <v>7</v>
      </c>
      <c r="B39" s="4">
        <v>1</v>
      </c>
      <c r="C39" s="9">
        <f>B39*32950</f>
        <v>32950</v>
      </c>
      <c r="D39" s="9">
        <v>37893</v>
      </c>
      <c r="E39" s="9"/>
      <c r="H39" s="22" t="s">
        <v>19</v>
      </c>
      <c r="I39" s="59">
        <v>12</v>
      </c>
      <c r="J39" s="25">
        <f>I39*69800</f>
        <v>837600</v>
      </c>
      <c r="K39" s="25">
        <f>I39*80270</f>
        <v>963240</v>
      </c>
      <c r="L39" s="50">
        <f>J40+K40</f>
        <v>6228120</v>
      </c>
    </row>
    <row r="40" spans="1:14" x14ac:dyDescent="0.25">
      <c r="A40" s="3" t="s">
        <v>8</v>
      </c>
      <c r="B40" s="4">
        <v>2</v>
      </c>
      <c r="C40" s="9">
        <f>B40*9950</f>
        <v>19900</v>
      </c>
      <c r="D40" s="9">
        <f>B40*11443</f>
        <v>22886</v>
      </c>
      <c r="E40" s="9"/>
      <c r="H40" t="s">
        <v>46</v>
      </c>
      <c r="J40" s="50">
        <f>SUM(J38:J39)</f>
        <v>2896800</v>
      </c>
      <c r="K40" s="50">
        <f>SUM(K38:K39)</f>
        <v>3331320</v>
      </c>
      <c r="L40" s="50">
        <f>L39/2</f>
        <v>3114060</v>
      </c>
    </row>
    <row r="41" spans="1:14" ht="45" x14ac:dyDescent="0.25">
      <c r="A41" s="3" t="s">
        <v>9</v>
      </c>
      <c r="B41" s="4">
        <v>1</v>
      </c>
      <c r="C41" s="9">
        <f>B41*14146</f>
        <v>14146</v>
      </c>
      <c r="D41" s="9">
        <v>16268</v>
      </c>
      <c r="E41" s="9"/>
    </row>
    <row r="42" spans="1:14" ht="45" x14ac:dyDescent="0.25">
      <c r="A42" s="3" t="s">
        <v>10</v>
      </c>
      <c r="B42" s="4">
        <v>1</v>
      </c>
      <c r="C42" s="9">
        <v>14222</v>
      </c>
      <c r="D42" s="9">
        <v>16355</v>
      </c>
      <c r="E42" s="9"/>
      <c r="H42" s="13" t="s">
        <v>36</v>
      </c>
      <c r="I42" s="13"/>
      <c r="J42" s="13"/>
      <c r="K42" s="13"/>
      <c r="L42" s="58"/>
    </row>
    <row r="43" spans="1:14" x14ac:dyDescent="0.25">
      <c r="A43" s="3" t="s">
        <v>11</v>
      </c>
      <c r="B43" s="4">
        <v>2</v>
      </c>
      <c r="C43" s="12">
        <f>B43*2068</f>
        <v>4136</v>
      </c>
      <c r="D43" s="9">
        <f>B43*2378</f>
        <v>4756</v>
      </c>
      <c r="E43" s="9"/>
      <c r="H43" s="6" t="s">
        <v>0</v>
      </c>
      <c r="I43" s="6" t="s">
        <v>1</v>
      </c>
      <c r="J43" s="13" t="s">
        <v>20</v>
      </c>
      <c r="K43" s="13" t="s">
        <v>21</v>
      </c>
    </row>
    <row r="44" spans="1:14" ht="30" x14ac:dyDescent="0.25">
      <c r="A44" s="3" t="s">
        <v>12</v>
      </c>
      <c r="B44" s="4">
        <v>2</v>
      </c>
      <c r="C44" s="9">
        <f>B44*8293</f>
        <v>16586</v>
      </c>
      <c r="D44" s="9">
        <f>B44*9537</f>
        <v>19074</v>
      </c>
      <c r="E44" s="9"/>
      <c r="H44" s="3" t="s">
        <v>28</v>
      </c>
      <c r="I44" s="4">
        <v>8</v>
      </c>
      <c r="J44" s="9">
        <f>I44*42900</f>
        <v>343200</v>
      </c>
      <c r="K44" s="9">
        <f>I44*49335</f>
        <v>394680</v>
      </c>
    </row>
    <row r="45" spans="1:14" ht="30" x14ac:dyDescent="0.25">
      <c r="A45" s="3" t="s">
        <v>13</v>
      </c>
      <c r="B45" s="4">
        <v>1</v>
      </c>
      <c r="C45" s="9">
        <v>13089</v>
      </c>
      <c r="D45" s="9">
        <v>15052</v>
      </c>
      <c r="E45" s="9"/>
      <c r="H45" t="s">
        <v>46</v>
      </c>
      <c r="K45" s="50">
        <f>J44+K44</f>
        <v>737880</v>
      </c>
      <c r="L45" s="50">
        <f>K45/2</f>
        <v>368940</v>
      </c>
    </row>
    <row r="46" spans="1:14" ht="30" x14ac:dyDescent="0.25">
      <c r="A46" s="3" t="s">
        <v>14</v>
      </c>
      <c r="B46" s="4">
        <v>1</v>
      </c>
      <c r="C46" s="9">
        <v>9050</v>
      </c>
      <c r="D46" s="9">
        <v>10408</v>
      </c>
      <c r="E46" s="9"/>
    </row>
    <row r="47" spans="1:14" ht="30" x14ac:dyDescent="0.25">
      <c r="A47" s="3" t="s">
        <v>15</v>
      </c>
      <c r="B47" s="4">
        <v>2</v>
      </c>
      <c r="C47" s="9">
        <f>B47*13548</f>
        <v>27096</v>
      </c>
      <c r="D47" s="9">
        <f>B47*15580</f>
        <v>31160</v>
      </c>
      <c r="E47" s="9"/>
    </row>
    <row r="48" spans="1:14" ht="30" x14ac:dyDescent="0.25">
      <c r="A48" s="3" t="s">
        <v>16</v>
      </c>
      <c r="B48" s="4">
        <v>1</v>
      </c>
      <c r="C48" s="12">
        <f>B48*13478</f>
        <v>13478</v>
      </c>
      <c r="D48" s="9">
        <v>15500</v>
      </c>
      <c r="E48" s="9"/>
    </row>
    <row r="49" spans="1:4" x14ac:dyDescent="0.25">
      <c r="A49" s="1" t="s">
        <v>46</v>
      </c>
      <c r="C49" s="10">
        <f>SUM(C32:C48)</f>
        <v>381500</v>
      </c>
      <c r="D49" s="10">
        <f>SUM(D32:D48)</f>
        <v>438753</v>
      </c>
    </row>
  </sheetData>
  <mergeCells count="16">
    <mergeCell ref="A30:E30"/>
    <mergeCell ref="H36:K36"/>
    <mergeCell ref="A1:E1"/>
    <mergeCell ref="H23:L23"/>
    <mergeCell ref="A32:A34"/>
    <mergeCell ref="B32:B34"/>
    <mergeCell ref="C32:C34"/>
    <mergeCell ref="D32:D34"/>
    <mergeCell ref="E32:E34"/>
    <mergeCell ref="H24:L24"/>
    <mergeCell ref="H30:L30"/>
    <mergeCell ref="A3:A5"/>
    <mergeCell ref="B3:B5"/>
    <mergeCell ref="C3:C5"/>
    <mergeCell ref="D3:D5"/>
    <mergeCell ref="E3:E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BD6A-EF34-4024-8DA9-82A096131593}">
  <dimension ref="A1:D58"/>
  <sheetViews>
    <sheetView zoomScale="66" workbookViewId="0">
      <selection activeCell="A26" sqref="A26:B26"/>
    </sheetView>
  </sheetViews>
  <sheetFormatPr baseColWidth="10" defaultRowHeight="15" x14ac:dyDescent="0.25"/>
  <cols>
    <col min="1" max="1" width="41.42578125" customWidth="1"/>
    <col min="2" max="2" width="24.28515625" customWidth="1"/>
    <col min="3" max="3" width="35" customWidth="1"/>
    <col min="4" max="4" width="21.140625" customWidth="1"/>
    <col min="5" max="5" width="26.5703125" customWidth="1"/>
    <col min="6" max="6" width="15.7109375" bestFit="1" customWidth="1"/>
    <col min="9" max="9" width="11.5703125" bestFit="1" customWidth="1"/>
    <col min="11" max="13" width="15.7109375" bestFit="1" customWidth="1"/>
  </cols>
  <sheetData>
    <row r="1" spans="1:2" x14ac:dyDescent="0.25">
      <c r="A1" s="81" t="s">
        <v>39</v>
      </c>
      <c r="B1" s="81"/>
    </row>
    <row r="2" spans="1:2" x14ac:dyDescent="0.25">
      <c r="A2" s="41" t="s">
        <v>0</v>
      </c>
      <c r="B2" s="41" t="s">
        <v>1</v>
      </c>
    </row>
    <row r="3" spans="1:2" x14ac:dyDescent="0.25">
      <c r="A3" s="42" t="s">
        <v>2</v>
      </c>
      <c r="B3" s="43">
        <v>7</v>
      </c>
    </row>
    <row r="4" spans="1:2" x14ac:dyDescent="0.25">
      <c r="A4" s="42" t="s">
        <v>3</v>
      </c>
      <c r="B4" s="44">
        <v>7</v>
      </c>
    </row>
    <row r="5" spans="1:2" x14ac:dyDescent="0.25">
      <c r="A5" s="42" t="s">
        <v>4</v>
      </c>
      <c r="B5" s="43">
        <v>2</v>
      </c>
    </row>
    <row r="6" spans="1:2" x14ac:dyDescent="0.25">
      <c r="A6" s="42" t="s">
        <v>5</v>
      </c>
      <c r="B6" s="43">
        <v>30</v>
      </c>
    </row>
    <row r="7" spans="1:2" x14ac:dyDescent="0.25">
      <c r="A7" s="42" t="s">
        <v>6</v>
      </c>
      <c r="B7" s="43">
        <v>300</v>
      </c>
    </row>
    <row r="8" spans="1:2" ht="28.5" x14ac:dyDescent="0.25">
      <c r="A8" s="42" t="s">
        <v>7</v>
      </c>
      <c r="B8" s="43">
        <v>1</v>
      </c>
    </row>
    <row r="9" spans="1:2" x14ac:dyDescent="0.25">
      <c r="A9" s="42" t="s">
        <v>8</v>
      </c>
      <c r="B9" s="43">
        <v>2</v>
      </c>
    </row>
    <row r="10" spans="1:2" ht="28.5" x14ac:dyDescent="0.25">
      <c r="A10" s="42" t="s">
        <v>9</v>
      </c>
      <c r="B10" s="43">
        <v>1</v>
      </c>
    </row>
    <row r="11" spans="1:2" ht="28.5" x14ac:dyDescent="0.25">
      <c r="A11" s="42" t="s">
        <v>10</v>
      </c>
      <c r="B11" s="43">
        <v>1</v>
      </c>
    </row>
    <row r="12" spans="1:2" x14ac:dyDescent="0.25">
      <c r="A12" s="42" t="s">
        <v>11</v>
      </c>
      <c r="B12" s="43">
        <v>6</v>
      </c>
    </row>
    <row r="13" spans="1:2" x14ac:dyDescent="0.25">
      <c r="A13" s="42" t="s">
        <v>12</v>
      </c>
      <c r="B13" s="43">
        <v>2</v>
      </c>
    </row>
    <row r="14" spans="1:2" x14ac:dyDescent="0.25">
      <c r="A14" s="42" t="s">
        <v>13</v>
      </c>
      <c r="B14" s="43">
        <v>1</v>
      </c>
    </row>
    <row r="15" spans="1:2" x14ac:dyDescent="0.25">
      <c r="A15" s="42" t="s">
        <v>14</v>
      </c>
      <c r="B15" s="43">
        <v>1</v>
      </c>
    </row>
    <row r="16" spans="1:2" x14ac:dyDescent="0.25">
      <c r="A16" s="42" t="s">
        <v>15</v>
      </c>
      <c r="B16" s="43">
        <v>2</v>
      </c>
    </row>
    <row r="17" spans="1:4" x14ac:dyDescent="0.25">
      <c r="A17" s="42" t="s">
        <v>16</v>
      </c>
      <c r="B17" s="43">
        <v>2</v>
      </c>
    </row>
    <row r="18" spans="1:4" ht="28.5" x14ac:dyDescent="0.25">
      <c r="A18" s="42" t="s">
        <v>28</v>
      </c>
      <c r="B18" s="43">
        <v>24</v>
      </c>
    </row>
    <row r="19" spans="1:4" ht="28.5" x14ac:dyDescent="0.25">
      <c r="A19" s="42" t="s">
        <v>26</v>
      </c>
      <c r="B19" s="43">
        <v>1</v>
      </c>
    </row>
    <row r="20" spans="1:4" x14ac:dyDescent="0.25">
      <c r="A20" s="42" t="s">
        <v>17</v>
      </c>
      <c r="B20" s="43">
        <v>3</v>
      </c>
    </row>
    <row r="21" spans="1:4" x14ac:dyDescent="0.25">
      <c r="A21" s="42" t="s">
        <v>19</v>
      </c>
      <c r="B21" s="43">
        <v>6</v>
      </c>
    </row>
    <row r="22" spans="1:4" x14ac:dyDescent="0.25">
      <c r="A22" s="1"/>
      <c r="B22" s="2"/>
    </row>
    <row r="23" spans="1:4" x14ac:dyDescent="0.25">
      <c r="C23" s="10"/>
      <c r="D23" s="10"/>
    </row>
    <row r="26" spans="1:4" ht="16.5" customHeight="1" x14ac:dyDescent="0.25">
      <c r="A26" s="83" t="s">
        <v>40</v>
      </c>
      <c r="B26" s="84"/>
      <c r="C26" s="45"/>
    </row>
    <row r="27" spans="1:4" ht="15" customHeight="1" x14ac:dyDescent="0.25">
      <c r="A27" s="41" t="s">
        <v>0</v>
      </c>
      <c r="B27" s="46" t="s">
        <v>1</v>
      </c>
      <c r="C27" s="45"/>
    </row>
    <row r="28" spans="1:4" x14ac:dyDescent="0.25">
      <c r="A28" s="47" t="s">
        <v>2</v>
      </c>
      <c r="B28" s="47">
        <v>4</v>
      </c>
      <c r="C28" s="45"/>
    </row>
    <row r="29" spans="1:4" ht="21.75" customHeight="1" x14ac:dyDescent="0.25">
      <c r="A29" s="42" t="s">
        <v>3</v>
      </c>
      <c r="B29" s="44">
        <v>1</v>
      </c>
      <c r="C29" s="45"/>
    </row>
    <row r="30" spans="1:4" ht="27" customHeight="1" x14ac:dyDescent="0.25">
      <c r="A30" s="42" t="s">
        <v>4</v>
      </c>
      <c r="B30" s="43">
        <v>1</v>
      </c>
      <c r="C30" s="45"/>
    </row>
    <row r="31" spans="1:4" x14ac:dyDescent="0.25">
      <c r="A31" s="42" t="s">
        <v>5</v>
      </c>
      <c r="B31" s="43">
        <v>25</v>
      </c>
      <c r="C31" s="45"/>
    </row>
    <row r="32" spans="1:4" x14ac:dyDescent="0.25">
      <c r="A32" s="42" t="s">
        <v>6</v>
      </c>
      <c r="B32" s="43">
        <v>100</v>
      </c>
      <c r="C32" s="45"/>
    </row>
    <row r="33" spans="1:3" ht="28.5" x14ac:dyDescent="0.25">
      <c r="A33" s="42" t="s">
        <v>7</v>
      </c>
      <c r="B33" s="43">
        <v>1</v>
      </c>
      <c r="C33" s="45"/>
    </row>
    <row r="34" spans="1:3" x14ac:dyDescent="0.25">
      <c r="A34" s="42" t="s">
        <v>8</v>
      </c>
      <c r="B34" s="43">
        <v>2</v>
      </c>
      <c r="C34" s="45"/>
    </row>
    <row r="35" spans="1:3" ht="28.5" x14ac:dyDescent="0.25">
      <c r="A35" s="42" t="s">
        <v>9</v>
      </c>
      <c r="B35" s="43">
        <v>1</v>
      </c>
      <c r="C35" s="45"/>
    </row>
    <row r="36" spans="1:3" ht="28.5" x14ac:dyDescent="0.25">
      <c r="A36" s="42" t="s">
        <v>10</v>
      </c>
      <c r="B36" s="43">
        <v>1</v>
      </c>
      <c r="C36" s="45"/>
    </row>
    <row r="37" spans="1:3" x14ac:dyDescent="0.25">
      <c r="A37" s="42" t="s">
        <v>11</v>
      </c>
      <c r="B37" s="43">
        <v>2</v>
      </c>
      <c r="C37" s="45"/>
    </row>
    <row r="38" spans="1:3" x14ac:dyDescent="0.25">
      <c r="A38" s="42" t="s">
        <v>12</v>
      </c>
      <c r="B38" s="43">
        <v>2</v>
      </c>
      <c r="C38" s="45"/>
    </row>
    <row r="39" spans="1:3" x14ac:dyDescent="0.25">
      <c r="A39" s="42" t="s">
        <v>13</v>
      </c>
      <c r="B39" s="43">
        <v>1</v>
      </c>
      <c r="C39" s="45"/>
    </row>
    <row r="40" spans="1:3" x14ac:dyDescent="0.25">
      <c r="A40" s="42" t="s">
        <v>14</v>
      </c>
      <c r="B40" s="43">
        <v>1</v>
      </c>
      <c r="C40" s="45"/>
    </row>
    <row r="41" spans="1:3" x14ac:dyDescent="0.25">
      <c r="A41" s="42" t="s">
        <v>15</v>
      </c>
      <c r="B41" s="43">
        <v>2</v>
      </c>
      <c r="C41" s="45"/>
    </row>
    <row r="42" spans="1:3" x14ac:dyDescent="0.25">
      <c r="A42" s="42" t="s">
        <v>16</v>
      </c>
      <c r="B42" s="43">
        <v>1</v>
      </c>
      <c r="C42" s="45"/>
    </row>
    <row r="43" spans="1:3" ht="28.5" x14ac:dyDescent="0.25">
      <c r="A43" s="42" t="s">
        <v>28</v>
      </c>
      <c r="B43" s="43">
        <v>2</v>
      </c>
      <c r="C43" s="45"/>
    </row>
    <row r="44" spans="1:3" x14ac:dyDescent="0.25">
      <c r="A44" s="45"/>
      <c r="B44" s="45"/>
      <c r="C44" s="45"/>
    </row>
    <row r="45" spans="1:3" x14ac:dyDescent="0.25">
      <c r="A45" s="82" t="s">
        <v>41</v>
      </c>
      <c r="B45" s="82"/>
      <c r="C45" s="82"/>
    </row>
    <row r="46" spans="1:3" x14ac:dyDescent="0.25">
      <c r="A46" s="85" t="s">
        <v>35</v>
      </c>
      <c r="B46" s="86"/>
      <c r="C46" s="86"/>
    </row>
    <row r="47" spans="1:3" ht="20.25" customHeight="1" x14ac:dyDescent="0.25">
      <c r="A47" s="33" t="s">
        <v>0</v>
      </c>
      <c r="B47" s="34" t="s">
        <v>1</v>
      </c>
      <c r="C47" s="35" t="s">
        <v>23</v>
      </c>
    </row>
    <row r="48" spans="1:3" ht="55.5" customHeight="1" x14ac:dyDescent="0.25">
      <c r="A48" s="38" t="s">
        <v>27</v>
      </c>
      <c r="B48" s="48">
        <v>7</v>
      </c>
      <c r="C48" s="40" t="s">
        <v>33</v>
      </c>
    </row>
    <row r="49" spans="1:3" ht="51" x14ac:dyDescent="0.25">
      <c r="A49" s="38" t="s">
        <v>18</v>
      </c>
      <c r="B49" s="48">
        <v>7</v>
      </c>
      <c r="C49" s="40" t="s">
        <v>34</v>
      </c>
    </row>
    <row r="50" spans="1:3" x14ac:dyDescent="0.25">
      <c r="A50" s="49"/>
      <c r="B50" s="49"/>
      <c r="C50" s="49"/>
    </row>
    <row r="51" spans="1:3" ht="64.5" customHeight="1" x14ac:dyDescent="0.25">
      <c r="A51" s="33" t="s">
        <v>0</v>
      </c>
      <c r="B51" s="33" t="s">
        <v>1</v>
      </c>
      <c r="C51" s="35" t="s">
        <v>23</v>
      </c>
    </row>
    <row r="52" spans="1:3" ht="51" customHeight="1" x14ac:dyDescent="0.25">
      <c r="A52" s="38" t="s">
        <v>27</v>
      </c>
      <c r="B52" s="39">
        <v>1</v>
      </c>
      <c r="C52" s="40" t="s">
        <v>33</v>
      </c>
    </row>
    <row r="53" spans="1:3" ht="51" x14ac:dyDescent="0.25">
      <c r="A53" s="38" t="s">
        <v>18</v>
      </c>
      <c r="B53" s="39">
        <v>4</v>
      </c>
      <c r="C53" s="40" t="s">
        <v>34</v>
      </c>
    </row>
    <row r="54" spans="1:3" x14ac:dyDescent="0.25">
      <c r="A54" s="45"/>
      <c r="B54" s="45"/>
      <c r="C54" s="45"/>
    </row>
    <row r="55" spans="1:3" x14ac:dyDescent="0.25">
      <c r="A55" s="81" t="s">
        <v>42</v>
      </c>
      <c r="B55" s="81"/>
      <c r="C55" s="81"/>
    </row>
    <row r="56" spans="1:3" ht="24.75" customHeight="1" x14ac:dyDescent="0.25">
      <c r="A56" s="33" t="s">
        <v>0</v>
      </c>
      <c r="B56" s="34" t="s">
        <v>1</v>
      </c>
      <c r="C56" s="35" t="s">
        <v>23</v>
      </c>
    </row>
    <row r="57" spans="1:3" ht="60" customHeight="1" x14ac:dyDescent="0.25">
      <c r="A57" s="36" t="s">
        <v>29</v>
      </c>
      <c r="B57" s="36">
        <v>1</v>
      </c>
      <c r="C57" s="36" t="s">
        <v>31</v>
      </c>
    </row>
    <row r="58" spans="1:3" ht="57" x14ac:dyDescent="0.25">
      <c r="A58" s="36" t="s">
        <v>30</v>
      </c>
      <c r="B58" s="37">
        <v>1</v>
      </c>
      <c r="C58" s="36" t="s">
        <v>32</v>
      </c>
    </row>
  </sheetData>
  <mergeCells count="5">
    <mergeCell ref="A55:C55"/>
    <mergeCell ref="A1:B1"/>
    <mergeCell ref="A45:C45"/>
    <mergeCell ref="A26:B26"/>
    <mergeCell ref="A46:C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ESPECIFICACIONES TECNICAS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Eduardo León Naranjo</dc:creator>
  <cp:lastModifiedBy>katherine lozano peña</cp:lastModifiedBy>
  <dcterms:created xsi:type="dcterms:W3CDTF">2026-06-03T13:03:44Z</dcterms:created>
  <dcterms:modified xsi:type="dcterms:W3CDTF">2026-07-17T13:21:43Z</dcterms:modified>
</cp:coreProperties>
</file>