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fihuila-my.sharepoint.com/personal/contratacion_infihuila_gov_co/Documents/Documentos/INFIHUILA 2026/INVITACIONES PÚBLICAS 2026/INFI-MC-05-2026 Examenes Ocupacionales/"/>
    </mc:Choice>
  </mc:AlternateContent>
  <xr:revisionPtr revIDLastSave="839" documentId="13_ncr:1_{AC2DDDA4-CBCE-4D38-96EB-FB6A650512B1}" xr6:coauthVersionLast="47" xr6:coauthVersionMax="47" xr10:uidLastSave="{F176E728-9102-4AA1-BEE4-DC7B25FDA08C}"/>
  <bookViews>
    <workbookView xWindow="-120" yWindow="-120" windowWidth="29040" windowHeight="15720" firstSheet="10" activeTab="12" xr2:uid="{9FBC4A04-C2F1-46C0-97BC-A4BDE62B3954}"/>
  </bookViews>
  <sheets>
    <sheet name="ACTIVIDADES" sheetId="2" state="hidden" r:id="rId1"/>
    <sheet name="ACTIVIDADES (2)" sheetId="3" state="hidden" r:id="rId2"/>
    <sheet name="ACTIVIDADES (3)" sheetId="4" state="hidden" r:id="rId3"/>
    <sheet name="ACTIVIDADES (6)" sheetId="7" state="hidden" r:id="rId4"/>
    <sheet name="ACTIVIDADES (4)" sheetId="5" state="hidden" r:id="rId5"/>
    <sheet name="ACTIVIDADES (5)" sheetId="6" state="hidden" r:id="rId6"/>
    <sheet name="ESTUDIO MER 1" sheetId="8" state="hidden" r:id="rId7"/>
    <sheet name="ACTIVIDADES (8)" sheetId="9" state="hidden" r:id="rId8"/>
    <sheet name="ESTUDIO MER 2" sheetId="11" state="hidden" r:id="rId9"/>
    <sheet name="ESTUDIO MER 3" sheetId="12" state="hidden" r:id="rId10"/>
    <sheet name="ESTUDIO MER 3 (2)" sheetId="13" r:id="rId11"/>
    <sheet name="ACTIVIDADES (9)" sheetId="10" state="hidden" r:id="rId12"/>
    <sheet name="ESTUDIO MER 3 (3)" sheetId="14" r:id="rId13"/>
    <sheet name="Hoja1" sheetId="1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0" i="14" l="1"/>
  <c r="K30" i="13"/>
  <c r="J30" i="14"/>
  <c r="G27" i="14"/>
  <c r="J27" i="14"/>
  <c r="K27" i="14" s="1"/>
  <c r="J29" i="14"/>
  <c r="K29" i="14" s="1"/>
  <c r="M30" i="14"/>
  <c r="I30" i="14"/>
  <c r="F30" i="14"/>
  <c r="O29" i="14"/>
  <c r="P29" i="14" s="1"/>
  <c r="N29" i="14"/>
  <c r="G29" i="14"/>
  <c r="O28" i="14"/>
  <c r="P28" i="14" s="1"/>
  <c r="N28" i="14"/>
  <c r="K28" i="14"/>
  <c r="G28" i="14"/>
  <c r="O27" i="14"/>
  <c r="P27" i="14" s="1"/>
  <c r="N27" i="14"/>
  <c r="O25" i="14"/>
  <c r="P25" i="14" s="1"/>
  <c r="N25" i="14"/>
  <c r="K25" i="14"/>
  <c r="G25" i="14"/>
  <c r="O24" i="14"/>
  <c r="P24" i="14" s="1"/>
  <c r="N24" i="14"/>
  <c r="K24" i="14"/>
  <c r="G24" i="14"/>
  <c r="O23" i="14"/>
  <c r="P23" i="14" s="1"/>
  <c r="N23" i="14"/>
  <c r="K23" i="14"/>
  <c r="G23" i="14"/>
  <c r="O22" i="14"/>
  <c r="P22" i="14" s="1"/>
  <c r="N22" i="14"/>
  <c r="K22" i="14"/>
  <c r="G22" i="14"/>
  <c r="O21" i="14"/>
  <c r="P21" i="14" s="1"/>
  <c r="N21" i="14"/>
  <c r="K21" i="14"/>
  <c r="G21" i="14"/>
  <c r="O20" i="14"/>
  <c r="P20" i="14" s="1"/>
  <c r="N20" i="14"/>
  <c r="K20" i="14"/>
  <c r="G20" i="14"/>
  <c r="O19" i="14"/>
  <c r="P19" i="14" s="1"/>
  <c r="N19" i="14"/>
  <c r="K19" i="14"/>
  <c r="G19" i="14"/>
  <c r="O18" i="14"/>
  <c r="P18" i="14" s="1"/>
  <c r="N18" i="14"/>
  <c r="K18" i="14"/>
  <c r="G18" i="14"/>
  <c r="O17" i="14"/>
  <c r="P17" i="14" s="1"/>
  <c r="N17" i="14"/>
  <c r="K17" i="14"/>
  <c r="G17" i="14"/>
  <c r="O16" i="14"/>
  <c r="P16" i="14" s="1"/>
  <c r="N16" i="14"/>
  <c r="K16" i="14"/>
  <c r="G16" i="14"/>
  <c r="O14" i="14"/>
  <c r="P14" i="14" s="1"/>
  <c r="N14" i="14"/>
  <c r="K14" i="14"/>
  <c r="G14" i="14"/>
  <c r="O13" i="14"/>
  <c r="P13" i="14" s="1"/>
  <c r="N13" i="14"/>
  <c r="K13" i="14"/>
  <c r="G13" i="14"/>
  <c r="O12" i="14"/>
  <c r="P12" i="14" s="1"/>
  <c r="N12" i="14"/>
  <c r="K12" i="14"/>
  <c r="G12" i="14"/>
  <c r="O11" i="14"/>
  <c r="P11" i="14" s="1"/>
  <c r="N11" i="14"/>
  <c r="K11" i="14"/>
  <c r="G11" i="14"/>
  <c r="O10" i="14"/>
  <c r="P10" i="14" s="1"/>
  <c r="N10" i="14"/>
  <c r="K10" i="14"/>
  <c r="G10" i="14"/>
  <c r="O9" i="14"/>
  <c r="P9" i="14" s="1"/>
  <c r="N9" i="14"/>
  <c r="K9" i="14"/>
  <c r="G9" i="14"/>
  <c r="O8" i="14"/>
  <c r="P8" i="14" s="1"/>
  <c r="N8" i="14"/>
  <c r="K8" i="14"/>
  <c r="G8" i="14"/>
  <c r="T9" i="13"/>
  <c r="N30" i="13"/>
  <c r="J30" i="13"/>
  <c r="F30" i="13"/>
  <c r="H14" i="13"/>
  <c r="R29" i="13"/>
  <c r="T29" i="13" s="1"/>
  <c r="P29" i="13"/>
  <c r="K29" i="13"/>
  <c r="L29" i="13" s="1"/>
  <c r="H29" i="13"/>
  <c r="R28" i="13"/>
  <c r="T28" i="13" s="1"/>
  <c r="P28" i="13"/>
  <c r="L28" i="13"/>
  <c r="H28" i="13"/>
  <c r="R27" i="13"/>
  <c r="T27" i="13" s="1"/>
  <c r="P27" i="13"/>
  <c r="K27" i="13"/>
  <c r="L27" i="13" s="1"/>
  <c r="H27" i="13"/>
  <c r="R25" i="13"/>
  <c r="T25" i="13" s="1"/>
  <c r="P25" i="13"/>
  <c r="L25" i="13"/>
  <c r="H25" i="13"/>
  <c r="R24" i="13"/>
  <c r="T24" i="13" s="1"/>
  <c r="P24" i="13"/>
  <c r="L24" i="13"/>
  <c r="H24" i="13"/>
  <c r="R23" i="13"/>
  <c r="T23" i="13" s="1"/>
  <c r="P23" i="13"/>
  <c r="L23" i="13"/>
  <c r="H23" i="13"/>
  <c r="R22" i="13"/>
  <c r="T22" i="13" s="1"/>
  <c r="P22" i="13"/>
  <c r="L22" i="13"/>
  <c r="H22" i="13"/>
  <c r="R21" i="13"/>
  <c r="T21" i="13" s="1"/>
  <c r="P21" i="13"/>
  <c r="L21" i="13"/>
  <c r="H21" i="13"/>
  <c r="R20" i="13"/>
  <c r="T20" i="13" s="1"/>
  <c r="P20" i="13"/>
  <c r="L20" i="13"/>
  <c r="H20" i="13"/>
  <c r="R19" i="13"/>
  <c r="T19" i="13" s="1"/>
  <c r="P19" i="13"/>
  <c r="L19" i="13"/>
  <c r="H19" i="13"/>
  <c r="R18" i="13"/>
  <c r="T18" i="13" s="1"/>
  <c r="P18" i="13"/>
  <c r="L18" i="13"/>
  <c r="H18" i="13"/>
  <c r="R17" i="13"/>
  <c r="T17" i="13" s="1"/>
  <c r="P17" i="13"/>
  <c r="L17" i="13"/>
  <c r="H17" i="13"/>
  <c r="R16" i="13"/>
  <c r="T16" i="13" s="1"/>
  <c r="P16" i="13"/>
  <c r="L16" i="13"/>
  <c r="H16" i="13"/>
  <c r="R14" i="13"/>
  <c r="T14" i="13" s="1"/>
  <c r="P14" i="13"/>
  <c r="L14" i="13"/>
  <c r="R13" i="13"/>
  <c r="T13" i="13" s="1"/>
  <c r="P13" i="13"/>
  <c r="L13" i="13"/>
  <c r="H13" i="13"/>
  <c r="R12" i="13"/>
  <c r="T12" i="13" s="1"/>
  <c r="P12" i="13"/>
  <c r="L12" i="13"/>
  <c r="H12" i="13"/>
  <c r="R11" i="13"/>
  <c r="T11" i="13" s="1"/>
  <c r="P11" i="13"/>
  <c r="L11" i="13"/>
  <c r="H11" i="13"/>
  <c r="R10" i="13"/>
  <c r="T10" i="13" s="1"/>
  <c r="P10" i="13"/>
  <c r="L10" i="13"/>
  <c r="H10" i="13"/>
  <c r="R9" i="13"/>
  <c r="P9" i="13"/>
  <c r="L9" i="13"/>
  <c r="H9" i="13"/>
  <c r="R8" i="13"/>
  <c r="T8" i="13" s="1"/>
  <c r="P8" i="13"/>
  <c r="L8" i="13"/>
  <c r="H8" i="13"/>
  <c r="N33" i="12"/>
  <c r="J33" i="12"/>
  <c r="F33" i="12"/>
  <c r="R32" i="12"/>
  <c r="T32" i="12" s="1"/>
  <c r="P32" i="12"/>
  <c r="K32" i="12"/>
  <c r="L32" i="12" s="1"/>
  <c r="H32" i="12"/>
  <c r="T31" i="12"/>
  <c r="R31" i="12"/>
  <c r="P31" i="12"/>
  <c r="L31" i="12"/>
  <c r="H31" i="12"/>
  <c r="R30" i="12"/>
  <c r="T30" i="12" s="1"/>
  <c r="P30" i="12"/>
  <c r="L30" i="12"/>
  <c r="H30" i="12"/>
  <c r="R29" i="12"/>
  <c r="T29" i="12" s="1"/>
  <c r="P29" i="12"/>
  <c r="K29" i="12"/>
  <c r="L29" i="12" s="1"/>
  <c r="H29" i="12"/>
  <c r="T27" i="12"/>
  <c r="R27" i="12"/>
  <c r="P27" i="12"/>
  <c r="L27" i="12"/>
  <c r="H27" i="12"/>
  <c r="R26" i="12"/>
  <c r="T26" i="12" s="1"/>
  <c r="P26" i="12"/>
  <c r="L26" i="12"/>
  <c r="H26" i="12"/>
  <c r="R25" i="12"/>
  <c r="T25" i="12" s="1"/>
  <c r="P25" i="12"/>
  <c r="L25" i="12"/>
  <c r="H25" i="12"/>
  <c r="R24" i="12"/>
  <c r="T24" i="12" s="1"/>
  <c r="P24" i="12"/>
  <c r="L24" i="12"/>
  <c r="H24" i="12"/>
  <c r="R23" i="12"/>
  <c r="T23" i="12" s="1"/>
  <c r="P23" i="12"/>
  <c r="L23" i="12"/>
  <c r="H23" i="12"/>
  <c r="T22" i="12"/>
  <c r="R22" i="12"/>
  <c r="P22" i="12"/>
  <c r="L22" i="12"/>
  <c r="H22" i="12"/>
  <c r="T21" i="12"/>
  <c r="R21" i="12"/>
  <c r="P21" i="12"/>
  <c r="L21" i="12"/>
  <c r="H21" i="12"/>
  <c r="R20" i="12"/>
  <c r="T20" i="12" s="1"/>
  <c r="P20" i="12"/>
  <c r="L20" i="12"/>
  <c r="H20" i="12"/>
  <c r="T19" i="12"/>
  <c r="R19" i="12"/>
  <c r="P19" i="12"/>
  <c r="L19" i="12"/>
  <c r="H19" i="12"/>
  <c r="R18" i="12"/>
  <c r="T18" i="12" s="1"/>
  <c r="P18" i="12"/>
  <c r="L18" i="12"/>
  <c r="H18" i="12"/>
  <c r="R16" i="12"/>
  <c r="T16" i="12" s="1"/>
  <c r="P16" i="12"/>
  <c r="L16" i="12"/>
  <c r="H16" i="12"/>
  <c r="R15" i="12"/>
  <c r="T15" i="12" s="1"/>
  <c r="P15" i="12"/>
  <c r="L15" i="12"/>
  <c r="H15" i="12"/>
  <c r="R14" i="12"/>
  <c r="T14" i="12" s="1"/>
  <c r="P14" i="12"/>
  <c r="L14" i="12"/>
  <c r="H14" i="12"/>
  <c r="T13" i="12"/>
  <c r="R13" i="12"/>
  <c r="P13" i="12"/>
  <c r="L13" i="12"/>
  <c r="H13" i="12"/>
  <c r="T12" i="12"/>
  <c r="R12" i="12"/>
  <c r="P12" i="12"/>
  <c r="L12" i="12"/>
  <c r="H12" i="12"/>
  <c r="R11" i="12"/>
  <c r="T11" i="12" s="1"/>
  <c r="P11" i="12"/>
  <c r="L11" i="12"/>
  <c r="H11" i="12"/>
  <c r="T10" i="12"/>
  <c r="R10" i="12"/>
  <c r="P10" i="12"/>
  <c r="L10" i="12"/>
  <c r="H10" i="12"/>
  <c r="R9" i="12"/>
  <c r="T9" i="12" s="1"/>
  <c r="P9" i="12"/>
  <c r="L9" i="12"/>
  <c r="H9" i="12"/>
  <c r="R8" i="12"/>
  <c r="T8" i="12" s="1"/>
  <c r="P8" i="12"/>
  <c r="L8" i="12"/>
  <c r="H8" i="12"/>
  <c r="N33" i="11"/>
  <c r="J33" i="11"/>
  <c r="F33" i="11"/>
  <c r="R32" i="11"/>
  <c r="T32" i="11" s="1"/>
  <c r="P32" i="11"/>
  <c r="K32" i="11"/>
  <c r="L32" i="11" s="1"/>
  <c r="H32" i="11"/>
  <c r="R31" i="11"/>
  <c r="T31" i="11" s="1"/>
  <c r="P31" i="11"/>
  <c r="L31" i="11"/>
  <c r="H31" i="11"/>
  <c r="R30" i="11"/>
  <c r="T30" i="11" s="1"/>
  <c r="P30" i="11"/>
  <c r="L30" i="11"/>
  <c r="H30" i="11"/>
  <c r="R29" i="11"/>
  <c r="T29" i="11" s="1"/>
  <c r="P29" i="11"/>
  <c r="K29" i="11"/>
  <c r="L29" i="11" s="1"/>
  <c r="H29" i="11"/>
  <c r="R27" i="11"/>
  <c r="T27" i="11" s="1"/>
  <c r="L27" i="11"/>
  <c r="T26" i="11"/>
  <c r="R26" i="11"/>
  <c r="P26" i="11"/>
  <c r="R25" i="11"/>
  <c r="T25" i="11" s="1"/>
  <c r="P25" i="11"/>
  <c r="L25" i="11"/>
  <c r="H25" i="11"/>
  <c r="R24" i="11"/>
  <c r="T24" i="11" s="1"/>
  <c r="P24" i="11"/>
  <c r="L24" i="11"/>
  <c r="H24" i="11"/>
  <c r="R23" i="11"/>
  <c r="T23" i="11" s="1"/>
  <c r="H23" i="11"/>
  <c r="T22" i="11"/>
  <c r="R22" i="11"/>
  <c r="P22" i="11"/>
  <c r="R21" i="11"/>
  <c r="T21" i="11" s="1"/>
  <c r="P21" i="11"/>
  <c r="L21" i="11"/>
  <c r="H21" i="11"/>
  <c r="R20" i="11"/>
  <c r="T20" i="11" s="1"/>
  <c r="P20" i="11"/>
  <c r="L20" i="11"/>
  <c r="H20" i="11"/>
  <c r="R19" i="11"/>
  <c r="T19" i="11" s="1"/>
  <c r="L19" i="11"/>
  <c r="T18" i="11"/>
  <c r="R18" i="11"/>
  <c r="P18" i="11"/>
  <c r="R16" i="11"/>
  <c r="T16" i="11" s="1"/>
  <c r="P16" i="11"/>
  <c r="L16" i="11"/>
  <c r="H16" i="11"/>
  <c r="R15" i="11"/>
  <c r="T15" i="11" s="1"/>
  <c r="P15" i="11"/>
  <c r="L15" i="11"/>
  <c r="H15" i="11"/>
  <c r="T14" i="11"/>
  <c r="R14" i="11"/>
  <c r="P14" i="11"/>
  <c r="L14" i="11"/>
  <c r="H14" i="11"/>
  <c r="R13" i="11"/>
  <c r="T13" i="11" s="1"/>
  <c r="P13" i="11"/>
  <c r="L13" i="11"/>
  <c r="H13" i="11"/>
  <c r="R12" i="11"/>
  <c r="T12" i="11" s="1"/>
  <c r="H12" i="11"/>
  <c r="T11" i="11"/>
  <c r="R11" i="11"/>
  <c r="P11" i="11"/>
  <c r="L11" i="11"/>
  <c r="H11" i="11"/>
  <c r="R10" i="11"/>
  <c r="R33" i="11" s="1"/>
  <c r="P10" i="11"/>
  <c r="L10" i="11"/>
  <c r="H10" i="11"/>
  <c r="R9" i="11"/>
  <c r="T9" i="11" s="1"/>
  <c r="L9" i="11"/>
  <c r="T8" i="11"/>
  <c r="R8" i="11"/>
  <c r="P8" i="11"/>
  <c r="L8" i="11"/>
  <c r="H8" i="11"/>
  <c r="R32" i="8"/>
  <c r="R29" i="8"/>
  <c r="R30" i="8"/>
  <c r="R9" i="8"/>
  <c r="R10" i="8"/>
  <c r="R11" i="8"/>
  <c r="R12" i="8"/>
  <c r="R13" i="8"/>
  <c r="R14" i="8"/>
  <c r="R15" i="8"/>
  <c r="R16" i="8"/>
  <c r="L32" i="8"/>
  <c r="K32" i="8"/>
  <c r="R31" i="8"/>
  <c r="T31" i="8" s="1"/>
  <c r="L29" i="8"/>
  <c r="K29" i="8"/>
  <c r="L33" i="8"/>
  <c r="L27" i="8"/>
  <c r="P33" i="8"/>
  <c r="N33" i="8"/>
  <c r="J33" i="8"/>
  <c r="H33" i="8"/>
  <c r="F33" i="8"/>
  <c r="H16" i="8"/>
  <c r="P31" i="8"/>
  <c r="P32" i="8"/>
  <c r="P30" i="8"/>
  <c r="P29" i="8"/>
  <c r="H32" i="8"/>
  <c r="L31" i="8"/>
  <c r="L30" i="8"/>
  <c r="H31" i="8"/>
  <c r="R21" i="8"/>
  <c r="R22" i="8"/>
  <c r="T22" i="8" s="1"/>
  <c r="R23" i="8"/>
  <c r="T23" i="8" s="1"/>
  <c r="R24" i="8"/>
  <c r="T24" i="8" s="1"/>
  <c r="R25" i="8"/>
  <c r="T25" i="8" s="1"/>
  <c r="R26" i="8"/>
  <c r="T26" i="8" s="1"/>
  <c r="R27" i="8"/>
  <c r="T27" i="8" s="1"/>
  <c r="P23" i="8"/>
  <c r="P25" i="8"/>
  <c r="L23" i="8"/>
  <c r="L24" i="8"/>
  <c r="L25" i="8"/>
  <c r="L26" i="8"/>
  <c r="H25" i="8"/>
  <c r="H26" i="8"/>
  <c r="P18" i="8"/>
  <c r="L18" i="8"/>
  <c r="L16" i="8"/>
  <c r="D27" i="8"/>
  <c r="H27" i="8" s="1"/>
  <c r="D26" i="8"/>
  <c r="P26" i="8" s="1"/>
  <c r="D25" i="8"/>
  <c r="D24" i="8"/>
  <c r="P24" i="8" s="1"/>
  <c r="D23" i="8"/>
  <c r="H23" i="8" s="1"/>
  <c r="D22" i="8"/>
  <c r="H22" i="8" s="1"/>
  <c r="D21" i="8"/>
  <c r="D20" i="8"/>
  <c r="P20" i="8" s="1"/>
  <c r="D19" i="8"/>
  <c r="P19" i="8" s="1"/>
  <c r="D18" i="8"/>
  <c r="P16" i="8"/>
  <c r="D13" i="8"/>
  <c r="D12" i="8"/>
  <c r="D9" i="8"/>
  <c r="N30" i="14" l="1"/>
  <c r="G30" i="14"/>
  <c r="O30" i="14"/>
  <c r="K30" i="14"/>
  <c r="R40" i="14"/>
  <c r="H30" i="13"/>
  <c r="L30" i="13"/>
  <c r="P30" i="13"/>
  <c r="T30" i="13"/>
  <c r="R30" i="13"/>
  <c r="V40" i="13"/>
  <c r="P33" i="12"/>
  <c r="H33" i="12"/>
  <c r="V38" i="12"/>
  <c r="T33" i="12"/>
  <c r="L33" i="12"/>
  <c r="R33" i="12"/>
  <c r="T10" i="11"/>
  <c r="T33" i="11" s="1"/>
  <c r="L12" i="11"/>
  <c r="H19" i="11"/>
  <c r="H27" i="11"/>
  <c r="P9" i="11"/>
  <c r="P12" i="11"/>
  <c r="L23" i="11"/>
  <c r="H18" i="11"/>
  <c r="P19" i="11"/>
  <c r="H22" i="11"/>
  <c r="P23" i="11"/>
  <c r="H26" i="11"/>
  <c r="P27" i="11"/>
  <c r="L18" i="11"/>
  <c r="L22" i="11"/>
  <c r="L26" i="11"/>
  <c r="H9" i="11"/>
  <c r="R33" i="8"/>
  <c r="T21" i="8"/>
  <c r="L19" i="8"/>
  <c r="H24" i="8"/>
  <c r="P22" i="8"/>
  <c r="L20" i="8"/>
  <c r="L22" i="8"/>
  <c r="P21" i="8"/>
  <c r="H21" i="8"/>
  <c r="P27" i="8"/>
  <c r="L21" i="8"/>
  <c r="L33" i="11" l="1"/>
  <c r="H33" i="11"/>
  <c r="P33" i="11"/>
  <c r="V38" i="11"/>
  <c r="F14" i="10"/>
  <c r="H14" i="10"/>
  <c r="J14" i="10"/>
  <c r="K14" i="10"/>
  <c r="L14" i="10" s="1"/>
  <c r="F16" i="10"/>
  <c r="K16" i="10"/>
  <c r="L16" i="10" s="1"/>
  <c r="F17" i="10"/>
  <c r="H17" i="10"/>
  <c r="J17" i="10"/>
  <c r="K17" i="10"/>
  <c r="L17" i="10" s="1"/>
  <c r="E31" i="10"/>
  <c r="I31" i="10"/>
  <c r="G31" i="10"/>
  <c r="K30" i="10"/>
  <c r="L30" i="10" s="1"/>
  <c r="J30" i="10"/>
  <c r="H30" i="10"/>
  <c r="F30" i="10"/>
  <c r="K29" i="10"/>
  <c r="L29" i="10" s="1"/>
  <c r="J29" i="10"/>
  <c r="H29" i="10"/>
  <c r="F29" i="10"/>
  <c r="K28" i="10"/>
  <c r="L28" i="10" s="1"/>
  <c r="J28" i="10"/>
  <c r="H28" i="10"/>
  <c r="F28" i="10"/>
  <c r="K26" i="10"/>
  <c r="L26" i="10" s="1"/>
  <c r="J26" i="10"/>
  <c r="H26" i="10"/>
  <c r="F26" i="10"/>
  <c r="K25" i="10"/>
  <c r="L25" i="10" s="1"/>
  <c r="J25" i="10"/>
  <c r="H25" i="10"/>
  <c r="F25" i="10"/>
  <c r="K24" i="10"/>
  <c r="L24" i="10" s="1"/>
  <c r="J24" i="10"/>
  <c r="H24" i="10"/>
  <c r="F24" i="10"/>
  <c r="K23" i="10"/>
  <c r="L23" i="10" s="1"/>
  <c r="J23" i="10"/>
  <c r="H23" i="10"/>
  <c r="F23" i="10"/>
  <c r="B23" i="10"/>
  <c r="K21" i="10"/>
  <c r="L21" i="10" s="1"/>
  <c r="J21" i="10"/>
  <c r="H21" i="10"/>
  <c r="F21" i="10"/>
  <c r="K20" i="10"/>
  <c r="L20" i="10" s="1"/>
  <c r="J20" i="10"/>
  <c r="H20" i="10"/>
  <c r="F20" i="10"/>
  <c r="K19" i="10"/>
  <c r="L19" i="10" s="1"/>
  <c r="J19" i="10"/>
  <c r="H19" i="10"/>
  <c r="F19" i="10"/>
  <c r="K18" i="10"/>
  <c r="L18" i="10" s="1"/>
  <c r="J18" i="10"/>
  <c r="H18" i="10"/>
  <c r="F18" i="10"/>
  <c r="K15" i="10"/>
  <c r="L15" i="10" s="1"/>
  <c r="J15" i="10"/>
  <c r="H15" i="10"/>
  <c r="F15" i="10"/>
  <c r="K13" i="10"/>
  <c r="L13" i="10" s="1"/>
  <c r="J13" i="10"/>
  <c r="H13" i="10"/>
  <c r="F13" i="10"/>
  <c r="K12" i="10"/>
  <c r="L12" i="10" s="1"/>
  <c r="J12" i="10"/>
  <c r="H12" i="10"/>
  <c r="F12" i="10"/>
  <c r="K11" i="10"/>
  <c r="L11" i="10" s="1"/>
  <c r="J11" i="10"/>
  <c r="H11" i="10"/>
  <c r="F11" i="10"/>
  <c r="K10" i="10"/>
  <c r="L10" i="10" s="1"/>
  <c r="J10" i="10"/>
  <c r="H10" i="10"/>
  <c r="F10" i="10"/>
  <c r="K9" i="10"/>
  <c r="L9" i="10" s="1"/>
  <c r="J9" i="10"/>
  <c r="H9" i="10"/>
  <c r="F9" i="10"/>
  <c r="K8" i="10"/>
  <c r="L8" i="10" s="1"/>
  <c r="J8" i="10"/>
  <c r="H8" i="10"/>
  <c r="F8" i="10"/>
  <c r="N31" i="9"/>
  <c r="J31" i="9"/>
  <c r="F31" i="9"/>
  <c r="W30" i="9"/>
  <c r="Y30" i="9" s="1"/>
  <c r="P30" i="9"/>
  <c r="L30" i="9"/>
  <c r="H30" i="9"/>
  <c r="W29" i="9"/>
  <c r="Y29" i="9" s="1"/>
  <c r="P29" i="9"/>
  <c r="L29" i="9"/>
  <c r="H29" i="9"/>
  <c r="W28" i="9"/>
  <c r="Y28" i="9" s="1"/>
  <c r="P28" i="9"/>
  <c r="L28" i="9"/>
  <c r="H28" i="9"/>
  <c r="W26" i="9"/>
  <c r="Y26" i="9" s="1"/>
  <c r="P26" i="9"/>
  <c r="L26" i="9"/>
  <c r="H26" i="9"/>
  <c r="W25" i="9"/>
  <c r="Y25" i="9" s="1"/>
  <c r="P25" i="9"/>
  <c r="L25" i="9"/>
  <c r="H25" i="9"/>
  <c r="W24" i="9"/>
  <c r="Y24" i="9" s="1"/>
  <c r="P24" i="9"/>
  <c r="L24" i="9"/>
  <c r="H24" i="9"/>
  <c r="W23" i="9"/>
  <c r="Y23" i="9" s="1"/>
  <c r="P23" i="9"/>
  <c r="L23" i="9"/>
  <c r="H23" i="9"/>
  <c r="B23" i="9"/>
  <c r="W21" i="9"/>
  <c r="Y21" i="9" s="1"/>
  <c r="P21" i="9"/>
  <c r="L21" i="9"/>
  <c r="H21" i="9"/>
  <c r="W20" i="9"/>
  <c r="Y20" i="9" s="1"/>
  <c r="P20" i="9"/>
  <c r="L20" i="9"/>
  <c r="H20" i="9"/>
  <c r="W19" i="9"/>
  <c r="Y19" i="9" s="1"/>
  <c r="P19" i="9"/>
  <c r="L19" i="9"/>
  <c r="H19" i="9"/>
  <c r="W18" i="9"/>
  <c r="Y18" i="9" s="1"/>
  <c r="P18" i="9"/>
  <c r="L18" i="9"/>
  <c r="H18" i="9"/>
  <c r="W17" i="9"/>
  <c r="Y17" i="9" s="1"/>
  <c r="P17" i="9"/>
  <c r="L17" i="9"/>
  <c r="H17" i="9"/>
  <c r="W16" i="9"/>
  <c r="Y16" i="9" s="1"/>
  <c r="H16" i="9"/>
  <c r="W15" i="9"/>
  <c r="Y15" i="9" s="1"/>
  <c r="P15" i="9"/>
  <c r="L15" i="9"/>
  <c r="H15" i="9"/>
  <c r="W14" i="9"/>
  <c r="Y14" i="9" s="1"/>
  <c r="P14" i="9"/>
  <c r="L14" i="9"/>
  <c r="H14" i="9"/>
  <c r="W13" i="9"/>
  <c r="Y13" i="9" s="1"/>
  <c r="P13" i="9"/>
  <c r="L13" i="9"/>
  <c r="H13" i="9"/>
  <c r="W12" i="9"/>
  <c r="Y12" i="9" s="1"/>
  <c r="P12" i="9"/>
  <c r="L12" i="9"/>
  <c r="H12" i="9"/>
  <c r="W11" i="9"/>
  <c r="Y11" i="9" s="1"/>
  <c r="P11" i="9"/>
  <c r="L11" i="9"/>
  <c r="H11" i="9"/>
  <c r="W10" i="9"/>
  <c r="Y10" i="9" s="1"/>
  <c r="P10" i="9"/>
  <c r="L10" i="9"/>
  <c r="H10" i="9"/>
  <c r="W9" i="9"/>
  <c r="Y9" i="9" s="1"/>
  <c r="P9" i="9"/>
  <c r="L9" i="9"/>
  <c r="H9" i="9"/>
  <c r="W8" i="9"/>
  <c r="P8" i="9"/>
  <c r="L8" i="9"/>
  <c r="H8" i="9"/>
  <c r="T29" i="8"/>
  <c r="T32" i="8"/>
  <c r="T30" i="8"/>
  <c r="H30" i="8"/>
  <c r="H29" i="8"/>
  <c r="R20" i="8"/>
  <c r="T20" i="8" s="1"/>
  <c r="H20" i="8"/>
  <c r="R19" i="8"/>
  <c r="T19" i="8" s="1"/>
  <c r="H19" i="8"/>
  <c r="R18" i="8"/>
  <c r="T18" i="8" s="1"/>
  <c r="H18" i="8"/>
  <c r="T16" i="8"/>
  <c r="T15" i="8"/>
  <c r="P15" i="8"/>
  <c r="L15" i="8"/>
  <c r="H15" i="8"/>
  <c r="T14" i="8"/>
  <c r="P14" i="8"/>
  <c r="L14" i="8"/>
  <c r="H14" i="8"/>
  <c r="T13" i="8"/>
  <c r="P13" i="8"/>
  <c r="L13" i="8"/>
  <c r="H13" i="8"/>
  <c r="T12" i="8"/>
  <c r="P12" i="8"/>
  <c r="L12" i="8"/>
  <c r="H12" i="8"/>
  <c r="T11" i="8"/>
  <c r="P11" i="8"/>
  <c r="L11" i="8"/>
  <c r="H11" i="8"/>
  <c r="T10" i="8"/>
  <c r="P10" i="8"/>
  <c r="L10" i="8"/>
  <c r="H10" i="8"/>
  <c r="P9" i="8"/>
  <c r="L9" i="8"/>
  <c r="H9" i="8"/>
  <c r="R8" i="8"/>
  <c r="T8" i="8" s="1"/>
  <c r="P8" i="8"/>
  <c r="L8" i="8"/>
  <c r="H8" i="8"/>
  <c r="H31" i="10" l="1"/>
  <c r="J31" i="10"/>
  <c r="F31" i="10"/>
  <c r="N36" i="10"/>
  <c r="L31" i="10"/>
  <c r="K31" i="10"/>
  <c r="H31" i="9"/>
  <c r="L31" i="9"/>
  <c r="P31" i="9"/>
  <c r="W31" i="9"/>
  <c r="Y8" i="9"/>
  <c r="T9" i="8"/>
  <c r="T33" i="8" s="1"/>
  <c r="R29" i="7"/>
  <c r="T29" i="7" s="1"/>
  <c r="R30" i="7"/>
  <c r="T30" i="7" s="1"/>
  <c r="R28" i="7"/>
  <c r="T28" i="7" s="1"/>
  <c r="R24" i="7"/>
  <c r="T24" i="7" s="1"/>
  <c r="R25" i="7"/>
  <c r="T25" i="7" s="1"/>
  <c r="R26" i="7"/>
  <c r="T26" i="7" s="1"/>
  <c r="R23" i="7"/>
  <c r="R9" i="7"/>
  <c r="T9" i="7" s="1"/>
  <c r="R10" i="7"/>
  <c r="T10" i="7" s="1"/>
  <c r="R11" i="7"/>
  <c r="T11" i="7" s="1"/>
  <c r="R12" i="7"/>
  <c r="T12" i="7" s="1"/>
  <c r="R13" i="7"/>
  <c r="T13" i="7" s="1"/>
  <c r="R14" i="7"/>
  <c r="T14" i="7" s="1"/>
  <c r="R15" i="7"/>
  <c r="T15" i="7" s="1"/>
  <c r="R16" i="7"/>
  <c r="T16" i="7" s="1"/>
  <c r="R17" i="7"/>
  <c r="T17" i="7" s="1"/>
  <c r="R18" i="7"/>
  <c r="T18" i="7" s="1"/>
  <c r="R19" i="7"/>
  <c r="T19" i="7" s="1"/>
  <c r="R20" i="7"/>
  <c r="T20" i="7" s="1"/>
  <c r="R21" i="7"/>
  <c r="T21" i="7" s="1"/>
  <c r="R8" i="7"/>
  <c r="T8" i="7" s="1"/>
  <c r="N31" i="7"/>
  <c r="J31" i="7"/>
  <c r="F31" i="7"/>
  <c r="P15" i="7"/>
  <c r="P14" i="7"/>
  <c r="P13" i="7"/>
  <c r="P12" i="7"/>
  <c r="L15" i="7"/>
  <c r="L14" i="7"/>
  <c r="L13" i="7"/>
  <c r="L12" i="7"/>
  <c r="H16" i="7"/>
  <c r="H15" i="7"/>
  <c r="H14" i="7"/>
  <c r="H13" i="7"/>
  <c r="H12" i="7"/>
  <c r="B23" i="7"/>
  <c r="P30" i="7"/>
  <c r="L30" i="7"/>
  <c r="H30" i="7"/>
  <c r="P29" i="7"/>
  <c r="L29" i="7"/>
  <c r="H29" i="7"/>
  <c r="P28" i="7"/>
  <c r="L28" i="7"/>
  <c r="H28" i="7"/>
  <c r="P26" i="7"/>
  <c r="L26" i="7"/>
  <c r="H26" i="7"/>
  <c r="P25" i="7"/>
  <c r="L25" i="7"/>
  <c r="H25" i="7"/>
  <c r="P24" i="7"/>
  <c r="L24" i="7"/>
  <c r="H24" i="7"/>
  <c r="T23" i="7"/>
  <c r="P23" i="7"/>
  <c r="L23" i="7"/>
  <c r="H23" i="7"/>
  <c r="P21" i="7"/>
  <c r="L21" i="7"/>
  <c r="H21" i="7"/>
  <c r="P20" i="7"/>
  <c r="L20" i="7"/>
  <c r="H20" i="7"/>
  <c r="P19" i="7"/>
  <c r="L19" i="7"/>
  <c r="H19" i="7"/>
  <c r="P18" i="7"/>
  <c r="L18" i="7"/>
  <c r="H18" i="7"/>
  <c r="P17" i="7"/>
  <c r="L17" i="7"/>
  <c r="H17" i="7"/>
  <c r="P11" i="7"/>
  <c r="L11" i="7"/>
  <c r="H11" i="7"/>
  <c r="P10" i="7"/>
  <c r="L10" i="7"/>
  <c r="H10" i="7"/>
  <c r="P9" i="7"/>
  <c r="L9" i="7"/>
  <c r="H9" i="7"/>
  <c r="P8" i="7"/>
  <c r="L8" i="7"/>
  <c r="H8" i="7"/>
  <c r="Q29" i="6"/>
  <c r="M29" i="6"/>
  <c r="I29" i="6"/>
  <c r="E29" i="6"/>
  <c r="U28" i="6"/>
  <c r="W28" i="6" s="1"/>
  <c r="S28" i="6"/>
  <c r="O28" i="6"/>
  <c r="K28" i="6"/>
  <c r="G28" i="6"/>
  <c r="U27" i="6"/>
  <c r="W27" i="6" s="1"/>
  <c r="S27" i="6"/>
  <c r="O27" i="6"/>
  <c r="K27" i="6"/>
  <c r="G27" i="6"/>
  <c r="U25" i="6"/>
  <c r="W25" i="6" s="1"/>
  <c r="S25" i="6"/>
  <c r="O25" i="6"/>
  <c r="K25" i="6"/>
  <c r="G25" i="6"/>
  <c r="U24" i="6"/>
  <c r="W24" i="6" s="1"/>
  <c r="S24" i="6"/>
  <c r="O24" i="6"/>
  <c r="K24" i="6"/>
  <c r="G24" i="6"/>
  <c r="U23" i="6"/>
  <c r="W23" i="6" s="1"/>
  <c r="S23" i="6"/>
  <c r="O23" i="6"/>
  <c r="K23" i="6"/>
  <c r="G23" i="6"/>
  <c r="U21" i="6"/>
  <c r="W21" i="6" s="1"/>
  <c r="S21" i="6"/>
  <c r="O21" i="6"/>
  <c r="K21" i="6"/>
  <c r="G21" i="6"/>
  <c r="U20" i="6"/>
  <c r="W20" i="6" s="1"/>
  <c r="S20" i="6"/>
  <c r="O20" i="6"/>
  <c r="K20" i="6"/>
  <c r="G20" i="6"/>
  <c r="U19" i="6"/>
  <c r="W19" i="6" s="1"/>
  <c r="S19" i="6"/>
  <c r="O19" i="6"/>
  <c r="K19" i="6"/>
  <c r="G19" i="6"/>
  <c r="U18" i="6"/>
  <c r="W18" i="6" s="1"/>
  <c r="S18" i="6"/>
  <c r="O18" i="6"/>
  <c r="K18" i="6"/>
  <c r="G18" i="6"/>
  <c r="U16" i="6"/>
  <c r="W16" i="6" s="1"/>
  <c r="S16" i="6"/>
  <c r="O16" i="6"/>
  <c r="K16" i="6"/>
  <c r="G16" i="6"/>
  <c r="U15" i="6"/>
  <c r="W15" i="6" s="1"/>
  <c r="S15" i="6"/>
  <c r="O15" i="6"/>
  <c r="K15" i="6"/>
  <c r="G15" i="6"/>
  <c r="U14" i="6"/>
  <c r="W14" i="6" s="1"/>
  <c r="S14" i="6"/>
  <c r="O14" i="6"/>
  <c r="K14" i="6"/>
  <c r="G14" i="6"/>
  <c r="U13" i="6"/>
  <c r="W13" i="6" s="1"/>
  <c r="S13" i="6"/>
  <c r="O13" i="6"/>
  <c r="K13" i="6"/>
  <c r="G13" i="6"/>
  <c r="U12" i="6"/>
  <c r="W12" i="6" s="1"/>
  <c r="S12" i="6"/>
  <c r="O12" i="6"/>
  <c r="K12" i="6"/>
  <c r="G12" i="6"/>
  <c r="U11" i="6"/>
  <c r="W11" i="6" s="1"/>
  <c r="S11" i="6"/>
  <c r="O11" i="6"/>
  <c r="K11" i="6"/>
  <c r="G11" i="6"/>
  <c r="U10" i="6"/>
  <c r="W10" i="6" s="1"/>
  <c r="S10" i="6"/>
  <c r="O10" i="6"/>
  <c r="K10" i="6"/>
  <c r="G10" i="6"/>
  <c r="U9" i="6"/>
  <c r="W9" i="6" s="1"/>
  <c r="S9" i="6"/>
  <c r="O9" i="6"/>
  <c r="K9" i="6"/>
  <c r="G9" i="6"/>
  <c r="U8" i="6"/>
  <c r="S8" i="6"/>
  <c r="O8" i="6"/>
  <c r="K8" i="6"/>
  <c r="G8" i="6"/>
  <c r="V38" i="8" l="1"/>
  <c r="G29" i="6"/>
  <c r="P31" i="7"/>
  <c r="K29" i="6"/>
  <c r="S29" i="6"/>
  <c r="O29" i="6"/>
  <c r="T36" i="7"/>
  <c r="T31" i="7"/>
  <c r="L31" i="7"/>
  <c r="H31" i="7"/>
  <c r="R31" i="7"/>
  <c r="U29" i="6"/>
  <c r="W8" i="6"/>
  <c r="W29" i="6" s="1"/>
  <c r="Y31" i="9"/>
  <c r="AA36" i="9"/>
  <c r="Q29" i="5" l="1"/>
  <c r="M29" i="5"/>
  <c r="I29" i="5"/>
  <c r="E29" i="5"/>
  <c r="U28" i="5"/>
  <c r="W28" i="5" s="1"/>
  <c r="S28" i="5"/>
  <c r="O28" i="5"/>
  <c r="K28" i="5"/>
  <c r="G28" i="5"/>
  <c r="U27" i="5"/>
  <c r="W27" i="5" s="1"/>
  <c r="S27" i="5"/>
  <c r="O27" i="5"/>
  <c r="K27" i="5"/>
  <c r="G27" i="5"/>
  <c r="U25" i="5"/>
  <c r="W25" i="5" s="1"/>
  <c r="S25" i="5"/>
  <c r="O25" i="5"/>
  <c r="K25" i="5"/>
  <c r="G25" i="5"/>
  <c r="U24" i="5"/>
  <c r="W24" i="5" s="1"/>
  <c r="S24" i="5"/>
  <c r="O24" i="5"/>
  <c r="K24" i="5"/>
  <c r="G24" i="5"/>
  <c r="U23" i="5"/>
  <c r="W23" i="5" s="1"/>
  <c r="S23" i="5"/>
  <c r="O23" i="5"/>
  <c r="K23" i="5"/>
  <c r="G23" i="5"/>
  <c r="U21" i="5"/>
  <c r="W21" i="5" s="1"/>
  <c r="S21" i="5"/>
  <c r="O21" i="5"/>
  <c r="K21" i="5"/>
  <c r="G21" i="5"/>
  <c r="U20" i="5"/>
  <c r="W20" i="5" s="1"/>
  <c r="S20" i="5"/>
  <c r="O20" i="5"/>
  <c r="K20" i="5"/>
  <c r="G20" i="5"/>
  <c r="U19" i="5"/>
  <c r="W19" i="5" s="1"/>
  <c r="S19" i="5"/>
  <c r="O19" i="5"/>
  <c r="K19" i="5"/>
  <c r="G19" i="5"/>
  <c r="U18" i="5"/>
  <c r="W18" i="5" s="1"/>
  <c r="S18" i="5"/>
  <c r="O18" i="5"/>
  <c r="K18" i="5"/>
  <c r="G18" i="5"/>
  <c r="U16" i="5"/>
  <c r="W16" i="5" s="1"/>
  <c r="S16" i="5"/>
  <c r="O16" i="5"/>
  <c r="K16" i="5"/>
  <c r="G16" i="5"/>
  <c r="U15" i="5"/>
  <c r="W15" i="5" s="1"/>
  <c r="S15" i="5"/>
  <c r="O15" i="5"/>
  <c r="K15" i="5"/>
  <c r="G15" i="5"/>
  <c r="U14" i="5"/>
  <c r="W14" i="5" s="1"/>
  <c r="S14" i="5"/>
  <c r="O14" i="5"/>
  <c r="K14" i="5"/>
  <c r="G14" i="5"/>
  <c r="U13" i="5"/>
  <c r="W13" i="5" s="1"/>
  <c r="S13" i="5"/>
  <c r="O13" i="5"/>
  <c r="K13" i="5"/>
  <c r="G13" i="5"/>
  <c r="U12" i="5"/>
  <c r="W12" i="5" s="1"/>
  <c r="S12" i="5"/>
  <c r="O12" i="5"/>
  <c r="K12" i="5"/>
  <c r="G12" i="5"/>
  <c r="U11" i="5"/>
  <c r="W11" i="5" s="1"/>
  <c r="S11" i="5"/>
  <c r="O11" i="5"/>
  <c r="K11" i="5"/>
  <c r="G11" i="5"/>
  <c r="U10" i="5"/>
  <c r="W10" i="5" s="1"/>
  <c r="S10" i="5"/>
  <c r="O10" i="5"/>
  <c r="K10" i="5"/>
  <c r="G10" i="5"/>
  <c r="U9" i="5"/>
  <c r="W9" i="5" s="1"/>
  <c r="S9" i="5"/>
  <c r="O9" i="5"/>
  <c r="K9" i="5"/>
  <c r="G9" i="5"/>
  <c r="U8" i="5"/>
  <c r="S8" i="5"/>
  <c r="O8" i="5"/>
  <c r="K8" i="5"/>
  <c r="G8" i="5"/>
  <c r="K29" i="2"/>
  <c r="K28" i="2"/>
  <c r="K25" i="2"/>
  <c r="K26" i="2"/>
  <c r="K24" i="2"/>
  <c r="U29" i="5" l="1"/>
  <c r="O29" i="5"/>
  <c r="S29" i="5"/>
  <c r="W8" i="5"/>
  <c r="W29" i="5" s="1"/>
  <c r="K29" i="5"/>
  <c r="G29" i="5"/>
  <c r="V29" i="2"/>
  <c r="S29" i="2"/>
  <c r="S28" i="2"/>
  <c r="S24" i="2"/>
  <c r="S25" i="2"/>
  <c r="S26" i="2"/>
  <c r="V25" i="2"/>
  <c r="X25" i="2" s="1"/>
  <c r="V26" i="2"/>
  <c r="X26" i="2" s="1"/>
  <c r="V28" i="2"/>
  <c r="V24" i="2"/>
  <c r="V17" i="2"/>
  <c r="X17" i="2" s="1"/>
  <c r="V15" i="2"/>
  <c r="X15" i="2" s="1"/>
  <c r="V20" i="2"/>
  <c r="X20" i="2" s="1"/>
  <c r="V9" i="2"/>
  <c r="X9" i="2" s="1"/>
  <c r="V10" i="2"/>
  <c r="X10" i="2" s="1"/>
  <c r="V11" i="2"/>
  <c r="X11" i="2" s="1"/>
  <c r="V12" i="2"/>
  <c r="X12" i="2" s="1"/>
  <c r="V13" i="2"/>
  <c r="X13" i="2" s="1"/>
  <c r="V14" i="2"/>
  <c r="X14" i="2" s="1"/>
  <c r="V16" i="2"/>
  <c r="X16" i="2" s="1"/>
  <c r="V19" i="2"/>
  <c r="V21" i="2"/>
  <c r="X21" i="2" s="1"/>
  <c r="V22" i="2"/>
  <c r="X22" i="2" s="1"/>
  <c r="V8" i="2"/>
  <c r="V30" i="2" l="1"/>
  <c r="X8" i="2"/>
  <c r="Q30" i="2"/>
  <c r="M30" i="2"/>
  <c r="I30" i="2"/>
  <c r="E30" i="2"/>
  <c r="G21" i="2"/>
  <c r="S21" i="2"/>
  <c r="S17" i="2"/>
  <c r="S16" i="2"/>
  <c r="O15" i="2"/>
  <c r="O16" i="2"/>
  <c r="O17" i="2"/>
  <c r="O21" i="2"/>
  <c r="G24" i="2"/>
  <c r="K21" i="2"/>
  <c r="K17" i="2"/>
  <c r="K16" i="2"/>
  <c r="G16" i="2"/>
  <c r="G17" i="2"/>
  <c r="J14" i="4"/>
  <c r="K28" i="4"/>
  <c r="I28" i="4"/>
  <c r="H28" i="4"/>
  <c r="G28" i="4"/>
  <c r="F28" i="4"/>
  <c r="E28" i="4"/>
  <c r="L27" i="4"/>
  <c r="M27" i="4" s="1"/>
  <c r="J27" i="4"/>
  <c r="L26" i="4"/>
  <c r="M26" i="4" s="1"/>
  <c r="J26" i="4"/>
  <c r="L25" i="4"/>
  <c r="M25" i="4" s="1"/>
  <c r="J25" i="4"/>
  <c r="L23" i="4"/>
  <c r="M23" i="4" s="1"/>
  <c r="J23" i="4"/>
  <c r="L22" i="4"/>
  <c r="M22" i="4" s="1"/>
  <c r="J22" i="4"/>
  <c r="L21" i="4"/>
  <c r="M21" i="4" s="1"/>
  <c r="J21" i="4"/>
  <c r="L19" i="4"/>
  <c r="M19" i="4" s="1"/>
  <c r="J19" i="4"/>
  <c r="L18" i="4"/>
  <c r="M18" i="4" s="1"/>
  <c r="J18" i="4"/>
  <c r="L17" i="4"/>
  <c r="M17" i="4" s="1"/>
  <c r="J17" i="4"/>
  <c r="L15" i="4"/>
  <c r="M15" i="4" s="1"/>
  <c r="J15" i="4"/>
  <c r="L13" i="4"/>
  <c r="M13" i="4" s="1"/>
  <c r="J13" i="4"/>
  <c r="L12" i="4"/>
  <c r="M12" i="4" s="1"/>
  <c r="J12" i="4"/>
  <c r="L11" i="4"/>
  <c r="M11" i="4" s="1"/>
  <c r="J11" i="4"/>
  <c r="L10" i="4"/>
  <c r="M10" i="4" s="1"/>
  <c r="J10" i="4"/>
  <c r="L9" i="4"/>
  <c r="M9" i="4" s="1"/>
  <c r="J9" i="4"/>
  <c r="L8" i="4"/>
  <c r="M8" i="4" s="1"/>
  <c r="J8" i="4"/>
  <c r="J8" i="3"/>
  <c r="J9" i="3"/>
  <c r="J10" i="3"/>
  <c r="J11" i="3"/>
  <c r="J12" i="3"/>
  <c r="J13" i="3"/>
  <c r="J14" i="3"/>
  <c r="J15" i="3"/>
  <c r="J17" i="3"/>
  <c r="J18" i="3"/>
  <c r="J19" i="3"/>
  <c r="J21" i="3"/>
  <c r="J22" i="3"/>
  <c r="J23" i="3"/>
  <c r="J25" i="3"/>
  <c r="J26" i="3"/>
  <c r="J27" i="3"/>
  <c r="I28" i="3"/>
  <c r="K28" i="3"/>
  <c r="H28" i="3"/>
  <c r="G28" i="3"/>
  <c r="F28" i="3"/>
  <c r="E28" i="3"/>
  <c r="L27" i="3"/>
  <c r="M27" i="3" s="1"/>
  <c r="L26" i="3"/>
  <c r="M26" i="3" s="1"/>
  <c r="L25" i="3"/>
  <c r="M25" i="3" s="1"/>
  <c r="L23" i="3"/>
  <c r="M23" i="3" s="1"/>
  <c r="L22" i="3"/>
  <c r="M22" i="3" s="1"/>
  <c r="L21" i="3"/>
  <c r="M21" i="3" s="1"/>
  <c r="L19" i="3"/>
  <c r="M19" i="3" s="1"/>
  <c r="L18" i="3"/>
  <c r="M18" i="3" s="1"/>
  <c r="L17" i="3"/>
  <c r="M17" i="3" s="1"/>
  <c r="L15" i="3"/>
  <c r="M15" i="3" s="1"/>
  <c r="L13" i="3"/>
  <c r="M13" i="3" s="1"/>
  <c r="L12" i="3"/>
  <c r="M12" i="3" s="1"/>
  <c r="L11" i="3"/>
  <c r="M11" i="3" s="1"/>
  <c r="L10" i="3"/>
  <c r="M10" i="3" s="1"/>
  <c r="L9" i="3"/>
  <c r="M9" i="3" s="1"/>
  <c r="L8" i="3"/>
  <c r="G8" i="2"/>
  <c r="K8" i="2"/>
  <c r="O8" i="2"/>
  <c r="S8" i="2"/>
  <c r="G9" i="2"/>
  <c r="K9" i="2"/>
  <c r="O9" i="2"/>
  <c r="S9" i="2"/>
  <c r="G10" i="2"/>
  <c r="K10" i="2"/>
  <c r="O10" i="2"/>
  <c r="S10" i="2"/>
  <c r="G11" i="2"/>
  <c r="K11" i="2"/>
  <c r="O11" i="2"/>
  <c r="S11" i="2"/>
  <c r="G12" i="2"/>
  <c r="K12" i="2"/>
  <c r="O12" i="2"/>
  <c r="S12" i="2"/>
  <c r="G13" i="2"/>
  <c r="K13" i="2"/>
  <c r="O13" i="2"/>
  <c r="S13" i="2"/>
  <c r="G14" i="2"/>
  <c r="K14" i="2"/>
  <c r="O14" i="2"/>
  <c r="S14" i="2"/>
  <c r="G15" i="2"/>
  <c r="K15" i="2"/>
  <c r="S15" i="2"/>
  <c r="G19" i="2"/>
  <c r="K19" i="2"/>
  <c r="O19" i="2"/>
  <c r="S19" i="2"/>
  <c r="X19" i="2"/>
  <c r="G20" i="2"/>
  <c r="K20" i="2"/>
  <c r="O20" i="2"/>
  <c r="S20" i="2"/>
  <c r="G22" i="2"/>
  <c r="K22" i="2"/>
  <c r="O22" i="2"/>
  <c r="S22" i="2"/>
  <c r="O24" i="2"/>
  <c r="X24" i="2"/>
  <c r="G25" i="2"/>
  <c r="O25" i="2"/>
  <c r="G26" i="2"/>
  <c r="O26" i="2"/>
  <c r="G28" i="2"/>
  <c r="O28" i="2"/>
  <c r="X28" i="2"/>
  <c r="G29" i="2"/>
  <c r="O29" i="2"/>
  <c r="X29" i="2"/>
  <c r="O30" i="2" l="1"/>
  <c r="K30" i="2"/>
  <c r="G30" i="2"/>
  <c r="X30" i="2"/>
  <c r="S30" i="2"/>
  <c r="J28" i="4"/>
  <c r="M28" i="4"/>
  <c r="L28" i="4"/>
  <c r="J28" i="3"/>
  <c r="L28" i="3"/>
  <c r="M8" i="3"/>
  <c r="M28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tc={4E13F0F7-688F-48E7-8F01-023EE894A587}</author>
  </authors>
  <commentList>
    <comment ref="J24" authorId="0" shapeId="0" xr:uid="{4E13F0F7-688F-48E7-8F01-023EE894A587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No aplica Iva según asesoría de la Dr Lina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tc={6C1E4189-257A-4EF4-9E6C-F5349A5573FD}</author>
  </authors>
  <commentList>
    <comment ref="J23" authorId="0" shapeId="0" xr:uid="{6C1E4189-257A-4EF4-9E6C-F5349A5573FD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No aplica Iva según asesoría de la Dr Lina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tc={59521944-FDBA-4F58-86CA-68E7FF66D645}</author>
  </authors>
  <commentList>
    <comment ref="J23" authorId="0" shapeId="0" xr:uid="{59521944-FDBA-4F58-86CA-68E7FF66D645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No aplica Iva según asesoría de la Dr Lina</t>
      </text>
    </comment>
  </commentList>
</comments>
</file>

<file path=xl/sharedStrings.xml><?xml version="1.0" encoding="utf-8"?>
<sst xmlns="http://schemas.openxmlformats.org/spreadsheetml/2006/main" count="1245" uniqueCount="97">
  <si>
    <t>ITEM</t>
  </si>
  <si>
    <t>DETALLE</t>
  </si>
  <si>
    <t>CANTIDAD</t>
  </si>
  <si>
    <t>VALOR UNITARIO</t>
  </si>
  <si>
    <t xml:space="preserve">CONSULTA MEDICINA LABORAL </t>
  </si>
  <si>
    <t>Examen medico ocupacional con enfasis osteomuscular (Examen Ingreso)</t>
  </si>
  <si>
    <t>Examen medico ocupacional con enfasis osteomuscular (Examen periodico)</t>
  </si>
  <si>
    <t>Examen medico ocupacional con enfasis osteomuscular (Examen de egreso)</t>
  </si>
  <si>
    <t>Examen medico ocupacional con enfasis osteomuscular (Examen pos incapacidad)</t>
  </si>
  <si>
    <t>Audiometria</t>
  </si>
  <si>
    <t>Visiometria</t>
  </si>
  <si>
    <t>Espirometria</t>
  </si>
  <si>
    <t>Electrocardiograma</t>
  </si>
  <si>
    <t>Cuadro Hematico (Hemograma)</t>
  </si>
  <si>
    <t>Glicemia</t>
  </si>
  <si>
    <t>Perfil lipidico completo</t>
  </si>
  <si>
    <t>LABORATORIOS CLINICOS</t>
  </si>
  <si>
    <t>HIGIENE INDUSTRIAL/MEDICIONES/INSPECCIONES</t>
  </si>
  <si>
    <t>Inspeccion ergonomica de puesto de trabajo (Administrativo) con su respectivo informe Impreso y digital (Realizado por Fisioterapeuta esp. En Salud ocuapacional).</t>
  </si>
  <si>
    <t>Programa de vigilancia epidemiologica (Osteomuscular)  según resultado de condiciones de salud e inspecciones de puesto de trabajo. (Impreso y digital).</t>
  </si>
  <si>
    <t>DOCUMENTOS DEL SG-SST</t>
  </si>
  <si>
    <t>PROCESO DE ESTUDIO DE MERCADO PARA ADQUIRIR SERVICIOS DE EXAMENES MEDICOS, IPT, ESTUDIOS AMBIENTALES Y DIAGNOSTICO DE CONDICIONES DE SALUD</t>
  </si>
  <si>
    <t xml:space="preserve">IMPUESTO IVA </t>
  </si>
  <si>
    <t>%</t>
  </si>
  <si>
    <t>Estudio ambiental de Ruido (Por Puntos) con su respectivo informe (impreso y digital).</t>
  </si>
  <si>
    <t>Aplicación de bateria de riesgo psicosocial (Aplicación, Informe y socializacion) para 18 funcionarios en la ciudad de Neiva.</t>
  </si>
  <si>
    <t>Diagnostico de condiciones de salud (Impreso y digital).</t>
  </si>
  <si>
    <t>EMPRESA:</t>
  </si>
  <si>
    <t>Nit. No.:</t>
  </si>
  <si>
    <t>Representante Legal:</t>
  </si>
  <si>
    <t>Dirección:</t>
  </si>
  <si>
    <t>Telefono:</t>
  </si>
  <si>
    <t>Email:</t>
  </si>
  <si>
    <t xml:space="preserve">Profesiograma medico para 5 cargos con su respectiva matriz de Examenes Medicos (Realizado por un Medico laboral) </t>
  </si>
  <si>
    <t>CENTRO DIAGNOSTICO</t>
  </si>
  <si>
    <t>PREVENZA</t>
  </si>
  <si>
    <t>CLIP SALUD</t>
  </si>
  <si>
    <t xml:space="preserve">TOTALES </t>
  </si>
  <si>
    <t>OPTIMUS</t>
  </si>
  <si>
    <t>VALOR TOTAL</t>
  </si>
  <si>
    <t>PROMEDIO</t>
  </si>
  <si>
    <t>LABOR VIDA</t>
  </si>
  <si>
    <t xml:space="preserve">IVA </t>
  </si>
  <si>
    <t>Examen médico ocupacional con énfasis osteomuscular (Examen Ingreso)</t>
  </si>
  <si>
    <t>Examen médico ocupacional con énfasis osteomuscular (Examen periódico)</t>
  </si>
  <si>
    <t>Examen médico ocupacional con énfasis osteomuscular (Examen de egreso)</t>
  </si>
  <si>
    <t>Examen medico ocupacional con énfasis osteomuscular (Examen pos incapacidad)</t>
  </si>
  <si>
    <t xml:space="preserve">Consulta clínica psicosocial </t>
  </si>
  <si>
    <t>Audiometría</t>
  </si>
  <si>
    <t>Optometría</t>
  </si>
  <si>
    <t xml:space="preserve">Mamografía </t>
  </si>
  <si>
    <t>PSA (Hombres mayores de 40)</t>
  </si>
  <si>
    <t>Cuadro Hemático (Hemograma)</t>
  </si>
  <si>
    <t>TSH (Tiroides)</t>
  </si>
  <si>
    <t>Inspección ergonómica de puesto de trabajo (Administrativo) con su respectivo informe Impreso y digital (Realizado por Fisioterapeuta esp. En Salud ocupacional).</t>
  </si>
  <si>
    <t>Estudio ambiental de ILUMINACION (Por Puntos) con su respectivo informe (impreso y digital).</t>
  </si>
  <si>
    <t>Aplicación de batería de riesgo psicosocial (Aplicación, Informe y socialización) para 18 funcionarios en la ciudad de Neiva.</t>
  </si>
  <si>
    <t>Programa de vigilancia epidemiológica (Cardiovascular)  según resultado de condiciones de salud e inspecciones de puesto de trabajo. (Impreso y digital).</t>
  </si>
  <si>
    <t>CANT.</t>
  </si>
  <si>
    <r>
      <rPr>
        <b/>
        <sz val="11"/>
        <color theme="1"/>
        <rFont val="Calibri"/>
        <family val="2"/>
        <scheme val="minor"/>
      </rPr>
      <t>Elaboro:</t>
    </r>
    <r>
      <rPr>
        <sz val="11"/>
        <color theme="1"/>
        <rFont val="Calibri"/>
        <family val="2"/>
        <scheme val="minor"/>
      </rPr>
      <t xml:space="preserve"> Gustavo Ramirez</t>
    </r>
  </si>
  <si>
    <r>
      <rPr>
        <b/>
        <sz val="11"/>
        <color theme="1"/>
        <rFont val="Calibri"/>
        <family val="2"/>
        <scheme val="minor"/>
      </rPr>
      <t>Reviso</t>
    </r>
    <r>
      <rPr>
        <sz val="11"/>
        <color theme="1"/>
        <rFont val="Calibri"/>
        <family val="2"/>
        <scheme val="minor"/>
      </rPr>
      <t>: Lina Salas</t>
    </r>
  </si>
  <si>
    <t>Jefe Fianciera</t>
  </si>
  <si>
    <t>Profesional de apoyo SST</t>
  </si>
  <si>
    <t>Examen médico ocupacional con énfasis osteomuscular y cardiovascular (Examen Ingreso)</t>
  </si>
  <si>
    <t>Examen médico ocupacional con énfasis osteomuscular y cardiovascular  (Examen periódico)</t>
  </si>
  <si>
    <t>Examen médico ocupacional con énfasis osteomuscular y cardiovascular (Examen de egreso)</t>
  </si>
  <si>
    <t xml:space="preserve">Optometría </t>
  </si>
  <si>
    <t>Ecografia de mamá</t>
  </si>
  <si>
    <t>Termografia de mamá</t>
  </si>
  <si>
    <t>Densiometria Osea</t>
  </si>
  <si>
    <t>Ecocardiograma</t>
  </si>
  <si>
    <t>Prueba de Fuerza</t>
  </si>
  <si>
    <t>CONSULTA MEDICINA LABORAL / EXAMENES</t>
  </si>
  <si>
    <t>HIGIENE INDUSTRIAL/MEDICIONES/INSPECCIONES/PYP</t>
  </si>
  <si>
    <t>Inspección ergonómica de puesto de trabajo (Administrativo) con su respectiva restroalimentacion e informe Impreso y digital (Realizado por Fisioterapeuta esp. En Salud ocupacional).</t>
  </si>
  <si>
    <t xml:space="preserve">Jornada de vacunacion contra la influenza </t>
  </si>
  <si>
    <t>Aplicación de batería de riesgo psicosocial (Aplicación, Informe y socialización) para 19 funcionarios en la ciudad de Neiva.</t>
  </si>
  <si>
    <t>N.A</t>
  </si>
  <si>
    <t xml:space="preserve">Densiometria Osea </t>
  </si>
  <si>
    <t>Valoracion semiologica por fisioterapeuta</t>
  </si>
  <si>
    <t>PROCESO DE ESTUDIO DE MERCADO PARA ADQUIRIR SERVICIOS DE EXAMENES MEDICOS, IPT, APLICACIÓN DE BATERIA PSICOSOCIAL.</t>
  </si>
  <si>
    <t>Potasio</t>
  </si>
  <si>
    <t>Sodio</t>
  </si>
  <si>
    <t>Magnesio</t>
  </si>
  <si>
    <t>Hierro Total</t>
  </si>
  <si>
    <t>Calcio</t>
  </si>
  <si>
    <t>Hemoglobina glecosilada</t>
  </si>
  <si>
    <t>Prueba Valanti (Medir Niveles de estrés)</t>
  </si>
  <si>
    <t>Aplicación de batería de riesgo psicosocial (con su respectivo Informe y socialización) para 18 funcionarios en la ciudad de Neiva.</t>
  </si>
  <si>
    <t>IVA</t>
  </si>
  <si>
    <t>Jefe Administrativo</t>
  </si>
  <si>
    <r>
      <rPr>
        <b/>
        <sz val="10"/>
        <color theme="1"/>
        <rFont val="Calibri"/>
        <family val="2"/>
        <scheme val="minor"/>
      </rPr>
      <t>Proyecto:</t>
    </r>
    <r>
      <rPr>
        <sz val="10"/>
        <color theme="1"/>
        <rFont val="Calibri"/>
        <family val="2"/>
        <scheme val="minor"/>
      </rPr>
      <t xml:space="preserve"> Gustavo Ramirez</t>
    </r>
  </si>
  <si>
    <r>
      <rPr>
        <b/>
        <sz val="10"/>
        <color theme="1"/>
        <rFont val="Calibri"/>
        <family val="2"/>
        <scheme val="minor"/>
      </rPr>
      <t>Reviso:</t>
    </r>
    <r>
      <rPr>
        <sz val="10"/>
        <color theme="1"/>
        <rFont val="Calibri"/>
        <family val="2"/>
        <scheme val="minor"/>
      </rPr>
      <t xml:space="preserve"> Jesus Mendez Artunduaga</t>
    </r>
  </si>
  <si>
    <t>SOHAD FREIGI CORREA</t>
  </si>
  <si>
    <t>PROFESIONAL UNIVERSITARIA</t>
  </si>
  <si>
    <t>VALOR UNIT.</t>
  </si>
  <si>
    <t>ESTUDIO DE MERCADO PARA ADQUIRIR SERVICIOS DE EXAMENES MEDICOS, IPT, APLICACIÓN DE BATERIA PSICOSOCIAL.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</si>
</sst>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0"/>
    <numFmt numFmtId="166" formatCode="&quot;$&quot;\ #,##0"/>
  </numFmts>
  <fonts count="5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9.5"/>
      <color rgb="FF000000"/>
      <name val="Arial"/>
      <family val="2"/>
    </font>
    <font>
      <sz val="9.5"/>
      <color theme="1"/>
      <name val="Arial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9.5"/>
      <color rgb="FF000000"/>
      <name val="Arial"/>
      <family val="2"/>
    </font>
    <font>
      <b/>
      <sz val="13"/>
      <color theme="1"/>
      <name val="Calibri"/>
      <family val="2"/>
      <scheme val="minor"/>
    </font>
    <font>
      <b/>
      <sz val="11"/>
      <color theme="1"/>
      <name val="Arial"/>
      <family val="2"/>
    </font>
    <font>
      <sz val="9.5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b/>
      <sz val="9.5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.5"/>
      <color rgb="FF000000"/>
      <name val="Calibri"/>
      <family val="2"/>
      <scheme val="minor"/>
    </font>
    <font>
      <sz val="9.5"/>
      <name val="Calibri"/>
      <family val="2"/>
      <scheme val="minor"/>
    </font>
    <font>
      <sz val="9.5"/>
      <name val="Arial"/>
      <family val="2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7"/>
      <name val="Arial"/>
      <family val="2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7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7"/>
      <color rgb="FF000000"/>
      <name val="Calibri"/>
      <family val="2"/>
      <scheme val="minor"/>
    </font>
    <font>
      <sz val="7"/>
      <name val="Calibri"/>
      <family val="2"/>
      <scheme val="minor"/>
    </font>
    <font>
      <sz val="7"/>
      <color rgb="FF000000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name val="Calibri"/>
      <family val="2"/>
      <scheme val="minor"/>
    </font>
    <font>
      <sz val="9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sz val="12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6"/>
      <name val="Arial"/>
      <family val="2"/>
    </font>
    <font>
      <b/>
      <sz val="6"/>
      <color theme="1"/>
      <name val="Calibri"/>
      <family val="2"/>
      <scheme val="minor"/>
    </font>
    <font>
      <b/>
      <sz val="6"/>
      <color theme="0"/>
      <name val="Calibri"/>
      <family val="2"/>
      <scheme val="minor"/>
    </font>
    <font>
      <b/>
      <sz val="6"/>
      <name val="Calibri"/>
      <family val="2"/>
      <scheme val="minor"/>
    </font>
    <font>
      <b/>
      <sz val="6"/>
      <color rgb="FF000000"/>
      <name val="Arial"/>
      <family val="2"/>
    </font>
    <font>
      <sz val="6"/>
      <color theme="1"/>
      <name val="Arial"/>
      <family val="2"/>
    </font>
    <font>
      <sz val="6"/>
      <name val="Arial"/>
      <family val="2"/>
    </font>
    <font>
      <sz val="6"/>
      <color rgb="FF000000"/>
      <name val="Arial"/>
      <family val="2"/>
    </font>
    <font>
      <b/>
      <sz val="6"/>
      <color theme="1"/>
      <name val="Arial"/>
      <family val="2"/>
    </font>
    <font>
      <sz val="5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D219"/>
        <bgColor indexed="64"/>
      </patternFill>
    </fill>
    <fill>
      <patternFill patternType="solid">
        <fgColor rgb="FF007080"/>
        <bgColor indexed="64"/>
      </patternFill>
    </fill>
    <fill>
      <patternFill patternType="solid">
        <fgColor rgb="FFEEAD1A"/>
        <bgColor indexed="64"/>
      </patternFill>
    </fill>
    <fill>
      <patternFill patternType="solid">
        <fgColor rgb="FFFFC0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5">
    <xf numFmtId="0" fontId="0" fillId="0" borderId="0" xfId="0"/>
    <xf numFmtId="0" fontId="3" fillId="0" borderId="0" xfId="0" applyFont="1"/>
    <xf numFmtId="0" fontId="9" fillId="0" borderId="20" xfId="0" applyFont="1" applyBorder="1" applyAlignment="1">
      <alignment vertical="center"/>
    </xf>
    <xf numFmtId="0" fontId="11" fillId="0" borderId="0" xfId="0" applyFont="1"/>
    <xf numFmtId="164" fontId="5" fillId="0" borderId="1" xfId="1" applyNumberFormat="1" applyFont="1" applyFill="1" applyBorder="1" applyAlignment="1">
      <alignment vertical="center" wrapText="1"/>
    </xf>
    <xf numFmtId="164" fontId="3" fillId="0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0" fontId="0" fillId="0" borderId="1" xfId="0" applyBorder="1"/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164" fontId="0" fillId="0" borderId="1" xfId="0" applyNumberFormat="1" applyBorder="1"/>
    <xf numFmtId="164" fontId="9" fillId="0" borderId="1" xfId="0" applyNumberFormat="1" applyFont="1" applyBorder="1"/>
    <xf numFmtId="164" fontId="9" fillId="0" borderId="25" xfId="0" applyNumberFormat="1" applyFont="1" applyBorder="1"/>
    <xf numFmtId="0" fontId="13" fillId="0" borderId="0" xfId="0" applyFont="1"/>
    <xf numFmtId="0" fontId="1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164" fontId="16" fillId="0" borderId="1" xfId="1" applyNumberFormat="1" applyFont="1" applyFill="1" applyBorder="1" applyAlignment="1">
      <alignment vertical="center" wrapText="1"/>
    </xf>
    <xf numFmtId="0" fontId="17" fillId="0" borderId="1" xfId="0" applyFont="1" applyBorder="1" applyAlignment="1">
      <alignment horizontal="center" vertical="center"/>
    </xf>
    <xf numFmtId="164" fontId="13" fillId="0" borderId="1" xfId="0" applyNumberFormat="1" applyFont="1" applyBorder="1" applyAlignment="1">
      <alignment vertical="center"/>
    </xf>
    <xf numFmtId="164" fontId="17" fillId="0" borderId="1" xfId="1" applyNumberFormat="1" applyFont="1" applyFill="1" applyBorder="1" applyAlignment="1">
      <alignment horizontal="center" vertical="center"/>
    </xf>
    <xf numFmtId="164" fontId="13" fillId="0" borderId="1" xfId="0" applyNumberFormat="1" applyFont="1" applyBorder="1"/>
    <xf numFmtId="164" fontId="15" fillId="0" borderId="1" xfId="0" applyNumberFormat="1" applyFont="1" applyBorder="1"/>
    <xf numFmtId="164" fontId="15" fillId="0" borderId="25" xfId="0" applyNumberFormat="1" applyFont="1" applyBorder="1"/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6" fontId="19" fillId="0" borderId="1" xfId="0" applyNumberFormat="1" applyFont="1" applyBorder="1" applyAlignment="1">
      <alignment vertical="center" wrapText="1"/>
    </xf>
    <xf numFmtId="164" fontId="5" fillId="0" borderId="2" xfId="1" applyNumberFormat="1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164" fontId="0" fillId="0" borderId="2" xfId="0" applyNumberFormat="1" applyBorder="1" applyAlignment="1">
      <alignment vertical="center"/>
    </xf>
    <xf numFmtId="164" fontId="9" fillId="0" borderId="26" xfId="0" applyNumberFormat="1" applyFont="1" applyBorder="1"/>
    <xf numFmtId="164" fontId="0" fillId="4" borderId="1" xfId="0" applyNumberFormat="1" applyFill="1" applyBorder="1" applyAlignment="1">
      <alignment vertical="center"/>
    </xf>
    <xf numFmtId="3" fontId="0" fillId="0" borderId="0" xfId="0" applyNumberFormat="1"/>
    <xf numFmtId="164" fontId="9" fillId="0" borderId="0" xfId="0" applyNumberFormat="1" applyFont="1"/>
    <xf numFmtId="9" fontId="3" fillId="4" borderId="1" xfId="0" applyNumberFormat="1" applyFont="1" applyFill="1" applyBorder="1" applyAlignment="1">
      <alignment horizontal="center" vertical="center"/>
    </xf>
    <xf numFmtId="164" fontId="9" fillId="5" borderId="26" xfId="0" applyNumberFormat="1" applyFont="1" applyFill="1" applyBorder="1"/>
    <xf numFmtId="164" fontId="10" fillId="6" borderId="22" xfId="0" applyNumberFormat="1" applyFont="1" applyFill="1" applyBorder="1"/>
    <xf numFmtId="0" fontId="11" fillId="0" borderId="1" xfId="0" applyFont="1" applyBorder="1"/>
    <xf numFmtId="0" fontId="5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6" fontId="19" fillId="0" borderId="2" xfId="0" applyNumberFormat="1" applyFont="1" applyBorder="1" applyAlignment="1">
      <alignment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>
      <alignment vertical="center"/>
    </xf>
    <xf numFmtId="0" fontId="0" fillId="0" borderId="2" xfId="0" applyBorder="1"/>
    <xf numFmtId="164" fontId="9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164" fontId="9" fillId="5" borderId="1" xfId="0" applyNumberFormat="1" applyFont="1" applyFill="1" applyBorder="1" applyAlignment="1">
      <alignment vertical="center"/>
    </xf>
    <xf numFmtId="164" fontId="20" fillId="0" borderId="1" xfId="0" applyNumberFormat="1" applyFont="1" applyBorder="1" applyAlignment="1">
      <alignment vertical="center"/>
    </xf>
    <xf numFmtId="164" fontId="22" fillId="0" borderId="1" xfId="1" applyNumberFormat="1" applyFont="1" applyFill="1" applyBorder="1" applyAlignment="1">
      <alignment vertical="center" wrapText="1"/>
    </xf>
    <xf numFmtId="164" fontId="22" fillId="0" borderId="2" xfId="1" applyNumberFormat="1" applyFont="1" applyFill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vertical="center" wrapText="1"/>
    </xf>
    <xf numFmtId="0" fontId="26" fillId="0" borderId="1" xfId="0" applyFont="1" applyBorder="1" applyAlignment="1">
      <alignment horizontal="center" vertical="center" wrapText="1"/>
    </xf>
    <xf numFmtId="6" fontId="26" fillId="0" borderId="1" xfId="0" applyNumberFormat="1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164" fontId="22" fillId="0" borderId="1" xfId="0" applyNumberFormat="1" applyFont="1" applyBorder="1" applyAlignment="1">
      <alignment horizontal="center" vertical="center" wrapText="1"/>
    </xf>
    <xf numFmtId="0" fontId="22" fillId="0" borderId="0" xfId="0" applyFont="1"/>
    <xf numFmtId="0" fontId="27" fillId="0" borderId="1" xfId="0" applyFont="1" applyBorder="1" applyAlignment="1">
      <alignment horizontal="center" vertical="center"/>
    </xf>
    <xf numFmtId="164" fontId="22" fillId="0" borderId="1" xfId="0" applyNumberFormat="1" applyFont="1" applyBorder="1" applyAlignment="1">
      <alignment vertical="center"/>
    </xf>
    <xf numFmtId="164" fontId="22" fillId="0" borderId="2" xfId="0" applyNumberFormat="1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9" fontId="27" fillId="0" borderId="1" xfId="0" applyNumberFormat="1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26" fillId="0" borderId="2" xfId="0" applyFont="1" applyBorder="1" applyAlignment="1">
      <alignment horizontal="center" vertical="center" wrapText="1"/>
    </xf>
    <xf numFmtId="6" fontId="26" fillId="0" borderId="2" xfId="0" applyNumberFormat="1" applyFont="1" applyBorder="1" applyAlignment="1">
      <alignment vertical="center" wrapText="1"/>
    </xf>
    <xf numFmtId="164" fontId="22" fillId="0" borderId="2" xfId="0" applyNumberFormat="1" applyFont="1" applyBorder="1" applyAlignment="1">
      <alignment horizontal="center" vertical="center" wrapText="1"/>
    </xf>
    <xf numFmtId="9" fontId="27" fillId="0" borderId="2" xfId="0" applyNumberFormat="1" applyFont="1" applyBorder="1" applyAlignment="1">
      <alignment horizontal="center" vertical="center"/>
    </xf>
    <xf numFmtId="164" fontId="23" fillId="0" borderId="1" xfId="0" applyNumberFormat="1" applyFont="1" applyBorder="1" applyAlignment="1">
      <alignment vertical="center"/>
    </xf>
    <xf numFmtId="0" fontId="22" fillId="0" borderId="1" xfId="0" applyFont="1" applyBorder="1" applyAlignment="1">
      <alignment vertical="center"/>
    </xf>
    <xf numFmtId="164" fontId="5" fillId="7" borderId="1" xfId="1" applyNumberFormat="1" applyFont="1" applyFill="1" applyBorder="1" applyAlignment="1">
      <alignment vertical="center" wrapText="1"/>
    </xf>
    <xf numFmtId="164" fontId="0" fillId="0" borderId="0" xfId="0" applyNumberFormat="1"/>
    <xf numFmtId="0" fontId="28" fillId="7" borderId="1" xfId="0" applyFont="1" applyFill="1" applyBorder="1" applyAlignment="1">
      <alignment vertical="center" wrapText="1"/>
    </xf>
    <xf numFmtId="0" fontId="19" fillId="7" borderId="1" xfId="0" applyFont="1" applyFill="1" applyBorder="1" applyAlignment="1">
      <alignment vertical="center" wrapText="1"/>
    </xf>
    <xf numFmtId="164" fontId="28" fillId="7" borderId="1" xfId="1" applyNumberFormat="1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164" fontId="9" fillId="10" borderId="26" xfId="0" applyNumberFormat="1" applyFont="1" applyFill="1" applyBorder="1"/>
    <xf numFmtId="164" fontId="5" fillId="10" borderId="1" xfId="1" applyNumberFormat="1" applyFont="1" applyFill="1" applyBorder="1" applyAlignment="1">
      <alignment vertical="center" wrapText="1"/>
    </xf>
    <xf numFmtId="0" fontId="0" fillId="4" borderId="0" xfId="0" applyFill="1"/>
    <xf numFmtId="164" fontId="5" fillId="4" borderId="1" xfId="1" applyNumberFormat="1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8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164" fontId="0" fillId="0" borderId="0" xfId="0" applyNumberFormat="1" applyAlignment="1">
      <alignment vertical="center"/>
    </xf>
    <xf numFmtId="164" fontId="0" fillId="4" borderId="0" xfId="0" applyNumberFormat="1" applyFill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4" fontId="9" fillId="0" borderId="26" xfId="0" applyNumberFormat="1" applyFont="1" applyBorder="1" applyAlignment="1">
      <alignment vertical="center"/>
    </xf>
    <xf numFmtId="44" fontId="0" fillId="0" borderId="0" xfId="1" applyFont="1"/>
    <xf numFmtId="0" fontId="0" fillId="7" borderId="0" xfId="0" applyFill="1"/>
    <xf numFmtId="0" fontId="32" fillId="0" borderId="0" xfId="0" applyFont="1"/>
    <xf numFmtId="0" fontId="32" fillId="0" borderId="1" xfId="0" applyFont="1" applyBorder="1" applyAlignment="1">
      <alignment horizontal="center" vertical="center" wrapText="1"/>
    </xf>
    <xf numFmtId="0" fontId="38" fillId="7" borderId="1" xfId="0" applyFont="1" applyFill="1" applyBorder="1" applyAlignment="1">
      <alignment vertical="center" wrapText="1"/>
    </xf>
    <xf numFmtId="0" fontId="39" fillId="7" borderId="1" xfId="0" applyFont="1" applyFill="1" applyBorder="1" applyAlignment="1">
      <alignment horizontal="center" vertical="center" wrapText="1"/>
    </xf>
    <xf numFmtId="0" fontId="38" fillId="0" borderId="1" xfId="0" applyFont="1" applyBorder="1" applyAlignment="1">
      <alignment vertical="center" wrapText="1"/>
    </xf>
    <xf numFmtId="0" fontId="39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vertical="center" wrapText="1"/>
    </xf>
    <xf numFmtId="164" fontId="40" fillId="0" borderId="1" xfId="1" applyNumberFormat="1" applyFont="1" applyFill="1" applyBorder="1" applyAlignment="1">
      <alignment vertical="center" wrapText="1"/>
    </xf>
    <xf numFmtId="164" fontId="40" fillId="0" borderId="1" xfId="0" applyNumberFormat="1" applyFont="1" applyBorder="1" applyAlignment="1">
      <alignment vertical="center"/>
    </xf>
    <xf numFmtId="164" fontId="40" fillId="4" borderId="1" xfId="1" applyNumberFormat="1" applyFont="1" applyFill="1" applyBorder="1" applyAlignment="1">
      <alignment vertical="center" wrapText="1"/>
    </xf>
    <xf numFmtId="164" fontId="40" fillId="4" borderId="1" xfId="0" applyNumberFormat="1" applyFont="1" applyFill="1" applyBorder="1" applyAlignment="1">
      <alignment vertical="center"/>
    </xf>
    <xf numFmtId="164" fontId="40" fillId="0" borderId="2" xfId="0" applyNumberFormat="1" applyFont="1" applyBorder="1" applyAlignment="1">
      <alignment vertical="center"/>
    </xf>
    <xf numFmtId="164" fontId="40" fillId="0" borderId="2" xfId="1" applyNumberFormat="1" applyFont="1" applyFill="1" applyBorder="1" applyAlignment="1">
      <alignment vertical="center" wrapText="1"/>
    </xf>
    <xf numFmtId="164" fontId="40" fillId="7" borderId="1" xfId="1" applyNumberFormat="1" applyFont="1" applyFill="1" applyBorder="1" applyAlignment="1">
      <alignment vertical="center" wrapText="1"/>
    </xf>
    <xf numFmtId="164" fontId="41" fillId="7" borderId="1" xfId="1" applyNumberFormat="1" applyFont="1" applyFill="1" applyBorder="1" applyAlignment="1">
      <alignment vertical="center" wrapText="1"/>
    </xf>
    <xf numFmtId="0" fontId="40" fillId="0" borderId="0" xfId="0" applyFont="1"/>
    <xf numFmtId="164" fontId="36" fillId="0" borderId="26" xfId="0" applyNumberFormat="1" applyFont="1" applyBorder="1" applyAlignment="1">
      <alignment vertical="center"/>
    </xf>
    <xf numFmtId="164" fontId="36" fillId="8" borderId="26" xfId="0" applyNumberFormat="1" applyFont="1" applyFill="1" applyBorder="1" applyAlignment="1">
      <alignment vertical="center"/>
    </xf>
    <xf numFmtId="0" fontId="3" fillId="7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2" fillId="0" borderId="1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42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164" fontId="0" fillId="7" borderId="1" xfId="0" applyNumberFormat="1" applyFill="1" applyBorder="1" applyAlignment="1">
      <alignment vertical="center"/>
    </xf>
    <xf numFmtId="0" fontId="42" fillId="0" borderId="1" xfId="0" applyFont="1" applyBorder="1" applyAlignment="1">
      <alignment vertical="center" wrapText="1"/>
    </xf>
    <xf numFmtId="165" fontId="3" fillId="0" borderId="1" xfId="0" applyNumberFormat="1" applyFont="1" applyBorder="1" applyAlignment="1">
      <alignment horizontal="center" vertical="center"/>
    </xf>
    <xf numFmtId="164" fontId="0" fillId="11" borderId="1" xfId="0" applyNumberFormat="1" applyFill="1" applyBorder="1" applyAlignment="1">
      <alignment vertical="center"/>
    </xf>
    <xf numFmtId="0" fontId="42" fillId="11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vertical="center" wrapText="1"/>
    </xf>
    <xf numFmtId="0" fontId="0" fillId="0" borderId="10" xfId="0" applyBorder="1"/>
    <xf numFmtId="0" fontId="0" fillId="0" borderId="32" xfId="0" applyBorder="1"/>
    <xf numFmtId="164" fontId="5" fillId="0" borderId="33" xfId="1" applyNumberFormat="1" applyFont="1" applyFill="1" applyBorder="1" applyAlignment="1">
      <alignment vertical="center" wrapText="1"/>
    </xf>
    <xf numFmtId="164" fontId="0" fillId="0" borderId="34" xfId="0" applyNumberFormat="1" applyBorder="1" applyAlignment="1">
      <alignment vertical="center"/>
    </xf>
    <xf numFmtId="164" fontId="5" fillId="7" borderId="33" xfId="1" applyNumberFormat="1" applyFont="1" applyFill="1" applyBorder="1" applyAlignment="1">
      <alignment vertical="center" wrapText="1"/>
    </xf>
    <xf numFmtId="164" fontId="5" fillId="0" borderId="35" xfId="1" applyNumberFormat="1" applyFont="1" applyFill="1" applyBorder="1" applyAlignment="1">
      <alignment vertical="center" wrapText="1"/>
    </xf>
    <xf numFmtId="0" fontId="3" fillId="0" borderId="36" xfId="0" applyFont="1" applyBorder="1" applyAlignment="1">
      <alignment horizontal="center" vertical="center"/>
    </xf>
    <xf numFmtId="164" fontId="0" fillId="0" borderId="37" xfId="0" applyNumberFormat="1" applyBorder="1" applyAlignment="1">
      <alignment vertical="center"/>
    </xf>
    <xf numFmtId="165" fontId="3" fillId="0" borderId="36" xfId="0" applyNumberFormat="1" applyFont="1" applyBorder="1" applyAlignment="1">
      <alignment horizontal="center" vertical="center"/>
    </xf>
    <xf numFmtId="164" fontId="5" fillId="7" borderId="35" xfId="1" applyNumberFormat="1" applyFont="1" applyFill="1" applyBorder="1" applyAlignment="1">
      <alignment vertical="center" wrapText="1"/>
    </xf>
    <xf numFmtId="164" fontId="0" fillId="0" borderId="33" xfId="0" applyNumberFormat="1" applyBorder="1" applyAlignment="1">
      <alignment vertical="center"/>
    </xf>
    <xf numFmtId="164" fontId="0" fillId="7" borderId="34" xfId="0" applyNumberFormat="1" applyFill="1" applyBorder="1" applyAlignment="1">
      <alignment vertical="center"/>
    </xf>
    <xf numFmtId="164" fontId="0" fillId="0" borderId="35" xfId="0" applyNumberFormat="1" applyBorder="1" applyAlignment="1">
      <alignment vertical="center"/>
    </xf>
    <xf numFmtId="0" fontId="0" fillId="0" borderId="5" xfId="0" applyBorder="1"/>
    <xf numFmtId="0" fontId="9" fillId="0" borderId="0" xfId="0" applyFont="1" applyAlignment="1">
      <alignment vertical="center"/>
    </xf>
    <xf numFmtId="0" fontId="5" fillId="0" borderId="33" xfId="0" applyFont="1" applyBorder="1" applyAlignment="1">
      <alignment horizontal="center" vertical="center" wrapText="1"/>
    </xf>
    <xf numFmtId="0" fontId="42" fillId="0" borderId="34" xfId="0" applyFont="1" applyBorder="1" applyAlignment="1">
      <alignment horizontal="center" vertical="center" wrapText="1"/>
    </xf>
    <xf numFmtId="0" fontId="5" fillId="7" borderId="33" xfId="0" applyFont="1" applyFill="1" applyBorder="1" applyAlignment="1">
      <alignment horizontal="center" vertical="center" wrapText="1"/>
    </xf>
    <xf numFmtId="0" fontId="42" fillId="7" borderId="34" xfId="0" applyFont="1" applyFill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vertical="center" wrapText="1"/>
    </xf>
    <xf numFmtId="0" fontId="42" fillId="0" borderId="37" xfId="0" applyFont="1" applyBorder="1" applyAlignment="1">
      <alignment horizontal="center" vertical="center" wrapText="1"/>
    </xf>
    <xf numFmtId="0" fontId="11" fillId="0" borderId="21" xfId="0" applyFont="1" applyBorder="1"/>
    <xf numFmtId="0" fontId="0" fillId="0" borderId="21" xfId="0" applyBorder="1"/>
    <xf numFmtId="0" fontId="0" fillId="0" borderId="14" xfId="0" applyBorder="1"/>
    <xf numFmtId="0" fontId="0" fillId="0" borderId="13" xfId="0" applyBorder="1"/>
    <xf numFmtId="0" fontId="47" fillId="0" borderId="0" xfId="0" applyFont="1"/>
    <xf numFmtId="0" fontId="0" fillId="0" borderId="7" xfId="0" applyBorder="1"/>
    <xf numFmtId="0" fontId="0" fillId="0" borderId="43" xfId="0" applyBorder="1"/>
    <xf numFmtId="164" fontId="0" fillId="0" borderId="36" xfId="0" applyNumberFormat="1" applyBorder="1" applyAlignment="1">
      <alignment vertical="center"/>
    </xf>
    <xf numFmtId="0" fontId="48" fillId="0" borderId="0" xfId="0" applyFont="1" applyAlignment="1">
      <alignment horizontal="center"/>
    </xf>
    <xf numFmtId="0" fontId="47" fillId="0" borderId="20" xfId="0" applyFont="1" applyBorder="1"/>
    <xf numFmtId="3" fontId="0" fillId="0" borderId="20" xfId="0" applyNumberFormat="1" applyBorder="1"/>
    <xf numFmtId="0" fontId="40" fillId="0" borderId="21" xfId="0" applyFont="1" applyBorder="1"/>
    <xf numFmtId="0" fontId="40" fillId="0" borderId="14" xfId="0" applyFont="1" applyBorder="1"/>
    <xf numFmtId="0" fontId="40" fillId="0" borderId="13" xfId="0" applyFont="1" applyBorder="1"/>
    <xf numFmtId="0" fontId="40" fillId="0" borderId="10" xfId="0" applyFont="1" applyBorder="1"/>
    <xf numFmtId="0" fontId="40" fillId="0" borderId="32" xfId="0" applyFont="1" applyBorder="1"/>
    <xf numFmtId="0" fontId="40" fillId="0" borderId="7" xfId="0" applyFont="1" applyBorder="1"/>
    <xf numFmtId="0" fontId="40" fillId="0" borderId="43" xfId="0" applyFont="1" applyBorder="1"/>
    <xf numFmtId="0" fontId="54" fillId="0" borderId="33" xfId="0" applyFont="1" applyBorder="1" applyAlignment="1">
      <alignment horizontal="center" vertical="center" wrapText="1"/>
    </xf>
    <xf numFmtId="0" fontId="55" fillId="7" borderId="1" xfId="0" applyFont="1" applyFill="1" applyBorder="1" applyAlignment="1">
      <alignment vertical="center" wrapText="1"/>
    </xf>
    <xf numFmtId="0" fontId="56" fillId="0" borderId="34" xfId="0" applyFont="1" applyBorder="1" applyAlignment="1">
      <alignment horizontal="center" vertical="center" wrapText="1"/>
    </xf>
    <xf numFmtId="0" fontId="40" fillId="7" borderId="0" xfId="0" applyFont="1" applyFill="1"/>
    <xf numFmtId="0" fontId="55" fillId="0" borderId="1" xfId="0" applyFont="1" applyBorder="1" applyAlignment="1">
      <alignment vertical="center" wrapText="1"/>
    </xf>
    <xf numFmtId="0" fontId="54" fillId="7" borderId="33" xfId="0" applyFont="1" applyFill="1" applyBorder="1" applyAlignment="1">
      <alignment horizontal="center" vertical="center" wrapText="1"/>
    </xf>
    <xf numFmtId="0" fontId="56" fillId="7" borderId="34" xfId="0" applyFont="1" applyFill="1" applyBorder="1" applyAlignment="1">
      <alignment horizontal="center" vertical="center" wrapText="1"/>
    </xf>
    <xf numFmtId="0" fontId="56" fillId="0" borderId="33" xfId="0" applyFont="1" applyBorder="1" applyAlignment="1">
      <alignment horizontal="center" vertical="center" wrapText="1"/>
    </xf>
    <xf numFmtId="0" fontId="56" fillId="0" borderId="1" xfId="0" applyFont="1" applyBorder="1" applyAlignment="1">
      <alignment vertical="center" wrapText="1"/>
    </xf>
    <xf numFmtId="166" fontId="54" fillId="0" borderId="33" xfId="1" applyNumberFormat="1" applyFont="1" applyFill="1" applyBorder="1" applyAlignment="1">
      <alignment vertical="center" wrapText="1"/>
    </xf>
    <xf numFmtId="166" fontId="40" fillId="0" borderId="34" xfId="0" applyNumberFormat="1" applyFont="1" applyBorder="1" applyAlignment="1">
      <alignment vertical="center"/>
    </xf>
    <xf numFmtId="166" fontId="40" fillId="0" borderId="0" xfId="0" applyNumberFormat="1" applyFont="1"/>
    <xf numFmtId="166" fontId="55" fillId="0" borderId="1" xfId="0" applyNumberFormat="1" applyFont="1" applyBorder="1" applyAlignment="1">
      <alignment horizontal="center" vertical="center"/>
    </xf>
    <xf numFmtId="166" fontId="40" fillId="0" borderId="33" xfId="0" applyNumberFormat="1" applyFont="1" applyBorder="1" applyAlignment="1">
      <alignment vertical="center"/>
    </xf>
    <xf numFmtId="166" fontId="40" fillId="7" borderId="0" xfId="0" applyNumberFormat="1" applyFont="1" applyFill="1"/>
    <xf numFmtId="166" fontId="54" fillId="7" borderId="33" xfId="1" applyNumberFormat="1" applyFont="1" applyFill="1" applyBorder="1" applyAlignment="1">
      <alignment vertical="center" wrapText="1"/>
    </xf>
    <xf numFmtId="166" fontId="40" fillId="7" borderId="34" xfId="0" applyNumberFormat="1" applyFont="1" applyFill="1" applyBorder="1" applyAlignment="1">
      <alignment vertical="center"/>
    </xf>
    <xf numFmtId="166" fontId="40" fillId="0" borderId="32" xfId="0" applyNumberFormat="1" applyFont="1" applyBorder="1"/>
    <xf numFmtId="166" fontId="40" fillId="0" borderId="10" xfId="0" applyNumberFormat="1" applyFont="1" applyBorder="1"/>
    <xf numFmtId="165" fontId="9" fillId="0" borderId="0" xfId="0" applyNumberFormat="1" applyFont="1" applyAlignment="1">
      <alignment vertical="center"/>
    </xf>
    <xf numFmtId="0" fontId="49" fillId="0" borderId="0" xfId="0" applyFont="1" applyAlignment="1">
      <alignment horizontal="center" vertical="center" wrapText="1"/>
    </xf>
    <xf numFmtId="0" fontId="50" fillId="0" borderId="7" xfId="0" applyFont="1" applyBorder="1" applyAlignment="1">
      <alignment horizontal="center" vertical="center"/>
    </xf>
    <xf numFmtId="0" fontId="50" fillId="0" borderId="14" xfId="0" applyFont="1" applyBorder="1" applyAlignment="1">
      <alignment horizontal="center" vertical="center"/>
    </xf>
    <xf numFmtId="0" fontId="50" fillId="0" borderId="43" xfId="0" applyFont="1" applyBorder="1" applyAlignment="1">
      <alignment horizontal="center" vertical="center"/>
    </xf>
    <xf numFmtId="0" fontId="50" fillId="8" borderId="29" xfId="0" applyFont="1" applyFill="1" applyBorder="1" applyAlignment="1">
      <alignment horizontal="center" vertical="center"/>
    </xf>
    <xf numFmtId="0" fontId="50" fillId="8" borderId="31" xfId="0" applyFont="1" applyFill="1" applyBorder="1" applyAlignment="1">
      <alignment horizontal="center" vertical="center"/>
    </xf>
    <xf numFmtId="0" fontId="51" fillId="9" borderId="29" xfId="0" applyFont="1" applyFill="1" applyBorder="1" applyAlignment="1">
      <alignment horizontal="center" vertical="center"/>
    </xf>
    <xf numFmtId="0" fontId="51" fillId="9" borderId="30" xfId="0" applyFont="1" applyFill="1" applyBorder="1" applyAlignment="1">
      <alignment horizontal="center" vertical="center"/>
    </xf>
    <xf numFmtId="0" fontId="51" fillId="9" borderId="31" xfId="0" applyFont="1" applyFill="1" applyBorder="1" applyAlignment="1">
      <alignment horizontal="center" vertical="center"/>
    </xf>
    <xf numFmtId="0" fontId="52" fillId="10" borderId="38" xfId="0" applyFont="1" applyFill="1" applyBorder="1" applyAlignment="1">
      <alignment horizontal="center" vertical="center"/>
    </xf>
    <xf numFmtId="0" fontId="52" fillId="10" borderId="40" xfId="0" applyFont="1" applyFill="1" applyBorder="1" applyAlignment="1">
      <alignment horizontal="center" vertical="center"/>
    </xf>
    <xf numFmtId="0" fontId="53" fillId="0" borderId="44" xfId="0" applyFont="1" applyBorder="1" applyAlignment="1">
      <alignment horizontal="center" vertical="center" wrapText="1"/>
    </xf>
    <xf numFmtId="0" fontId="53" fillId="0" borderId="45" xfId="0" applyFont="1" applyBorder="1" applyAlignment="1">
      <alignment horizontal="center" vertical="center" wrapText="1"/>
    </xf>
    <xf numFmtId="0" fontId="53" fillId="0" borderId="41" xfId="0" applyFont="1" applyBorder="1" applyAlignment="1">
      <alignment horizontal="left" vertical="center" wrapText="1"/>
    </xf>
    <xf numFmtId="0" fontId="53" fillId="0" borderId="20" xfId="0" applyFont="1" applyBorder="1" applyAlignment="1">
      <alignment horizontal="left" vertical="center" wrapText="1"/>
    </xf>
    <xf numFmtId="0" fontId="53" fillId="0" borderId="42" xfId="0" applyFont="1" applyBorder="1" applyAlignment="1">
      <alignment horizontal="left" vertical="center" wrapText="1"/>
    </xf>
    <xf numFmtId="0" fontId="57" fillId="0" borderId="41" xfId="0" applyFont="1" applyBorder="1" applyAlignment="1">
      <alignment horizontal="left" vertical="center" wrapText="1"/>
    </xf>
    <xf numFmtId="0" fontId="57" fillId="0" borderId="20" xfId="0" applyFont="1" applyBorder="1" applyAlignment="1">
      <alignment horizontal="left" vertical="center" wrapText="1"/>
    </xf>
    <xf numFmtId="0" fontId="57" fillId="0" borderId="42" xfId="0" applyFont="1" applyBorder="1" applyAlignment="1">
      <alignment horizontal="left" vertical="center" wrapText="1"/>
    </xf>
    <xf numFmtId="166" fontId="54" fillId="0" borderId="16" xfId="1" applyNumberFormat="1" applyFont="1" applyFill="1" applyBorder="1" applyAlignment="1">
      <alignment horizontal="center" vertical="center" wrapText="1"/>
    </xf>
    <xf numFmtId="166" fontId="54" fillId="0" borderId="11" xfId="1" applyNumberFormat="1" applyFont="1" applyFill="1" applyBorder="1" applyAlignment="1">
      <alignment horizontal="center" vertical="center" wrapText="1"/>
    </xf>
    <xf numFmtId="166" fontId="54" fillId="0" borderId="5" xfId="1" applyNumberFormat="1" applyFont="1" applyFill="1" applyBorder="1" applyAlignment="1">
      <alignment horizontal="center" vertical="center" wrapText="1"/>
    </xf>
    <xf numFmtId="166" fontId="40" fillId="0" borderId="16" xfId="0" applyNumberFormat="1" applyFont="1" applyBorder="1" applyAlignment="1">
      <alignment horizontal="center" vertical="center"/>
    </xf>
    <xf numFmtId="166" fontId="40" fillId="0" borderId="11" xfId="0" applyNumberFormat="1" applyFont="1" applyBorder="1" applyAlignment="1">
      <alignment horizontal="center" vertical="center"/>
    </xf>
    <xf numFmtId="0" fontId="53" fillId="0" borderId="14" xfId="0" applyFont="1" applyBorder="1" applyAlignment="1">
      <alignment horizontal="center" vertical="center" wrapText="1"/>
    </xf>
    <xf numFmtId="0" fontId="53" fillId="0" borderId="13" xfId="0" applyFont="1" applyBorder="1" applyAlignment="1">
      <alignment horizontal="center" vertical="center" wrapText="1"/>
    </xf>
    <xf numFmtId="0" fontId="47" fillId="0" borderId="0" xfId="0" applyFont="1" applyAlignment="1">
      <alignment horizontal="center"/>
    </xf>
    <xf numFmtId="0" fontId="48" fillId="0" borderId="0" xfId="0" applyFont="1" applyAlignment="1">
      <alignment horizontal="center"/>
    </xf>
    <xf numFmtId="0" fontId="47" fillId="0" borderId="0" xfId="0" applyFont="1" applyAlignment="1">
      <alignment horizontal="left"/>
    </xf>
    <xf numFmtId="164" fontId="5" fillId="0" borderId="4" xfId="1" applyNumberFormat="1" applyFont="1" applyFill="1" applyBorder="1" applyAlignment="1">
      <alignment horizontal="center" vertical="center" wrapText="1"/>
    </xf>
    <xf numFmtId="164" fontId="5" fillId="0" borderId="5" xfId="1" applyNumberFormat="1" applyFon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9" fillId="3" borderId="20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0" fillId="0" borderId="21" xfId="0" applyBorder="1" applyAlignment="1">
      <alignment horizontal="center"/>
    </xf>
    <xf numFmtId="0" fontId="2" fillId="0" borderId="12" xfId="0" applyFont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3" fillId="0" borderId="1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2" fillId="0" borderId="7" xfId="0" applyFont="1" applyBorder="1" applyAlignment="1">
      <alignment horizontal="right"/>
    </xf>
    <xf numFmtId="0" fontId="2" fillId="0" borderId="14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0" fillId="8" borderId="20" xfId="0" applyFont="1" applyFill="1" applyBorder="1" applyAlignment="1">
      <alignment horizontal="center" vertical="center"/>
    </xf>
    <xf numFmtId="0" fontId="29" fillId="9" borderId="20" xfId="0" applyFont="1" applyFill="1" applyBorder="1" applyAlignment="1">
      <alignment horizontal="center" vertical="center"/>
    </xf>
    <xf numFmtId="0" fontId="30" fillId="10" borderId="20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3" fillId="0" borderId="4" xfId="0" applyFont="1" applyBorder="1" applyAlignment="1">
      <alignment horizontal="left" vertical="center" wrapText="1"/>
    </xf>
    <xf numFmtId="0" fontId="23" fillId="0" borderId="20" xfId="0" applyFont="1" applyBorder="1" applyAlignment="1">
      <alignment horizontal="left" vertical="center" wrapText="1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164" fontId="22" fillId="0" borderId="4" xfId="1" applyNumberFormat="1" applyFont="1" applyFill="1" applyBorder="1" applyAlignment="1">
      <alignment horizontal="center" vertical="center" wrapText="1"/>
    </xf>
    <xf numFmtId="164" fontId="22" fillId="0" borderId="5" xfId="1" applyNumberFormat="1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5" fillId="0" borderId="27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0" fontId="25" fillId="0" borderId="24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/>
    </xf>
    <xf numFmtId="0" fontId="29" fillId="9" borderId="1" xfId="0" applyFont="1" applyFill="1" applyBorder="1" applyAlignment="1">
      <alignment horizontal="center" vertical="center"/>
    </xf>
    <xf numFmtId="0" fontId="30" fillId="10" borderId="1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46" fillId="0" borderId="41" xfId="0" applyFont="1" applyBorder="1" applyAlignment="1">
      <alignment horizontal="left" vertical="center" wrapText="1"/>
    </xf>
    <xf numFmtId="0" fontId="46" fillId="0" borderId="20" xfId="0" applyFont="1" applyBorder="1" applyAlignment="1">
      <alignment horizontal="left" vertical="center" wrapText="1"/>
    </xf>
    <xf numFmtId="0" fontId="46" fillId="0" borderId="42" xfId="0" applyFont="1" applyBorder="1" applyAlignment="1">
      <alignment horizontal="left" vertical="center" wrapText="1"/>
    </xf>
    <xf numFmtId="164" fontId="5" fillId="0" borderId="16" xfId="1" applyNumberFormat="1" applyFont="1" applyFill="1" applyBorder="1" applyAlignment="1">
      <alignment horizontal="center" vertical="center" wrapText="1"/>
    </xf>
    <xf numFmtId="164" fontId="5" fillId="0" borderId="11" xfId="1" applyNumberFormat="1" applyFont="1" applyFill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43" fillId="0" borderId="7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43" fillId="0" borderId="43" xfId="0" applyFont="1" applyBorder="1" applyAlignment="1">
      <alignment horizontal="center" vertical="center"/>
    </xf>
    <xf numFmtId="0" fontId="45" fillId="0" borderId="41" xfId="0" applyFont="1" applyBorder="1" applyAlignment="1">
      <alignment horizontal="left" vertical="center" wrapText="1"/>
    </xf>
    <xf numFmtId="0" fontId="45" fillId="0" borderId="20" xfId="0" applyFont="1" applyBorder="1" applyAlignment="1">
      <alignment horizontal="left" vertical="center" wrapText="1"/>
    </xf>
    <xf numFmtId="0" fontId="45" fillId="0" borderId="42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164" fontId="0" fillId="0" borderId="16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44" fillId="0" borderId="0" xfId="0" applyFont="1" applyAlignment="1">
      <alignment horizontal="center" vertical="center" wrapText="1"/>
    </xf>
    <xf numFmtId="0" fontId="10" fillId="8" borderId="29" xfId="0" applyFont="1" applyFill="1" applyBorder="1" applyAlignment="1">
      <alignment horizontal="center" vertical="center"/>
    </xf>
    <xf numFmtId="0" fontId="10" fillId="8" borderId="30" xfId="0" applyFont="1" applyFill="1" applyBorder="1" applyAlignment="1">
      <alignment horizontal="center" vertical="center"/>
    </xf>
    <xf numFmtId="0" fontId="10" fillId="8" borderId="31" xfId="0" applyFont="1" applyFill="1" applyBorder="1" applyAlignment="1">
      <alignment horizontal="center" vertical="center"/>
    </xf>
    <xf numFmtId="0" fontId="29" fillId="9" borderId="29" xfId="0" applyFont="1" applyFill="1" applyBorder="1" applyAlignment="1">
      <alignment horizontal="center" vertical="center"/>
    </xf>
    <xf numFmtId="0" fontId="29" fillId="9" borderId="30" xfId="0" applyFont="1" applyFill="1" applyBorder="1" applyAlignment="1">
      <alignment horizontal="center" vertical="center"/>
    </xf>
    <xf numFmtId="0" fontId="29" fillId="9" borderId="31" xfId="0" applyFont="1" applyFill="1" applyBorder="1" applyAlignment="1">
      <alignment horizontal="center" vertical="center"/>
    </xf>
    <xf numFmtId="0" fontId="30" fillId="10" borderId="38" xfId="0" applyFont="1" applyFill="1" applyBorder="1" applyAlignment="1">
      <alignment horizontal="center" vertical="center"/>
    </xf>
    <xf numFmtId="0" fontId="30" fillId="10" borderId="39" xfId="0" applyFont="1" applyFill="1" applyBorder="1" applyAlignment="1">
      <alignment horizontal="center" vertical="center"/>
    </xf>
    <xf numFmtId="0" fontId="30" fillId="10" borderId="40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33" fillId="8" borderId="4" xfId="0" applyFont="1" applyFill="1" applyBorder="1" applyAlignment="1">
      <alignment horizontal="center" vertical="center"/>
    </xf>
    <xf numFmtId="0" fontId="33" fillId="8" borderId="6" xfId="0" applyFont="1" applyFill="1" applyBorder="1" applyAlignment="1">
      <alignment horizontal="center" vertical="center"/>
    </xf>
    <xf numFmtId="0" fontId="34" fillId="9" borderId="1" xfId="0" applyFont="1" applyFill="1" applyBorder="1" applyAlignment="1">
      <alignment horizontal="center" vertical="center"/>
    </xf>
    <xf numFmtId="0" fontId="33" fillId="8" borderId="1" xfId="0" applyFont="1" applyFill="1" applyBorder="1" applyAlignment="1">
      <alignment horizontal="center" vertical="center"/>
    </xf>
    <xf numFmtId="0" fontId="35" fillId="10" borderId="1" xfId="0" applyFont="1" applyFill="1" applyBorder="1" applyAlignment="1">
      <alignment horizontal="center" vertical="center"/>
    </xf>
    <xf numFmtId="0" fontId="37" fillId="0" borderId="28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left" vertical="center" wrapText="1"/>
    </xf>
    <xf numFmtId="0" fontId="37" fillId="0" borderId="5" xfId="0" applyFont="1" applyBorder="1" applyAlignment="1">
      <alignment horizontal="left" vertical="center" wrapText="1"/>
    </xf>
    <xf numFmtId="0" fontId="33" fillId="0" borderId="27" xfId="0" applyFont="1" applyBorder="1" applyAlignment="1">
      <alignment horizontal="left" vertical="center" wrapText="1"/>
    </xf>
    <xf numFmtId="0" fontId="33" fillId="0" borderId="20" xfId="0" applyFont="1" applyBorder="1" applyAlignment="1">
      <alignment horizontal="left" vertical="center" wrapText="1"/>
    </xf>
    <xf numFmtId="164" fontId="40" fillId="0" borderId="4" xfId="1" applyNumberFormat="1" applyFont="1" applyFill="1" applyBorder="1" applyAlignment="1">
      <alignment horizontal="center" vertical="center" wrapText="1"/>
    </xf>
    <xf numFmtId="164" fontId="40" fillId="0" borderId="5" xfId="1" applyNumberFormat="1" applyFont="1" applyFill="1" applyBorder="1" applyAlignment="1">
      <alignment horizontal="center" vertical="center" wrapText="1"/>
    </xf>
    <xf numFmtId="164" fontId="40" fillId="0" borderId="4" xfId="0" applyNumberFormat="1" applyFont="1" applyBorder="1" applyAlignment="1">
      <alignment horizontal="center" vertical="center"/>
    </xf>
    <xf numFmtId="164" fontId="40" fillId="0" borderId="5" xfId="0" applyNumberFormat="1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3" fillId="0" borderId="20" xfId="0" applyFont="1" applyBorder="1" applyAlignment="1">
      <alignment horizontal="center" vertical="center"/>
    </xf>
    <xf numFmtId="0" fontId="56" fillId="0" borderId="46" xfId="0" applyFont="1" applyBorder="1" applyAlignment="1">
      <alignment horizontal="center" vertical="center" wrapText="1"/>
    </xf>
    <xf numFmtId="0" fontId="55" fillId="0" borderId="2" xfId="0" applyFont="1" applyBorder="1" applyAlignment="1">
      <alignment vertical="center" wrapText="1"/>
    </xf>
    <xf numFmtId="0" fontId="56" fillId="0" borderId="47" xfId="0" applyFont="1" applyBorder="1" applyAlignment="1">
      <alignment horizontal="center" vertical="center" wrapText="1"/>
    </xf>
    <xf numFmtId="166" fontId="54" fillId="0" borderId="46" xfId="1" applyNumberFormat="1" applyFont="1" applyFill="1" applyBorder="1" applyAlignment="1">
      <alignment vertical="center" wrapText="1"/>
    </xf>
    <xf numFmtId="166" fontId="40" fillId="0" borderId="47" xfId="0" applyNumberFormat="1" applyFont="1" applyBorder="1" applyAlignment="1">
      <alignment vertical="center"/>
    </xf>
    <xf numFmtId="166" fontId="55" fillId="0" borderId="2" xfId="0" applyNumberFormat="1" applyFont="1" applyBorder="1" applyAlignment="1">
      <alignment horizontal="center" vertical="center"/>
    </xf>
    <xf numFmtId="166" fontId="54" fillId="7" borderId="46" xfId="1" applyNumberFormat="1" applyFont="1" applyFill="1" applyBorder="1" applyAlignment="1">
      <alignment vertical="center" wrapText="1"/>
    </xf>
    <xf numFmtId="166" fontId="40" fillId="0" borderId="46" xfId="0" applyNumberFormat="1" applyFont="1" applyBorder="1" applyAlignment="1">
      <alignment vertical="center"/>
    </xf>
    <xf numFmtId="0" fontId="57" fillId="0" borderId="38" xfId="0" applyFont="1" applyBorder="1" applyAlignment="1">
      <alignment horizontal="center" vertical="center"/>
    </xf>
    <xf numFmtId="0" fontId="57" fillId="0" borderId="39" xfId="0" applyFont="1" applyBorder="1" applyAlignment="1">
      <alignment horizontal="center" vertical="center"/>
    </xf>
    <xf numFmtId="0" fontId="50" fillId="0" borderId="39" xfId="0" applyFont="1" applyBorder="1" applyAlignment="1">
      <alignment vertical="center"/>
    </xf>
    <xf numFmtId="165" fontId="58" fillId="0" borderId="39" xfId="0" applyNumberFormat="1" applyFont="1" applyBorder="1" applyAlignment="1">
      <alignment vertical="center"/>
    </xf>
    <xf numFmtId="166" fontId="58" fillId="0" borderId="40" xfId="0" applyNumberFormat="1" applyFont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C6D219"/>
      <color rgb="FFEEAD1A"/>
      <color rgb="FF007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Gustavo Adolfo Ramírez Garrido" id="{C9BCAFDB-B7D2-4AB4-A30B-781E7C08DA88}" userId="S::gustavo.ramirez@infihuila.gov.co::156ab75e-082a-41a6-b566-b535e5aa5d4d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24" dT="2024-07-29T22:03:40.62" personId="{C9BCAFDB-B7D2-4AB4-A30B-781E7C08DA88}" id="{4E13F0F7-688F-48E7-8F01-023EE894A587}">
    <text>No aplica Iva según asesoría de la Dr Lina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J23" dT="2024-07-29T22:03:40.62" personId="{C9BCAFDB-B7D2-4AB4-A30B-781E7C08DA88}" id="{6C1E4189-257A-4EF4-9E6C-F5349A5573FD}">
    <text>No aplica Iva según asesoría de la Dr Lina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J23" dT="2024-07-29T22:03:40.62" personId="{C9BCAFDB-B7D2-4AB4-A30B-781E7C08DA88}" id="{59521944-FDBA-4F58-86CA-68E7FF66D645}">
    <text>No aplica Iva según asesoría de la Dr Lina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Relationship Id="rId4" Type="http://schemas.microsoft.com/office/2017/10/relationships/threadedComment" Target="../threadedComments/threadedComment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Relationship Id="rId4" Type="http://schemas.microsoft.com/office/2017/10/relationships/threadedComment" Target="../threadedComments/threadedComment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D0E3E-04D0-400B-8A80-51F20A14A6BA}">
  <dimension ref="B2:X39"/>
  <sheetViews>
    <sheetView topLeftCell="A26" zoomScale="80" zoomScaleNormal="80" workbookViewId="0">
      <selection activeCell="G24" sqref="G24"/>
    </sheetView>
  </sheetViews>
  <sheetFormatPr baseColWidth="10" defaultRowHeight="15" x14ac:dyDescent="0.25"/>
  <cols>
    <col min="1" max="1" width="2.140625" customWidth="1"/>
    <col min="2" max="2" width="5.85546875" customWidth="1"/>
    <col min="3" max="3" width="36.7109375" customWidth="1"/>
    <col min="4" max="4" width="6.7109375" customWidth="1"/>
    <col min="5" max="6" width="11.5703125" customWidth="1"/>
    <col min="7" max="7" width="13.7109375" customWidth="1"/>
    <col min="8" max="8" width="2.140625" customWidth="1"/>
    <col min="9" max="9" width="12" customWidth="1"/>
    <col min="10" max="10" width="10.85546875" customWidth="1"/>
    <col min="11" max="11" width="12.28515625" customWidth="1"/>
    <col min="12" max="12" width="1.7109375" customWidth="1"/>
    <col min="13" max="13" width="11.7109375" customWidth="1"/>
    <col min="14" max="14" width="10.7109375" customWidth="1"/>
    <col min="15" max="15" width="12.7109375" customWidth="1"/>
    <col min="16" max="16" width="1.85546875" customWidth="1"/>
    <col min="17" max="17" width="12.7109375" customWidth="1"/>
    <col min="18" max="18" width="10.7109375" customWidth="1"/>
    <col min="19" max="19" width="12.85546875" customWidth="1"/>
    <col min="20" max="21" width="2.42578125" customWidth="1"/>
    <col min="22" max="22" width="11.42578125" customWidth="1"/>
    <col min="23" max="23" width="10.85546875" customWidth="1"/>
    <col min="24" max="24" width="14.28515625" customWidth="1"/>
  </cols>
  <sheetData>
    <row r="2" spans="2:24" ht="25.5" customHeight="1" x14ac:dyDescent="0.25">
      <c r="B2" s="225" t="s">
        <v>21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</row>
    <row r="4" spans="2:24" ht="20.25" customHeight="1" x14ac:dyDescent="0.25">
      <c r="D4" s="2"/>
      <c r="E4" s="226" t="s">
        <v>34</v>
      </c>
      <c r="F4" s="226"/>
      <c r="G4" s="226"/>
      <c r="H4" s="3"/>
      <c r="I4" s="226" t="s">
        <v>36</v>
      </c>
      <c r="J4" s="226"/>
      <c r="K4" s="226"/>
      <c r="L4" s="3"/>
      <c r="M4" s="226" t="s">
        <v>38</v>
      </c>
      <c r="N4" s="226"/>
      <c r="O4" s="226"/>
      <c r="Q4" s="226" t="s">
        <v>35</v>
      </c>
      <c r="R4" s="226"/>
      <c r="S4" s="226"/>
      <c r="V4" s="233" t="s">
        <v>40</v>
      </c>
      <c r="W4" s="233"/>
      <c r="X4" s="233"/>
    </row>
    <row r="5" spans="2:24" ht="21" customHeight="1" x14ac:dyDescent="0.25">
      <c r="B5" s="227" t="s">
        <v>0</v>
      </c>
      <c r="C5" s="227" t="s">
        <v>1</v>
      </c>
      <c r="D5" s="227" t="s">
        <v>58</v>
      </c>
      <c r="E5" s="227" t="s">
        <v>3</v>
      </c>
      <c r="F5" s="227" t="s">
        <v>22</v>
      </c>
      <c r="G5" s="227" t="s">
        <v>39</v>
      </c>
      <c r="I5" s="227" t="s">
        <v>3</v>
      </c>
      <c r="J5" s="227" t="s">
        <v>22</v>
      </c>
      <c r="K5" s="227" t="s">
        <v>39</v>
      </c>
      <c r="M5" s="227" t="s">
        <v>3</v>
      </c>
      <c r="N5" s="227" t="s">
        <v>22</v>
      </c>
      <c r="O5" s="227" t="s">
        <v>39</v>
      </c>
      <c r="Q5" s="227" t="s">
        <v>3</v>
      </c>
      <c r="R5" s="227" t="s">
        <v>22</v>
      </c>
      <c r="S5" s="227" t="s">
        <v>39</v>
      </c>
      <c r="V5" s="227" t="s">
        <v>3</v>
      </c>
      <c r="W5" s="227" t="s">
        <v>22</v>
      </c>
      <c r="X5" s="227" t="s">
        <v>39</v>
      </c>
    </row>
    <row r="6" spans="2:24" ht="21" customHeight="1" x14ac:dyDescent="0.25">
      <c r="B6" s="228"/>
      <c r="C6" s="228"/>
      <c r="D6" s="228"/>
      <c r="E6" s="228"/>
      <c r="F6" s="228"/>
      <c r="G6" s="228"/>
      <c r="I6" s="228"/>
      <c r="J6" s="228"/>
      <c r="K6" s="228"/>
      <c r="M6" s="228"/>
      <c r="N6" s="228"/>
      <c r="O6" s="228"/>
      <c r="Q6" s="228"/>
      <c r="R6" s="228"/>
      <c r="S6" s="228"/>
      <c r="V6" s="228"/>
      <c r="W6" s="228"/>
      <c r="X6" s="228"/>
    </row>
    <row r="7" spans="2:24" ht="16.5" customHeight="1" x14ac:dyDescent="0.25">
      <c r="B7" s="234" t="s">
        <v>4</v>
      </c>
      <c r="C7" s="235"/>
      <c r="D7" s="235"/>
      <c r="E7" s="235"/>
      <c r="F7" s="235"/>
      <c r="G7" s="236"/>
    </row>
    <row r="8" spans="2:24" ht="33" customHeight="1" x14ac:dyDescent="0.25">
      <c r="B8" s="6">
        <v>1</v>
      </c>
      <c r="C8" s="31" t="s">
        <v>43</v>
      </c>
      <c r="D8" s="32">
        <v>5</v>
      </c>
      <c r="E8" s="34">
        <v>45000</v>
      </c>
      <c r="F8" s="33" t="s">
        <v>23</v>
      </c>
      <c r="G8" s="9">
        <f>E8*D8</f>
        <v>225000</v>
      </c>
      <c r="I8" s="4">
        <v>45000</v>
      </c>
      <c r="J8" s="8" t="s">
        <v>23</v>
      </c>
      <c r="K8" s="10">
        <f>I8*D8</f>
        <v>225000</v>
      </c>
      <c r="M8" s="4">
        <v>40000</v>
      </c>
      <c r="N8" s="8" t="s">
        <v>23</v>
      </c>
      <c r="O8" s="10">
        <f>M8*D8</f>
        <v>200000</v>
      </c>
      <c r="Q8" s="4">
        <v>35000</v>
      </c>
      <c r="R8" s="8" t="s">
        <v>23</v>
      </c>
      <c r="S8" s="10">
        <f>Q8*D8</f>
        <v>175000</v>
      </c>
      <c r="V8" s="10">
        <f>AVERAGE(E8,I8,M8,Q8)</f>
        <v>41250</v>
      </c>
      <c r="W8" s="10">
        <v>0</v>
      </c>
      <c r="X8" s="10">
        <f>V8*D8</f>
        <v>206250</v>
      </c>
    </row>
    <row r="9" spans="2:24" ht="33" customHeight="1" x14ac:dyDescent="0.25">
      <c r="B9" s="6">
        <v>2</v>
      </c>
      <c r="C9" s="31" t="s">
        <v>44</v>
      </c>
      <c r="D9" s="32">
        <v>18</v>
      </c>
      <c r="E9" s="34">
        <v>45000</v>
      </c>
      <c r="F9" s="33" t="s">
        <v>23</v>
      </c>
      <c r="G9" s="9">
        <f t="shared" ref="G9:G29" si="0">E9*D9</f>
        <v>810000</v>
      </c>
      <c r="I9" s="4">
        <v>45000</v>
      </c>
      <c r="J9" s="8" t="s">
        <v>23</v>
      </c>
      <c r="K9" s="10">
        <f t="shared" ref="K9:K22" si="1">I9*D9</f>
        <v>810000</v>
      </c>
      <c r="M9" s="4">
        <v>40000</v>
      </c>
      <c r="N9" s="8" t="s">
        <v>23</v>
      </c>
      <c r="O9" s="10">
        <f t="shared" ref="O9:O29" si="2">M9*D9</f>
        <v>720000</v>
      </c>
      <c r="Q9" s="4">
        <v>49000</v>
      </c>
      <c r="R9" s="8" t="s">
        <v>23</v>
      </c>
      <c r="S9" s="10">
        <f t="shared" ref="S9:S29" si="3">Q9*D9</f>
        <v>882000</v>
      </c>
      <c r="V9" s="10">
        <f t="shared" ref="V9:V28" si="4">AVERAGE(E9,I9,M9,Q9)</f>
        <v>44750</v>
      </c>
      <c r="W9" s="10">
        <v>0</v>
      </c>
      <c r="X9" s="10">
        <f t="shared" ref="X9:X17" si="5">V9*D9</f>
        <v>805500</v>
      </c>
    </row>
    <row r="10" spans="2:24" ht="33" customHeight="1" x14ac:dyDescent="0.25">
      <c r="B10" s="6">
        <v>3</v>
      </c>
      <c r="C10" s="31" t="s">
        <v>45</v>
      </c>
      <c r="D10" s="32">
        <v>5</v>
      </c>
      <c r="E10" s="34">
        <v>45000</v>
      </c>
      <c r="F10" s="33" t="s">
        <v>23</v>
      </c>
      <c r="G10" s="9">
        <f t="shared" si="0"/>
        <v>225000</v>
      </c>
      <c r="I10" s="4">
        <v>45000</v>
      </c>
      <c r="J10" s="8" t="s">
        <v>23</v>
      </c>
      <c r="K10" s="10">
        <f t="shared" si="1"/>
        <v>225000</v>
      </c>
      <c r="M10" s="4">
        <v>40000</v>
      </c>
      <c r="N10" s="8" t="s">
        <v>23</v>
      </c>
      <c r="O10" s="10">
        <f t="shared" si="2"/>
        <v>200000</v>
      </c>
      <c r="Q10" s="4">
        <v>35000</v>
      </c>
      <c r="R10" s="8" t="s">
        <v>23</v>
      </c>
      <c r="S10" s="10">
        <f t="shared" si="3"/>
        <v>175000</v>
      </c>
      <c r="V10" s="10">
        <f t="shared" si="4"/>
        <v>41250</v>
      </c>
      <c r="W10" s="10">
        <v>0</v>
      </c>
      <c r="X10" s="10">
        <f t="shared" si="5"/>
        <v>206250</v>
      </c>
    </row>
    <row r="11" spans="2:24" ht="33" customHeight="1" x14ac:dyDescent="0.25">
      <c r="B11" s="6">
        <v>4</v>
      </c>
      <c r="C11" s="31" t="s">
        <v>46</v>
      </c>
      <c r="D11" s="32">
        <v>3</v>
      </c>
      <c r="E11" s="34">
        <v>85000</v>
      </c>
      <c r="F11" s="33" t="s">
        <v>23</v>
      </c>
      <c r="G11" s="9">
        <f t="shared" si="0"/>
        <v>255000</v>
      </c>
      <c r="I11" s="4">
        <v>80000</v>
      </c>
      <c r="J11" s="8" t="s">
        <v>23</v>
      </c>
      <c r="K11" s="10">
        <f t="shared" si="1"/>
        <v>240000</v>
      </c>
      <c r="M11" s="4">
        <v>90000</v>
      </c>
      <c r="N11" s="8" t="s">
        <v>23</v>
      </c>
      <c r="O11" s="10">
        <f t="shared" si="2"/>
        <v>270000</v>
      </c>
      <c r="Q11" s="4">
        <v>78000</v>
      </c>
      <c r="R11" s="8" t="s">
        <v>23</v>
      </c>
      <c r="S11" s="10">
        <f t="shared" si="3"/>
        <v>234000</v>
      </c>
      <c r="V11" s="10">
        <f t="shared" si="4"/>
        <v>83250</v>
      </c>
      <c r="W11" s="10">
        <v>0</v>
      </c>
      <c r="X11" s="10">
        <f t="shared" si="5"/>
        <v>249750</v>
      </c>
    </row>
    <row r="12" spans="2:24" ht="33" customHeight="1" x14ac:dyDescent="0.25">
      <c r="B12" s="6">
        <v>5</v>
      </c>
      <c r="C12" s="31" t="s">
        <v>47</v>
      </c>
      <c r="D12" s="32">
        <v>5</v>
      </c>
      <c r="E12" s="34">
        <v>89000</v>
      </c>
      <c r="F12" s="33" t="s">
        <v>23</v>
      </c>
      <c r="G12" s="9">
        <f t="shared" si="0"/>
        <v>445000</v>
      </c>
      <c r="I12" s="4">
        <v>150000</v>
      </c>
      <c r="J12" s="8" t="s">
        <v>23</v>
      </c>
      <c r="K12" s="10">
        <f t="shared" si="1"/>
        <v>750000</v>
      </c>
      <c r="M12" s="4">
        <v>80000</v>
      </c>
      <c r="N12" s="8" t="s">
        <v>23</v>
      </c>
      <c r="O12" s="10">
        <f t="shared" si="2"/>
        <v>400000</v>
      </c>
      <c r="Q12" s="4">
        <v>60000</v>
      </c>
      <c r="R12" s="8" t="s">
        <v>23</v>
      </c>
      <c r="S12" s="10">
        <f t="shared" si="3"/>
        <v>300000</v>
      </c>
      <c r="V12" s="10">
        <f t="shared" si="4"/>
        <v>94750</v>
      </c>
      <c r="W12" s="10">
        <v>0</v>
      </c>
      <c r="X12" s="10">
        <f t="shared" si="5"/>
        <v>473750</v>
      </c>
    </row>
    <row r="13" spans="2:24" ht="33" customHeight="1" x14ac:dyDescent="0.25">
      <c r="B13" s="6">
        <v>6</v>
      </c>
      <c r="C13" s="31" t="s">
        <v>48</v>
      </c>
      <c r="D13" s="32">
        <v>18</v>
      </c>
      <c r="E13" s="34">
        <v>23000</v>
      </c>
      <c r="F13" s="33" t="s">
        <v>23</v>
      </c>
      <c r="G13" s="9">
        <f t="shared" si="0"/>
        <v>414000</v>
      </c>
      <c r="I13" s="4">
        <v>35000</v>
      </c>
      <c r="J13" s="8" t="s">
        <v>23</v>
      </c>
      <c r="K13" s="10">
        <f t="shared" si="1"/>
        <v>630000</v>
      </c>
      <c r="M13" s="4">
        <v>35000</v>
      </c>
      <c r="N13" s="8" t="s">
        <v>23</v>
      </c>
      <c r="O13" s="10">
        <f t="shared" si="2"/>
        <v>630000</v>
      </c>
      <c r="Q13" s="4">
        <v>24000</v>
      </c>
      <c r="R13" s="8" t="s">
        <v>23</v>
      </c>
      <c r="S13" s="10">
        <f t="shared" si="3"/>
        <v>432000</v>
      </c>
      <c r="V13" s="10">
        <f t="shared" si="4"/>
        <v>29250</v>
      </c>
      <c r="W13" s="10">
        <v>0</v>
      </c>
      <c r="X13" s="10">
        <f t="shared" si="5"/>
        <v>526500</v>
      </c>
    </row>
    <row r="14" spans="2:24" ht="33" customHeight="1" x14ac:dyDescent="0.25">
      <c r="B14" s="6">
        <v>7</v>
      </c>
      <c r="C14" s="31" t="s">
        <v>49</v>
      </c>
      <c r="D14" s="32">
        <v>18</v>
      </c>
      <c r="E14" s="34">
        <v>28000</v>
      </c>
      <c r="F14" s="33" t="s">
        <v>23</v>
      </c>
      <c r="G14" s="9">
        <f t="shared" si="0"/>
        <v>504000</v>
      </c>
      <c r="I14" s="4">
        <v>35000</v>
      </c>
      <c r="J14" s="8" t="s">
        <v>23</v>
      </c>
      <c r="K14" s="10">
        <f t="shared" si="1"/>
        <v>630000</v>
      </c>
      <c r="M14" s="4">
        <v>40000</v>
      </c>
      <c r="N14" s="8" t="s">
        <v>23</v>
      </c>
      <c r="O14" s="10">
        <f t="shared" si="2"/>
        <v>720000</v>
      </c>
      <c r="Q14" s="4">
        <v>25000</v>
      </c>
      <c r="R14" s="8" t="s">
        <v>23</v>
      </c>
      <c r="S14" s="10">
        <f t="shared" si="3"/>
        <v>450000</v>
      </c>
      <c r="V14" s="10">
        <f t="shared" si="4"/>
        <v>32000</v>
      </c>
      <c r="W14" s="10">
        <v>0</v>
      </c>
      <c r="X14" s="10">
        <f t="shared" si="5"/>
        <v>576000</v>
      </c>
    </row>
    <row r="15" spans="2:24" ht="33" customHeight="1" x14ac:dyDescent="0.25">
      <c r="B15" s="6">
        <v>8</v>
      </c>
      <c r="C15" s="31" t="s">
        <v>50</v>
      </c>
      <c r="D15" s="32">
        <v>11</v>
      </c>
      <c r="E15" s="34">
        <v>180000</v>
      </c>
      <c r="F15" s="33" t="s">
        <v>23</v>
      </c>
      <c r="G15" s="9">
        <f t="shared" si="0"/>
        <v>1980000</v>
      </c>
      <c r="I15" s="4">
        <v>190000</v>
      </c>
      <c r="J15" s="8" t="s">
        <v>23</v>
      </c>
      <c r="K15" s="37">
        <f t="shared" si="1"/>
        <v>2090000</v>
      </c>
      <c r="M15" s="35">
        <v>0</v>
      </c>
      <c r="N15" s="36" t="s">
        <v>23</v>
      </c>
      <c r="O15" s="39">
        <f t="shared" si="2"/>
        <v>0</v>
      </c>
      <c r="Q15" s="4">
        <v>160000</v>
      </c>
      <c r="R15" s="8" t="s">
        <v>23</v>
      </c>
      <c r="S15" s="10">
        <f t="shared" si="3"/>
        <v>1760000</v>
      </c>
      <c r="V15" s="10">
        <f>AVERAGE(E15,I15,Q15)</f>
        <v>176666.66666666666</v>
      </c>
      <c r="W15" s="10">
        <v>0</v>
      </c>
      <c r="X15" s="10">
        <f t="shared" si="5"/>
        <v>1943333.3333333333</v>
      </c>
    </row>
    <row r="16" spans="2:24" ht="33" customHeight="1" x14ac:dyDescent="0.25">
      <c r="B16" s="6">
        <v>9</v>
      </c>
      <c r="C16" s="31" t="s">
        <v>12</v>
      </c>
      <c r="D16" s="32">
        <v>18</v>
      </c>
      <c r="E16" s="34">
        <v>32000</v>
      </c>
      <c r="F16" s="33" t="s">
        <v>23</v>
      </c>
      <c r="G16" s="9">
        <f t="shared" si="0"/>
        <v>576000</v>
      </c>
      <c r="I16" s="4">
        <v>50000</v>
      </c>
      <c r="J16" s="8" t="s">
        <v>23</v>
      </c>
      <c r="K16" s="10">
        <f t="shared" si="1"/>
        <v>900000</v>
      </c>
      <c r="M16" s="4">
        <v>60000</v>
      </c>
      <c r="N16" s="36" t="s">
        <v>23</v>
      </c>
      <c r="O16" s="10">
        <f t="shared" si="2"/>
        <v>1080000</v>
      </c>
      <c r="Q16" s="4">
        <v>47000</v>
      </c>
      <c r="R16" s="8" t="s">
        <v>23</v>
      </c>
      <c r="S16" s="10">
        <f t="shared" si="3"/>
        <v>846000</v>
      </c>
      <c r="V16" s="10">
        <f t="shared" si="4"/>
        <v>47250</v>
      </c>
      <c r="W16" s="10"/>
      <c r="X16" s="10">
        <f t="shared" si="5"/>
        <v>850500</v>
      </c>
    </row>
    <row r="17" spans="2:24" ht="33" customHeight="1" x14ac:dyDescent="0.25">
      <c r="B17" s="6">
        <v>10</v>
      </c>
      <c r="C17" s="31" t="s">
        <v>51</v>
      </c>
      <c r="D17" s="32">
        <v>7</v>
      </c>
      <c r="E17" s="34">
        <v>70000</v>
      </c>
      <c r="F17" s="33" t="s">
        <v>23</v>
      </c>
      <c r="G17" s="9">
        <f t="shared" si="0"/>
        <v>490000</v>
      </c>
      <c r="I17" s="4">
        <v>80000</v>
      </c>
      <c r="J17" s="8" t="s">
        <v>23</v>
      </c>
      <c r="K17" s="10">
        <f t="shared" si="1"/>
        <v>560000</v>
      </c>
      <c r="M17" s="4">
        <v>0</v>
      </c>
      <c r="N17" s="8" t="s">
        <v>23</v>
      </c>
      <c r="O17" s="39">
        <f t="shared" si="2"/>
        <v>0</v>
      </c>
      <c r="Q17" s="4">
        <v>56000</v>
      </c>
      <c r="R17" s="8" t="s">
        <v>23</v>
      </c>
      <c r="S17" s="10">
        <f t="shared" si="3"/>
        <v>392000</v>
      </c>
      <c r="V17" s="10">
        <f>AVERAGE(E17,I17,Q17)</f>
        <v>68666.666666666672</v>
      </c>
      <c r="W17" s="10"/>
      <c r="X17" s="10">
        <f t="shared" si="5"/>
        <v>480666.66666666669</v>
      </c>
    </row>
    <row r="18" spans="2:24" ht="18.75" customHeight="1" x14ac:dyDescent="0.25">
      <c r="B18" s="229" t="s">
        <v>16</v>
      </c>
      <c r="C18" s="231"/>
      <c r="D18" s="231"/>
      <c r="E18" s="230"/>
      <c r="F18" s="231"/>
      <c r="G18" s="232"/>
      <c r="I18" s="221"/>
      <c r="J18" s="222"/>
      <c r="K18" s="222"/>
      <c r="M18" s="221"/>
      <c r="N18" s="222"/>
      <c r="O18" s="222"/>
      <c r="Q18" s="221"/>
      <c r="R18" s="222"/>
      <c r="S18" s="222"/>
      <c r="V18" s="223"/>
      <c r="W18" s="224"/>
      <c r="X18" s="224"/>
    </row>
    <row r="19" spans="2:24" ht="24.75" customHeight="1" x14ac:dyDescent="0.25">
      <c r="B19" s="6">
        <v>11</v>
      </c>
      <c r="C19" s="31" t="s">
        <v>52</v>
      </c>
      <c r="D19" s="32">
        <v>18</v>
      </c>
      <c r="E19" s="34">
        <v>26000</v>
      </c>
      <c r="F19" s="33" t="s">
        <v>23</v>
      </c>
      <c r="G19" s="9">
        <f t="shared" si="0"/>
        <v>468000</v>
      </c>
      <c r="I19" s="4">
        <v>35000</v>
      </c>
      <c r="J19" s="8" t="s">
        <v>23</v>
      </c>
      <c r="K19" s="10">
        <f t="shared" si="1"/>
        <v>630000</v>
      </c>
      <c r="M19" s="4">
        <v>25000</v>
      </c>
      <c r="N19" s="8" t="s">
        <v>23</v>
      </c>
      <c r="O19" s="10">
        <f t="shared" si="2"/>
        <v>450000</v>
      </c>
      <c r="Q19" s="4">
        <v>24000</v>
      </c>
      <c r="R19" s="8" t="s">
        <v>23</v>
      </c>
      <c r="S19" s="10">
        <f t="shared" si="3"/>
        <v>432000</v>
      </c>
      <c r="V19" s="10">
        <f t="shared" si="4"/>
        <v>27500</v>
      </c>
      <c r="W19" s="10">
        <v>0</v>
      </c>
      <c r="X19" s="10">
        <f>V19*D19</f>
        <v>495000</v>
      </c>
    </row>
    <row r="20" spans="2:24" ht="24.75" customHeight="1" x14ac:dyDescent="0.25">
      <c r="B20" s="6">
        <v>12</v>
      </c>
      <c r="C20" s="31" t="s">
        <v>14</v>
      </c>
      <c r="D20" s="32">
        <v>18</v>
      </c>
      <c r="E20" s="34">
        <v>20000</v>
      </c>
      <c r="F20" s="33" t="s">
        <v>23</v>
      </c>
      <c r="G20" s="9">
        <f t="shared" si="0"/>
        <v>360000</v>
      </c>
      <c r="I20" s="4">
        <v>25000</v>
      </c>
      <c r="J20" s="8" t="s">
        <v>23</v>
      </c>
      <c r="K20" s="10">
        <f t="shared" si="1"/>
        <v>450000</v>
      </c>
      <c r="M20" s="4">
        <v>20000</v>
      </c>
      <c r="N20" s="8" t="s">
        <v>23</v>
      </c>
      <c r="O20" s="10">
        <f t="shared" si="2"/>
        <v>360000</v>
      </c>
      <c r="Q20" s="4">
        <v>14000</v>
      </c>
      <c r="R20" s="8" t="s">
        <v>23</v>
      </c>
      <c r="S20" s="10">
        <f t="shared" si="3"/>
        <v>252000</v>
      </c>
      <c r="V20" s="10">
        <f>AVERAGE(E20,I20,M20,Q20)</f>
        <v>19750</v>
      </c>
      <c r="W20" s="10">
        <v>0</v>
      </c>
      <c r="X20" s="10">
        <f t="shared" ref="X20:X22" si="6">V20*D20</f>
        <v>355500</v>
      </c>
    </row>
    <row r="21" spans="2:24" ht="24.75" customHeight="1" x14ac:dyDescent="0.25">
      <c r="B21" s="6">
        <v>13</v>
      </c>
      <c r="C21" s="31" t="s">
        <v>53</v>
      </c>
      <c r="D21" s="32">
        <v>18</v>
      </c>
      <c r="E21" s="34">
        <v>83000</v>
      </c>
      <c r="F21" s="33"/>
      <c r="G21" s="9">
        <f t="shared" si="0"/>
        <v>1494000</v>
      </c>
      <c r="I21" s="4">
        <v>75000</v>
      </c>
      <c r="J21" s="8"/>
      <c r="K21" s="10">
        <f t="shared" si="1"/>
        <v>1350000</v>
      </c>
      <c r="M21" s="4">
        <v>35000</v>
      </c>
      <c r="N21" s="8" t="s">
        <v>23</v>
      </c>
      <c r="O21" s="10">
        <f t="shared" si="2"/>
        <v>630000</v>
      </c>
      <c r="Q21" s="4">
        <v>42000</v>
      </c>
      <c r="R21" s="8" t="s">
        <v>23</v>
      </c>
      <c r="S21" s="10">
        <f t="shared" si="3"/>
        <v>756000</v>
      </c>
      <c r="V21" s="10">
        <f t="shared" si="4"/>
        <v>58750</v>
      </c>
      <c r="W21" s="10">
        <v>0</v>
      </c>
      <c r="X21" s="10">
        <f t="shared" si="6"/>
        <v>1057500</v>
      </c>
    </row>
    <row r="22" spans="2:24" ht="24.75" customHeight="1" x14ac:dyDescent="0.25">
      <c r="B22" s="6">
        <v>14</v>
      </c>
      <c r="C22" s="31" t="s">
        <v>15</v>
      </c>
      <c r="D22" s="32">
        <v>18</v>
      </c>
      <c r="E22" s="34">
        <v>38000</v>
      </c>
      <c r="F22" s="33" t="s">
        <v>23</v>
      </c>
      <c r="G22" s="9">
        <f t="shared" si="0"/>
        <v>684000</v>
      </c>
      <c r="I22" s="4">
        <v>55000</v>
      </c>
      <c r="J22" s="8" t="s">
        <v>23</v>
      </c>
      <c r="K22" s="10">
        <f t="shared" si="1"/>
        <v>990000</v>
      </c>
      <c r="M22" s="4">
        <v>45000</v>
      </c>
      <c r="N22" s="8" t="s">
        <v>23</v>
      </c>
      <c r="O22" s="10">
        <f t="shared" si="2"/>
        <v>810000</v>
      </c>
      <c r="Q22" s="4">
        <v>40000</v>
      </c>
      <c r="R22" s="8" t="s">
        <v>23</v>
      </c>
      <c r="S22" s="10">
        <f t="shared" si="3"/>
        <v>720000</v>
      </c>
      <c r="V22" s="10">
        <f t="shared" si="4"/>
        <v>44500</v>
      </c>
      <c r="W22" s="10">
        <v>0</v>
      </c>
      <c r="X22" s="10">
        <f t="shared" si="6"/>
        <v>801000</v>
      </c>
    </row>
    <row r="23" spans="2:24" ht="21.75" customHeight="1" x14ac:dyDescent="0.25">
      <c r="B23" s="229" t="s">
        <v>17</v>
      </c>
      <c r="C23" s="230"/>
      <c r="D23" s="230"/>
      <c r="E23" s="230"/>
      <c r="F23" s="231"/>
      <c r="G23" s="232"/>
      <c r="I23" s="4"/>
      <c r="M23" s="4"/>
      <c r="Q23" s="4"/>
    </row>
    <row r="24" spans="2:24" ht="54.75" customHeight="1" x14ac:dyDescent="0.25">
      <c r="B24" s="6">
        <v>15</v>
      </c>
      <c r="C24" s="31" t="s">
        <v>54</v>
      </c>
      <c r="D24" s="32">
        <v>18</v>
      </c>
      <c r="E24" s="34">
        <v>390000</v>
      </c>
      <c r="F24" s="33" t="s">
        <v>23</v>
      </c>
      <c r="G24" s="9">
        <f>E24*D24</f>
        <v>7020000</v>
      </c>
      <c r="I24" s="4">
        <v>500000</v>
      </c>
      <c r="J24" s="42">
        <v>0.19</v>
      </c>
      <c r="K24" s="39">
        <f>D24*I24</f>
        <v>9000000</v>
      </c>
      <c r="M24" s="4">
        <v>350000</v>
      </c>
      <c r="N24" s="8" t="s">
        <v>23</v>
      </c>
      <c r="O24" s="10">
        <f t="shared" si="2"/>
        <v>6300000</v>
      </c>
      <c r="Q24" s="4">
        <v>260000</v>
      </c>
      <c r="R24" s="8" t="s">
        <v>23</v>
      </c>
      <c r="S24" s="10">
        <f>Q24*D24</f>
        <v>4680000</v>
      </c>
      <c r="V24" s="10">
        <f t="shared" si="4"/>
        <v>375000</v>
      </c>
      <c r="W24" s="11"/>
      <c r="X24" s="10">
        <f>V24*D24</f>
        <v>6750000</v>
      </c>
    </row>
    <row r="25" spans="2:24" ht="49.5" customHeight="1" x14ac:dyDescent="0.25">
      <c r="B25" s="6">
        <v>16</v>
      </c>
      <c r="C25" s="31" t="s">
        <v>55</v>
      </c>
      <c r="D25" s="32">
        <v>18</v>
      </c>
      <c r="E25" s="34">
        <v>110000</v>
      </c>
      <c r="F25" s="33" t="s">
        <v>23</v>
      </c>
      <c r="G25" s="9">
        <f t="shared" si="0"/>
        <v>1980000</v>
      </c>
      <c r="I25" s="4">
        <v>280000</v>
      </c>
      <c r="J25" s="42">
        <v>0.19</v>
      </c>
      <c r="K25" s="39">
        <f t="shared" ref="K25:K29" si="7">D25*I25</f>
        <v>5040000</v>
      </c>
      <c r="M25" s="4">
        <v>350000</v>
      </c>
      <c r="N25" s="8" t="s">
        <v>23</v>
      </c>
      <c r="O25" s="10">
        <f t="shared" si="2"/>
        <v>6300000</v>
      </c>
      <c r="Q25" s="4">
        <v>110000</v>
      </c>
      <c r="R25" s="8" t="s">
        <v>23</v>
      </c>
      <c r="S25" s="10">
        <f t="shared" si="3"/>
        <v>1980000</v>
      </c>
      <c r="V25" s="10">
        <f t="shared" si="4"/>
        <v>212500</v>
      </c>
      <c r="W25" s="11"/>
      <c r="X25" s="10">
        <f t="shared" ref="X25:X26" si="8">V25*D25</f>
        <v>3825000</v>
      </c>
    </row>
    <row r="26" spans="2:24" ht="49.5" customHeight="1" x14ac:dyDescent="0.25">
      <c r="B26" s="6">
        <v>17</v>
      </c>
      <c r="C26" s="31" t="s">
        <v>56</v>
      </c>
      <c r="D26" s="32">
        <v>18</v>
      </c>
      <c r="E26" s="34">
        <v>72500</v>
      </c>
      <c r="F26" s="33" t="s">
        <v>23</v>
      </c>
      <c r="G26" s="9">
        <f t="shared" si="0"/>
        <v>1305000</v>
      </c>
      <c r="I26" s="4">
        <v>100000</v>
      </c>
      <c r="J26" s="42">
        <v>0.19</v>
      </c>
      <c r="K26" s="39">
        <f t="shared" si="7"/>
        <v>1800000</v>
      </c>
      <c r="M26" s="4">
        <v>350000</v>
      </c>
      <c r="N26" s="8" t="s">
        <v>23</v>
      </c>
      <c r="O26" s="10">
        <f t="shared" si="2"/>
        <v>6300000</v>
      </c>
      <c r="Q26" s="4">
        <v>80000</v>
      </c>
      <c r="R26" s="8" t="s">
        <v>23</v>
      </c>
      <c r="S26" s="10">
        <f t="shared" si="3"/>
        <v>1440000</v>
      </c>
      <c r="V26" s="10">
        <f t="shared" si="4"/>
        <v>150625</v>
      </c>
      <c r="W26" s="11"/>
      <c r="X26" s="10">
        <f t="shared" si="8"/>
        <v>2711250</v>
      </c>
    </row>
    <row r="27" spans="2:24" ht="18" customHeight="1" x14ac:dyDescent="0.25">
      <c r="B27" s="229" t="s">
        <v>20</v>
      </c>
      <c r="C27" s="230"/>
      <c r="D27" s="230"/>
      <c r="E27" s="230"/>
      <c r="F27" s="231"/>
      <c r="G27" s="232"/>
      <c r="I27" s="221"/>
      <c r="J27" s="222"/>
      <c r="K27" s="222"/>
      <c r="M27" s="221"/>
      <c r="N27" s="222"/>
      <c r="O27" s="222"/>
      <c r="Q27" s="221"/>
      <c r="R27" s="222"/>
      <c r="S27" s="222"/>
      <c r="V27" s="223"/>
      <c r="W27" s="224"/>
      <c r="X27" s="224"/>
    </row>
    <row r="28" spans="2:24" ht="31.5" customHeight="1" x14ac:dyDescent="0.25">
      <c r="B28" s="6">
        <v>18</v>
      </c>
      <c r="C28" s="31" t="s">
        <v>26</v>
      </c>
      <c r="D28" s="32">
        <v>1</v>
      </c>
      <c r="E28" s="34">
        <v>380000</v>
      </c>
      <c r="F28" s="8" t="s">
        <v>23</v>
      </c>
      <c r="G28" s="9">
        <f t="shared" si="0"/>
        <v>380000</v>
      </c>
      <c r="I28" s="4">
        <v>500000</v>
      </c>
      <c r="J28" s="42">
        <v>0.19</v>
      </c>
      <c r="K28" s="39">
        <f t="shared" si="7"/>
        <v>500000</v>
      </c>
      <c r="M28" s="4">
        <v>550000</v>
      </c>
      <c r="N28" s="8" t="s">
        <v>23</v>
      </c>
      <c r="O28" s="10">
        <f t="shared" si="2"/>
        <v>550000</v>
      </c>
      <c r="Q28" s="4">
        <v>490000</v>
      </c>
      <c r="R28" s="8" t="s">
        <v>23</v>
      </c>
      <c r="S28" s="10">
        <f t="shared" si="3"/>
        <v>490000</v>
      </c>
      <c r="V28" s="10">
        <f t="shared" si="4"/>
        <v>480000</v>
      </c>
      <c r="W28" s="11"/>
      <c r="X28" s="10">
        <f>V28*D28</f>
        <v>480000</v>
      </c>
    </row>
    <row r="29" spans="2:24" ht="60.6" customHeight="1" x14ac:dyDescent="0.25">
      <c r="B29" s="6">
        <v>19</v>
      </c>
      <c r="C29" s="31" t="s">
        <v>57</v>
      </c>
      <c r="D29" s="32">
        <v>1</v>
      </c>
      <c r="E29" s="34">
        <v>800000</v>
      </c>
      <c r="F29" s="8" t="s">
        <v>23</v>
      </c>
      <c r="G29" s="9">
        <f t="shared" si="0"/>
        <v>800000</v>
      </c>
      <c r="I29" s="4">
        <v>600000</v>
      </c>
      <c r="J29" s="42">
        <v>0.19</v>
      </c>
      <c r="K29" s="39">
        <f t="shared" si="7"/>
        <v>600000</v>
      </c>
      <c r="M29" s="4">
        <v>950000</v>
      </c>
      <c r="N29" s="8" t="s">
        <v>23</v>
      </c>
      <c r="O29" s="10">
        <f t="shared" si="2"/>
        <v>950000</v>
      </c>
      <c r="Q29" s="4">
        <v>540000</v>
      </c>
      <c r="R29" s="8" t="s">
        <v>23</v>
      </c>
      <c r="S29" s="10">
        <f t="shared" si="3"/>
        <v>540000</v>
      </c>
      <c r="V29" s="10">
        <f>AVERAGE(E29,I29,M29,Q29)</f>
        <v>722500</v>
      </c>
      <c r="W29" s="11"/>
      <c r="X29" s="10">
        <f>V29*D29</f>
        <v>722500</v>
      </c>
    </row>
    <row r="30" spans="2:24" ht="22.5" customHeight="1" thickBot="1" x14ac:dyDescent="0.3">
      <c r="B30" s="237" t="s">
        <v>37</v>
      </c>
      <c r="C30" s="237"/>
      <c r="E30" s="38">
        <f>E8+E9+E10+E11+E12+E13+E14+E15+E16+E17+E19+E20+E21+E22+E24+E25+E26+E28+E29</f>
        <v>2561500</v>
      </c>
      <c r="G30" s="43">
        <f>G8+G9+G10+G11+G12+G13+G14+G15+G16+G17+G19+G20+G21+G22+G24+G25+G26+G28+G29</f>
        <v>20415000</v>
      </c>
      <c r="I30" s="38">
        <f>I8+I9+I10+I11+I12+I13+I14+I15+I16+I17+I19+I20+I21+I22+I24+I25+I26+I28+I29</f>
        <v>2925000</v>
      </c>
      <c r="K30" s="43">
        <f>K8+K9+K10+K11+K12+K13+K14+K15+K16+K17+K19+K20+K21+K22+K24+K25+K26+K28+K29</f>
        <v>27420000</v>
      </c>
      <c r="M30" s="38">
        <f>M8+M9+M10+M11+M12+M13+M14+M15+M16+M17+M19+M20+M21+M22+M24+M25+M26+M28+M29</f>
        <v>3100000</v>
      </c>
      <c r="O30" s="43">
        <f>O8+O9+O10+O11+O12+O13+O14+O15+O16+O17+O19+O20+O21+O22+O24+O25+O26+O28+O29</f>
        <v>26870000</v>
      </c>
      <c r="Q30" s="38">
        <f>Q8+Q9+Q10+Q11+Q12+Q13+Q14+Q15+Q16+Q17+Q19+Q20+Q21+Q22+Q24+Q25+Q26+Q28+Q29</f>
        <v>2169000</v>
      </c>
      <c r="S30" s="43">
        <f>S8+S9+S10+S11+S12+S13+S14+S15+S16+S17+S19+S20+S21+S22+S24+S25+S26+S28+S29</f>
        <v>16936000</v>
      </c>
      <c r="V30" s="41">
        <f>V8+V9+V10+V11+V12+V13+V14+V15+V19+V20+V22+V24+V25+V26+V28+V29+V16+V17+V21</f>
        <v>2750208.333333333</v>
      </c>
      <c r="X30" s="44">
        <f>X8+X9+X10+X11+X12+X13+X14+X15+X16+X17+X19+X20+X21+X22+X24+X25+X26+X28+X29</f>
        <v>23516250</v>
      </c>
    </row>
    <row r="31" spans="2:24" ht="15.75" thickTop="1" x14ac:dyDescent="0.25"/>
    <row r="32" spans="2:24" x14ac:dyDescent="0.25">
      <c r="G32" s="40"/>
      <c r="O32" s="40"/>
      <c r="Q32" s="40"/>
    </row>
    <row r="33" spans="2:8" ht="15.75" thickBot="1" x14ac:dyDescent="0.3"/>
    <row r="34" spans="2:8" x14ac:dyDescent="0.25">
      <c r="B34" s="249" t="s">
        <v>27</v>
      </c>
      <c r="C34" s="250"/>
      <c r="D34" s="240"/>
      <c r="E34" s="241"/>
      <c r="F34" s="241"/>
      <c r="G34" s="242"/>
      <c r="H34" s="1"/>
    </row>
    <row r="35" spans="2:8" x14ac:dyDescent="0.25">
      <c r="B35" s="251" t="s">
        <v>28</v>
      </c>
      <c r="C35" s="252"/>
      <c r="D35" s="243"/>
      <c r="E35" s="244"/>
      <c r="F35" s="244"/>
      <c r="G35" s="245"/>
      <c r="H35" s="1"/>
    </row>
    <row r="36" spans="2:8" x14ac:dyDescent="0.25">
      <c r="B36" s="251" t="s">
        <v>29</v>
      </c>
      <c r="C36" s="252"/>
      <c r="D36" s="243"/>
      <c r="E36" s="244"/>
      <c r="F36" s="244"/>
      <c r="G36" s="245"/>
      <c r="H36" s="1"/>
    </row>
    <row r="37" spans="2:8" x14ac:dyDescent="0.25">
      <c r="B37" s="251" t="s">
        <v>30</v>
      </c>
      <c r="C37" s="252"/>
      <c r="D37" s="243"/>
      <c r="E37" s="244"/>
      <c r="F37" s="244"/>
      <c r="G37" s="245"/>
      <c r="H37" s="1"/>
    </row>
    <row r="38" spans="2:8" x14ac:dyDescent="0.25">
      <c r="B38" s="251" t="s">
        <v>31</v>
      </c>
      <c r="C38" s="252"/>
      <c r="D38" s="243"/>
      <c r="E38" s="244"/>
      <c r="F38" s="244"/>
      <c r="G38" s="245"/>
      <c r="H38" s="1"/>
    </row>
    <row r="39" spans="2:8" ht="15.75" thickBot="1" x14ac:dyDescent="0.3">
      <c r="B39" s="238" t="s">
        <v>32</v>
      </c>
      <c r="C39" s="239"/>
      <c r="D39" s="246"/>
      <c r="E39" s="247"/>
      <c r="F39" s="247"/>
      <c r="G39" s="248"/>
      <c r="H39" s="1"/>
    </row>
  </sheetData>
  <mergeCells count="49">
    <mergeCell ref="B30:C30"/>
    <mergeCell ref="I5:I6"/>
    <mergeCell ref="J5:J6"/>
    <mergeCell ref="B39:C39"/>
    <mergeCell ref="D34:G34"/>
    <mergeCell ref="D35:G35"/>
    <mergeCell ref="D36:G36"/>
    <mergeCell ref="D37:G37"/>
    <mergeCell ref="D38:G38"/>
    <mergeCell ref="D39:G39"/>
    <mergeCell ref="B34:C34"/>
    <mergeCell ref="B35:C35"/>
    <mergeCell ref="B36:C36"/>
    <mergeCell ref="B37:C37"/>
    <mergeCell ref="B38:C38"/>
    <mergeCell ref="B27:G27"/>
    <mergeCell ref="B23:G23"/>
    <mergeCell ref="V5:V6"/>
    <mergeCell ref="W5:W6"/>
    <mergeCell ref="X5:X6"/>
    <mergeCell ref="V4:X4"/>
    <mergeCell ref="B7:G7"/>
    <mergeCell ref="B18:G18"/>
    <mergeCell ref="B5:B6"/>
    <mergeCell ref="C5:C6"/>
    <mergeCell ref="D5:D6"/>
    <mergeCell ref="E5:E6"/>
    <mergeCell ref="F5:F6"/>
    <mergeCell ref="G5:G6"/>
    <mergeCell ref="B2:X2"/>
    <mergeCell ref="M4:O4"/>
    <mergeCell ref="M5:M6"/>
    <mergeCell ref="N5:N6"/>
    <mergeCell ref="O5:O6"/>
    <mergeCell ref="Q5:Q6"/>
    <mergeCell ref="R5:R6"/>
    <mergeCell ref="S5:S6"/>
    <mergeCell ref="Q4:S4"/>
    <mergeCell ref="K5:K6"/>
    <mergeCell ref="I4:K4"/>
    <mergeCell ref="E4:G4"/>
    <mergeCell ref="I27:K27"/>
    <mergeCell ref="M18:O18"/>
    <mergeCell ref="Q18:S18"/>
    <mergeCell ref="V18:X18"/>
    <mergeCell ref="V27:X27"/>
    <mergeCell ref="Q27:S27"/>
    <mergeCell ref="M27:O27"/>
    <mergeCell ref="I18:K18"/>
  </mergeCells>
  <pageMargins left="0.15748031496062992" right="0.19685039370078741" top="0.31496062992125984" bottom="0.31496062992125984" header="0.19685039370078741" footer="0.15748031496062992"/>
  <pageSetup scale="6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4F800-C875-4AD0-86EC-DFC38CDA04B0}">
  <dimension ref="B2:M37"/>
  <sheetViews>
    <sheetView topLeftCell="A11" zoomScale="80" zoomScaleNormal="80" workbookViewId="0">
      <selection activeCell="Q26" sqref="Q26"/>
    </sheetView>
  </sheetViews>
  <sheetFormatPr baseColWidth="10" defaultRowHeight="15" x14ac:dyDescent="0.25"/>
  <cols>
    <col min="1" max="1" width="3.5703125" customWidth="1"/>
    <col min="2" max="2" width="5.85546875" customWidth="1"/>
    <col min="3" max="3" width="46.5703125" customWidth="1"/>
    <col min="4" max="4" width="12.28515625" customWidth="1"/>
    <col min="5" max="5" width="15.140625" customWidth="1"/>
    <col min="6" max="6" width="12.5703125" customWidth="1"/>
    <col min="7" max="8" width="12.85546875" customWidth="1"/>
    <col min="9" max="9" width="11.7109375" customWidth="1"/>
    <col min="10" max="10" width="15.42578125" hidden="1" customWidth="1"/>
    <col min="11" max="12" width="13.28515625" customWidth="1"/>
    <col min="13" max="13" width="14.140625" bestFit="1" customWidth="1"/>
  </cols>
  <sheetData>
    <row r="2" spans="2:13" ht="25.5" customHeight="1" x14ac:dyDescent="0.25">
      <c r="B2" s="225" t="s">
        <v>21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</row>
    <row r="4" spans="2:13" ht="32.25" customHeight="1" x14ac:dyDescent="0.25">
      <c r="B4" s="253" t="s">
        <v>0</v>
      </c>
      <c r="C4" s="253" t="s">
        <v>1</v>
      </c>
      <c r="D4" s="253" t="s">
        <v>2</v>
      </c>
      <c r="E4" s="12" t="s">
        <v>34</v>
      </c>
      <c r="F4" s="13" t="s">
        <v>35</v>
      </c>
      <c r="G4" s="14" t="s">
        <v>36</v>
      </c>
      <c r="H4" s="257" t="s">
        <v>38</v>
      </c>
      <c r="I4" s="257"/>
      <c r="J4" s="257"/>
      <c r="K4" s="14" t="s">
        <v>41</v>
      </c>
      <c r="L4" s="258" t="s">
        <v>40</v>
      </c>
      <c r="M4" s="258"/>
    </row>
    <row r="5" spans="2:13" ht="21" customHeight="1" x14ac:dyDescent="0.25">
      <c r="B5" s="253"/>
      <c r="C5" s="253"/>
      <c r="D5" s="253"/>
      <c r="E5" s="253" t="s">
        <v>3</v>
      </c>
      <c r="F5" s="253" t="s">
        <v>3</v>
      </c>
      <c r="G5" s="253" t="s">
        <v>3</v>
      </c>
      <c r="H5" s="253" t="s">
        <v>3</v>
      </c>
      <c r="I5" s="253" t="s">
        <v>42</v>
      </c>
      <c r="J5" s="253" t="s">
        <v>39</v>
      </c>
      <c r="K5" s="253" t="s">
        <v>3</v>
      </c>
      <c r="L5" s="259" t="s">
        <v>3</v>
      </c>
      <c r="M5" s="227" t="s">
        <v>39</v>
      </c>
    </row>
    <row r="6" spans="2:13" ht="21" customHeight="1" x14ac:dyDescent="0.25">
      <c r="B6" s="253"/>
      <c r="C6" s="253"/>
      <c r="D6" s="253"/>
      <c r="E6" s="253"/>
      <c r="F6" s="253"/>
      <c r="G6" s="253"/>
      <c r="H6" s="253"/>
      <c r="I6" s="253"/>
      <c r="J6" s="253"/>
      <c r="K6" s="253"/>
      <c r="L6" s="260"/>
      <c r="M6" s="228"/>
    </row>
    <row r="7" spans="2:13" ht="16.5" customHeight="1" x14ac:dyDescent="0.25">
      <c r="B7" s="234" t="s">
        <v>4</v>
      </c>
      <c r="C7" s="235"/>
      <c r="D7" s="235"/>
      <c r="E7" s="235"/>
    </row>
    <row r="8" spans="2:13" ht="33" customHeight="1" x14ac:dyDescent="0.25">
      <c r="B8" s="6">
        <v>1</v>
      </c>
      <c r="C8" s="7" t="s">
        <v>5</v>
      </c>
      <c r="D8" s="6">
        <v>7</v>
      </c>
      <c r="E8" s="4">
        <v>50000</v>
      </c>
      <c r="F8" s="4">
        <v>35000</v>
      </c>
      <c r="G8" s="4">
        <v>40000</v>
      </c>
      <c r="H8" s="4">
        <v>40000</v>
      </c>
      <c r="I8" s="8" t="s">
        <v>23</v>
      </c>
      <c r="J8" s="10">
        <f t="shared" ref="J8:J15" si="0">H8*D8</f>
        <v>280000</v>
      </c>
      <c r="K8" s="4">
        <v>28000</v>
      </c>
      <c r="L8" s="10">
        <f t="shared" ref="L8:L13" si="1">AVERAGE(K8,H8,G8,F8,E8)</f>
        <v>38600</v>
      </c>
      <c r="M8" s="10">
        <f t="shared" ref="M8:M13" si="2">L8*D8</f>
        <v>270200</v>
      </c>
    </row>
    <row r="9" spans="2:13" ht="33" customHeight="1" x14ac:dyDescent="0.25">
      <c r="B9" s="6">
        <v>2</v>
      </c>
      <c r="C9" s="7" t="s">
        <v>6</v>
      </c>
      <c r="D9" s="6">
        <v>18</v>
      </c>
      <c r="E9" s="4">
        <v>53000</v>
      </c>
      <c r="F9" s="4">
        <v>45000</v>
      </c>
      <c r="G9" s="4">
        <v>40000</v>
      </c>
      <c r="H9" s="4">
        <v>40000</v>
      </c>
      <c r="I9" s="8" t="s">
        <v>23</v>
      </c>
      <c r="J9" s="10">
        <f t="shared" si="0"/>
        <v>720000</v>
      </c>
      <c r="K9" s="4">
        <v>28000</v>
      </c>
      <c r="L9" s="10">
        <f t="shared" si="1"/>
        <v>41200</v>
      </c>
      <c r="M9" s="10">
        <f t="shared" si="2"/>
        <v>741600</v>
      </c>
    </row>
    <row r="10" spans="2:13" ht="33" customHeight="1" x14ac:dyDescent="0.25">
      <c r="B10" s="6">
        <v>3</v>
      </c>
      <c r="C10" s="7" t="s">
        <v>7</v>
      </c>
      <c r="D10" s="6">
        <v>7</v>
      </c>
      <c r="E10" s="4">
        <v>50000</v>
      </c>
      <c r="F10" s="4">
        <v>35000</v>
      </c>
      <c r="G10" s="4">
        <v>40000</v>
      </c>
      <c r="H10" s="4">
        <v>40000</v>
      </c>
      <c r="I10" s="8" t="s">
        <v>23</v>
      </c>
      <c r="J10" s="10">
        <f t="shared" si="0"/>
        <v>280000</v>
      </c>
      <c r="K10" s="4">
        <v>28000</v>
      </c>
      <c r="L10" s="10">
        <f t="shared" si="1"/>
        <v>38600</v>
      </c>
      <c r="M10" s="10">
        <f t="shared" si="2"/>
        <v>270200</v>
      </c>
    </row>
    <row r="11" spans="2:13" ht="33" customHeight="1" x14ac:dyDescent="0.25">
      <c r="B11" s="6">
        <v>4</v>
      </c>
      <c r="C11" s="7" t="s">
        <v>8</v>
      </c>
      <c r="D11" s="6">
        <v>1</v>
      </c>
      <c r="E11" s="4">
        <v>90000</v>
      </c>
      <c r="F11" s="4">
        <v>75000</v>
      </c>
      <c r="G11" s="4">
        <v>60000</v>
      </c>
      <c r="H11" s="4">
        <v>70000</v>
      </c>
      <c r="I11" s="8" t="s">
        <v>23</v>
      </c>
      <c r="J11" s="10">
        <f t="shared" si="0"/>
        <v>70000</v>
      </c>
      <c r="K11" s="4">
        <v>40000</v>
      </c>
      <c r="L11" s="10">
        <f t="shared" si="1"/>
        <v>67000</v>
      </c>
      <c r="M11" s="10">
        <f t="shared" si="2"/>
        <v>67000</v>
      </c>
    </row>
    <row r="12" spans="2:13" ht="33" customHeight="1" x14ac:dyDescent="0.25">
      <c r="B12" s="6">
        <v>5</v>
      </c>
      <c r="C12" s="7" t="s">
        <v>9</v>
      </c>
      <c r="D12" s="6">
        <v>18</v>
      </c>
      <c r="E12" s="4">
        <v>45000</v>
      </c>
      <c r="F12" s="4">
        <v>20000</v>
      </c>
      <c r="G12" s="4">
        <v>28000</v>
      </c>
      <c r="H12" s="4">
        <v>30000</v>
      </c>
      <c r="I12" s="8" t="s">
        <v>23</v>
      </c>
      <c r="J12" s="10">
        <f t="shared" si="0"/>
        <v>540000</v>
      </c>
      <c r="K12" s="4">
        <v>45000</v>
      </c>
      <c r="L12" s="10">
        <f t="shared" si="1"/>
        <v>33600</v>
      </c>
      <c r="M12" s="10">
        <f t="shared" si="2"/>
        <v>604800</v>
      </c>
    </row>
    <row r="13" spans="2:13" ht="33" customHeight="1" x14ac:dyDescent="0.25">
      <c r="B13" s="6">
        <v>6</v>
      </c>
      <c r="C13" s="7" t="s">
        <v>10</v>
      </c>
      <c r="D13" s="6">
        <v>18</v>
      </c>
      <c r="E13" s="4">
        <v>45000</v>
      </c>
      <c r="F13" s="4">
        <v>18000</v>
      </c>
      <c r="G13" s="4">
        <v>28000</v>
      </c>
      <c r="H13" s="4">
        <v>25000</v>
      </c>
      <c r="I13" s="8" t="s">
        <v>23</v>
      </c>
      <c r="J13" s="10">
        <f t="shared" si="0"/>
        <v>450000</v>
      </c>
      <c r="K13" s="4">
        <v>12000</v>
      </c>
      <c r="L13" s="10">
        <f t="shared" si="1"/>
        <v>25600</v>
      </c>
      <c r="M13" s="10">
        <f t="shared" si="2"/>
        <v>460800</v>
      </c>
    </row>
    <row r="14" spans="2:13" ht="33" customHeight="1" x14ac:dyDescent="0.25">
      <c r="B14" s="6">
        <v>7</v>
      </c>
      <c r="C14" s="7" t="s">
        <v>11</v>
      </c>
      <c r="D14" s="6">
        <v>0</v>
      </c>
      <c r="E14" s="4">
        <v>40000</v>
      </c>
      <c r="F14" s="4">
        <v>26000</v>
      </c>
      <c r="G14" s="4">
        <v>32000</v>
      </c>
      <c r="H14" s="4">
        <v>35000</v>
      </c>
      <c r="I14" s="8" t="s">
        <v>23</v>
      </c>
      <c r="J14" s="10">
        <f t="shared" si="0"/>
        <v>0</v>
      </c>
      <c r="K14" s="4">
        <v>22000</v>
      </c>
      <c r="L14" s="10">
        <v>0</v>
      </c>
      <c r="M14" s="10">
        <v>0</v>
      </c>
    </row>
    <row r="15" spans="2:13" ht="33" customHeight="1" x14ac:dyDescent="0.25">
      <c r="B15" s="6">
        <v>8</v>
      </c>
      <c r="C15" s="7" t="s">
        <v>12</v>
      </c>
      <c r="D15" s="6">
        <v>18</v>
      </c>
      <c r="E15" s="4">
        <v>43000</v>
      </c>
      <c r="F15" s="4">
        <v>45000</v>
      </c>
      <c r="G15" s="4">
        <v>60000</v>
      </c>
      <c r="H15" s="4">
        <v>40000</v>
      </c>
      <c r="I15" s="8" t="s">
        <v>23</v>
      </c>
      <c r="J15" s="10">
        <f t="shared" si="0"/>
        <v>720000</v>
      </c>
      <c r="K15" s="4">
        <v>28000</v>
      </c>
      <c r="L15" s="10">
        <f>AVERAGE(K15,H15,G15,F15,E15)</f>
        <v>43200</v>
      </c>
      <c r="M15" s="10">
        <f>L15*D15</f>
        <v>777600</v>
      </c>
    </row>
    <row r="16" spans="2:13" ht="18.75" customHeight="1" x14ac:dyDescent="0.25">
      <c r="B16" s="229" t="s">
        <v>16</v>
      </c>
      <c r="C16" s="231"/>
      <c r="D16" s="231"/>
      <c r="E16" s="231"/>
      <c r="F16" s="4"/>
      <c r="G16" s="4"/>
      <c r="H16" s="4"/>
      <c r="K16" s="4"/>
    </row>
    <row r="17" spans="2:13" ht="24.75" customHeight="1" x14ac:dyDescent="0.25">
      <c r="B17" s="6">
        <v>9</v>
      </c>
      <c r="C17" s="7" t="s">
        <v>13</v>
      </c>
      <c r="D17" s="6">
        <v>18</v>
      </c>
      <c r="E17" s="4">
        <v>56000</v>
      </c>
      <c r="F17" s="4">
        <v>22000</v>
      </c>
      <c r="G17" s="4">
        <v>22000</v>
      </c>
      <c r="H17" s="4">
        <v>29000</v>
      </c>
      <c r="I17" s="8" t="s">
        <v>23</v>
      </c>
      <c r="J17" s="10">
        <f>H17*D17</f>
        <v>522000</v>
      </c>
      <c r="K17" s="4">
        <v>15500</v>
      </c>
      <c r="L17" s="10">
        <f>AVERAGE(K17,H17,G17,F17,E17)</f>
        <v>28900</v>
      </c>
      <c r="M17" s="10">
        <f>L17*D17</f>
        <v>520200</v>
      </c>
    </row>
    <row r="18" spans="2:13" ht="24.75" customHeight="1" x14ac:dyDescent="0.25">
      <c r="B18" s="6">
        <v>10</v>
      </c>
      <c r="C18" s="7" t="s">
        <v>14</v>
      </c>
      <c r="D18" s="6">
        <v>18</v>
      </c>
      <c r="E18" s="4">
        <v>20000</v>
      </c>
      <c r="F18" s="4">
        <v>14000</v>
      </c>
      <c r="G18" s="4">
        <v>16000</v>
      </c>
      <c r="H18" s="4">
        <v>15000</v>
      </c>
      <c r="I18" s="8" t="s">
        <v>23</v>
      </c>
      <c r="J18" s="10">
        <f>H18*D18</f>
        <v>270000</v>
      </c>
      <c r="K18" s="4">
        <v>7000</v>
      </c>
      <c r="L18" s="10">
        <f>AVERAGE(K18,H18,G18,F18,E18)</f>
        <v>14400</v>
      </c>
      <c r="M18" s="10">
        <f>L18*D18</f>
        <v>259200</v>
      </c>
    </row>
    <row r="19" spans="2:13" ht="24.75" customHeight="1" x14ac:dyDescent="0.25">
      <c r="B19" s="6">
        <v>11</v>
      </c>
      <c r="C19" s="7" t="s">
        <v>15</v>
      </c>
      <c r="D19" s="6">
        <v>18</v>
      </c>
      <c r="E19" s="4">
        <v>50000</v>
      </c>
      <c r="F19" s="4">
        <v>40000</v>
      </c>
      <c r="G19" s="4">
        <v>40000</v>
      </c>
      <c r="H19" s="4">
        <v>40000</v>
      </c>
      <c r="I19" s="8" t="s">
        <v>23</v>
      </c>
      <c r="J19" s="10">
        <f>H19*D19</f>
        <v>720000</v>
      </c>
      <c r="K19" s="4">
        <v>28000</v>
      </c>
      <c r="L19" s="10">
        <f>AVERAGE(K19,H19,G19,F19,E19)</f>
        <v>39600</v>
      </c>
      <c r="M19" s="10">
        <f>L19*D19</f>
        <v>712800</v>
      </c>
    </row>
    <row r="20" spans="2:13" ht="21.75" customHeight="1" x14ac:dyDescent="0.25">
      <c r="B20" s="229" t="s">
        <v>17</v>
      </c>
      <c r="C20" s="231"/>
      <c r="D20" s="231"/>
      <c r="E20" s="231"/>
      <c r="F20" s="4"/>
      <c r="G20" s="4"/>
      <c r="H20" s="4"/>
      <c r="K20" s="4"/>
    </row>
    <row r="21" spans="2:13" ht="54.75" customHeight="1" x14ac:dyDescent="0.25">
      <c r="B21" s="6">
        <v>12</v>
      </c>
      <c r="C21" s="7" t="s">
        <v>18</v>
      </c>
      <c r="D21" s="6">
        <v>18</v>
      </c>
      <c r="E21" s="4">
        <v>180000</v>
      </c>
      <c r="F21" s="4">
        <v>250000</v>
      </c>
      <c r="G21" s="4">
        <v>700000</v>
      </c>
      <c r="H21" s="4">
        <v>250000</v>
      </c>
      <c r="I21" s="5">
        <v>47500</v>
      </c>
      <c r="J21" s="10">
        <f>(H21+I21)*D21</f>
        <v>5355000</v>
      </c>
      <c r="K21" s="4">
        <v>120000</v>
      </c>
      <c r="L21" s="10">
        <f>AVERAGE(K21,H21,G21,F21,E21)</f>
        <v>300000</v>
      </c>
      <c r="M21" s="10">
        <f>L21*D21</f>
        <v>5400000</v>
      </c>
    </row>
    <row r="22" spans="2:13" ht="49.5" customHeight="1" x14ac:dyDescent="0.25">
      <c r="B22" s="6">
        <v>13</v>
      </c>
      <c r="C22" s="7" t="s">
        <v>24</v>
      </c>
      <c r="D22" s="6">
        <v>8</v>
      </c>
      <c r="E22" s="4">
        <v>200000</v>
      </c>
      <c r="F22" s="4">
        <v>130000</v>
      </c>
      <c r="G22" s="4">
        <v>180000</v>
      </c>
      <c r="H22" s="4">
        <v>250000</v>
      </c>
      <c r="I22" s="5">
        <v>47500</v>
      </c>
      <c r="J22" s="10">
        <f>(H22+I22)*D22</f>
        <v>2380000</v>
      </c>
      <c r="K22" s="4">
        <v>150000</v>
      </c>
      <c r="L22" s="10">
        <f>AVERAGE(K22,H22,G22,F22,E22)</f>
        <v>182000</v>
      </c>
      <c r="M22" s="10">
        <f>L22*D22</f>
        <v>1456000</v>
      </c>
    </row>
    <row r="23" spans="2:13" ht="49.5" customHeight="1" x14ac:dyDescent="0.25">
      <c r="B23" s="6">
        <v>14</v>
      </c>
      <c r="C23" s="7" t="s">
        <v>25</v>
      </c>
      <c r="D23" s="6">
        <v>18</v>
      </c>
      <c r="E23" s="4">
        <v>65000</v>
      </c>
      <c r="F23" s="4">
        <v>70000</v>
      </c>
      <c r="G23" s="4">
        <v>90000</v>
      </c>
      <c r="H23" s="4">
        <v>100000</v>
      </c>
      <c r="I23" s="5">
        <v>19000</v>
      </c>
      <c r="J23" s="10">
        <f>(H23+I23)*D23</f>
        <v>2142000</v>
      </c>
      <c r="K23" s="4">
        <v>42000</v>
      </c>
      <c r="L23" s="10">
        <f>AVERAGE(K23,H23,G23,F23,E23)</f>
        <v>73400</v>
      </c>
      <c r="M23" s="10">
        <f>L23*D23</f>
        <v>1321200</v>
      </c>
    </row>
    <row r="24" spans="2:13" ht="18" customHeight="1" x14ac:dyDescent="0.25">
      <c r="B24" s="229" t="s">
        <v>20</v>
      </c>
      <c r="C24" s="231"/>
      <c r="D24" s="231"/>
      <c r="E24" s="231"/>
      <c r="F24" s="4"/>
      <c r="G24" s="4"/>
      <c r="H24" s="4"/>
      <c r="K24" s="4"/>
    </row>
    <row r="25" spans="2:13" ht="31.5" customHeight="1" x14ac:dyDescent="0.25">
      <c r="B25" s="6">
        <v>15</v>
      </c>
      <c r="C25" s="7" t="s">
        <v>26</v>
      </c>
      <c r="D25" s="6">
        <v>1</v>
      </c>
      <c r="E25" s="4">
        <v>350000</v>
      </c>
      <c r="F25" s="4">
        <v>480000</v>
      </c>
      <c r="G25" s="4">
        <v>600000</v>
      </c>
      <c r="H25" s="4">
        <v>250000</v>
      </c>
      <c r="I25" s="5">
        <v>47500</v>
      </c>
      <c r="J25" s="10">
        <f>(H25+I25)*D25</f>
        <v>297500</v>
      </c>
      <c r="K25" s="4">
        <v>250000</v>
      </c>
      <c r="L25" s="10">
        <f>AVERAGE(K25,H25,G25,F25,E25)</f>
        <v>386000</v>
      </c>
      <c r="M25" s="10">
        <f>L25*D25</f>
        <v>386000</v>
      </c>
    </row>
    <row r="26" spans="2:13" ht="42" customHeight="1" x14ac:dyDescent="0.25">
      <c r="B26" s="6">
        <v>16</v>
      </c>
      <c r="C26" s="7" t="s">
        <v>19</v>
      </c>
      <c r="D26" s="6">
        <v>1</v>
      </c>
      <c r="E26" s="4">
        <v>600000</v>
      </c>
      <c r="F26" s="4">
        <v>520000</v>
      </c>
      <c r="G26" s="4">
        <v>600000</v>
      </c>
      <c r="H26" s="4">
        <v>300000</v>
      </c>
      <c r="I26" s="5">
        <v>57000</v>
      </c>
      <c r="J26" s="10">
        <f>(H26+I26)*D26</f>
        <v>357000</v>
      </c>
      <c r="K26" s="4">
        <v>250000</v>
      </c>
      <c r="L26" s="10">
        <f>AVERAGE(K26,H26,G26,F26,E26)</f>
        <v>454000</v>
      </c>
      <c r="M26" s="10">
        <f>L26*D26</f>
        <v>454000</v>
      </c>
    </row>
    <row r="27" spans="2:13" ht="36" customHeight="1" x14ac:dyDescent="0.25">
      <c r="B27" s="6">
        <v>17</v>
      </c>
      <c r="C27" s="7" t="s">
        <v>33</v>
      </c>
      <c r="D27" s="6">
        <v>1</v>
      </c>
      <c r="E27" s="4">
        <v>500000</v>
      </c>
      <c r="F27" s="4">
        <v>580000</v>
      </c>
      <c r="G27" s="4">
        <v>400000</v>
      </c>
      <c r="H27" s="4">
        <v>300000</v>
      </c>
      <c r="I27" s="5">
        <v>57000</v>
      </c>
      <c r="J27" s="10">
        <f>(H27+I27)*D27</f>
        <v>357000</v>
      </c>
      <c r="K27" s="4">
        <v>250000</v>
      </c>
      <c r="L27" s="10">
        <f>AVERAGE(K27,H27,G27,F27,E27)</f>
        <v>406000</v>
      </c>
      <c r="M27" s="10">
        <f>L27*D27</f>
        <v>406000</v>
      </c>
    </row>
    <row r="28" spans="2:13" ht="22.5" customHeight="1" thickBot="1" x14ac:dyDescent="0.3">
      <c r="B28" s="254" t="s">
        <v>37</v>
      </c>
      <c r="C28" s="255"/>
      <c r="D28" s="256"/>
      <c r="E28" s="15">
        <f>E8+E9+E10+E11+E12+E13+E14+E15+E17+E18+E19+E21+E22+E23+E25+E26+E27</f>
        <v>2437000</v>
      </c>
      <c r="F28" s="15">
        <f>F8+F9+F10+F11+F12+F13+F14+F15+F17+F18+F19+F21+F22+F23+F25+F26+F27</f>
        <v>2405000</v>
      </c>
      <c r="G28" s="15">
        <f>G8+G9+G10+G11+G12+G13+G14+G15+G17+G18+G19+G21+G22+G23+G25+G26+G27</f>
        <v>2976000</v>
      </c>
      <c r="H28" s="15">
        <f>H8+H9+H10+H11+H12+H13+H14+H15+H17+H18+H19+H21+H22+H23+H25+H26+H27</f>
        <v>1854000</v>
      </c>
      <c r="I28" s="15">
        <f>I27+I26+I25+I23+I21+I22</f>
        <v>275500</v>
      </c>
      <c r="J28" s="16">
        <f>J8+J9+J10+J11+J12+J13+J14+J15+J17+J18+J19+J21+J22+J23+J25+J26+J27</f>
        <v>15460500</v>
      </c>
      <c r="K28" s="15">
        <f>K8+K9+K10+K11+K12+K13+K14+K15+K17+K18+K19+K21+K22+K23+K25+K26+K27</f>
        <v>1343500</v>
      </c>
      <c r="L28" s="15">
        <f>L8+L9+L10+L11+L12+L13+L14+L15+L17+L18+L19+L21+L22+L23+L25+L26+L27</f>
        <v>2172100</v>
      </c>
      <c r="M28" s="17">
        <f>M8+M9+M10+M11+M12+M13+M14+M15+M17+M18+M19+M21+M22+M23+M25+M26+M27</f>
        <v>14107600</v>
      </c>
    </row>
    <row r="29" spans="2:13" ht="15.75" thickTop="1" x14ac:dyDescent="0.25"/>
    <row r="31" spans="2:13" ht="15.75" thickBot="1" x14ac:dyDescent="0.3"/>
    <row r="32" spans="2:13" x14ac:dyDescent="0.25">
      <c r="B32" s="249" t="s">
        <v>27</v>
      </c>
      <c r="C32" s="250"/>
      <c r="D32" s="240"/>
      <c r="E32" s="241"/>
    </row>
    <row r="33" spans="2:5" x14ac:dyDescent="0.25">
      <c r="B33" s="251" t="s">
        <v>28</v>
      </c>
      <c r="C33" s="252"/>
      <c r="D33" s="243"/>
      <c r="E33" s="244"/>
    </row>
    <row r="34" spans="2:5" x14ac:dyDescent="0.25">
      <c r="B34" s="251" t="s">
        <v>29</v>
      </c>
      <c r="C34" s="252"/>
      <c r="D34" s="243"/>
      <c r="E34" s="244"/>
    </row>
    <row r="35" spans="2:5" x14ac:dyDescent="0.25">
      <c r="B35" s="251" t="s">
        <v>30</v>
      </c>
      <c r="C35" s="252"/>
      <c r="D35" s="243"/>
      <c r="E35" s="244"/>
    </row>
    <row r="36" spans="2:5" x14ac:dyDescent="0.25">
      <c r="B36" s="251" t="s">
        <v>31</v>
      </c>
      <c r="C36" s="252"/>
      <c r="D36" s="243"/>
      <c r="E36" s="244"/>
    </row>
    <row r="37" spans="2:5" ht="15.75" thickBot="1" x14ac:dyDescent="0.3">
      <c r="B37" s="238" t="s">
        <v>32</v>
      </c>
      <c r="C37" s="239"/>
      <c r="D37" s="246"/>
      <c r="E37" s="247"/>
    </row>
  </sheetData>
  <mergeCells count="32">
    <mergeCell ref="B2:M2"/>
    <mergeCell ref="H4:J4"/>
    <mergeCell ref="L4:M4"/>
    <mergeCell ref="D33:E33"/>
    <mergeCell ref="L5:L6"/>
    <mergeCell ref="M5:M6"/>
    <mergeCell ref="B7:E7"/>
    <mergeCell ref="B16:E16"/>
    <mergeCell ref="B20:E20"/>
    <mergeCell ref="H5:H6"/>
    <mergeCell ref="I5:I6"/>
    <mergeCell ref="J5:J6"/>
    <mergeCell ref="K5:K6"/>
    <mergeCell ref="F5:F6"/>
    <mergeCell ref="G5:G6"/>
    <mergeCell ref="E5:E6"/>
    <mergeCell ref="B37:C37"/>
    <mergeCell ref="D37:E37"/>
    <mergeCell ref="D4:D6"/>
    <mergeCell ref="C4:C6"/>
    <mergeCell ref="B4:B6"/>
    <mergeCell ref="B28:D28"/>
    <mergeCell ref="B34:C34"/>
    <mergeCell ref="D34:E34"/>
    <mergeCell ref="B35:C35"/>
    <mergeCell ref="D35:E35"/>
    <mergeCell ref="B36:C36"/>
    <mergeCell ref="D36:E36"/>
    <mergeCell ref="B24:E24"/>
    <mergeCell ref="B32:C32"/>
    <mergeCell ref="D32:E32"/>
    <mergeCell ref="B33:C33"/>
  </mergeCells>
  <pageMargins left="0.35433070866141736" right="0.39370078740157483" top="0.31496062992125984" bottom="0.31496062992125984" header="0.19685039370078741" footer="0.15748031496062992"/>
  <pageSetup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06129-B0D5-4035-B433-15F35D72CD7E}">
  <dimension ref="B2:M37"/>
  <sheetViews>
    <sheetView topLeftCell="A4" zoomScale="80" zoomScaleNormal="80" workbookViewId="0">
      <selection activeCell="AD19" sqref="AD19"/>
    </sheetView>
  </sheetViews>
  <sheetFormatPr baseColWidth="10" defaultRowHeight="15" x14ac:dyDescent="0.25"/>
  <cols>
    <col min="1" max="1" width="3.5703125" customWidth="1"/>
    <col min="2" max="2" width="5.85546875" customWidth="1"/>
    <col min="3" max="3" width="38.85546875" customWidth="1"/>
    <col min="4" max="4" width="11.5703125" customWidth="1"/>
    <col min="5" max="5" width="15.140625" hidden="1" customWidth="1"/>
    <col min="6" max="6" width="12.5703125" hidden="1" customWidth="1"/>
    <col min="7" max="8" width="12.85546875" hidden="1" customWidth="1"/>
    <col min="9" max="9" width="11.7109375" hidden="1" customWidth="1"/>
    <col min="10" max="10" width="15.42578125" hidden="1" customWidth="1"/>
    <col min="11" max="11" width="13.28515625" hidden="1" customWidth="1"/>
    <col min="12" max="12" width="10.7109375" customWidth="1"/>
    <col min="13" max="13" width="14.5703125" customWidth="1"/>
  </cols>
  <sheetData>
    <row r="2" spans="2:13" ht="39" customHeight="1" x14ac:dyDescent="0.25">
      <c r="B2" s="268" t="s">
        <v>21</v>
      </c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</row>
    <row r="3" spans="2:13" x14ac:dyDescent="0.25"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2:13" ht="32.25" customHeight="1" x14ac:dyDescent="0.25">
      <c r="B4" s="269" t="s">
        <v>0</v>
      </c>
      <c r="C4" s="269" t="s">
        <v>1</v>
      </c>
      <c r="D4" s="269" t="s">
        <v>2</v>
      </c>
      <c r="E4" s="19" t="s">
        <v>34</v>
      </c>
      <c r="F4" s="20" t="s">
        <v>35</v>
      </c>
      <c r="G4" s="21" t="s">
        <v>36</v>
      </c>
      <c r="H4" s="270" t="s">
        <v>38</v>
      </c>
      <c r="I4" s="270"/>
      <c r="J4" s="270"/>
      <c r="K4" s="21" t="s">
        <v>41</v>
      </c>
      <c r="L4" s="271" t="s">
        <v>40</v>
      </c>
      <c r="M4" s="271"/>
    </row>
    <row r="5" spans="2:13" ht="21" customHeight="1" x14ac:dyDescent="0.25">
      <c r="B5" s="269"/>
      <c r="C5" s="269"/>
      <c r="D5" s="269"/>
      <c r="E5" s="269" t="s">
        <v>3</v>
      </c>
      <c r="F5" s="269" t="s">
        <v>3</v>
      </c>
      <c r="G5" s="269" t="s">
        <v>3</v>
      </c>
      <c r="H5" s="269" t="s">
        <v>3</v>
      </c>
      <c r="I5" s="269" t="s">
        <v>42</v>
      </c>
      <c r="J5" s="269" t="s">
        <v>39</v>
      </c>
      <c r="K5" s="269" t="s">
        <v>3</v>
      </c>
      <c r="L5" s="272" t="s">
        <v>3</v>
      </c>
      <c r="M5" s="274" t="s">
        <v>39</v>
      </c>
    </row>
    <row r="6" spans="2:13" ht="21" customHeight="1" x14ac:dyDescent="0.25">
      <c r="B6" s="269"/>
      <c r="C6" s="269"/>
      <c r="D6" s="269"/>
      <c r="E6" s="269"/>
      <c r="F6" s="269"/>
      <c r="G6" s="269"/>
      <c r="H6" s="269"/>
      <c r="I6" s="269"/>
      <c r="J6" s="269"/>
      <c r="K6" s="269"/>
      <c r="L6" s="273"/>
      <c r="M6" s="275"/>
    </row>
    <row r="7" spans="2:13" ht="16.5" customHeight="1" x14ac:dyDescent="0.25">
      <c r="B7" s="266" t="s">
        <v>4</v>
      </c>
      <c r="C7" s="267"/>
      <c r="D7" s="267"/>
      <c r="E7" s="267"/>
      <c r="F7" s="18"/>
      <c r="G7" s="18"/>
      <c r="H7" s="18"/>
      <c r="I7" s="18"/>
      <c r="J7" s="18"/>
      <c r="K7" s="18"/>
      <c r="L7" s="18"/>
      <c r="M7" s="18"/>
    </row>
    <row r="8" spans="2:13" ht="33" customHeight="1" x14ac:dyDescent="0.25">
      <c r="B8" s="22">
        <v>1</v>
      </c>
      <c r="C8" s="23" t="s">
        <v>5</v>
      </c>
      <c r="D8" s="22">
        <v>7</v>
      </c>
      <c r="E8" s="24">
        <v>50000</v>
      </c>
      <c r="F8" s="24">
        <v>35000</v>
      </c>
      <c r="G8" s="24">
        <v>40000</v>
      </c>
      <c r="H8" s="24">
        <v>40000</v>
      </c>
      <c r="I8" s="25" t="s">
        <v>23</v>
      </c>
      <c r="J8" s="26">
        <f t="shared" ref="J8:J15" si="0">H8*D8</f>
        <v>280000</v>
      </c>
      <c r="K8" s="24">
        <v>28000</v>
      </c>
      <c r="L8" s="26">
        <f t="shared" ref="L8:L13" si="1">AVERAGE(K8,H8,G8,F8,E8)</f>
        <v>38600</v>
      </c>
      <c r="M8" s="26">
        <f t="shared" ref="M8:M13" si="2">L8*D8</f>
        <v>270200</v>
      </c>
    </row>
    <row r="9" spans="2:13" ht="33" customHeight="1" x14ac:dyDescent="0.25">
      <c r="B9" s="22">
        <v>2</v>
      </c>
      <c r="C9" s="23" t="s">
        <v>6</v>
      </c>
      <c r="D9" s="22">
        <v>18</v>
      </c>
      <c r="E9" s="24">
        <v>53000</v>
      </c>
      <c r="F9" s="24">
        <v>45000</v>
      </c>
      <c r="G9" s="24">
        <v>40000</v>
      </c>
      <c r="H9" s="24">
        <v>40000</v>
      </c>
      <c r="I9" s="25" t="s">
        <v>23</v>
      </c>
      <c r="J9" s="26">
        <f t="shared" si="0"/>
        <v>720000</v>
      </c>
      <c r="K9" s="24">
        <v>28000</v>
      </c>
      <c r="L9" s="26">
        <f t="shared" si="1"/>
        <v>41200</v>
      </c>
      <c r="M9" s="26">
        <f t="shared" si="2"/>
        <v>741600</v>
      </c>
    </row>
    <row r="10" spans="2:13" ht="33" customHeight="1" x14ac:dyDescent="0.25">
      <c r="B10" s="22">
        <v>3</v>
      </c>
      <c r="C10" s="23" t="s">
        <v>7</v>
      </c>
      <c r="D10" s="22">
        <v>7</v>
      </c>
      <c r="E10" s="24">
        <v>50000</v>
      </c>
      <c r="F10" s="24">
        <v>35000</v>
      </c>
      <c r="G10" s="24">
        <v>40000</v>
      </c>
      <c r="H10" s="24">
        <v>40000</v>
      </c>
      <c r="I10" s="25" t="s">
        <v>23</v>
      </c>
      <c r="J10" s="26">
        <f t="shared" si="0"/>
        <v>280000</v>
      </c>
      <c r="K10" s="24">
        <v>28000</v>
      </c>
      <c r="L10" s="26">
        <f t="shared" si="1"/>
        <v>38600</v>
      </c>
      <c r="M10" s="26">
        <f t="shared" si="2"/>
        <v>270200</v>
      </c>
    </row>
    <row r="11" spans="2:13" ht="33" customHeight="1" x14ac:dyDescent="0.25">
      <c r="B11" s="22">
        <v>4</v>
      </c>
      <c r="C11" s="23" t="s">
        <v>8</v>
      </c>
      <c r="D11" s="22">
        <v>1</v>
      </c>
      <c r="E11" s="24">
        <v>90000</v>
      </c>
      <c r="F11" s="24">
        <v>75000</v>
      </c>
      <c r="G11" s="24">
        <v>60000</v>
      </c>
      <c r="H11" s="24">
        <v>70000</v>
      </c>
      <c r="I11" s="25" t="s">
        <v>23</v>
      </c>
      <c r="J11" s="26">
        <f t="shared" si="0"/>
        <v>70000</v>
      </c>
      <c r="K11" s="24">
        <v>40000</v>
      </c>
      <c r="L11" s="26">
        <f t="shared" si="1"/>
        <v>67000</v>
      </c>
      <c r="M11" s="26">
        <f t="shared" si="2"/>
        <v>67000</v>
      </c>
    </row>
    <row r="12" spans="2:13" ht="33" customHeight="1" x14ac:dyDescent="0.25">
      <c r="B12" s="22">
        <v>5</v>
      </c>
      <c r="C12" s="23" t="s">
        <v>9</v>
      </c>
      <c r="D12" s="22">
        <v>18</v>
      </c>
      <c r="E12" s="24">
        <v>45000</v>
      </c>
      <c r="F12" s="24">
        <v>20000</v>
      </c>
      <c r="G12" s="24">
        <v>28000</v>
      </c>
      <c r="H12" s="24">
        <v>30000</v>
      </c>
      <c r="I12" s="25" t="s">
        <v>23</v>
      </c>
      <c r="J12" s="26">
        <f t="shared" si="0"/>
        <v>540000</v>
      </c>
      <c r="K12" s="24">
        <v>45000</v>
      </c>
      <c r="L12" s="26">
        <f t="shared" si="1"/>
        <v>33600</v>
      </c>
      <c r="M12" s="26">
        <f t="shared" si="2"/>
        <v>604800</v>
      </c>
    </row>
    <row r="13" spans="2:13" ht="33" customHeight="1" x14ac:dyDescent="0.25">
      <c r="B13" s="22">
        <v>6</v>
      </c>
      <c r="C13" s="23" t="s">
        <v>10</v>
      </c>
      <c r="D13" s="22">
        <v>18</v>
      </c>
      <c r="E13" s="24">
        <v>45000</v>
      </c>
      <c r="F13" s="24">
        <v>18000</v>
      </c>
      <c r="G13" s="24">
        <v>28000</v>
      </c>
      <c r="H13" s="24">
        <v>25000</v>
      </c>
      <c r="I13" s="25" t="s">
        <v>23</v>
      </c>
      <c r="J13" s="26">
        <f t="shared" si="0"/>
        <v>450000</v>
      </c>
      <c r="K13" s="24">
        <v>12000</v>
      </c>
      <c r="L13" s="26">
        <f t="shared" si="1"/>
        <v>25600</v>
      </c>
      <c r="M13" s="26">
        <f t="shared" si="2"/>
        <v>460800</v>
      </c>
    </row>
    <row r="14" spans="2:13" ht="33" hidden="1" customHeight="1" x14ac:dyDescent="0.25">
      <c r="B14" s="22"/>
      <c r="C14" s="23" t="s">
        <v>11</v>
      </c>
      <c r="D14" s="22">
        <v>0</v>
      </c>
      <c r="E14" s="24">
        <v>40000</v>
      </c>
      <c r="F14" s="24">
        <v>26000</v>
      </c>
      <c r="G14" s="24">
        <v>32000</v>
      </c>
      <c r="H14" s="24">
        <v>35000</v>
      </c>
      <c r="I14" s="25" t="s">
        <v>23</v>
      </c>
      <c r="J14" s="26">
        <f t="shared" si="0"/>
        <v>0</v>
      </c>
      <c r="K14" s="24">
        <v>22000</v>
      </c>
      <c r="L14" s="26">
        <v>0</v>
      </c>
      <c r="M14" s="26">
        <v>0</v>
      </c>
    </row>
    <row r="15" spans="2:13" ht="33" customHeight="1" x14ac:dyDescent="0.25">
      <c r="B15" s="22">
        <v>7</v>
      </c>
      <c r="C15" s="23" t="s">
        <v>12</v>
      </c>
      <c r="D15" s="22">
        <v>18</v>
      </c>
      <c r="E15" s="24">
        <v>43000</v>
      </c>
      <c r="F15" s="24">
        <v>45000</v>
      </c>
      <c r="G15" s="24">
        <v>60000</v>
      </c>
      <c r="H15" s="24">
        <v>40000</v>
      </c>
      <c r="I15" s="25" t="s">
        <v>23</v>
      </c>
      <c r="J15" s="26">
        <f t="shared" si="0"/>
        <v>720000</v>
      </c>
      <c r="K15" s="24">
        <v>28000</v>
      </c>
      <c r="L15" s="26">
        <f>AVERAGE(K15,H15,G15,F15,E15)</f>
        <v>43200</v>
      </c>
      <c r="M15" s="26">
        <f>L15*D15</f>
        <v>777600</v>
      </c>
    </row>
    <row r="16" spans="2:13" ht="18.75" customHeight="1" x14ac:dyDescent="0.25">
      <c r="B16" s="261" t="s">
        <v>16</v>
      </c>
      <c r="C16" s="262"/>
      <c r="D16" s="262"/>
      <c r="E16" s="262"/>
      <c r="F16" s="24"/>
      <c r="G16" s="24"/>
      <c r="H16" s="24"/>
      <c r="I16" s="18"/>
      <c r="J16" s="18"/>
      <c r="K16" s="24"/>
      <c r="L16" s="18"/>
      <c r="M16" s="18"/>
    </row>
    <row r="17" spans="2:13" ht="24.75" customHeight="1" x14ac:dyDescent="0.25">
      <c r="B17" s="22">
        <v>8</v>
      </c>
      <c r="C17" s="23" t="s">
        <v>13</v>
      </c>
      <c r="D17" s="22">
        <v>18</v>
      </c>
      <c r="E17" s="24">
        <v>56000</v>
      </c>
      <c r="F17" s="24">
        <v>22000</v>
      </c>
      <c r="G17" s="24">
        <v>22000</v>
      </c>
      <c r="H17" s="24">
        <v>29000</v>
      </c>
      <c r="I17" s="25" t="s">
        <v>23</v>
      </c>
      <c r="J17" s="26">
        <f>H17*D17</f>
        <v>522000</v>
      </c>
      <c r="K17" s="24">
        <v>15500</v>
      </c>
      <c r="L17" s="26">
        <f>AVERAGE(K17,H17,G17,F17,E17)</f>
        <v>28900</v>
      </c>
      <c r="M17" s="26">
        <f>L17*D17</f>
        <v>520200</v>
      </c>
    </row>
    <row r="18" spans="2:13" ht="24.75" customHeight="1" x14ac:dyDescent="0.25">
      <c r="B18" s="22">
        <v>9</v>
      </c>
      <c r="C18" s="23" t="s">
        <v>14</v>
      </c>
      <c r="D18" s="22">
        <v>18</v>
      </c>
      <c r="E18" s="24">
        <v>20000</v>
      </c>
      <c r="F18" s="24">
        <v>14000</v>
      </c>
      <c r="G18" s="24">
        <v>16000</v>
      </c>
      <c r="H18" s="24">
        <v>15000</v>
      </c>
      <c r="I18" s="25" t="s">
        <v>23</v>
      </c>
      <c r="J18" s="26">
        <f>H18*D18</f>
        <v>270000</v>
      </c>
      <c r="K18" s="24">
        <v>7000</v>
      </c>
      <c r="L18" s="26">
        <f>AVERAGE(K18,H18,G18,F18,E18)</f>
        <v>14400</v>
      </c>
      <c r="M18" s="26">
        <f>L18*D18</f>
        <v>259200</v>
      </c>
    </row>
    <row r="19" spans="2:13" ht="24.75" customHeight="1" x14ac:dyDescent="0.25">
      <c r="B19" s="22">
        <v>10</v>
      </c>
      <c r="C19" s="23" t="s">
        <v>15</v>
      </c>
      <c r="D19" s="22">
        <v>18</v>
      </c>
      <c r="E19" s="24">
        <v>50000</v>
      </c>
      <c r="F19" s="24">
        <v>40000</v>
      </c>
      <c r="G19" s="24">
        <v>40000</v>
      </c>
      <c r="H19" s="24">
        <v>40000</v>
      </c>
      <c r="I19" s="25" t="s">
        <v>23</v>
      </c>
      <c r="J19" s="26">
        <f>H19*D19</f>
        <v>720000</v>
      </c>
      <c r="K19" s="24">
        <v>28000</v>
      </c>
      <c r="L19" s="26">
        <f>AVERAGE(K19,H19,G19,F19,E19)</f>
        <v>39600</v>
      </c>
      <c r="M19" s="26">
        <f>L19*D19</f>
        <v>712800</v>
      </c>
    </row>
    <row r="20" spans="2:13" ht="21.75" customHeight="1" x14ac:dyDescent="0.25">
      <c r="B20" s="261" t="s">
        <v>17</v>
      </c>
      <c r="C20" s="262"/>
      <c r="D20" s="262"/>
      <c r="E20" s="262"/>
      <c r="F20" s="24"/>
      <c r="G20" s="24"/>
      <c r="H20" s="24"/>
      <c r="I20" s="18"/>
      <c r="J20" s="18"/>
      <c r="K20" s="24"/>
      <c r="L20" s="18"/>
      <c r="M20" s="18"/>
    </row>
    <row r="21" spans="2:13" ht="54.75" customHeight="1" x14ac:dyDescent="0.25">
      <c r="B21" s="22">
        <v>11</v>
      </c>
      <c r="C21" s="23" t="s">
        <v>18</v>
      </c>
      <c r="D21" s="22">
        <v>18</v>
      </c>
      <c r="E21" s="24">
        <v>180000</v>
      </c>
      <c r="F21" s="24">
        <v>250000</v>
      </c>
      <c r="G21" s="24">
        <v>700000</v>
      </c>
      <c r="H21" s="24">
        <v>250000</v>
      </c>
      <c r="I21" s="27">
        <v>47500</v>
      </c>
      <c r="J21" s="26">
        <f>(H21+I21)*D21</f>
        <v>5355000</v>
      </c>
      <c r="K21" s="24">
        <v>120000</v>
      </c>
      <c r="L21" s="26">
        <f>AVERAGE(K21,H21,G21,F21,E21)</f>
        <v>300000</v>
      </c>
      <c r="M21" s="26">
        <f>L21*D21</f>
        <v>5400000</v>
      </c>
    </row>
    <row r="22" spans="2:13" ht="49.5" customHeight="1" x14ac:dyDescent="0.25">
      <c r="B22" s="22">
        <v>12</v>
      </c>
      <c r="C22" s="23" t="s">
        <v>24</v>
      </c>
      <c r="D22" s="22">
        <v>8</v>
      </c>
      <c r="E22" s="24">
        <v>200000</v>
      </c>
      <c r="F22" s="24">
        <v>130000</v>
      </c>
      <c r="G22" s="24">
        <v>180000</v>
      </c>
      <c r="H22" s="24">
        <v>250000</v>
      </c>
      <c r="I22" s="27">
        <v>47500</v>
      </c>
      <c r="J22" s="26">
        <f>(H22+I22)*D22</f>
        <v>2380000</v>
      </c>
      <c r="K22" s="24">
        <v>150000</v>
      </c>
      <c r="L22" s="26">
        <f>AVERAGE(K22,H22,G22,F22,E22)</f>
        <v>182000</v>
      </c>
      <c r="M22" s="26">
        <f>L22*D22</f>
        <v>1456000</v>
      </c>
    </row>
    <row r="23" spans="2:13" ht="49.5" customHeight="1" x14ac:dyDescent="0.25">
      <c r="B23" s="22">
        <v>13</v>
      </c>
      <c r="C23" s="23" t="s">
        <v>25</v>
      </c>
      <c r="D23" s="22">
        <v>18</v>
      </c>
      <c r="E23" s="24">
        <v>65000</v>
      </c>
      <c r="F23" s="24">
        <v>70000</v>
      </c>
      <c r="G23" s="24">
        <v>90000</v>
      </c>
      <c r="H23" s="24">
        <v>100000</v>
      </c>
      <c r="I23" s="27">
        <v>19000</v>
      </c>
      <c r="J23" s="26">
        <f>(H23+I23)*D23</f>
        <v>2142000</v>
      </c>
      <c r="K23" s="24">
        <v>42000</v>
      </c>
      <c r="L23" s="26">
        <f>AVERAGE(K23,H23,G23,F23,E23)</f>
        <v>73400</v>
      </c>
      <c r="M23" s="26">
        <f>L23*D23</f>
        <v>1321200</v>
      </c>
    </row>
    <row r="24" spans="2:13" ht="18" customHeight="1" x14ac:dyDescent="0.25">
      <c r="B24" s="261" t="s">
        <v>20</v>
      </c>
      <c r="C24" s="262"/>
      <c r="D24" s="262"/>
      <c r="E24" s="262"/>
      <c r="F24" s="24"/>
      <c r="G24" s="24"/>
      <c r="H24" s="24"/>
      <c r="I24" s="18"/>
      <c r="J24" s="18"/>
      <c r="K24" s="24"/>
      <c r="L24" s="18"/>
      <c r="M24" s="18"/>
    </row>
    <row r="25" spans="2:13" ht="31.5" customHeight="1" x14ac:dyDescent="0.25">
      <c r="B25" s="22">
        <v>14</v>
      </c>
      <c r="C25" s="23" t="s">
        <v>26</v>
      </c>
      <c r="D25" s="22">
        <v>1</v>
      </c>
      <c r="E25" s="24">
        <v>350000</v>
      </c>
      <c r="F25" s="24">
        <v>480000</v>
      </c>
      <c r="G25" s="24">
        <v>600000</v>
      </c>
      <c r="H25" s="24">
        <v>250000</v>
      </c>
      <c r="I25" s="27">
        <v>47500</v>
      </c>
      <c r="J25" s="26">
        <f>(H25+I25)*D25</f>
        <v>297500</v>
      </c>
      <c r="K25" s="24">
        <v>250000</v>
      </c>
      <c r="L25" s="26">
        <f>AVERAGE(K25,H25,G25,F25,E25)</f>
        <v>386000</v>
      </c>
      <c r="M25" s="26">
        <f>L25*D25</f>
        <v>386000</v>
      </c>
    </row>
    <row r="26" spans="2:13" ht="42" customHeight="1" x14ac:dyDescent="0.25">
      <c r="B26" s="22">
        <v>15</v>
      </c>
      <c r="C26" s="23" t="s">
        <v>19</v>
      </c>
      <c r="D26" s="22">
        <v>1</v>
      </c>
      <c r="E26" s="24">
        <v>600000</v>
      </c>
      <c r="F26" s="24">
        <v>520000</v>
      </c>
      <c r="G26" s="24">
        <v>600000</v>
      </c>
      <c r="H26" s="24">
        <v>300000</v>
      </c>
      <c r="I26" s="27">
        <v>57000</v>
      </c>
      <c r="J26" s="26">
        <f>(H26+I26)*D26</f>
        <v>357000</v>
      </c>
      <c r="K26" s="24">
        <v>250000</v>
      </c>
      <c r="L26" s="26">
        <f>AVERAGE(K26,H26,G26,F26,E26)</f>
        <v>454000</v>
      </c>
      <c r="M26" s="26">
        <f>L26*D26</f>
        <v>454000</v>
      </c>
    </row>
    <row r="27" spans="2:13" ht="36" customHeight="1" x14ac:dyDescent="0.25">
      <c r="B27" s="22">
        <v>16</v>
      </c>
      <c r="C27" s="23" t="s">
        <v>33</v>
      </c>
      <c r="D27" s="22">
        <v>1</v>
      </c>
      <c r="E27" s="24">
        <v>500000</v>
      </c>
      <c r="F27" s="24">
        <v>580000</v>
      </c>
      <c r="G27" s="24">
        <v>400000</v>
      </c>
      <c r="H27" s="24">
        <v>300000</v>
      </c>
      <c r="I27" s="27">
        <v>57000</v>
      </c>
      <c r="J27" s="26">
        <f>(H27+I27)*D27</f>
        <v>357000</v>
      </c>
      <c r="K27" s="24">
        <v>250000</v>
      </c>
      <c r="L27" s="26">
        <f>AVERAGE(K27,H27,G27,F27,E27)</f>
        <v>406000</v>
      </c>
      <c r="M27" s="26">
        <f>L27*D27</f>
        <v>406000</v>
      </c>
    </row>
    <row r="28" spans="2:13" ht="22.5" customHeight="1" thickBot="1" x14ac:dyDescent="0.3">
      <c r="B28" s="263" t="s">
        <v>37</v>
      </c>
      <c r="C28" s="264"/>
      <c r="D28" s="265"/>
      <c r="E28" s="28">
        <f>E8+E9+E10+E11+E12+E13+E14+E15+E17+E18+E19+E21+E22+E23+E25+E26+E27</f>
        <v>2437000</v>
      </c>
      <c r="F28" s="28">
        <f>F8+F9+F10+F11+F12+F13+F14+F15+F17+F18+F19+F21+F22+F23+F25+F26+F27</f>
        <v>2405000</v>
      </c>
      <c r="G28" s="28">
        <f>G8+G9+G10+G11+G12+G13+G14+G15+G17+G18+G19+G21+G22+G23+G25+G26+G27</f>
        <v>2976000</v>
      </c>
      <c r="H28" s="28">
        <f>H8+H9+H10+H11+H12+H13+H14+H15+H17+H18+H19+H21+H22+H23+H25+H26+H27</f>
        <v>1854000</v>
      </c>
      <c r="I28" s="28">
        <f>I27+I26+I25+I23+I21+I22</f>
        <v>275500</v>
      </c>
      <c r="J28" s="29">
        <f>J8+J9+J10+J11+J12+J13+J14+J15+J17+J18+J19+J21+J22+J23+J25+J26+J27</f>
        <v>15460500</v>
      </c>
      <c r="K28" s="28">
        <f>K8+K9+K10+K11+K12+K13+K14+K15+K17+K18+K19+K21+K22+K23+K25+K26+K27</f>
        <v>1343500</v>
      </c>
      <c r="L28" s="28">
        <f>L8+L9+L10+L11+L12+L13+L14+L15+L17+L18+L19+L21+L22+L23+L25+L26+L27</f>
        <v>2172100</v>
      </c>
      <c r="M28" s="30">
        <f>M8+M9+M10+M11+M12+M13+M14+M15+M17+M18+M19+M21+M22+M23+M25+M26+M27</f>
        <v>14107600</v>
      </c>
    </row>
    <row r="29" spans="2:13" ht="15.75" thickTop="1" x14ac:dyDescent="0.25"/>
    <row r="31" spans="2:13" ht="15.75" thickBot="1" x14ac:dyDescent="0.3"/>
    <row r="32" spans="2:13" x14ac:dyDescent="0.25">
      <c r="B32" s="249" t="s">
        <v>27</v>
      </c>
      <c r="C32" s="250"/>
      <c r="D32" s="240"/>
      <c r="E32" s="241"/>
    </row>
    <row r="33" spans="2:5" x14ac:dyDescent="0.25">
      <c r="B33" s="251" t="s">
        <v>28</v>
      </c>
      <c r="C33" s="252"/>
      <c r="D33" s="243"/>
      <c r="E33" s="244"/>
    </row>
    <row r="34" spans="2:5" x14ac:dyDescent="0.25">
      <c r="B34" s="251" t="s">
        <v>29</v>
      </c>
      <c r="C34" s="252"/>
      <c r="D34" s="243"/>
      <c r="E34" s="244"/>
    </row>
    <row r="35" spans="2:5" x14ac:dyDescent="0.25">
      <c r="B35" s="251" t="s">
        <v>30</v>
      </c>
      <c r="C35" s="252"/>
      <c r="D35" s="243"/>
      <c r="E35" s="244"/>
    </row>
    <row r="36" spans="2:5" x14ac:dyDescent="0.25">
      <c r="B36" s="251" t="s">
        <v>31</v>
      </c>
      <c r="C36" s="252"/>
      <c r="D36" s="243"/>
      <c r="E36" s="244"/>
    </row>
    <row r="37" spans="2:5" ht="15.75" thickBot="1" x14ac:dyDescent="0.3">
      <c r="B37" s="238" t="s">
        <v>32</v>
      </c>
      <c r="C37" s="239"/>
      <c r="D37" s="246"/>
      <c r="E37" s="247"/>
    </row>
  </sheetData>
  <mergeCells count="32">
    <mergeCell ref="B7:E7"/>
    <mergeCell ref="B2:M2"/>
    <mergeCell ref="B4:B6"/>
    <mergeCell ref="C4:C6"/>
    <mergeCell ref="D4:D6"/>
    <mergeCell ref="H4:J4"/>
    <mergeCell ref="L4:M4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B16:E16"/>
    <mergeCell ref="B20:E20"/>
    <mergeCell ref="B24:E24"/>
    <mergeCell ref="B28:D28"/>
    <mergeCell ref="B32:C32"/>
    <mergeCell ref="D32:E32"/>
    <mergeCell ref="B36:C36"/>
    <mergeCell ref="D36:E36"/>
    <mergeCell ref="B37:C37"/>
    <mergeCell ref="D37:E37"/>
    <mergeCell ref="B33:C33"/>
    <mergeCell ref="D33:E33"/>
    <mergeCell ref="B34:C34"/>
    <mergeCell ref="D34:E34"/>
    <mergeCell ref="B35:C35"/>
    <mergeCell ref="D35:E35"/>
  </mergeCells>
  <pageMargins left="0.35433070866141736" right="0.39370078740157483" top="0.31496062992125984" bottom="0.31496062992125984" header="0.19685039370078741" footer="0.15748031496062992"/>
  <pageSetup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5617D-924C-42B5-B66B-202637C81892}">
  <dimension ref="B2:T39"/>
  <sheetViews>
    <sheetView topLeftCell="A11" zoomScale="80" zoomScaleNormal="80" workbookViewId="0">
      <selection activeCell="C15" sqref="C15"/>
    </sheetView>
  </sheetViews>
  <sheetFormatPr baseColWidth="10" defaultRowHeight="15" x14ac:dyDescent="0.25"/>
  <cols>
    <col min="1" max="1" width="2.140625" customWidth="1"/>
    <col min="2" max="2" width="5.85546875" customWidth="1"/>
    <col min="3" max="3" width="46.28515625" customWidth="1"/>
    <col min="4" max="4" width="6.140625" customWidth="1"/>
    <col min="5" max="5" width="2.140625" customWidth="1"/>
    <col min="6" max="6" width="12" customWidth="1"/>
    <col min="7" max="7" width="10.85546875" customWidth="1"/>
    <col min="8" max="8" width="12.28515625" customWidth="1"/>
    <col min="9" max="9" width="1.7109375" customWidth="1"/>
    <col min="10" max="10" width="11.7109375" customWidth="1"/>
    <col min="11" max="11" width="10.7109375" customWidth="1"/>
    <col min="12" max="12" width="12.7109375" customWidth="1"/>
    <col min="13" max="13" width="1.85546875" customWidth="1"/>
    <col min="14" max="14" width="12.7109375" customWidth="1"/>
    <col min="15" max="15" width="10.7109375" customWidth="1"/>
    <col min="16" max="16" width="12.85546875" customWidth="1"/>
    <col min="17" max="17" width="2.42578125" customWidth="1"/>
    <col min="18" max="18" width="11.42578125" customWidth="1"/>
    <col min="19" max="19" width="10.85546875" customWidth="1"/>
    <col min="20" max="20" width="14.28515625" customWidth="1"/>
  </cols>
  <sheetData>
    <row r="2" spans="2:20" ht="25.5" customHeight="1" x14ac:dyDescent="0.25">
      <c r="B2" s="225" t="s">
        <v>21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</row>
    <row r="4" spans="2:20" ht="20.25" customHeight="1" x14ac:dyDescent="0.25">
      <c r="C4" s="85">
        <v>2025</v>
      </c>
      <c r="D4" s="2"/>
      <c r="E4" s="3"/>
      <c r="F4" s="278" t="s">
        <v>36</v>
      </c>
      <c r="G4" s="278"/>
      <c r="H4" s="278"/>
      <c r="I4" s="3"/>
      <c r="J4" s="279" t="s">
        <v>38</v>
      </c>
      <c r="K4" s="279"/>
      <c r="L4" s="279"/>
      <c r="N4" s="278" t="s">
        <v>35</v>
      </c>
      <c r="O4" s="278"/>
      <c r="P4" s="278"/>
      <c r="R4" s="280" t="s">
        <v>40</v>
      </c>
      <c r="S4" s="280"/>
      <c r="T4" s="280"/>
    </row>
    <row r="5" spans="2:20" ht="21" customHeight="1" x14ac:dyDescent="0.25">
      <c r="B5" s="227" t="s">
        <v>0</v>
      </c>
      <c r="C5" s="227" t="s">
        <v>1</v>
      </c>
      <c r="D5" s="227" t="s">
        <v>58</v>
      </c>
      <c r="F5" s="227" t="s">
        <v>3</v>
      </c>
      <c r="G5" s="227" t="s">
        <v>22</v>
      </c>
      <c r="H5" s="227" t="s">
        <v>39</v>
      </c>
      <c r="J5" s="227" t="s">
        <v>3</v>
      </c>
      <c r="K5" s="227" t="s">
        <v>22</v>
      </c>
      <c r="L5" s="227" t="s">
        <v>39</v>
      </c>
      <c r="N5" s="227" t="s">
        <v>3</v>
      </c>
      <c r="O5" s="227" t="s">
        <v>22</v>
      </c>
      <c r="P5" s="227" t="s">
        <v>39</v>
      </c>
      <c r="R5" s="227" t="s">
        <v>3</v>
      </c>
      <c r="S5" s="227" t="s">
        <v>22</v>
      </c>
      <c r="T5" s="227" t="s">
        <v>39</v>
      </c>
    </row>
    <row r="6" spans="2:20" ht="21" customHeight="1" x14ac:dyDescent="0.25">
      <c r="B6" s="228"/>
      <c r="C6" s="228"/>
      <c r="D6" s="228"/>
      <c r="F6" s="228"/>
      <c r="G6" s="228"/>
      <c r="H6" s="228"/>
      <c r="J6" s="228"/>
      <c r="K6" s="228"/>
      <c r="L6" s="228"/>
      <c r="N6" s="228"/>
      <c r="O6" s="228"/>
      <c r="P6" s="228"/>
      <c r="R6" s="228"/>
      <c r="S6" s="228"/>
      <c r="T6" s="228"/>
    </row>
    <row r="7" spans="2:20" ht="16.5" customHeight="1" x14ac:dyDescent="0.25">
      <c r="B7" s="234" t="s">
        <v>72</v>
      </c>
      <c r="C7" s="235"/>
      <c r="D7" s="235"/>
    </row>
    <row r="8" spans="2:20" ht="33" customHeight="1" x14ac:dyDescent="0.25">
      <c r="B8" s="6">
        <v>1</v>
      </c>
      <c r="C8" s="82" t="s">
        <v>63</v>
      </c>
      <c r="D8" s="32">
        <v>5</v>
      </c>
      <c r="F8" s="4">
        <v>45000</v>
      </c>
      <c r="G8" s="8" t="s">
        <v>23</v>
      </c>
      <c r="H8" s="10">
        <f t="shared" ref="H8:H21" si="0">F8*D8</f>
        <v>225000</v>
      </c>
      <c r="J8" s="4">
        <v>40000</v>
      </c>
      <c r="K8" s="8" t="s">
        <v>23</v>
      </c>
      <c r="L8" s="10">
        <f t="shared" ref="L8:L15" si="1">J8*D8</f>
        <v>200000</v>
      </c>
      <c r="N8" s="4">
        <v>40000</v>
      </c>
      <c r="O8" s="8" t="s">
        <v>23</v>
      </c>
      <c r="P8" s="10">
        <f t="shared" ref="P8:P15" si="2">N8*D8</f>
        <v>200000</v>
      </c>
      <c r="R8" s="10">
        <f>AVERAGE(F8,J8,N8)</f>
        <v>41666.666666666664</v>
      </c>
      <c r="S8" s="10">
        <v>0</v>
      </c>
      <c r="T8" s="10">
        <f>R8*D8</f>
        <v>208333.33333333331</v>
      </c>
    </row>
    <row r="9" spans="2:20" ht="33" customHeight="1" x14ac:dyDescent="0.25">
      <c r="B9" s="6">
        <v>2</v>
      </c>
      <c r="C9" s="82" t="s">
        <v>64</v>
      </c>
      <c r="D9" s="32">
        <v>19</v>
      </c>
      <c r="F9" s="4">
        <v>45000</v>
      </c>
      <c r="G9" s="8" t="s">
        <v>23</v>
      </c>
      <c r="H9" s="10">
        <f t="shared" si="0"/>
        <v>855000</v>
      </c>
      <c r="J9" s="4">
        <v>40000</v>
      </c>
      <c r="K9" s="8" t="s">
        <v>23</v>
      </c>
      <c r="L9" s="10">
        <f t="shared" si="1"/>
        <v>760000</v>
      </c>
      <c r="N9" s="4">
        <v>49000</v>
      </c>
      <c r="O9" s="8" t="s">
        <v>23</v>
      </c>
      <c r="P9" s="10">
        <f t="shared" si="2"/>
        <v>931000</v>
      </c>
      <c r="R9" s="10">
        <f t="shared" ref="R9:R30" si="3">AVERAGE(F9,J9,N9)</f>
        <v>44666.666666666664</v>
      </c>
      <c r="S9" s="10">
        <v>0</v>
      </c>
      <c r="T9" s="10">
        <f t="shared" ref="T9:T21" si="4">R9*D9</f>
        <v>848666.66666666663</v>
      </c>
    </row>
    <row r="10" spans="2:20" ht="33" customHeight="1" x14ac:dyDescent="0.25">
      <c r="B10" s="6">
        <v>3</v>
      </c>
      <c r="C10" s="82" t="s">
        <v>65</v>
      </c>
      <c r="D10" s="32">
        <v>5</v>
      </c>
      <c r="F10" s="4">
        <v>45000</v>
      </c>
      <c r="G10" s="8" t="s">
        <v>23</v>
      </c>
      <c r="H10" s="10">
        <f t="shared" si="0"/>
        <v>225000</v>
      </c>
      <c r="J10" s="4">
        <v>40000</v>
      </c>
      <c r="K10" s="8" t="s">
        <v>23</v>
      </c>
      <c r="L10" s="10">
        <f t="shared" si="1"/>
        <v>200000</v>
      </c>
      <c r="N10" s="4">
        <v>40000</v>
      </c>
      <c r="O10" s="8" t="s">
        <v>23</v>
      </c>
      <c r="P10" s="10">
        <f t="shared" si="2"/>
        <v>200000</v>
      </c>
      <c r="R10" s="10">
        <f t="shared" si="3"/>
        <v>41666.666666666664</v>
      </c>
      <c r="S10" s="10">
        <v>0</v>
      </c>
      <c r="T10" s="10">
        <f t="shared" si="4"/>
        <v>208333.33333333331</v>
      </c>
    </row>
    <row r="11" spans="2:20" ht="33" customHeight="1" x14ac:dyDescent="0.25">
      <c r="B11" s="6">
        <v>4</v>
      </c>
      <c r="C11" s="82" t="s">
        <v>46</v>
      </c>
      <c r="D11" s="32">
        <v>3</v>
      </c>
      <c r="F11" s="4">
        <v>80000</v>
      </c>
      <c r="G11" s="8" t="s">
        <v>23</v>
      </c>
      <c r="H11" s="10">
        <f t="shared" si="0"/>
        <v>240000</v>
      </c>
      <c r="J11" s="4">
        <v>100000</v>
      </c>
      <c r="K11" s="8" t="s">
        <v>23</v>
      </c>
      <c r="L11" s="10">
        <f t="shared" si="1"/>
        <v>300000</v>
      </c>
      <c r="N11" s="4">
        <v>85000</v>
      </c>
      <c r="O11" s="8" t="s">
        <v>23</v>
      </c>
      <c r="P11" s="10">
        <f t="shared" si="2"/>
        <v>255000</v>
      </c>
      <c r="R11" s="10">
        <f t="shared" si="3"/>
        <v>88333.333333333328</v>
      </c>
      <c r="S11" s="10">
        <v>0</v>
      </c>
      <c r="T11" s="10">
        <f t="shared" si="4"/>
        <v>265000</v>
      </c>
    </row>
    <row r="12" spans="2:20" ht="33" customHeight="1" x14ac:dyDescent="0.25">
      <c r="B12" s="6">
        <v>5</v>
      </c>
      <c r="C12" s="82" t="s">
        <v>48</v>
      </c>
      <c r="D12" s="32">
        <v>19</v>
      </c>
      <c r="F12" s="4">
        <v>38000</v>
      </c>
      <c r="G12" s="8" t="s">
        <v>23</v>
      </c>
      <c r="H12" s="10">
        <f t="shared" si="0"/>
        <v>722000</v>
      </c>
      <c r="J12" s="4">
        <v>30000</v>
      </c>
      <c r="K12" s="8"/>
      <c r="L12" s="10">
        <f t="shared" si="1"/>
        <v>570000</v>
      </c>
      <c r="N12" s="4">
        <v>26000</v>
      </c>
      <c r="O12" s="8"/>
      <c r="P12" s="10">
        <f t="shared" si="2"/>
        <v>494000</v>
      </c>
      <c r="R12" s="10">
        <f t="shared" si="3"/>
        <v>31333.333333333332</v>
      </c>
      <c r="S12" s="10">
        <v>0</v>
      </c>
      <c r="T12" s="10">
        <f t="shared" si="4"/>
        <v>595333.33333333326</v>
      </c>
    </row>
    <row r="13" spans="2:20" ht="33" customHeight="1" x14ac:dyDescent="0.25">
      <c r="B13" s="6">
        <v>6</v>
      </c>
      <c r="C13" s="82" t="s">
        <v>66</v>
      </c>
      <c r="D13" s="32">
        <v>19</v>
      </c>
      <c r="F13" s="4">
        <v>38000</v>
      </c>
      <c r="G13" s="8" t="s">
        <v>23</v>
      </c>
      <c r="H13" s="10">
        <f t="shared" si="0"/>
        <v>722000</v>
      </c>
      <c r="J13" s="4">
        <v>40000</v>
      </c>
      <c r="K13" s="8"/>
      <c r="L13" s="10">
        <f t="shared" si="1"/>
        <v>760000</v>
      </c>
      <c r="N13" s="4">
        <v>28000</v>
      </c>
      <c r="O13" s="8"/>
      <c r="P13" s="10">
        <f t="shared" si="2"/>
        <v>532000</v>
      </c>
      <c r="R13" s="10">
        <f t="shared" si="3"/>
        <v>35333.333333333336</v>
      </c>
      <c r="S13" s="10">
        <v>0</v>
      </c>
      <c r="T13" s="10">
        <f t="shared" si="4"/>
        <v>671333.33333333337</v>
      </c>
    </row>
    <row r="14" spans="2:20" ht="33" customHeight="1" x14ac:dyDescent="0.25">
      <c r="B14" s="6">
        <v>7</v>
      </c>
      <c r="C14" s="82" t="s">
        <v>50</v>
      </c>
      <c r="D14" s="32">
        <v>11</v>
      </c>
      <c r="F14" s="4">
        <v>250000</v>
      </c>
      <c r="G14" s="8" t="s">
        <v>23</v>
      </c>
      <c r="H14" s="10">
        <f t="shared" si="0"/>
        <v>2750000</v>
      </c>
      <c r="J14" s="4">
        <v>150000</v>
      </c>
      <c r="K14" s="8"/>
      <c r="L14" s="10">
        <f t="shared" si="1"/>
        <v>1650000</v>
      </c>
      <c r="N14" s="4">
        <v>170000</v>
      </c>
      <c r="O14" s="8"/>
      <c r="P14" s="10">
        <f t="shared" si="2"/>
        <v>1870000</v>
      </c>
      <c r="R14" s="10">
        <f t="shared" si="3"/>
        <v>190000</v>
      </c>
      <c r="S14" s="10">
        <v>0</v>
      </c>
      <c r="T14" s="10">
        <f t="shared" si="4"/>
        <v>2090000</v>
      </c>
    </row>
    <row r="15" spans="2:20" ht="33" customHeight="1" x14ac:dyDescent="0.25">
      <c r="B15" s="6">
        <v>8</v>
      </c>
      <c r="C15" s="82" t="s">
        <v>67</v>
      </c>
      <c r="D15" s="32">
        <v>11</v>
      </c>
      <c r="F15" s="87">
        <v>250000</v>
      </c>
      <c r="G15" s="8" t="s">
        <v>23</v>
      </c>
      <c r="H15" s="10">
        <f t="shared" si="0"/>
        <v>2750000</v>
      </c>
      <c r="J15" s="4">
        <v>70000</v>
      </c>
      <c r="K15" s="8"/>
      <c r="L15" s="10">
        <f t="shared" si="1"/>
        <v>770000</v>
      </c>
      <c r="N15" s="4">
        <v>90000</v>
      </c>
      <c r="O15" s="8"/>
      <c r="P15" s="10">
        <f t="shared" si="2"/>
        <v>990000</v>
      </c>
      <c r="R15" s="10">
        <f t="shared" si="3"/>
        <v>136666.66666666666</v>
      </c>
      <c r="S15" s="10">
        <v>0</v>
      </c>
      <c r="T15" s="10">
        <f t="shared" si="4"/>
        <v>1503333.3333333333</v>
      </c>
    </row>
    <row r="16" spans="2:20" ht="33" customHeight="1" x14ac:dyDescent="0.25">
      <c r="B16" s="6">
        <v>9</v>
      </c>
      <c r="C16" s="82" t="s">
        <v>68</v>
      </c>
      <c r="D16" s="32">
        <v>11</v>
      </c>
      <c r="F16" s="4">
        <v>400000</v>
      </c>
      <c r="G16" s="8" t="s">
        <v>23</v>
      </c>
      <c r="H16" s="10">
        <f t="shared" si="0"/>
        <v>4400000</v>
      </c>
      <c r="J16" s="4" t="s">
        <v>77</v>
      </c>
      <c r="K16" s="8"/>
      <c r="L16" s="10"/>
      <c r="N16" s="4" t="s">
        <v>77</v>
      </c>
      <c r="O16" s="8"/>
      <c r="P16" s="10"/>
      <c r="R16" s="10">
        <f t="shared" si="3"/>
        <v>400000</v>
      </c>
      <c r="S16" s="10">
        <v>0</v>
      </c>
      <c r="T16" s="10">
        <f t="shared" si="4"/>
        <v>4400000</v>
      </c>
    </row>
    <row r="17" spans="2:20" ht="33" customHeight="1" x14ac:dyDescent="0.25">
      <c r="B17" s="6">
        <v>10</v>
      </c>
      <c r="C17" s="82" t="s">
        <v>69</v>
      </c>
      <c r="D17" s="32">
        <v>19</v>
      </c>
      <c r="F17" s="87">
        <v>400000</v>
      </c>
      <c r="G17" s="8" t="s">
        <v>23</v>
      </c>
      <c r="H17" s="10">
        <f t="shared" si="0"/>
        <v>7600000</v>
      </c>
      <c r="J17" s="4">
        <v>250000</v>
      </c>
      <c r="K17" s="8" t="s">
        <v>23</v>
      </c>
      <c r="L17" s="10">
        <f>J17*D17</f>
        <v>4750000</v>
      </c>
      <c r="N17" s="4">
        <v>290000</v>
      </c>
      <c r="O17" s="8" t="s">
        <v>23</v>
      </c>
      <c r="P17" s="10">
        <f>N17*D17</f>
        <v>5510000</v>
      </c>
      <c r="R17" s="10">
        <f t="shared" si="3"/>
        <v>313333.33333333331</v>
      </c>
      <c r="S17" s="10">
        <v>0</v>
      </c>
      <c r="T17" s="10">
        <f t="shared" si="4"/>
        <v>5953333.333333333</v>
      </c>
    </row>
    <row r="18" spans="2:20" ht="33" customHeight="1" x14ac:dyDescent="0.25">
      <c r="B18" s="6">
        <v>11</v>
      </c>
      <c r="C18" s="82" t="s">
        <v>70</v>
      </c>
      <c r="D18" s="32">
        <v>19</v>
      </c>
      <c r="F18" s="87">
        <v>400000</v>
      </c>
      <c r="G18" s="8" t="s">
        <v>23</v>
      </c>
      <c r="H18" s="10">
        <f t="shared" si="0"/>
        <v>7600000</v>
      </c>
      <c r="J18" s="4">
        <v>200000</v>
      </c>
      <c r="K18" s="8" t="s">
        <v>23</v>
      </c>
      <c r="L18" s="10">
        <f>J18*D18</f>
        <v>3800000</v>
      </c>
      <c r="N18" s="4">
        <v>310000</v>
      </c>
      <c r="O18" s="8" t="s">
        <v>23</v>
      </c>
      <c r="P18" s="10">
        <f>N18*D18</f>
        <v>5890000</v>
      </c>
      <c r="R18" s="10">
        <f t="shared" si="3"/>
        <v>303333.33333333331</v>
      </c>
      <c r="S18" s="10">
        <v>0</v>
      </c>
      <c r="T18" s="10">
        <f t="shared" si="4"/>
        <v>5763333.333333333</v>
      </c>
    </row>
    <row r="19" spans="2:20" ht="33" customHeight="1" x14ac:dyDescent="0.25">
      <c r="B19" s="6">
        <v>12</v>
      </c>
      <c r="C19" s="82" t="s">
        <v>71</v>
      </c>
      <c r="D19" s="32">
        <v>19</v>
      </c>
      <c r="F19" s="4">
        <v>100000</v>
      </c>
      <c r="G19" s="8" t="s">
        <v>23</v>
      </c>
      <c r="H19" s="37">
        <f t="shared" si="0"/>
        <v>1900000</v>
      </c>
      <c r="J19" s="35">
        <v>120000</v>
      </c>
      <c r="K19" s="36" t="s">
        <v>23</v>
      </c>
      <c r="L19" s="10">
        <f>J19*D19</f>
        <v>2280000</v>
      </c>
      <c r="N19" s="4">
        <v>220000</v>
      </c>
      <c r="O19" s="8" t="s">
        <v>23</v>
      </c>
      <c r="P19" s="10">
        <f>N19*D19</f>
        <v>4180000</v>
      </c>
      <c r="R19" s="10">
        <f t="shared" si="3"/>
        <v>146666.66666666666</v>
      </c>
      <c r="S19" s="10">
        <v>0</v>
      </c>
      <c r="T19" s="10">
        <f t="shared" si="4"/>
        <v>2786666.6666666665</v>
      </c>
    </row>
    <row r="20" spans="2:20" ht="33" customHeight="1" x14ac:dyDescent="0.25">
      <c r="B20" s="6">
        <v>13</v>
      </c>
      <c r="C20" s="82" t="s">
        <v>12</v>
      </c>
      <c r="D20" s="32">
        <v>19</v>
      </c>
      <c r="F20" s="4">
        <v>60000</v>
      </c>
      <c r="G20" s="8" t="s">
        <v>23</v>
      </c>
      <c r="H20" s="10">
        <f t="shared" si="0"/>
        <v>1140000</v>
      </c>
      <c r="J20" s="4">
        <v>40000</v>
      </c>
      <c r="K20" s="36" t="s">
        <v>23</v>
      </c>
      <c r="L20" s="10">
        <f>J20*D20</f>
        <v>760000</v>
      </c>
      <c r="N20" s="4">
        <v>47000</v>
      </c>
      <c r="O20" s="8" t="s">
        <v>23</v>
      </c>
      <c r="P20" s="10">
        <f>N20*D20</f>
        <v>893000</v>
      </c>
      <c r="R20" s="10">
        <f t="shared" si="3"/>
        <v>49000</v>
      </c>
      <c r="S20" s="10">
        <v>0</v>
      </c>
      <c r="T20" s="10">
        <f t="shared" si="4"/>
        <v>931000</v>
      </c>
    </row>
    <row r="21" spans="2:20" ht="33" customHeight="1" x14ac:dyDescent="0.25">
      <c r="B21" s="6">
        <v>14</v>
      </c>
      <c r="C21" s="82" t="s">
        <v>51</v>
      </c>
      <c r="D21" s="32">
        <v>6</v>
      </c>
      <c r="F21" s="87">
        <v>90000</v>
      </c>
      <c r="G21" s="8" t="s">
        <v>23</v>
      </c>
      <c r="H21" s="10">
        <f t="shared" si="0"/>
        <v>540000</v>
      </c>
      <c r="J21" s="4">
        <v>45000</v>
      </c>
      <c r="K21" s="8" t="s">
        <v>23</v>
      </c>
      <c r="L21" s="10">
        <f>J21*D21</f>
        <v>270000</v>
      </c>
      <c r="N21" s="4">
        <v>56000</v>
      </c>
      <c r="O21" s="8" t="s">
        <v>23</v>
      </c>
      <c r="P21" s="10">
        <f>N21*D21</f>
        <v>336000</v>
      </c>
      <c r="R21" s="10">
        <f t="shared" si="3"/>
        <v>63666.666666666664</v>
      </c>
      <c r="S21" s="10">
        <v>0</v>
      </c>
      <c r="T21" s="10">
        <f t="shared" si="4"/>
        <v>382000</v>
      </c>
    </row>
    <row r="22" spans="2:20" ht="18.75" customHeight="1" x14ac:dyDescent="0.25">
      <c r="B22" s="276" t="s">
        <v>16</v>
      </c>
      <c r="C22" s="230"/>
      <c r="D22" s="230"/>
      <c r="F22" s="221"/>
      <c r="G22" s="222"/>
      <c r="H22" s="222"/>
      <c r="J22" s="221"/>
      <c r="K22" s="222"/>
      <c r="L22" s="222"/>
      <c r="N22" s="221"/>
      <c r="O22" s="222"/>
      <c r="P22" s="222"/>
      <c r="R22" s="223"/>
      <c r="S22" s="224"/>
      <c r="T22" s="224"/>
    </row>
    <row r="23" spans="2:20" ht="24.75" customHeight="1" x14ac:dyDescent="0.25">
      <c r="B23" s="32">
        <f>B21+1</f>
        <v>15</v>
      </c>
      <c r="C23" s="83" t="s">
        <v>52</v>
      </c>
      <c r="D23" s="32">
        <v>19</v>
      </c>
      <c r="F23" s="4">
        <v>38000</v>
      </c>
      <c r="G23" s="8" t="s">
        <v>23</v>
      </c>
      <c r="H23" s="10">
        <f>F23*D23</f>
        <v>722000</v>
      </c>
      <c r="J23" s="4">
        <v>25000</v>
      </c>
      <c r="K23" s="8" t="s">
        <v>23</v>
      </c>
      <c r="L23" s="10">
        <f>J23*D23</f>
        <v>475000</v>
      </c>
      <c r="N23" s="4">
        <v>24000</v>
      </c>
      <c r="O23" s="8" t="s">
        <v>23</v>
      </c>
      <c r="P23" s="10">
        <f>N23*D23</f>
        <v>456000</v>
      </c>
      <c r="R23" s="10">
        <f t="shared" si="3"/>
        <v>29000</v>
      </c>
      <c r="S23" s="10">
        <v>0</v>
      </c>
      <c r="T23" s="10">
        <f>R23*D23</f>
        <v>551000</v>
      </c>
    </row>
    <row r="24" spans="2:20" ht="24.75" customHeight="1" x14ac:dyDescent="0.25">
      <c r="B24" s="32">
        <v>16</v>
      </c>
      <c r="C24" s="83" t="s">
        <v>14</v>
      </c>
      <c r="D24" s="32">
        <v>19</v>
      </c>
      <c r="F24" s="87">
        <v>32000</v>
      </c>
      <c r="G24" s="8" t="s">
        <v>23</v>
      </c>
      <c r="H24" s="10">
        <f>F24*D24</f>
        <v>608000</v>
      </c>
      <c r="J24" s="4">
        <v>15000</v>
      </c>
      <c r="K24" s="8" t="s">
        <v>23</v>
      </c>
      <c r="L24" s="10">
        <f>J24*D24</f>
        <v>285000</v>
      </c>
      <c r="N24" s="4">
        <v>18000</v>
      </c>
      <c r="O24" s="8" t="s">
        <v>23</v>
      </c>
      <c r="P24" s="10">
        <f>N24*D24</f>
        <v>342000</v>
      </c>
      <c r="R24" s="10">
        <f t="shared" si="3"/>
        <v>21666.666666666668</v>
      </c>
      <c r="S24" s="10">
        <v>0</v>
      </c>
      <c r="T24" s="10">
        <f>R24*D24</f>
        <v>411666.66666666669</v>
      </c>
    </row>
    <row r="25" spans="2:20" ht="24.75" customHeight="1" x14ac:dyDescent="0.25">
      <c r="B25" s="32">
        <v>17</v>
      </c>
      <c r="C25" s="83" t="s">
        <v>53</v>
      </c>
      <c r="D25" s="32">
        <v>19</v>
      </c>
      <c r="F25" s="4">
        <v>68000</v>
      </c>
      <c r="G25" s="8" t="s">
        <v>23</v>
      </c>
      <c r="H25" s="10">
        <f>F25*D25</f>
        <v>1292000</v>
      </c>
      <c r="J25" s="80">
        <v>40000</v>
      </c>
      <c r="K25" s="8" t="s">
        <v>23</v>
      </c>
      <c r="L25" s="10">
        <f>J25*D25</f>
        <v>760000</v>
      </c>
      <c r="N25" s="4">
        <v>46000</v>
      </c>
      <c r="O25" s="8" t="s">
        <v>23</v>
      </c>
      <c r="P25" s="10">
        <f>N25*D25</f>
        <v>874000</v>
      </c>
      <c r="R25" s="10">
        <f t="shared" si="3"/>
        <v>51333.333333333336</v>
      </c>
      <c r="S25" s="10">
        <v>0</v>
      </c>
      <c r="T25" s="10">
        <f>R25*D25</f>
        <v>975333.33333333337</v>
      </c>
    </row>
    <row r="26" spans="2:20" ht="24.75" customHeight="1" x14ac:dyDescent="0.25">
      <c r="B26" s="32">
        <v>18</v>
      </c>
      <c r="C26" s="83" t="s">
        <v>15</v>
      </c>
      <c r="D26" s="32">
        <v>19</v>
      </c>
      <c r="F26" s="4">
        <v>48000</v>
      </c>
      <c r="G26" s="8" t="s">
        <v>23</v>
      </c>
      <c r="H26" s="10">
        <f>F26*D26</f>
        <v>912000</v>
      </c>
      <c r="J26" s="84">
        <v>50000</v>
      </c>
      <c r="K26" s="8" t="s">
        <v>23</v>
      </c>
      <c r="L26" s="10">
        <f>J26*D26</f>
        <v>950000</v>
      </c>
      <c r="N26" s="4">
        <v>40000</v>
      </c>
      <c r="O26" s="8" t="s">
        <v>23</v>
      </c>
      <c r="P26" s="10">
        <f>N26*D26</f>
        <v>760000</v>
      </c>
      <c r="R26" s="10">
        <f t="shared" si="3"/>
        <v>46000</v>
      </c>
      <c r="S26" s="10">
        <v>0</v>
      </c>
      <c r="T26" s="10">
        <f>R26*D26</f>
        <v>874000</v>
      </c>
    </row>
    <row r="27" spans="2:20" ht="21.75" customHeight="1" x14ac:dyDescent="0.25">
      <c r="B27" s="276" t="s">
        <v>73</v>
      </c>
      <c r="C27" s="230"/>
      <c r="D27" s="230"/>
      <c r="F27" s="4"/>
      <c r="J27" s="4"/>
      <c r="N27" s="4"/>
    </row>
    <row r="28" spans="2:20" ht="54.75" customHeight="1" x14ac:dyDescent="0.25">
      <c r="B28" s="32">
        <v>19</v>
      </c>
      <c r="C28" s="82" t="s">
        <v>74</v>
      </c>
      <c r="D28" s="32">
        <v>19</v>
      </c>
      <c r="F28" s="87">
        <v>730000</v>
      </c>
      <c r="G28" s="8" t="s">
        <v>23</v>
      </c>
      <c r="H28" s="10">
        <f>D28*F28</f>
        <v>13870000</v>
      </c>
      <c r="J28" s="4">
        <v>200000</v>
      </c>
      <c r="K28" s="8" t="s">
        <v>23</v>
      </c>
      <c r="L28" s="10">
        <f>J28*D28</f>
        <v>3800000</v>
      </c>
      <c r="N28" s="4">
        <v>270000</v>
      </c>
      <c r="O28" s="8" t="s">
        <v>23</v>
      </c>
      <c r="P28" s="10">
        <f>N28*D28</f>
        <v>5130000</v>
      </c>
      <c r="R28" s="10">
        <f t="shared" si="3"/>
        <v>400000</v>
      </c>
      <c r="S28" s="11"/>
      <c r="T28" s="10">
        <f>R28*D28</f>
        <v>7600000</v>
      </c>
    </row>
    <row r="29" spans="2:20" ht="49.5" customHeight="1" x14ac:dyDescent="0.25">
      <c r="B29" s="32">
        <v>20</v>
      </c>
      <c r="C29" s="82" t="s">
        <v>75</v>
      </c>
      <c r="D29" s="32">
        <v>19</v>
      </c>
      <c r="F29" s="4">
        <v>85000</v>
      </c>
      <c r="G29" s="8" t="s">
        <v>23</v>
      </c>
      <c r="H29" s="10">
        <f>D29*F29</f>
        <v>1615000</v>
      </c>
      <c r="J29" s="4">
        <v>65000</v>
      </c>
      <c r="K29" s="8" t="s">
        <v>23</v>
      </c>
      <c r="L29" s="10">
        <f>J29*D29</f>
        <v>1235000</v>
      </c>
      <c r="N29" s="4">
        <v>90000</v>
      </c>
      <c r="O29" s="8" t="s">
        <v>23</v>
      </c>
      <c r="P29" s="10">
        <f>N29*D29</f>
        <v>1710000</v>
      </c>
      <c r="R29" s="10">
        <f t="shared" si="3"/>
        <v>80000</v>
      </c>
      <c r="S29" s="11"/>
      <c r="T29" s="10">
        <f t="shared" ref="T29:T30" si="5">R29*D29</f>
        <v>1520000</v>
      </c>
    </row>
    <row r="30" spans="2:20" ht="49.5" customHeight="1" x14ac:dyDescent="0.25">
      <c r="B30" s="32">
        <v>21</v>
      </c>
      <c r="C30" s="82" t="s">
        <v>76</v>
      </c>
      <c r="D30" s="32">
        <v>19</v>
      </c>
      <c r="F30" s="4">
        <v>45000</v>
      </c>
      <c r="G30" s="8" t="s">
        <v>23</v>
      </c>
      <c r="H30" s="10">
        <f>D30*F30</f>
        <v>855000</v>
      </c>
      <c r="J30" s="4">
        <v>50000</v>
      </c>
      <c r="K30" s="8" t="s">
        <v>23</v>
      </c>
      <c r="L30" s="10">
        <f>J30*D30</f>
        <v>950000</v>
      </c>
      <c r="N30" s="4">
        <v>95000</v>
      </c>
      <c r="O30" s="8" t="s">
        <v>23</v>
      </c>
      <c r="P30" s="10">
        <f>N30*D30</f>
        <v>1805000</v>
      </c>
      <c r="R30" s="10">
        <f t="shared" si="3"/>
        <v>63333.333333333336</v>
      </c>
      <c r="S30" s="11"/>
      <c r="T30" s="10">
        <f t="shared" si="5"/>
        <v>1203333.3333333335</v>
      </c>
    </row>
    <row r="31" spans="2:20" ht="22.5" customHeight="1" thickBot="1" x14ac:dyDescent="0.3">
      <c r="B31" s="277" t="s">
        <v>37</v>
      </c>
      <c r="C31" s="277"/>
      <c r="F31" s="38">
        <f>F8+F9+F10+F11+F17+F18+F19+F20+F21+F23+F24+F25+F26+F28+F29+F30+F12+F13+F14+F15+F16</f>
        <v>3287000</v>
      </c>
      <c r="H31" s="38">
        <f>H8+H9+H10+H11+H17+H18+H19+H20+H21+H23+H24+H25+H26+H28+H29+H30+H12+H13+H14+H15+H16</f>
        <v>51543000</v>
      </c>
      <c r="J31" s="38">
        <f>J8+J9+J10+J11+J17+J18+J19+J20+J21+J23+J24+J25+J26+J28+J29+J30+J12+J13+J14+J15</f>
        <v>1610000</v>
      </c>
      <c r="L31" s="38">
        <f>L8+L9+L10+L11+L17+L18+L19+L20+L21+L23+L24+L25+L26+L28+L29+L30+L12+L13+L14+L15+L16</f>
        <v>25525000</v>
      </c>
      <c r="N31" s="38">
        <f>N8+N9+N10+N11+N17+N18+N19+N20+N21+N23+N24+N25+N26+N28+N29+N30+N12+N13+N14+N15</f>
        <v>2034000</v>
      </c>
      <c r="P31" s="38">
        <f>P8+P9+P10+P11+P17+P18+P19+P20+P21+P23+P24+P25+P26+P28+P29+P30+P12+P13+P14+P15+P16</f>
        <v>33358000</v>
      </c>
      <c r="R31" s="38">
        <f>R8+R9+R10+R11+R17+R18+R19+R20+R21+R23+R24+R25+R26+R28+R29+R30+R12+R13+R14+R15+R16</f>
        <v>2576999.9999999995</v>
      </c>
      <c r="T31" s="86">
        <f>T8+T9+T10+T11+T17+T18+T19+T20+T21+T23+T24+T25+T26+T28+T29+T30+T12+T13+T14+T15+T16</f>
        <v>39741999.999999993</v>
      </c>
    </row>
    <row r="32" spans="2:20" ht="15.75" thickTop="1" x14ac:dyDescent="0.25"/>
    <row r="33" spans="3:20" x14ac:dyDescent="0.25">
      <c r="L33" s="40"/>
      <c r="N33" s="40"/>
    </row>
    <row r="34" spans="3:20" x14ac:dyDescent="0.25">
      <c r="C34" t="s">
        <v>59</v>
      </c>
    </row>
    <row r="35" spans="3:20" x14ac:dyDescent="0.25">
      <c r="C35" t="s">
        <v>62</v>
      </c>
      <c r="L35" s="81"/>
    </row>
    <row r="36" spans="3:20" x14ac:dyDescent="0.25">
      <c r="T36" s="81">
        <f>T8+T9+T10+T11+T12+T13+T15+T20+T21+T23+T24+T25+T26+T28+T29+T30</f>
        <v>18748666.666666664</v>
      </c>
    </row>
    <row r="38" spans="3:20" x14ac:dyDescent="0.25">
      <c r="C38" t="s">
        <v>60</v>
      </c>
    </row>
    <row r="39" spans="3:20" x14ac:dyDescent="0.25">
      <c r="C39" t="s">
        <v>61</v>
      </c>
    </row>
  </sheetData>
  <mergeCells count="28">
    <mergeCell ref="B2:T2"/>
    <mergeCell ref="F4:H4"/>
    <mergeCell ref="J4:L4"/>
    <mergeCell ref="N4:P4"/>
    <mergeCell ref="R4:T4"/>
    <mergeCell ref="B5:B6"/>
    <mergeCell ref="C5:C6"/>
    <mergeCell ref="D5:D6"/>
    <mergeCell ref="T5:T6"/>
    <mergeCell ref="F5:F6"/>
    <mergeCell ref="G5:G6"/>
    <mergeCell ref="H5:H6"/>
    <mergeCell ref="R22:T22"/>
    <mergeCell ref="J5:J6"/>
    <mergeCell ref="K5:K6"/>
    <mergeCell ref="L5:L6"/>
    <mergeCell ref="N5:N6"/>
    <mergeCell ref="O5:O6"/>
    <mergeCell ref="J22:L22"/>
    <mergeCell ref="N22:P22"/>
    <mergeCell ref="P5:P6"/>
    <mergeCell ref="R5:R6"/>
    <mergeCell ref="S5:S6"/>
    <mergeCell ref="B27:D27"/>
    <mergeCell ref="B31:C31"/>
    <mergeCell ref="B7:D7"/>
    <mergeCell ref="B22:D22"/>
    <mergeCell ref="F22:H22"/>
  </mergeCells>
  <pageMargins left="0.57999999999999996" right="0.19685039370078741" top="0.31496062992125984" bottom="0.31496062992125984" header="0.19685039370078741" footer="0.15748031496062992"/>
  <pageSetup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501A6-DA26-4F94-BADC-0496F501BB3E}">
  <dimension ref="B2:W38"/>
  <sheetViews>
    <sheetView topLeftCell="A2" zoomScale="90" zoomScaleNormal="90" workbookViewId="0">
      <selection activeCell="B2" sqref="B2:W29"/>
    </sheetView>
  </sheetViews>
  <sheetFormatPr baseColWidth="10" defaultRowHeight="15" x14ac:dyDescent="0.25"/>
  <cols>
    <col min="1" max="1" width="2.140625" customWidth="1"/>
    <col min="2" max="2" width="7.7109375" customWidth="1"/>
    <col min="3" max="3" width="40.140625" customWidth="1"/>
    <col min="4" max="4" width="6.7109375" customWidth="1"/>
    <col min="5" max="5" width="15.5703125" hidden="1" customWidth="1"/>
    <col min="6" max="6" width="11.5703125" hidden="1" customWidth="1"/>
    <col min="7" max="7" width="13.7109375" hidden="1" customWidth="1"/>
    <col min="8" max="8" width="1.42578125" hidden="1" customWidth="1"/>
    <col min="9" max="9" width="16.28515625" hidden="1" customWidth="1"/>
    <col min="10" max="10" width="10.85546875" hidden="1" customWidth="1"/>
    <col min="11" max="11" width="12.28515625" hidden="1" customWidth="1"/>
    <col min="12" max="12" width="1.7109375" hidden="1" customWidth="1"/>
    <col min="13" max="13" width="15.42578125" hidden="1" customWidth="1"/>
    <col min="14" max="14" width="10.7109375" hidden="1" customWidth="1"/>
    <col min="15" max="15" width="12.7109375" hidden="1" customWidth="1"/>
    <col min="16" max="16" width="1.140625" hidden="1" customWidth="1"/>
    <col min="17" max="17" width="16.28515625" hidden="1" customWidth="1"/>
    <col min="18" max="18" width="13.7109375" hidden="1" customWidth="1"/>
    <col min="19" max="19" width="14.140625" hidden="1" customWidth="1"/>
    <col min="20" max="20" width="0.7109375" hidden="1" customWidth="1"/>
    <col min="21" max="21" width="15.85546875" customWidth="1"/>
    <col min="22" max="22" width="10.85546875" hidden="1" customWidth="1"/>
    <col min="23" max="23" width="16.28515625" customWidth="1"/>
  </cols>
  <sheetData>
    <row r="2" spans="2:23" ht="36.6" customHeight="1" x14ac:dyDescent="0.25">
      <c r="B2" s="225" t="s">
        <v>21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</row>
    <row r="4" spans="2:23" ht="19.899999999999999" customHeight="1" x14ac:dyDescent="0.25">
      <c r="B4" s="253" t="s">
        <v>0</v>
      </c>
      <c r="C4" s="253" t="s">
        <v>1</v>
      </c>
      <c r="D4" s="253" t="s">
        <v>58</v>
      </c>
      <c r="E4" s="284" t="s">
        <v>34</v>
      </c>
      <c r="F4" s="284"/>
      <c r="G4" s="284"/>
      <c r="H4" s="45"/>
      <c r="I4" s="257" t="s">
        <v>36</v>
      </c>
      <c r="J4" s="257"/>
      <c r="K4" s="257"/>
      <c r="L4" s="45"/>
      <c r="M4" s="13" t="s">
        <v>38</v>
      </c>
      <c r="N4" s="14"/>
      <c r="O4" s="14"/>
      <c r="P4" s="11"/>
      <c r="Q4" s="257" t="s">
        <v>35</v>
      </c>
      <c r="R4" s="257"/>
      <c r="S4" s="257"/>
      <c r="T4" s="11"/>
      <c r="U4" s="285" t="s">
        <v>40</v>
      </c>
      <c r="V4" s="285"/>
      <c r="W4" s="285"/>
    </row>
    <row r="5" spans="2:23" ht="19.899999999999999" customHeight="1" x14ac:dyDescent="0.25">
      <c r="B5" s="253"/>
      <c r="C5" s="253"/>
      <c r="D5" s="253"/>
      <c r="E5" s="253" t="s">
        <v>3</v>
      </c>
      <c r="F5" s="253" t="s">
        <v>22</v>
      </c>
      <c r="G5" s="253" t="s">
        <v>39</v>
      </c>
      <c r="H5" s="11"/>
      <c r="I5" s="253" t="s">
        <v>3</v>
      </c>
      <c r="J5" s="253" t="s">
        <v>22</v>
      </c>
      <c r="K5" s="253" t="s">
        <v>39</v>
      </c>
      <c r="L5" s="11"/>
      <c r="M5" s="253" t="s">
        <v>3</v>
      </c>
      <c r="N5" s="253" t="s">
        <v>22</v>
      </c>
      <c r="O5" s="253" t="s">
        <v>39</v>
      </c>
      <c r="P5" s="11"/>
      <c r="Q5" s="253" t="s">
        <v>3</v>
      </c>
      <c r="R5" s="253" t="s">
        <v>22</v>
      </c>
      <c r="S5" s="253" t="s">
        <v>39</v>
      </c>
      <c r="T5" s="11"/>
      <c r="U5" s="253" t="s">
        <v>3</v>
      </c>
      <c r="V5" s="253" t="s">
        <v>22</v>
      </c>
      <c r="W5" s="253" t="s">
        <v>39</v>
      </c>
    </row>
    <row r="6" spans="2:23" ht="19.899999999999999" customHeight="1" x14ac:dyDescent="0.25">
      <c r="B6" s="253"/>
      <c r="C6" s="253"/>
      <c r="D6" s="253"/>
      <c r="E6" s="253"/>
      <c r="F6" s="253"/>
      <c r="G6" s="253"/>
      <c r="H6" s="11"/>
      <c r="I6" s="253"/>
      <c r="J6" s="253"/>
      <c r="K6" s="253"/>
      <c r="L6" s="11"/>
      <c r="M6" s="253"/>
      <c r="N6" s="253"/>
      <c r="O6" s="253"/>
      <c r="P6" s="11"/>
      <c r="Q6" s="253"/>
      <c r="R6" s="253"/>
      <c r="S6" s="253"/>
      <c r="T6" s="11"/>
      <c r="U6" s="253"/>
      <c r="V6" s="253"/>
      <c r="W6" s="253"/>
    </row>
    <row r="7" spans="2:23" ht="16.5" customHeight="1" x14ac:dyDescent="0.25">
      <c r="B7" s="281" t="s">
        <v>4</v>
      </c>
      <c r="C7" s="282"/>
      <c r="D7" s="282"/>
      <c r="E7" s="282"/>
      <c r="F7" s="282"/>
      <c r="G7" s="283"/>
    </row>
    <row r="8" spans="2:23" ht="33" customHeight="1" x14ac:dyDescent="0.25">
      <c r="B8" s="6">
        <v>1</v>
      </c>
      <c r="C8" s="31" t="s">
        <v>43</v>
      </c>
      <c r="D8" s="32">
        <v>5</v>
      </c>
      <c r="E8" s="34">
        <v>45000</v>
      </c>
      <c r="F8" s="33" t="s">
        <v>23</v>
      </c>
      <c r="G8" s="9">
        <f>E8*D8</f>
        <v>225000</v>
      </c>
      <c r="I8" s="4">
        <v>45000</v>
      </c>
      <c r="J8" s="8" t="s">
        <v>23</v>
      </c>
      <c r="K8" s="10">
        <f>I8*D8</f>
        <v>225000</v>
      </c>
      <c r="M8" s="4">
        <v>40000</v>
      </c>
      <c r="N8" s="8" t="s">
        <v>23</v>
      </c>
      <c r="O8" s="10">
        <f>M8*D8</f>
        <v>200000</v>
      </c>
      <c r="Q8" s="4">
        <v>35000</v>
      </c>
      <c r="R8" s="8" t="s">
        <v>23</v>
      </c>
      <c r="S8" s="10">
        <f>Q8*D8</f>
        <v>175000</v>
      </c>
      <c r="U8" s="10">
        <f t="shared" ref="U8:U13" si="0">AVERAGE(E8,I8,M8,Q8)</f>
        <v>41250</v>
      </c>
      <c r="V8" s="10">
        <v>0</v>
      </c>
      <c r="W8" s="10">
        <f t="shared" ref="W8:W16" si="1">U8*D8</f>
        <v>206250</v>
      </c>
    </row>
    <row r="9" spans="2:23" ht="33" customHeight="1" x14ac:dyDescent="0.25">
      <c r="B9" s="6">
        <v>2</v>
      </c>
      <c r="C9" s="31" t="s">
        <v>44</v>
      </c>
      <c r="D9" s="32">
        <v>18</v>
      </c>
      <c r="E9" s="34">
        <v>45000</v>
      </c>
      <c r="F9" s="33" t="s">
        <v>23</v>
      </c>
      <c r="G9" s="9">
        <f t="shared" ref="G9:G28" si="2">E9*D9</f>
        <v>810000</v>
      </c>
      <c r="I9" s="4">
        <v>45000</v>
      </c>
      <c r="J9" s="8" t="s">
        <v>23</v>
      </c>
      <c r="K9" s="10">
        <f t="shared" ref="K9:K21" si="3">I9*D9</f>
        <v>810000</v>
      </c>
      <c r="M9" s="4">
        <v>40000</v>
      </c>
      <c r="N9" s="8" t="s">
        <v>23</v>
      </c>
      <c r="O9" s="10">
        <f t="shared" ref="O9:O28" si="4">M9*D9</f>
        <v>720000</v>
      </c>
      <c r="Q9" s="4">
        <v>49000</v>
      </c>
      <c r="R9" s="8" t="s">
        <v>23</v>
      </c>
      <c r="S9" s="10">
        <f t="shared" ref="S9:S28" si="5">Q9*D9</f>
        <v>882000</v>
      </c>
      <c r="U9" s="10">
        <f t="shared" si="0"/>
        <v>44750</v>
      </c>
      <c r="V9" s="10">
        <v>0</v>
      </c>
      <c r="W9" s="10">
        <f t="shared" si="1"/>
        <v>805500</v>
      </c>
    </row>
    <row r="10" spans="2:23" ht="33" customHeight="1" x14ac:dyDescent="0.25">
      <c r="B10" s="6">
        <v>3</v>
      </c>
      <c r="C10" s="31" t="s">
        <v>45</v>
      </c>
      <c r="D10" s="32">
        <v>5</v>
      </c>
      <c r="E10" s="34">
        <v>45000</v>
      </c>
      <c r="F10" s="33" t="s">
        <v>23</v>
      </c>
      <c r="G10" s="9">
        <f t="shared" si="2"/>
        <v>225000</v>
      </c>
      <c r="I10" s="4">
        <v>45000</v>
      </c>
      <c r="J10" s="8" t="s">
        <v>23</v>
      </c>
      <c r="K10" s="10">
        <f t="shared" si="3"/>
        <v>225000</v>
      </c>
      <c r="M10" s="4">
        <v>40000</v>
      </c>
      <c r="N10" s="8" t="s">
        <v>23</v>
      </c>
      <c r="O10" s="10">
        <f t="shared" si="4"/>
        <v>200000</v>
      </c>
      <c r="Q10" s="4">
        <v>35000</v>
      </c>
      <c r="R10" s="8" t="s">
        <v>23</v>
      </c>
      <c r="S10" s="10">
        <f t="shared" si="5"/>
        <v>175000</v>
      </c>
      <c r="U10" s="10">
        <f t="shared" si="0"/>
        <v>41250</v>
      </c>
      <c r="V10" s="10">
        <v>0</v>
      </c>
      <c r="W10" s="10">
        <f t="shared" si="1"/>
        <v>206250</v>
      </c>
    </row>
    <row r="11" spans="2:23" ht="33" customHeight="1" x14ac:dyDescent="0.25">
      <c r="B11" s="6">
        <v>4</v>
      </c>
      <c r="C11" s="31" t="s">
        <v>46</v>
      </c>
      <c r="D11" s="32">
        <v>3</v>
      </c>
      <c r="E11" s="34">
        <v>85000</v>
      </c>
      <c r="F11" s="33" t="s">
        <v>23</v>
      </c>
      <c r="G11" s="9">
        <f t="shared" si="2"/>
        <v>255000</v>
      </c>
      <c r="I11" s="4">
        <v>80000</v>
      </c>
      <c r="J11" s="8" t="s">
        <v>23</v>
      </c>
      <c r="K11" s="10">
        <f t="shared" si="3"/>
        <v>240000</v>
      </c>
      <c r="M11" s="4">
        <v>90000</v>
      </c>
      <c r="N11" s="8" t="s">
        <v>23</v>
      </c>
      <c r="O11" s="10">
        <f t="shared" si="4"/>
        <v>270000</v>
      </c>
      <c r="Q11" s="4">
        <v>78000</v>
      </c>
      <c r="R11" s="8" t="s">
        <v>23</v>
      </c>
      <c r="S11" s="10">
        <f t="shared" si="5"/>
        <v>234000</v>
      </c>
      <c r="U11" s="10">
        <f t="shared" si="0"/>
        <v>83250</v>
      </c>
      <c r="V11" s="10">
        <v>0</v>
      </c>
      <c r="W11" s="10">
        <f t="shared" si="1"/>
        <v>249750</v>
      </c>
    </row>
    <row r="12" spans="2:23" ht="33" customHeight="1" x14ac:dyDescent="0.25">
      <c r="B12" s="6">
        <v>5</v>
      </c>
      <c r="C12" s="31" t="s">
        <v>48</v>
      </c>
      <c r="D12" s="32">
        <v>18</v>
      </c>
      <c r="E12" s="34">
        <v>23000</v>
      </c>
      <c r="F12" s="33" t="s">
        <v>23</v>
      </c>
      <c r="G12" s="9">
        <f t="shared" si="2"/>
        <v>414000</v>
      </c>
      <c r="I12" s="4">
        <v>35000</v>
      </c>
      <c r="J12" s="8" t="s">
        <v>23</v>
      </c>
      <c r="K12" s="10">
        <f t="shared" si="3"/>
        <v>630000</v>
      </c>
      <c r="M12" s="4">
        <v>35000</v>
      </c>
      <c r="N12" s="8" t="s">
        <v>23</v>
      </c>
      <c r="O12" s="10">
        <f t="shared" si="4"/>
        <v>630000</v>
      </c>
      <c r="Q12" s="4">
        <v>24000</v>
      </c>
      <c r="R12" s="8" t="s">
        <v>23</v>
      </c>
      <c r="S12" s="10">
        <f t="shared" si="5"/>
        <v>432000</v>
      </c>
      <c r="U12" s="10">
        <f t="shared" si="0"/>
        <v>29250</v>
      </c>
      <c r="V12" s="10">
        <v>0</v>
      </c>
      <c r="W12" s="10">
        <f t="shared" si="1"/>
        <v>526500</v>
      </c>
    </row>
    <row r="13" spans="2:23" ht="33" customHeight="1" x14ac:dyDescent="0.25">
      <c r="B13" s="6">
        <v>6</v>
      </c>
      <c r="C13" s="31" t="s">
        <v>49</v>
      </c>
      <c r="D13" s="32">
        <v>18</v>
      </c>
      <c r="E13" s="34">
        <v>28000</v>
      </c>
      <c r="F13" s="33" t="s">
        <v>23</v>
      </c>
      <c r="G13" s="9">
        <f t="shared" si="2"/>
        <v>504000</v>
      </c>
      <c r="I13" s="4">
        <v>35000</v>
      </c>
      <c r="J13" s="8" t="s">
        <v>23</v>
      </c>
      <c r="K13" s="10">
        <f t="shared" si="3"/>
        <v>630000</v>
      </c>
      <c r="M13" s="4">
        <v>40000</v>
      </c>
      <c r="N13" s="8" t="s">
        <v>23</v>
      </c>
      <c r="O13" s="10">
        <f t="shared" si="4"/>
        <v>720000</v>
      </c>
      <c r="Q13" s="4">
        <v>25000</v>
      </c>
      <c r="R13" s="8" t="s">
        <v>23</v>
      </c>
      <c r="S13" s="10">
        <f t="shared" si="5"/>
        <v>450000</v>
      </c>
      <c r="U13" s="10">
        <f t="shared" si="0"/>
        <v>32000</v>
      </c>
      <c r="V13" s="10">
        <v>0</v>
      </c>
      <c r="W13" s="10">
        <f t="shared" si="1"/>
        <v>576000</v>
      </c>
    </row>
    <row r="14" spans="2:23" ht="33" customHeight="1" x14ac:dyDescent="0.25">
      <c r="B14" s="6">
        <v>7</v>
      </c>
      <c r="C14" s="31" t="s">
        <v>50</v>
      </c>
      <c r="D14" s="32">
        <v>11</v>
      </c>
      <c r="E14" s="34">
        <v>180000</v>
      </c>
      <c r="F14" s="33" t="s">
        <v>23</v>
      </c>
      <c r="G14" s="9">
        <f t="shared" si="2"/>
        <v>1980000</v>
      </c>
      <c r="I14" s="4">
        <v>190000</v>
      </c>
      <c r="J14" s="8" t="s">
        <v>23</v>
      </c>
      <c r="K14" s="37">
        <f t="shared" si="3"/>
        <v>2090000</v>
      </c>
      <c r="M14" s="35">
        <v>0</v>
      </c>
      <c r="N14" s="36" t="s">
        <v>23</v>
      </c>
      <c r="O14" s="39">
        <f t="shared" si="4"/>
        <v>0</v>
      </c>
      <c r="Q14" s="4">
        <v>160000</v>
      </c>
      <c r="R14" s="8" t="s">
        <v>23</v>
      </c>
      <c r="S14" s="10">
        <f t="shared" si="5"/>
        <v>1760000</v>
      </c>
      <c r="U14" s="10">
        <f>AVERAGE(E14,I14,Q14)</f>
        <v>176666.66666666666</v>
      </c>
      <c r="V14" s="10">
        <v>0</v>
      </c>
      <c r="W14" s="10">
        <f t="shared" si="1"/>
        <v>1943333.3333333333</v>
      </c>
    </row>
    <row r="15" spans="2:23" ht="33" customHeight="1" x14ac:dyDescent="0.25">
      <c r="B15" s="6">
        <v>8</v>
      </c>
      <c r="C15" s="31" t="s">
        <v>12</v>
      </c>
      <c r="D15" s="32">
        <v>18</v>
      </c>
      <c r="E15" s="34">
        <v>32000</v>
      </c>
      <c r="F15" s="33" t="s">
        <v>23</v>
      </c>
      <c r="G15" s="9">
        <f t="shared" si="2"/>
        <v>576000</v>
      </c>
      <c r="I15" s="4">
        <v>50000</v>
      </c>
      <c r="J15" s="8" t="s">
        <v>23</v>
      </c>
      <c r="K15" s="10">
        <f t="shared" si="3"/>
        <v>900000</v>
      </c>
      <c r="M15" s="4">
        <v>60000</v>
      </c>
      <c r="N15" s="36" t="s">
        <v>23</v>
      </c>
      <c r="O15" s="10">
        <f t="shared" si="4"/>
        <v>1080000</v>
      </c>
      <c r="Q15" s="4">
        <v>47000</v>
      </c>
      <c r="R15" s="8" t="s">
        <v>23</v>
      </c>
      <c r="S15" s="10">
        <f t="shared" si="5"/>
        <v>846000</v>
      </c>
      <c r="U15" s="10">
        <f>AVERAGE(E15,I15,M15,Q15)</f>
        <v>47250</v>
      </c>
      <c r="V15" s="10"/>
      <c r="W15" s="10">
        <f t="shared" si="1"/>
        <v>850500</v>
      </c>
    </row>
    <row r="16" spans="2:23" ht="33" customHeight="1" x14ac:dyDescent="0.25">
      <c r="B16" s="6">
        <v>9</v>
      </c>
      <c r="C16" s="31" t="s">
        <v>51</v>
      </c>
      <c r="D16" s="32">
        <v>6</v>
      </c>
      <c r="E16" s="34">
        <v>70000</v>
      </c>
      <c r="F16" s="33" t="s">
        <v>23</v>
      </c>
      <c r="G16" s="9">
        <f t="shared" si="2"/>
        <v>420000</v>
      </c>
      <c r="I16" s="4">
        <v>80000</v>
      </c>
      <c r="J16" s="8" t="s">
        <v>23</v>
      </c>
      <c r="K16" s="10">
        <f t="shared" si="3"/>
        <v>480000</v>
      </c>
      <c r="M16" s="4">
        <v>0</v>
      </c>
      <c r="N16" s="8" t="s">
        <v>23</v>
      </c>
      <c r="O16" s="39">
        <f t="shared" si="4"/>
        <v>0</v>
      </c>
      <c r="Q16" s="4">
        <v>56000</v>
      </c>
      <c r="R16" s="8" t="s">
        <v>23</v>
      </c>
      <c r="S16" s="10">
        <f t="shared" si="5"/>
        <v>336000</v>
      </c>
      <c r="U16" s="10">
        <f>AVERAGE(E16,I16,Q16)</f>
        <v>68666.666666666672</v>
      </c>
      <c r="V16" s="10"/>
      <c r="W16" s="10">
        <f t="shared" si="1"/>
        <v>412000</v>
      </c>
    </row>
    <row r="17" spans="2:23" ht="18.75" customHeight="1" x14ac:dyDescent="0.25">
      <c r="B17" s="229" t="s">
        <v>16</v>
      </c>
      <c r="C17" s="231"/>
      <c r="D17" s="231"/>
      <c r="E17" s="230"/>
      <c r="F17" s="231"/>
      <c r="G17" s="232"/>
      <c r="I17" s="221"/>
      <c r="J17" s="222"/>
      <c r="K17" s="222"/>
      <c r="M17" s="221"/>
      <c r="N17" s="222"/>
      <c r="O17" s="222"/>
      <c r="Q17" s="221"/>
      <c r="R17" s="222"/>
      <c r="S17" s="222"/>
      <c r="U17" s="223"/>
      <c r="V17" s="224"/>
      <c r="W17" s="224"/>
    </row>
    <row r="18" spans="2:23" ht="24.75" customHeight="1" x14ac:dyDescent="0.25">
      <c r="B18" s="6">
        <v>10</v>
      </c>
      <c r="C18" s="31" t="s">
        <v>52</v>
      </c>
      <c r="D18" s="32">
        <v>18</v>
      </c>
      <c r="E18" s="34">
        <v>26000</v>
      </c>
      <c r="F18" s="33" t="s">
        <v>23</v>
      </c>
      <c r="G18" s="9">
        <f t="shared" si="2"/>
        <v>468000</v>
      </c>
      <c r="I18" s="4">
        <v>35000</v>
      </c>
      <c r="J18" s="8" t="s">
        <v>23</v>
      </c>
      <c r="K18" s="10">
        <f t="shared" si="3"/>
        <v>630000</v>
      </c>
      <c r="M18" s="4">
        <v>25000</v>
      </c>
      <c r="N18" s="8" t="s">
        <v>23</v>
      </c>
      <c r="O18" s="10">
        <f t="shared" si="4"/>
        <v>450000</v>
      </c>
      <c r="Q18" s="4">
        <v>24000</v>
      </c>
      <c r="R18" s="8" t="s">
        <v>23</v>
      </c>
      <c r="S18" s="10">
        <f t="shared" si="5"/>
        <v>432000</v>
      </c>
      <c r="U18" s="10">
        <f>AVERAGE(E18,I18,M18,Q18)</f>
        <v>27500</v>
      </c>
      <c r="V18" s="10">
        <v>0</v>
      </c>
      <c r="W18" s="10">
        <f>U18*D18</f>
        <v>495000</v>
      </c>
    </row>
    <row r="19" spans="2:23" ht="24.75" customHeight="1" x14ac:dyDescent="0.25">
      <c r="B19" s="6">
        <v>11</v>
      </c>
      <c r="C19" s="31" t="s">
        <v>14</v>
      </c>
      <c r="D19" s="32">
        <v>18</v>
      </c>
      <c r="E19" s="34">
        <v>20000</v>
      </c>
      <c r="F19" s="33" t="s">
        <v>23</v>
      </c>
      <c r="G19" s="9">
        <f t="shared" si="2"/>
        <v>360000</v>
      </c>
      <c r="I19" s="4">
        <v>25000</v>
      </c>
      <c r="J19" s="8" t="s">
        <v>23</v>
      </c>
      <c r="K19" s="10">
        <f t="shared" si="3"/>
        <v>450000</v>
      </c>
      <c r="M19" s="4">
        <v>20000</v>
      </c>
      <c r="N19" s="8" t="s">
        <v>23</v>
      </c>
      <c r="O19" s="10">
        <f t="shared" si="4"/>
        <v>360000</v>
      </c>
      <c r="Q19" s="4">
        <v>14000</v>
      </c>
      <c r="R19" s="8" t="s">
        <v>23</v>
      </c>
      <c r="S19" s="10">
        <f t="shared" si="5"/>
        <v>252000</v>
      </c>
      <c r="U19" s="10">
        <f>AVERAGE(E19,I19,M19,Q19)</f>
        <v>19750</v>
      </c>
      <c r="V19" s="10">
        <v>0</v>
      </c>
      <c r="W19" s="10">
        <f>U19*D19</f>
        <v>355500</v>
      </c>
    </row>
    <row r="20" spans="2:23" ht="24.75" customHeight="1" x14ac:dyDescent="0.25">
      <c r="B20" s="6">
        <v>12</v>
      </c>
      <c r="C20" s="31" t="s">
        <v>53</v>
      </c>
      <c r="D20" s="32">
        <v>18</v>
      </c>
      <c r="E20" s="34">
        <v>83000</v>
      </c>
      <c r="F20" s="33"/>
      <c r="G20" s="9">
        <f t="shared" si="2"/>
        <v>1494000</v>
      </c>
      <c r="I20" s="4">
        <v>75000</v>
      </c>
      <c r="J20" s="8"/>
      <c r="K20" s="10">
        <f t="shared" si="3"/>
        <v>1350000</v>
      </c>
      <c r="M20" s="4">
        <v>35000</v>
      </c>
      <c r="N20" s="8" t="s">
        <v>23</v>
      </c>
      <c r="O20" s="10">
        <f t="shared" si="4"/>
        <v>630000</v>
      </c>
      <c r="Q20" s="4">
        <v>42000</v>
      </c>
      <c r="R20" s="8" t="s">
        <v>23</v>
      </c>
      <c r="S20" s="10">
        <f t="shared" si="5"/>
        <v>756000</v>
      </c>
      <c r="U20" s="10">
        <f>AVERAGE(E20,I20,M20,Q20)</f>
        <v>58750</v>
      </c>
      <c r="V20" s="10">
        <v>0</v>
      </c>
      <c r="W20" s="10">
        <f>U20*D20</f>
        <v>1057500</v>
      </c>
    </row>
    <row r="21" spans="2:23" ht="24.75" customHeight="1" x14ac:dyDescent="0.25">
      <c r="B21" s="6">
        <v>13</v>
      </c>
      <c r="C21" s="31" t="s">
        <v>15</v>
      </c>
      <c r="D21" s="32">
        <v>18</v>
      </c>
      <c r="E21" s="34">
        <v>38000</v>
      </c>
      <c r="F21" s="33" t="s">
        <v>23</v>
      </c>
      <c r="G21" s="9">
        <f t="shared" si="2"/>
        <v>684000</v>
      </c>
      <c r="I21" s="4">
        <v>55000</v>
      </c>
      <c r="J21" s="8" t="s">
        <v>23</v>
      </c>
      <c r="K21" s="10">
        <f t="shared" si="3"/>
        <v>990000</v>
      </c>
      <c r="M21" s="4">
        <v>45000</v>
      </c>
      <c r="N21" s="8" t="s">
        <v>23</v>
      </c>
      <c r="O21" s="10">
        <f t="shared" si="4"/>
        <v>810000</v>
      </c>
      <c r="Q21" s="4">
        <v>40000</v>
      </c>
      <c r="R21" s="8" t="s">
        <v>23</v>
      </c>
      <c r="S21" s="10">
        <f t="shared" si="5"/>
        <v>720000</v>
      </c>
      <c r="U21" s="10">
        <f>AVERAGE(E21,I21,M21,Q21)</f>
        <v>44500</v>
      </c>
      <c r="V21" s="10">
        <v>0</v>
      </c>
      <c r="W21" s="10">
        <f>U21*D21</f>
        <v>801000</v>
      </c>
    </row>
    <row r="22" spans="2:23" ht="21.75" customHeight="1" x14ac:dyDescent="0.25">
      <c r="B22" s="229" t="s">
        <v>17</v>
      </c>
      <c r="C22" s="230"/>
      <c r="D22" s="230"/>
      <c r="E22" s="230"/>
      <c r="F22" s="231"/>
      <c r="G22" s="232"/>
      <c r="I22" s="4"/>
      <c r="M22" s="4"/>
      <c r="Q22" s="4"/>
    </row>
    <row r="23" spans="2:23" ht="54.75" customHeight="1" x14ac:dyDescent="0.25">
      <c r="B23" s="6">
        <v>14</v>
      </c>
      <c r="C23" s="31" t="s">
        <v>54</v>
      </c>
      <c r="D23" s="32">
        <v>18</v>
      </c>
      <c r="E23" s="34">
        <v>390000</v>
      </c>
      <c r="F23" s="33" t="s">
        <v>23</v>
      </c>
      <c r="G23" s="9">
        <f>E23*D23</f>
        <v>7020000</v>
      </c>
      <c r="I23" s="4">
        <v>500000</v>
      </c>
      <c r="J23" s="42">
        <v>0.19</v>
      </c>
      <c r="K23" s="39">
        <f>D23*I23</f>
        <v>9000000</v>
      </c>
      <c r="M23" s="4">
        <v>350000</v>
      </c>
      <c r="N23" s="8" t="s">
        <v>23</v>
      </c>
      <c r="O23" s="10">
        <f t="shared" si="4"/>
        <v>6300000</v>
      </c>
      <c r="Q23" s="4">
        <v>260000</v>
      </c>
      <c r="R23" s="8" t="s">
        <v>23</v>
      </c>
      <c r="S23" s="10">
        <f>Q23*D23</f>
        <v>4680000</v>
      </c>
      <c r="U23" s="10">
        <f>AVERAGE(E23,I23,M23,Q23)</f>
        <v>375000</v>
      </c>
      <c r="V23" s="11"/>
      <c r="W23" s="10">
        <f>U23*D23</f>
        <v>6750000</v>
      </c>
    </row>
    <row r="24" spans="2:23" ht="49.5" customHeight="1" x14ac:dyDescent="0.25">
      <c r="B24" s="6">
        <v>15</v>
      </c>
      <c r="C24" s="31" t="s">
        <v>55</v>
      </c>
      <c r="D24" s="32">
        <v>18</v>
      </c>
      <c r="E24" s="34">
        <v>110000</v>
      </c>
      <c r="F24" s="33" t="s">
        <v>23</v>
      </c>
      <c r="G24" s="9">
        <f t="shared" si="2"/>
        <v>1980000</v>
      </c>
      <c r="I24" s="4">
        <v>280000</v>
      </c>
      <c r="J24" s="42">
        <v>0.19</v>
      </c>
      <c r="K24" s="39">
        <f t="shared" ref="K24:K28" si="6">D24*I24</f>
        <v>5040000</v>
      </c>
      <c r="M24" s="4">
        <v>350000</v>
      </c>
      <c r="N24" s="8" t="s">
        <v>23</v>
      </c>
      <c r="O24" s="10">
        <f t="shared" si="4"/>
        <v>6300000</v>
      </c>
      <c r="Q24" s="4">
        <v>110000</v>
      </c>
      <c r="R24" s="8" t="s">
        <v>23</v>
      </c>
      <c r="S24" s="10">
        <f t="shared" si="5"/>
        <v>1980000</v>
      </c>
      <c r="U24" s="10">
        <f>AVERAGE(E24,I24,M24,Q24)</f>
        <v>212500</v>
      </c>
      <c r="V24" s="11"/>
      <c r="W24" s="10">
        <f>U24*D24</f>
        <v>3825000</v>
      </c>
    </row>
    <row r="25" spans="2:23" ht="49.5" customHeight="1" x14ac:dyDescent="0.25">
      <c r="B25" s="6">
        <v>16</v>
      </c>
      <c r="C25" s="31" t="s">
        <v>56</v>
      </c>
      <c r="D25" s="32">
        <v>18</v>
      </c>
      <c r="E25" s="34">
        <v>72500</v>
      </c>
      <c r="F25" s="33" t="s">
        <v>23</v>
      </c>
      <c r="G25" s="9">
        <f t="shared" si="2"/>
        <v>1305000</v>
      </c>
      <c r="I25" s="4">
        <v>100000</v>
      </c>
      <c r="J25" s="42">
        <v>0.19</v>
      </c>
      <c r="K25" s="39">
        <f t="shared" si="6"/>
        <v>1800000</v>
      </c>
      <c r="M25" s="4">
        <v>350000</v>
      </c>
      <c r="N25" s="8" t="s">
        <v>23</v>
      </c>
      <c r="O25" s="10">
        <f t="shared" si="4"/>
        <v>6300000</v>
      </c>
      <c r="Q25" s="4">
        <v>80000</v>
      </c>
      <c r="R25" s="8" t="s">
        <v>23</v>
      </c>
      <c r="S25" s="10">
        <f t="shared" si="5"/>
        <v>1440000</v>
      </c>
      <c r="U25" s="10">
        <f>AVERAGE(E25,I25,M25,Q25)</f>
        <v>150625</v>
      </c>
      <c r="V25" s="11"/>
      <c r="W25" s="10">
        <f>U25*D25</f>
        <v>2711250</v>
      </c>
    </row>
    <row r="26" spans="2:23" ht="18" customHeight="1" x14ac:dyDescent="0.25">
      <c r="B26" s="229" t="s">
        <v>20</v>
      </c>
      <c r="C26" s="230"/>
      <c r="D26" s="230"/>
      <c r="E26" s="230"/>
      <c r="F26" s="231"/>
      <c r="G26" s="232"/>
      <c r="I26" s="221"/>
      <c r="J26" s="222"/>
      <c r="K26" s="222"/>
      <c r="M26" s="221"/>
      <c r="N26" s="222"/>
      <c r="O26" s="222"/>
      <c r="Q26" s="221"/>
      <c r="R26" s="222"/>
      <c r="S26" s="222"/>
      <c r="U26" s="223"/>
      <c r="V26" s="224"/>
      <c r="W26" s="224"/>
    </row>
    <row r="27" spans="2:23" ht="31.5" customHeight="1" x14ac:dyDescent="0.25">
      <c r="B27" s="6">
        <v>17</v>
      </c>
      <c r="C27" s="31" t="s">
        <v>26</v>
      </c>
      <c r="D27" s="32">
        <v>1</v>
      </c>
      <c r="E27" s="34">
        <v>380000</v>
      </c>
      <c r="F27" s="8" t="s">
        <v>23</v>
      </c>
      <c r="G27" s="9">
        <f t="shared" si="2"/>
        <v>380000</v>
      </c>
      <c r="I27" s="4">
        <v>500000</v>
      </c>
      <c r="J27" s="42">
        <v>0.19</v>
      </c>
      <c r="K27" s="39">
        <f t="shared" si="6"/>
        <v>500000</v>
      </c>
      <c r="M27" s="4">
        <v>550000</v>
      </c>
      <c r="N27" s="8" t="s">
        <v>23</v>
      </c>
      <c r="O27" s="10">
        <f t="shared" si="4"/>
        <v>550000</v>
      </c>
      <c r="Q27" s="4">
        <v>490000</v>
      </c>
      <c r="R27" s="8" t="s">
        <v>23</v>
      </c>
      <c r="S27" s="10">
        <f t="shared" si="5"/>
        <v>490000</v>
      </c>
      <c r="U27" s="10">
        <f>AVERAGE(E27,I27,M27,Q27)</f>
        <v>480000</v>
      </c>
      <c r="V27" s="11"/>
      <c r="W27" s="10">
        <f>U27*D27</f>
        <v>480000</v>
      </c>
    </row>
    <row r="28" spans="2:23" ht="60.6" customHeight="1" x14ac:dyDescent="0.25">
      <c r="B28" s="46">
        <v>18</v>
      </c>
      <c r="C28" s="47" t="s">
        <v>57</v>
      </c>
      <c r="D28" s="48">
        <v>1</v>
      </c>
      <c r="E28" s="49">
        <v>800000</v>
      </c>
      <c r="F28" s="36" t="s">
        <v>23</v>
      </c>
      <c r="G28" s="50">
        <f t="shared" si="2"/>
        <v>800000</v>
      </c>
      <c r="I28" s="35">
        <v>600000</v>
      </c>
      <c r="J28" s="51">
        <v>0.19</v>
      </c>
      <c r="K28" s="52">
        <f t="shared" si="6"/>
        <v>600000</v>
      </c>
      <c r="M28" s="35">
        <v>950000</v>
      </c>
      <c r="N28" s="36" t="s">
        <v>23</v>
      </c>
      <c r="O28" s="37">
        <f t="shared" si="4"/>
        <v>950000</v>
      </c>
      <c r="Q28" s="35">
        <v>540000</v>
      </c>
      <c r="R28" s="36" t="s">
        <v>23</v>
      </c>
      <c r="S28" s="37">
        <f t="shared" si="5"/>
        <v>540000</v>
      </c>
      <c r="U28" s="37">
        <f>AVERAGE(E28,I28,M28,Q28)</f>
        <v>722500</v>
      </c>
      <c r="V28" s="53"/>
      <c r="W28" s="37">
        <f>U28*D28</f>
        <v>722500</v>
      </c>
    </row>
    <row r="29" spans="2:23" ht="22.5" customHeight="1" x14ac:dyDescent="0.25">
      <c r="B29" s="254" t="s">
        <v>37</v>
      </c>
      <c r="C29" s="255"/>
      <c r="D29" s="256"/>
      <c r="E29" s="54" t="e">
        <f>E8+E9+E10+E11+#REF!+E12+E13+E14+E15+E16+E18+E19+E20+E21+E23+E24+E25+E27+E28</f>
        <v>#REF!</v>
      </c>
      <c r="F29" s="55"/>
      <c r="G29" s="56" t="e">
        <f>G8+G9+G10+G11+#REF!+G12+G13+G14+G15+G16+G18+G19+G20+G21+G23+G24+G25+G27+G28</f>
        <v>#REF!</v>
      </c>
      <c r="H29" s="55"/>
      <c r="I29" s="54" t="e">
        <f>I8+I9+I10+I11+#REF!+I12+I13+I14+I15+I16+I18+I19+I20+I21+I23+I24+I25+I27+I28</f>
        <v>#REF!</v>
      </c>
      <c r="J29" s="55"/>
      <c r="K29" s="56" t="e">
        <f>K8+K9+K10+K11+#REF!+K12+K13+K14+K15+K16+K18+K19+K20+K21+K23+K24+K25+K27+K28</f>
        <v>#REF!</v>
      </c>
      <c r="L29" s="55"/>
      <c r="M29" s="54" t="e">
        <f>M8+M9+M10+M11+#REF!+M12+M13+M14+M15+M16+M18+M19+M20+M21+M23+M24+M25+M27+M28</f>
        <v>#REF!</v>
      </c>
      <c r="N29" s="55"/>
      <c r="O29" s="56" t="e">
        <f>O8+O9+O10+O11+#REF!+O12+O13+O14+O15+O16+O18+O19+O20+O21+O23+O24+O25+O27+O28</f>
        <v>#REF!</v>
      </c>
      <c r="P29" s="55"/>
      <c r="Q29" s="54" t="e">
        <f>Q8+Q9+Q10+Q11+#REF!+Q12+Q13+Q14+Q15+Q16+Q18+Q19+Q20+Q21+Q23+Q24+Q25+Q27+Q28</f>
        <v>#REF!</v>
      </c>
      <c r="R29" s="55"/>
      <c r="S29" s="56" t="e">
        <f>S8+S9+S10+S11+#REF!+S12+S13+S14+S15+S16+S18+S19+S20+S21+S23+S24+S25+S27+S28</f>
        <v>#REF!</v>
      </c>
      <c r="T29" s="55"/>
      <c r="U29" s="54">
        <f>U8+U9+U10+U11+U12+U13+U14+U18+U19+U21+U23+U24+U25+U27+U28+U15+U16+U20</f>
        <v>2655458.333333333</v>
      </c>
      <c r="V29" s="55"/>
      <c r="W29" s="57">
        <f>W8+W9+W10+W11+W12+W13+W14+W15+W16+W18+W19+W20+W21+W23+W24+W25+W27+W28</f>
        <v>22973833.333333332</v>
      </c>
    </row>
    <row r="31" spans="2:23" x14ac:dyDescent="0.25">
      <c r="G31" s="40"/>
      <c r="O31" s="40"/>
      <c r="Q31" s="40"/>
    </row>
    <row r="32" spans="2:23" ht="15.75" thickBot="1" x14ac:dyDescent="0.3"/>
    <row r="33" spans="2:8" x14ac:dyDescent="0.25">
      <c r="B33" s="249" t="s">
        <v>27</v>
      </c>
      <c r="C33" s="250"/>
      <c r="D33" s="240"/>
      <c r="E33" s="241"/>
      <c r="F33" s="241"/>
      <c r="G33" s="242"/>
      <c r="H33" s="1"/>
    </row>
    <row r="34" spans="2:8" x14ac:dyDescent="0.25">
      <c r="B34" s="251" t="s">
        <v>28</v>
      </c>
      <c r="C34" s="252"/>
      <c r="D34" s="243"/>
      <c r="E34" s="244"/>
      <c r="F34" s="244"/>
      <c r="G34" s="245"/>
      <c r="H34" s="1"/>
    </row>
    <row r="35" spans="2:8" x14ac:dyDescent="0.25">
      <c r="B35" s="251" t="s">
        <v>29</v>
      </c>
      <c r="C35" s="252"/>
      <c r="D35" s="243"/>
      <c r="E35" s="244"/>
      <c r="F35" s="244"/>
      <c r="G35" s="245"/>
      <c r="H35" s="1"/>
    </row>
    <row r="36" spans="2:8" x14ac:dyDescent="0.25">
      <c r="B36" s="251" t="s">
        <v>30</v>
      </c>
      <c r="C36" s="252"/>
      <c r="D36" s="243"/>
      <c r="E36" s="244"/>
      <c r="F36" s="244"/>
      <c r="G36" s="245"/>
      <c r="H36" s="1"/>
    </row>
    <row r="37" spans="2:8" x14ac:dyDescent="0.25">
      <c r="B37" s="251" t="s">
        <v>31</v>
      </c>
      <c r="C37" s="252"/>
      <c r="D37" s="243"/>
      <c r="E37" s="244"/>
      <c r="F37" s="244"/>
      <c r="G37" s="245"/>
      <c r="H37" s="1"/>
    </row>
    <row r="38" spans="2:8" ht="15.75" thickBot="1" x14ac:dyDescent="0.3">
      <c r="B38" s="238" t="s">
        <v>32</v>
      </c>
      <c r="C38" s="239"/>
      <c r="D38" s="246"/>
      <c r="E38" s="247"/>
      <c r="F38" s="247"/>
      <c r="G38" s="248"/>
      <c r="H38" s="1"/>
    </row>
  </sheetData>
  <mergeCells count="48">
    <mergeCell ref="U5:U6"/>
    <mergeCell ref="V5:V6"/>
    <mergeCell ref="N5:N6"/>
    <mergeCell ref="O5:O6"/>
    <mergeCell ref="Q5:Q6"/>
    <mergeCell ref="R5:R6"/>
    <mergeCell ref="S5:S6"/>
    <mergeCell ref="B2:W2"/>
    <mergeCell ref="E4:G4"/>
    <mergeCell ref="I4:K4"/>
    <mergeCell ref="Q4:S4"/>
    <mergeCell ref="U4:W4"/>
    <mergeCell ref="B4:B6"/>
    <mergeCell ref="E5:E6"/>
    <mergeCell ref="F5:F6"/>
    <mergeCell ref="G5:G6"/>
    <mergeCell ref="D4:D6"/>
    <mergeCell ref="C4:C6"/>
    <mergeCell ref="W5:W6"/>
    <mergeCell ref="I5:I6"/>
    <mergeCell ref="J5:J6"/>
    <mergeCell ref="K5:K6"/>
    <mergeCell ref="M5:M6"/>
    <mergeCell ref="Q26:S26"/>
    <mergeCell ref="U26:W26"/>
    <mergeCell ref="B7:G7"/>
    <mergeCell ref="B17:G17"/>
    <mergeCell ref="I17:K17"/>
    <mergeCell ref="M17:O17"/>
    <mergeCell ref="Q17:S17"/>
    <mergeCell ref="U17:W17"/>
    <mergeCell ref="B29:D29"/>
    <mergeCell ref="B22:G22"/>
    <mergeCell ref="B26:G26"/>
    <mergeCell ref="I26:K26"/>
    <mergeCell ref="M26:O26"/>
    <mergeCell ref="B33:C33"/>
    <mergeCell ref="D33:G33"/>
    <mergeCell ref="B34:C34"/>
    <mergeCell ref="D34:G34"/>
    <mergeCell ref="B35:C35"/>
    <mergeCell ref="D35:G35"/>
    <mergeCell ref="B36:C36"/>
    <mergeCell ref="D36:G36"/>
    <mergeCell ref="B37:C37"/>
    <mergeCell ref="D37:G37"/>
    <mergeCell ref="B38:C38"/>
    <mergeCell ref="D38:G38"/>
  </mergeCells>
  <pageMargins left="0.15748031496062992" right="0.19685039370078741" top="0.31496062992125984" bottom="0.31496062992125984" header="0.19685039370078741" footer="0.15748031496062992"/>
  <pageSetup scale="6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249AA-77A3-418A-A8B7-07DEF3EA0A5A}">
  <dimension ref="B2:W38"/>
  <sheetViews>
    <sheetView topLeftCell="A26" zoomScale="80" zoomScaleNormal="80" workbookViewId="0">
      <selection activeCell="AA11" sqref="AA11"/>
    </sheetView>
  </sheetViews>
  <sheetFormatPr baseColWidth="10" defaultRowHeight="15" x14ac:dyDescent="0.25"/>
  <cols>
    <col min="1" max="1" width="2.140625" customWidth="1"/>
    <col min="2" max="2" width="6.140625" customWidth="1"/>
    <col min="3" max="3" width="33.7109375" customWidth="1"/>
    <col min="4" max="4" width="7" customWidth="1"/>
    <col min="5" max="6" width="15" hidden="1" customWidth="1"/>
    <col min="7" max="7" width="14.28515625" customWidth="1"/>
    <col min="8" max="10" width="15" hidden="1" customWidth="1"/>
    <col min="11" max="11" width="12.85546875" customWidth="1"/>
    <col min="12" max="14" width="15" hidden="1" customWidth="1"/>
    <col min="15" max="15" width="12.85546875" customWidth="1"/>
    <col min="16" max="18" width="15" hidden="1" customWidth="1"/>
    <col min="19" max="19" width="13.85546875" customWidth="1"/>
    <col min="20" max="23" width="15" hidden="1" customWidth="1"/>
  </cols>
  <sheetData>
    <row r="2" spans="2:23" ht="36.6" customHeight="1" x14ac:dyDescent="0.25">
      <c r="B2" s="225" t="s">
        <v>21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</row>
    <row r="4" spans="2:23" ht="28.15" customHeight="1" x14ac:dyDescent="0.25">
      <c r="B4" s="298" t="s">
        <v>0</v>
      </c>
      <c r="C4" s="298" t="s">
        <v>1</v>
      </c>
      <c r="D4" s="298" t="s">
        <v>58</v>
      </c>
      <c r="E4" s="284" t="s">
        <v>34</v>
      </c>
      <c r="F4" s="284"/>
      <c r="G4" s="284"/>
      <c r="H4" s="45"/>
      <c r="I4" s="257" t="s">
        <v>36</v>
      </c>
      <c r="J4" s="257"/>
      <c r="K4" s="257"/>
      <c r="L4" s="45"/>
      <c r="M4" s="13"/>
      <c r="N4" s="14"/>
      <c r="O4" s="13" t="s">
        <v>38</v>
      </c>
      <c r="P4" s="11"/>
      <c r="Q4" s="257" t="s">
        <v>35</v>
      </c>
      <c r="R4" s="257"/>
      <c r="S4" s="257"/>
      <c r="T4" s="11"/>
      <c r="U4" s="285" t="s">
        <v>40</v>
      </c>
      <c r="V4" s="285"/>
      <c r="W4" s="285"/>
    </row>
    <row r="5" spans="2:23" ht="19.899999999999999" customHeight="1" x14ac:dyDescent="0.25">
      <c r="B5" s="298"/>
      <c r="C5" s="298"/>
      <c r="D5" s="298"/>
      <c r="E5" s="298" t="s">
        <v>3</v>
      </c>
      <c r="F5" s="298" t="s">
        <v>22</v>
      </c>
      <c r="G5" s="298" t="s">
        <v>39</v>
      </c>
      <c r="H5" s="11"/>
      <c r="I5" s="298" t="s">
        <v>3</v>
      </c>
      <c r="J5" s="298" t="s">
        <v>22</v>
      </c>
      <c r="K5" s="298" t="s">
        <v>39</v>
      </c>
      <c r="L5" s="11"/>
      <c r="M5" s="298" t="s">
        <v>3</v>
      </c>
      <c r="N5" s="298" t="s">
        <v>22</v>
      </c>
      <c r="O5" s="298" t="s">
        <v>39</v>
      </c>
      <c r="P5" s="11"/>
      <c r="Q5" s="298" t="s">
        <v>3</v>
      </c>
      <c r="R5" s="298" t="s">
        <v>22</v>
      </c>
      <c r="S5" s="298" t="s">
        <v>39</v>
      </c>
      <c r="T5" s="11"/>
      <c r="U5" s="253" t="s">
        <v>3</v>
      </c>
      <c r="V5" s="253" t="s">
        <v>22</v>
      </c>
      <c r="W5" s="253" t="s">
        <v>39</v>
      </c>
    </row>
    <row r="6" spans="2:23" ht="19.899999999999999" customHeight="1" x14ac:dyDescent="0.25">
      <c r="B6" s="298"/>
      <c r="C6" s="298"/>
      <c r="D6" s="298"/>
      <c r="E6" s="298"/>
      <c r="F6" s="298"/>
      <c r="G6" s="298"/>
      <c r="H6" s="11"/>
      <c r="I6" s="298"/>
      <c r="J6" s="298"/>
      <c r="K6" s="298"/>
      <c r="L6" s="11"/>
      <c r="M6" s="298"/>
      <c r="N6" s="298"/>
      <c r="O6" s="298"/>
      <c r="P6" s="11"/>
      <c r="Q6" s="298"/>
      <c r="R6" s="298"/>
      <c r="S6" s="298"/>
      <c r="T6" s="11"/>
      <c r="U6" s="253"/>
      <c r="V6" s="253"/>
      <c r="W6" s="253"/>
    </row>
    <row r="7" spans="2:23" ht="16.5" customHeight="1" x14ac:dyDescent="0.25">
      <c r="B7" s="295" t="s">
        <v>4</v>
      </c>
      <c r="C7" s="296"/>
      <c r="D7" s="296"/>
      <c r="E7" s="296"/>
      <c r="F7" s="296"/>
      <c r="G7" s="297"/>
    </row>
    <row r="8" spans="2:23" ht="30.6" customHeight="1" x14ac:dyDescent="0.25">
      <c r="B8" s="60">
        <v>1</v>
      </c>
      <c r="C8" s="61" t="s">
        <v>43</v>
      </c>
      <c r="D8" s="62">
        <v>5</v>
      </c>
      <c r="E8" s="63">
        <v>45000</v>
      </c>
      <c r="F8" s="64" t="s">
        <v>23</v>
      </c>
      <c r="G8" s="65">
        <f>E8*D8</f>
        <v>225000</v>
      </c>
      <c r="H8" s="66"/>
      <c r="I8" s="58">
        <v>45000</v>
      </c>
      <c r="J8" s="67" t="s">
        <v>23</v>
      </c>
      <c r="K8" s="68">
        <f>I8*D8</f>
        <v>225000</v>
      </c>
      <c r="L8" s="66"/>
      <c r="M8" s="58">
        <v>40000</v>
      </c>
      <c r="N8" s="67" t="s">
        <v>23</v>
      </c>
      <c r="O8" s="68">
        <f>M8*D8</f>
        <v>200000</v>
      </c>
      <c r="P8" s="66"/>
      <c r="Q8" s="58">
        <v>35000</v>
      </c>
      <c r="R8" s="67" t="s">
        <v>23</v>
      </c>
      <c r="S8" s="68">
        <f>Q8*D8</f>
        <v>175000</v>
      </c>
      <c r="U8" s="10">
        <f t="shared" ref="U8:U13" si="0">AVERAGE(E8,I8,M8,Q8)</f>
        <v>41250</v>
      </c>
      <c r="V8" s="10">
        <v>0</v>
      </c>
      <c r="W8" s="10">
        <f t="shared" ref="W8:W16" si="1">U8*D8</f>
        <v>206250</v>
      </c>
    </row>
    <row r="9" spans="2:23" ht="30.6" customHeight="1" x14ac:dyDescent="0.25">
      <c r="B9" s="60">
        <v>2</v>
      </c>
      <c r="C9" s="61" t="s">
        <v>44</v>
      </c>
      <c r="D9" s="62">
        <v>18</v>
      </c>
      <c r="E9" s="63">
        <v>45000</v>
      </c>
      <c r="F9" s="64" t="s">
        <v>23</v>
      </c>
      <c r="G9" s="65">
        <f t="shared" ref="G9:G28" si="2">E9*D9</f>
        <v>810000</v>
      </c>
      <c r="H9" s="66"/>
      <c r="I9" s="58">
        <v>45000</v>
      </c>
      <c r="J9" s="67" t="s">
        <v>23</v>
      </c>
      <c r="K9" s="68">
        <f t="shared" ref="K9:K21" si="3">I9*D9</f>
        <v>810000</v>
      </c>
      <c r="L9" s="66"/>
      <c r="M9" s="58">
        <v>40000</v>
      </c>
      <c r="N9" s="67" t="s">
        <v>23</v>
      </c>
      <c r="O9" s="68">
        <f t="shared" ref="O9:O28" si="4">M9*D9</f>
        <v>720000</v>
      </c>
      <c r="P9" s="66"/>
      <c r="Q9" s="58">
        <v>49000</v>
      </c>
      <c r="R9" s="67" t="s">
        <v>23</v>
      </c>
      <c r="S9" s="68">
        <f t="shared" ref="S9:S28" si="5">Q9*D9</f>
        <v>882000</v>
      </c>
      <c r="U9" s="10">
        <f t="shared" si="0"/>
        <v>44750</v>
      </c>
      <c r="V9" s="10">
        <v>0</v>
      </c>
      <c r="W9" s="10">
        <f t="shared" si="1"/>
        <v>805500</v>
      </c>
    </row>
    <row r="10" spans="2:23" ht="30.6" customHeight="1" x14ac:dyDescent="0.25">
      <c r="B10" s="60">
        <v>3</v>
      </c>
      <c r="C10" s="61" t="s">
        <v>45</v>
      </c>
      <c r="D10" s="62">
        <v>5</v>
      </c>
      <c r="E10" s="63">
        <v>45000</v>
      </c>
      <c r="F10" s="64" t="s">
        <v>23</v>
      </c>
      <c r="G10" s="65">
        <f t="shared" si="2"/>
        <v>225000</v>
      </c>
      <c r="H10" s="66"/>
      <c r="I10" s="58">
        <v>45000</v>
      </c>
      <c r="J10" s="67" t="s">
        <v>23</v>
      </c>
      <c r="K10" s="68">
        <f t="shared" si="3"/>
        <v>225000</v>
      </c>
      <c r="L10" s="66"/>
      <c r="M10" s="58">
        <v>40000</v>
      </c>
      <c r="N10" s="67" t="s">
        <v>23</v>
      </c>
      <c r="O10" s="68">
        <f t="shared" si="4"/>
        <v>200000</v>
      </c>
      <c r="P10" s="66"/>
      <c r="Q10" s="58">
        <v>35000</v>
      </c>
      <c r="R10" s="67" t="s">
        <v>23</v>
      </c>
      <c r="S10" s="68">
        <f t="shared" si="5"/>
        <v>175000</v>
      </c>
      <c r="U10" s="10">
        <f t="shared" si="0"/>
        <v>41250</v>
      </c>
      <c r="V10" s="10">
        <v>0</v>
      </c>
      <c r="W10" s="10">
        <f t="shared" si="1"/>
        <v>206250</v>
      </c>
    </row>
    <row r="11" spans="2:23" ht="30.6" customHeight="1" x14ac:dyDescent="0.25">
      <c r="B11" s="60">
        <v>4</v>
      </c>
      <c r="C11" s="61" t="s">
        <v>46</v>
      </c>
      <c r="D11" s="62">
        <v>3</v>
      </c>
      <c r="E11" s="63">
        <v>85000</v>
      </c>
      <c r="F11" s="64" t="s">
        <v>23</v>
      </c>
      <c r="G11" s="65">
        <f t="shared" si="2"/>
        <v>255000</v>
      </c>
      <c r="H11" s="66"/>
      <c r="I11" s="58">
        <v>80000</v>
      </c>
      <c r="J11" s="67" t="s">
        <v>23</v>
      </c>
      <c r="K11" s="68">
        <f t="shared" si="3"/>
        <v>240000</v>
      </c>
      <c r="L11" s="66"/>
      <c r="M11" s="58">
        <v>90000</v>
      </c>
      <c r="N11" s="67" t="s">
        <v>23</v>
      </c>
      <c r="O11" s="68">
        <f t="shared" si="4"/>
        <v>270000</v>
      </c>
      <c r="P11" s="66"/>
      <c r="Q11" s="58">
        <v>78000</v>
      </c>
      <c r="R11" s="67" t="s">
        <v>23</v>
      </c>
      <c r="S11" s="68">
        <f t="shared" si="5"/>
        <v>234000</v>
      </c>
      <c r="U11" s="10">
        <f t="shared" si="0"/>
        <v>83250</v>
      </c>
      <c r="V11" s="10">
        <v>0</v>
      </c>
      <c r="W11" s="10">
        <f t="shared" si="1"/>
        <v>249750</v>
      </c>
    </row>
    <row r="12" spans="2:23" ht="26.45" customHeight="1" x14ac:dyDescent="0.25">
      <c r="B12" s="60">
        <v>5</v>
      </c>
      <c r="C12" s="61" t="s">
        <v>48</v>
      </c>
      <c r="D12" s="62">
        <v>18</v>
      </c>
      <c r="E12" s="63">
        <v>23000</v>
      </c>
      <c r="F12" s="64" t="s">
        <v>23</v>
      </c>
      <c r="G12" s="65">
        <f t="shared" si="2"/>
        <v>414000</v>
      </c>
      <c r="H12" s="66"/>
      <c r="I12" s="58">
        <v>35000</v>
      </c>
      <c r="J12" s="67" t="s">
        <v>23</v>
      </c>
      <c r="K12" s="68">
        <f t="shared" si="3"/>
        <v>630000</v>
      </c>
      <c r="L12" s="66"/>
      <c r="M12" s="58">
        <v>35000</v>
      </c>
      <c r="N12" s="67" t="s">
        <v>23</v>
      </c>
      <c r="O12" s="68">
        <f t="shared" si="4"/>
        <v>630000</v>
      </c>
      <c r="P12" s="66"/>
      <c r="Q12" s="58">
        <v>24000</v>
      </c>
      <c r="R12" s="67" t="s">
        <v>23</v>
      </c>
      <c r="S12" s="68">
        <f t="shared" si="5"/>
        <v>432000</v>
      </c>
      <c r="U12" s="10">
        <f t="shared" si="0"/>
        <v>29250</v>
      </c>
      <c r="V12" s="10">
        <v>0</v>
      </c>
      <c r="W12" s="10">
        <f t="shared" si="1"/>
        <v>526500</v>
      </c>
    </row>
    <row r="13" spans="2:23" ht="26.45" customHeight="1" x14ac:dyDescent="0.25">
      <c r="B13" s="60">
        <v>6</v>
      </c>
      <c r="C13" s="61" t="s">
        <v>49</v>
      </c>
      <c r="D13" s="62">
        <v>18</v>
      </c>
      <c r="E13" s="63">
        <v>28000</v>
      </c>
      <c r="F13" s="64" t="s">
        <v>23</v>
      </c>
      <c r="G13" s="65">
        <f t="shared" si="2"/>
        <v>504000</v>
      </c>
      <c r="H13" s="66"/>
      <c r="I13" s="58">
        <v>35000</v>
      </c>
      <c r="J13" s="67" t="s">
        <v>23</v>
      </c>
      <c r="K13" s="68">
        <f t="shared" si="3"/>
        <v>630000</v>
      </c>
      <c r="L13" s="66"/>
      <c r="M13" s="58">
        <v>40000</v>
      </c>
      <c r="N13" s="67" t="s">
        <v>23</v>
      </c>
      <c r="O13" s="68">
        <f t="shared" si="4"/>
        <v>720000</v>
      </c>
      <c r="P13" s="66"/>
      <c r="Q13" s="58">
        <v>25000</v>
      </c>
      <c r="R13" s="67" t="s">
        <v>23</v>
      </c>
      <c r="S13" s="68">
        <f t="shared" si="5"/>
        <v>450000</v>
      </c>
      <c r="U13" s="10">
        <f t="shared" si="0"/>
        <v>32000</v>
      </c>
      <c r="V13" s="10">
        <v>0</v>
      </c>
      <c r="W13" s="10">
        <f t="shared" si="1"/>
        <v>576000</v>
      </c>
    </row>
    <row r="14" spans="2:23" ht="26.45" customHeight="1" x14ac:dyDescent="0.25">
      <c r="B14" s="60">
        <v>7</v>
      </c>
      <c r="C14" s="61" t="s">
        <v>50</v>
      </c>
      <c r="D14" s="62">
        <v>11</v>
      </c>
      <c r="E14" s="63">
        <v>180000</v>
      </c>
      <c r="F14" s="64" t="s">
        <v>23</v>
      </c>
      <c r="G14" s="65">
        <f t="shared" si="2"/>
        <v>1980000</v>
      </c>
      <c r="H14" s="66"/>
      <c r="I14" s="58">
        <v>190000</v>
      </c>
      <c r="J14" s="67" t="s">
        <v>23</v>
      </c>
      <c r="K14" s="69">
        <f t="shared" si="3"/>
        <v>2090000</v>
      </c>
      <c r="L14" s="66"/>
      <c r="M14" s="59">
        <v>0</v>
      </c>
      <c r="N14" s="70" t="s">
        <v>23</v>
      </c>
      <c r="O14" s="68">
        <f t="shared" si="4"/>
        <v>0</v>
      </c>
      <c r="P14" s="66"/>
      <c r="Q14" s="58">
        <v>160000</v>
      </c>
      <c r="R14" s="67" t="s">
        <v>23</v>
      </c>
      <c r="S14" s="68">
        <f t="shared" si="5"/>
        <v>1760000</v>
      </c>
      <c r="U14" s="10">
        <f>AVERAGE(E14,I14,Q14)</f>
        <v>176666.66666666666</v>
      </c>
      <c r="V14" s="10">
        <v>0</v>
      </c>
      <c r="W14" s="10">
        <f t="shared" si="1"/>
        <v>1943333.3333333333</v>
      </c>
    </row>
    <row r="15" spans="2:23" ht="26.45" customHeight="1" x14ac:dyDescent="0.25">
      <c r="B15" s="60">
        <v>8</v>
      </c>
      <c r="C15" s="61" t="s">
        <v>12</v>
      </c>
      <c r="D15" s="62">
        <v>18</v>
      </c>
      <c r="E15" s="63">
        <v>32000</v>
      </c>
      <c r="F15" s="64" t="s">
        <v>23</v>
      </c>
      <c r="G15" s="65">
        <f t="shared" si="2"/>
        <v>576000</v>
      </c>
      <c r="H15" s="66"/>
      <c r="I15" s="58">
        <v>50000</v>
      </c>
      <c r="J15" s="67" t="s">
        <v>23</v>
      </c>
      <c r="K15" s="68">
        <f t="shared" si="3"/>
        <v>900000</v>
      </c>
      <c r="L15" s="66"/>
      <c r="M15" s="58">
        <v>60000</v>
      </c>
      <c r="N15" s="70" t="s">
        <v>23</v>
      </c>
      <c r="O15" s="68">
        <f t="shared" si="4"/>
        <v>1080000</v>
      </c>
      <c r="P15" s="66"/>
      <c r="Q15" s="58">
        <v>47000</v>
      </c>
      <c r="R15" s="67" t="s">
        <v>23</v>
      </c>
      <c r="S15" s="68">
        <f t="shared" si="5"/>
        <v>846000</v>
      </c>
      <c r="U15" s="10">
        <f>AVERAGE(E15,I15,M15,Q15)</f>
        <v>47250</v>
      </c>
      <c r="V15" s="10"/>
      <c r="W15" s="10">
        <f t="shared" si="1"/>
        <v>850500</v>
      </c>
    </row>
    <row r="16" spans="2:23" ht="26.45" customHeight="1" x14ac:dyDescent="0.25">
      <c r="B16" s="60">
        <v>9</v>
      </c>
      <c r="C16" s="61" t="s">
        <v>51</v>
      </c>
      <c r="D16" s="62">
        <v>6</v>
      </c>
      <c r="E16" s="63">
        <v>70000</v>
      </c>
      <c r="F16" s="64" t="s">
        <v>23</v>
      </c>
      <c r="G16" s="65">
        <f t="shared" si="2"/>
        <v>420000</v>
      </c>
      <c r="H16" s="66"/>
      <c r="I16" s="58">
        <v>80000</v>
      </c>
      <c r="J16" s="67" t="s">
        <v>23</v>
      </c>
      <c r="K16" s="68">
        <f t="shared" si="3"/>
        <v>480000</v>
      </c>
      <c r="L16" s="66"/>
      <c r="M16" s="58">
        <v>0</v>
      </c>
      <c r="N16" s="67" t="s">
        <v>23</v>
      </c>
      <c r="O16" s="68">
        <f t="shared" si="4"/>
        <v>0</v>
      </c>
      <c r="P16" s="66"/>
      <c r="Q16" s="58">
        <v>56000</v>
      </c>
      <c r="R16" s="67" t="s">
        <v>23</v>
      </c>
      <c r="S16" s="68">
        <f t="shared" si="5"/>
        <v>336000</v>
      </c>
      <c r="U16" s="10">
        <f>AVERAGE(E16,I16,Q16)</f>
        <v>68666.666666666672</v>
      </c>
      <c r="V16" s="10"/>
      <c r="W16" s="10">
        <f t="shared" si="1"/>
        <v>412000</v>
      </c>
    </row>
    <row r="17" spans="2:23" ht="18.75" customHeight="1" x14ac:dyDescent="0.25">
      <c r="B17" s="286" t="s">
        <v>16</v>
      </c>
      <c r="C17" s="288"/>
      <c r="D17" s="288"/>
      <c r="E17" s="287"/>
      <c r="F17" s="288"/>
      <c r="G17" s="289"/>
      <c r="H17" s="66"/>
      <c r="I17" s="290"/>
      <c r="J17" s="291"/>
      <c r="K17" s="291"/>
      <c r="L17" s="66"/>
      <c r="M17" s="290"/>
      <c r="N17" s="291"/>
      <c r="O17" s="291"/>
      <c r="P17" s="66"/>
      <c r="Q17" s="290"/>
      <c r="R17" s="291"/>
      <c r="S17" s="291"/>
      <c r="U17" s="223"/>
      <c r="V17" s="224"/>
      <c r="W17" s="224"/>
    </row>
    <row r="18" spans="2:23" ht="21" customHeight="1" x14ac:dyDescent="0.25">
      <c r="B18" s="60">
        <v>10</v>
      </c>
      <c r="C18" s="61" t="s">
        <v>52</v>
      </c>
      <c r="D18" s="62">
        <v>18</v>
      </c>
      <c r="E18" s="63">
        <v>26000</v>
      </c>
      <c r="F18" s="64" t="s">
        <v>23</v>
      </c>
      <c r="G18" s="65">
        <f t="shared" si="2"/>
        <v>468000</v>
      </c>
      <c r="H18" s="66"/>
      <c r="I18" s="58">
        <v>35000</v>
      </c>
      <c r="J18" s="67" t="s">
        <v>23</v>
      </c>
      <c r="K18" s="68">
        <f t="shared" si="3"/>
        <v>630000</v>
      </c>
      <c r="L18" s="66"/>
      <c r="M18" s="58">
        <v>25000</v>
      </c>
      <c r="N18" s="67" t="s">
        <v>23</v>
      </c>
      <c r="O18" s="68">
        <f t="shared" si="4"/>
        <v>450000</v>
      </c>
      <c r="P18" s="66"/>
      <c r="Q18" s="58">
        <v>24000</v>
      </c>
      <c r="R18" s="67" t="s">
        <v>23</v>
      </c>
      <c r="S18" s="68">
        <f t="shared" si="5"/>
        <v>432000</v>
      </c>
      <c r="U18" s="10">
        <f>AVERAGE(E18,I18,M18,Q18)</f>
        <v>27500</v>
      </c>
      <c r="V18" s="10">
        <v>0</v>
      </c>
      <c r="W18" s="10">
        <f>U18*D18</f>
        <v>495000</v>
      </c>
    </row>
    <row r="19" spans="2:23" ht="21" customHeight="1" x14ac:dyDescent="0.25">
      <c r="B19" s="60">
        <v>11</v>
      </c>
      <c r="C19" s="61" t="s">
        <v>14</v>
      </c>
      <c r="D19" s="62">
        <v>18</v>
      </c>
      <c r="E19" s="63">
        <v>20000</v>
      </c>
      <c r="F19" s="64" t="s">
        <v>23</v>
      </c>
      <c r="G19" s="65">
        <f t="shared" si="2"/>
        <v>360000</v>
      </c>
      <c r="H19" s="66"/>
      <c r="I19" s="58">
        <v>25000</v>
      </c>
      <c r="J19" s="67" t="s">
        <v>23</v>
      </c>
      <c r="K19" s="68">
        <f t="shared" si="3"/>
        <v>450000</v>
      </c>
      <c r="L19" s="66"/>
      <c r="M19" s="58">
        <v>20000</v>
      </c>
      <c r="N19" s="67" t="s">
        <v>23</v>
      </c>
      <c r="O19" s="68">
        <f t="shared" si="4"/>
        <v>360000</v>
      </c>
      <c r="P19" s="66"/>
      <c r="Q19" s="58">
        <v>14000</v>
      </c>
      <c r="R19" s="67" t="s">
        <v>23</v>
      </c>
      <c r="S19" s="68">
        <f t="shared" si="5"/>
        <v>252000</v>
      </c>
      <c r="U19" s="10">
        <f>AVERAGE(E19,I19,M19,Q19)</f>
        <v>19750</v>
      </c>
      <c r="V19" s="10">
        <v>0</v>
      </c>
      <c r="W19" s="10">
        <f>U19*D19</f>
        <v>355500</v>
      </c>
    </row>
    <row r="20" spans="2:23" ht="21" customHeight="1" x14ac:dyDescent="0.25">
      <c r="B20" s="60">
        <v>12</v>
      </c>
      <c r="C20" s="61" t="s">
        <v>53</v>
      </c>
      <c r="D20" s="62">
        <v>18</v>
      </c>
      <c r="E20" s="63">
        <v>83000</v>
      </c>
      <c r="F20" s="64"/>
      <c r="G20" s="65">
        <f t="shared" si="2"/>
        <v>1494000</v>
      </c>
      <c r="H20" s="66"/>
      <c r="I20" s="58">
        <v>75000</v>
      </c>
      <c r="J20" s="67"/>
      <c r="K20" s="68">
        <f t="shared" si="3"/>
        <v>1350000</v>
      </c>
      <c r="L20" s="66"/>
      <c r="M20" s="58">
        <v>35000</v>
      </c>
      <c r="N20" s="67" t="s">
        <v>23</v>
      </c>
      <c r="O20" s="68">
        <f t="shared" si="4"/>
        <v>630000</v>
      </c>
      <c r="P20" s="66"/>
      <c r="Q20" s="58">
        <v>42000</v>
      </c>
      <c r="R20" s="67" t="s">
        <v>23</v>
      </c>
      <c r="S20" s="68">
        <f t="shared" si="5"/>
        <v>756000</v>
      </c>
      <c r="U20" s="10">
        <f>AVERAGE(E20,I20,M20,Q20)</f>
        <v>58750</v>
      </c>
      <c r="V20" s="10">
        <v>0</v>
      </c>
      <c r="W20" s="10">
        <f>U20*D20</f>
        <v>1057500</v>
      </c>
    </row>
    <row r="21" spans="2:23" ht="21" customHeight="1" x14ac:dyDescent="0.25">
      <c r="B21" s="60">
        <v>13</v>
      </c>
      <c r="C21" s="61" t="s">
        <v>15</v>
      </c>
      <c r="D21" s="62">
        <v>18</v>
      </c>
      <c r="E21" s="63">
        <v>38000</v>
      </c>
      <c r="F21" s="64" t="s">
        <v>23</v>
      </c>
      <c r="G21" s="65">
        <f t="shared" si="2"/>
        <v>684000</v>
      </c>
      <c r="H21" s="66"/>
      <c r="I21" s="58">
        <v>55000</v>
      </c>
      <c r="J21" s="67" t="s">
        <v>23</v>
      </c>
      <c r="K21" s="68">
        <f t="shared" si="3"/>
        <v>990000</v>
      </c>
      <c r="L21" s="66"/>
      <c r="M21" s="58">
        <v>45000</v>
      </c>
      <c r="N21" s="67" t="s">
        <v>23</v>
      </c>
      <c r="O21" s="68">
        <f t="shared" si="4"/>
        <v>810000</v>
      </c>
      <c r="P21" s="66"/>
      <c r="Q21" s="58">
        <v>40000</v>
      </c>
      <c r="R21" s="67" t="s">
        <v>23</v>
      </c>
      <c r="S21" s="68">
        <f t="shared" si="5"/>
        <v>720000</v>
      </c>
      <c r="U21" s="10">
        <f>AVERAGE(E21,I21,M21,Q21)</f>
        <v>44500</v>
      </c>
      <c r="V21" s="10">
        <v>0</v>
      </c>
      <c r="W21" s="10">
        <f>U21*D21</f>
        <v>801000</v>
      </c>
    </row>
    <row r="22" spans="2:23" ht="21.75" customHeight="1" x14ac:dyDescent="0.25">
      <c r="B22" s="286" t="s">
        <v>17</v>
      </c>
      <c r="C22" s="287"/>
      <c r="D22" s="287"/>
      <c r="E22" s="287"/>
      <c r="F22" s="288"/>
      <c r="G22" s="289"/>
      <c r="H22" s="66"/>
      <c r="I22" s="58"/>
      <c r="J22" s="66"/>
      <c r="K22" s="66"/>
      <c r="L22" s="66"/>
      <c r="M22" s="58"/>
      <c r="N22" s="66"/>
      <c r="O22" s="66"/>
      <c r="P22" s="66"/>
      <c r="Q22" s="58"/>
      <c r="R22" s="66"/>
      <c r="S22" s="66"/>
    </row>
    <row r="23" spans="2:23" ht="54.75" customHeight="1" x14ac:dyDescent="0.25">
      <c r="B23" s="60">
        <v>14</v>
      </c>
      <c r="C23" s="61" t="s">
        <v>54</v>
      </c>
      <c r="D23" s="62">
        <v>18</v>
      </c>
      <c r="E23" s="63">
        <v>390000</v>
      </c>
      <c r="F23" s="64" t="s">
        <v>23</v>
      </c>
      <c r="G23" s="65">
        <f>E23*D23</f>
        <v>7020000</v>
      </c>
      <c r="H23" s="66"/>
      <c r="I23" s="58">
        <v>500000</v>
      </c>
      <c r="J23" s="71">
        <v>0.19</v>
      </c>
      <c r="K23" s="68">
        <f>D23*I23</f>
        <v>9000000</v>
      </c>
      <c r="L23" s="66"/>
      <c r="M23" s="58">
        <v>350000</v>
      </c>
      <c r="N23" s="67" t="s">
        <v>23</v>
      </c>
      <c r="O23" s="68">
        <f t="shared" si="4"/>
        <v>6300000</v>
      </c>
      <c r="P23" s="66"/>
      <c r="Q23" s="58">
        <v>260000</v>
      </c>
      <c r="R23" s="67" t="s">
        <v>23</v>
      </c>
      <c r="S23" s="68">
        <f>Q23*D23</f>
        <v>4680000</v>
      </c>
      <c r="U23" s="10">
        <f>AVERAGE(E23,I23,M23,Q23)</f>
        <v>375000</v>
      </c>
      <c r="V23" s="11"/>
      <c r="W23" s="10">
        <f>U23*D23</f>
        <v>6750000</v>
      </c>
    </row>
    <row r="24" spans="2:23" ht="49.5" customHeight="1" x14ac:dyDescent="0.25">
      <c r="B24" s="60">
        <v>15</v>
      </c>
      <c r="C24" s="61" t="s">
        <v>55</v>
      </c>
      <c r="D24" s="62">
        <v>18</v>
      </c>
      <c r="E24" s="63">
        <v>110000</v>
      </c>
      <c r="F24" s="64" t="s">
        <v>23</v>
      </c>
      <c r="G24" s="65">
        <f t="shared" si="2"/>
        <v>1980000</v>
      </c>
      <c r="H24" s="66"/>
      <c r="I24" s="58">
        <v>280000</v>
      </c>
      <c r="J24" s="71">
        <v>0.19</v>
      </c>
      <c r="K24" s="68">
        <f t="shared" ref="K24:K28" si="6">D24*I24</f>
        <v>5040000</v>
      </c>
      <c r="L24" s="66"/>
      <c r="M24" s="58">
        <v>350000</v>
      </c>
      <c r="N24" s="67" t="s">
        <v>23</v>
      </c>
      <c r="O24" s="68">
        <f t="shared" si="4"/>
        <v>6300000</v>
      </c>
      <c r="P24" s="66"/>
      <c r="Q24" s="58">
        <v>110000</v>
      </c>
      <c r="R24" s="67" t="s">
        <v>23</v>
      </c>
      <c r="S24" s="68">
        <f t="shared" si="5"/>
        <v>1980000</v>
      </c>
      <c r="U24" s="10">
        <f>AVERAGE(E24,I24,M24,Q24)</f>
        <v>212500</v>
      </c>
      <c r="V24" s="11"/>
      <c r="W24" s="10">
        <f>U24*D24</f>
        <v>3825000</v>
      </c>
    </row>
    <row r="25" spans="2:23" ht="49.5" customHeight="1" x14ac:dyDescent="0.25">
      <c r="B25" s="60">
        <v>16</v>
      </c>
      <c r="C25" s="61" t="s">
        <v>56</v>
      </c>
      <c r="D25" s="62">
        <v>18</v>
      </c>
      <c r="E25" s="63">
        <v>72500</v>
      </c>
      <c r="F25" s="64" t="s">
        <v>23</v>
      </c>
      <c r="G25" s="65">
        <f t="shared" si="2"/>
        <v>1305000</v>
      </c>
      <c r="H25" s="66"/>
      <c r="I25" s="58">
        <v>100000</v>
      </c>
      <c r="J25" s="71">
        <v>0.19</v>
      </c>
      <c r="K25" s="68">
        <f t="shared" si="6"/>
        <v>1800000</v>
      </c>
      <c r="L25" s="66"/>
      <c r="M25" s="58">
        <v>350000</v>
      </c>
      <c r="N25" s="67" t="s">
        <v>23</v>
      </c>
      <c r="O25" s="68">
        <f t="shared" si="4"/>
        <v>6300000</v>
      </c>
      <c r="P25" s="66"/>
      <c r="Q25" s="58">
        <v>80000</v>
      </c>
      <c r="R25" s="67" t="s">
        <v>23</v>
      </c>
      <c r="S25" s="68">
        <f t="shared" si="5"/>
        <v>1440000</v>
      </c>
      <c r="U25" s="10">
        <f>AVERAGE(E25,I25,M25,Q25)</f>
        <v>150625</v>
      </c>
      <c r="V25" s="11"/>
      <c r="W25" s="10">
        <f>U25*D25</f>
        <v>2711250</v>
      </c>
    </row>
    <row r="26" spans="2:23" ht="18" customHeight="1" x14ac:dyDescent="0.25">
      <c r="B26" s="286" t="s">
        <v>20</v>
      </c>
      <c r="C26" s="287"/>
      <c r="D26" s="287"/>
      <c r="E26" s="287"/>
      <c r="F26" s="288"/>
      <c r="G26" s="289"/>
      <c r="H26" s="66"/>
      <c r="I26" s="290"/>
      <c r="J26" s="291"/>
      <c r="K26" s="291"/>
      <c r="L26" s="66"/>
      <c r="M26" s="290"/>
      <c r="N26" s="291"/>
      <c r="O26" s="291"/>
      <c r="P26" s="66"/>
      <c r="Q26" s="290"/>
      <c r="R26" s="291"/>
      <c r="S26" s="291"/>
      <c r="U26" s="223"/>
      <c r="V26" s="224"/>
      <c r="W26" s="224"/>
    </row>
    <row r="27" spans="2:23" ht="31.5" customHeight="1" x14ac:dyDescent="0.25">
      <c r="B27" s="60">
        <v>17</v>
      </c>
      <c r="C27" s="61" t="s">
        <v>26</v>
      </c>
      <c r="D27" s="62">
        <v>1</v>
      </c>
      <c r="E27" s="63">
        <v>380000</v>
      </c>
      <c r="F27" s="67" t="s">
        <v>23</v>
      </c>
      <c r="G27" s="65">
        <f t="shared" si="2"/>
        <v>380000</v>
      </c>
      <c r="H27" s="66"/>
      <c r="I27" s="58">
        <v>500000</v>
      </c>
      <c r="J27" s="71">
        <v>0.19</v>
      </c>
      <c r="K27" s="68">
        <f t="shared" si="6"/>
        <v>500000</v>
      </c>
      <c r="L27" s="66"/>
      <c r="M27" s="58">
        <v>550000</v>
      </c>
      <c r="N27" s="67" t="s">
        <v>23</v>
      </c>
      <c r="O27" s="68">
        <f t="shared" si="4"/>
        <v>550000</v>
      </c>
      <c r="P27" s="66"/>
      <c r="Q27" s="58">
        <v>490000</v>
      </c>
      <c r="R27" s="67" t="s">
        <v>23</v>
      </c>
      <c r="S27" s="68">
        <f t="shared" si="5"/>
        <v>490000</v>
      </c>
      <c r="U27" s="10">
        <f>AVERAGE(E27,I27,M27,Q27)</f>
        <v>480000</v>
      </c>
      <c r="V27" s="11"/>
      <c r="W27" s="10">
        <f>U27*D27</f>
        <v>480000</v>
      </c>
    </row>
    <row r="28" spans="2:23" ht="60.6" customHeight="1" x14ac:dyDescent="0.25">
      <c r="B28" s="72">
        <v>18</v>
      </c>
      <c r="C28" s="73" t="s">
        <v>57</v>
      </c>
      <c r="D28" s="74">
        <v>1</v>
      </c>
      <c r="E28" s="75">
        <v>800000</v>
      </c>
      <c r="F28" s="70" t="s">
        <v>23</v>
      </c>
      <c r="G28" s="76">
        <f t="shared" si="2"/>
        <v>800000</v>
      </c>
      <c r="H28" s="66"/>
      <c r="I28" s="59">
        <v>600000</v>
      </c>
      <c r="J28" s="77">
        <v>0.19</v>
      </c>
      <c r="K28" s="69">
        <f t="shared" si="6"/>
        <v>600000</v>
      </c>
      <c r="L28" s="66"/>
      <c r="M28" s="59">
        <v>950000</v>
      </c>
      <c r="N28" s="70" t="s">
        <v>23</v>
      </c>
      <c r="O28" s="69">
        <f t="shared" si="4"/>
        <v>950000</v>
      </c>
      <c r="P28" s="66"/>
      <c r="Q28" s="59">
        <v>540000</v>
      </c>
      <c r="R28" s="70" t="s">
        <v>23</v>
      </c>
      <c r="S28" s="69">
        <f t="shared" si="5"/>
        <v>540000</v>
      </c>
      <c r="U28" s="37">
        <f>AVERAGE(E28,I28,M28,Q28)</f>
        <v>722500</v>
      </c>
      <c r="V28" s="53"/>
      <c r="W28" s="37">
        <f>U28*D28</f>
        <v>722500</v>
      </c>
    </row>
    <row r="29" spans="2:23" ht="22.5" customHeight="1" x14ac:dyDescent="0.25">
      <c r="B29" s="292" t="s">
        <v>37</v>
      </c>
      <c r="C29" s="293"/>
      <c r="D29" s="294"/>
      <c r="E29" s="78" t="e">
        <f>E8+E9+E10+E11+#REF!+E12+E13+E14+E15+E16+E18+E19+E20+E21+E23+E24+E25+E27+E28</f>
        <v>#REF!</v>
      </c>
      <c r="F29" s="79"/>
      <c r="G29" s="78">
        <f>G8+G9+G10+G11+G12+G13+G14+G15+G16+G18+G19+G20+G21+G23+G24+G25+G27+G28</f>
        <v>19900000</v>
      </c>
      <c r="H29" s="79"/>
      <c r="I29" s="78" t="e">
        <f>I8+I9+I10+I11+#REF!+I12+I13+I14+I15+I16+I18+I19+I20+I21+I23+I24+I25+I27+I28</f>
        <v>#REF!</v>
      </c>
      <c r="J29" s="79"/>
      <c r="K29" s="78">
        <f>K8+K9+K10+K11+K12+K13+K14+K15+K16+K18+K19+K20+K21+K23+K24+K25+K27+K28</f>
        <v>26590000</v>
      </c>
      <c r="L29" s="79"/>
      <c r="M29" s="78" t="e">
        <f>M8+M9+M10+M11+#REF!+M12+M13+M14+M15+M16+M18+M19+M20+M21+M23+M24+M25+M27+M28</f>
        <v>#REF!</v>
      </c>
      <c r="N29" s="79"/>
      <c r="O29" s="78">
        <f>O8+O9+O10+O11+O12+O13+O14+O15+O16+O18+O19+O20+O21+O23+O24+O25+O27+O28</f>
        <v>26470000</v>
      </c>
      <c r="P29" s="79"/>
      <c r="Q29" s="78" t="e">
        <f>Q8+Q9+Q10+Q11+#REF!+Q12+Q13+Q14+Q15+Q16+Q18+Q19+Q20+Q21+Q23+Q24+Q25+Q27+Q28</f>
        <v>#REF!</v>
      </c>
      <c r="R29" s="79"/>
      <c r="S29" s="78">
        <f>S8+S9+S10+S11+S12+S13+S14+S15+S16+S18+S19+S20+S21+S23+S24+S25+S27+S28</f>
        <v>16580000</v>
      </c>
      <c r="T29" s="55"/>
      <c r="U29" s="54">
        <f>U8+U9+U10+U11+U12+U13+U14+U18+U19+U21+U23+U24+U25+U27+U28+U15+U16+U20</f>
        <v>2655458.333333333</v>
      </c>
      <c r="V29" s="55"/>
      <c r="W29" s="57">
        <f>W8+W9+W10+W11+W12+W13+W14+W15+W16+W18+W19+W20+W21+W23+W24+W25+W27+W28</f>
        <v>22973833.333333332</v>
      </c>
    </row>
    <row r="31" spans="2:23" x14ac:dyDescent="0.25">
      <c r="G31" s="40"/>
      <c r="O31" s="40"/>
      <c r="Q31" s="40"/>
    </row>
    <row r="32" spans="2:23" ht="15.75" thickBot="1" x14ac:dyDescent="0.3"/>
    <row r="33" spans="2:8" x14ac:dyDescent="0.25">
      <c r="B33" s="249" t="s">
        <v>27</v>
      </c>
      <c r="C33" s="250"/>
      <c r="D33" s="240"/>
      <c r="E33" s="241"/>
      <c r="F33" s="241"/>
      <c r="G33" s="242"/>
      <c r="H33" s="1"/>
    </row>
    <row r="34" spans="2:8" x14ac:dyDescent="0.25">
      <c r="B34" s="251" t="s">
        <v>28</v>
      </c>
      <c r="C34" s="252"/>
      <c r="D34" s="243"/>
      <c r="E34" s="244"/>
      <c r="F34" s="244"/>
      <c r="G34" s="245"/>
      <c r="H34" s="1"/>
    </row>
    <row r="35" spans="2:8" x14ac:dyDescent="0.25">
      <c r="B35" s="251" t="s">
        <v>29</v>
      </c>
      <c r="C35" s="252"/>
      <c r="D35" s="243"/>
      <c r="E35" s="244"/>
      <c r="F35" s="244"/>
      <c r="G35" s="245"/>
      <c r="H35" s="1"/>
    </row>
    <row r="36" spans="2:8" x14ac:dyDescent="0.25">
      <c r="B36" s="251" t="s">
        <v>30</v>
      </c>
      <c r="C36" s="252"/>
      <c r="D36" s="243"/>
      <c r="E36" s="244"/>
      <c r="F36" s="244"/>
      <c r="G36" s="245"/>
      <c r="H36" s="1"/>
    </row>
    <row r="37" spans="2:8" x14ac:dyDescent="0.25">
      <c r="B37" s="251" t="s">
        <v>31</v>
      </c>
      <c r="C37" s="252"/>
      <c r="D37" s="243"/>
      <c r="E37" s="244"/>
      <c r="F37" s="244"/>
      <c r="G37" s="245"/>
      <c r="H37" s="1"/>
    </row>
    <row r="38" spans="2:8" ht="15.75" thickBot="1" x14ac:dyDescent="0.3">
      <c r="B38" s="238" t="s">
        <v>32</v>
      </c>
      <c r="C38" s="239"/>
      <c r="D38" s="246"/>
      <c r="E38" s="247"/>
      <c r="F38" s="247"/>
      <c r="G38" s="248"/>
      <c r="H38" s="1"/>
    </row>
  </sheetData>
  <mergeCells count="48">
    <mergeCell ref="N5:N6"/>
    <mergeCell ref="B2:W2"/>
    <mergeCell ref="B4:B6"/>
    <mergeCell ref="C4:C6"/>
    <mergeCell ref="D4:D6"/>
    <mergeCell ref="E4:G4"/>
    <mergeCell ref="I4:K4"/>
    <mergeCell ref="Q4:S4"/>
    <mergeCell ref="U4:W4"/>
    <mergeCell ref="E5:E6"/>
    <mergeCell ref="F5:F6"/>
    <mergeCell ref="G5:G6"/>
    <mergeCell ref="I5:I6"/>
    <mergeCell ref="J5:J6"/>
    <mergeCell ref="K5:K6"/>
    <mergeCell ref="M5:M6"/>
    <mergeCell ref="M26:O26"/>
    <mergeCell ref="Q26:S26"/>
    <mergeCell ref="U26:W26"/>
    <mergeCell ref="W5:W6"/>
    <mergeCell ref="B7:G7"/>
    <mergeCell ref="B17:G17"/>
    <mergeCell ref="I17:K17"/>
    <mergeCell ref="M17:O17"/>
    <mergeCell ref="Q17:S17"/>
    <mergeCell ref="U17:W17"/>
    <mergeCell ref="O5:O6"/>
    <mergeCell ref="Q5:Q6"/>
    <mergeCell ref="R5:R6"/>
    <mergeCell ref="S5:S6"/>
    <mergeCell ref="U5:U6"/>
    <mergeCell ref="V5:V6"/>
    <mergeCell ref="B35:C35"/>
    <mergeCell ref="D35:G35"/>
    <mergeCell ref="B22:G22"/>
    <mergeCell ref="B26:G26"/>
    <mergeCell ref="I26:K26"/>
    <mergeCell ref="B29:D29"/>
    <mergeCell ref="B33:C33"/>
    <mergeCell ref="D33:G33"/>
    <mergeCell ref="B34:C34"/>
    <mergeCell ref="D34:G34"/>
    <mergeCell ref="B36:C36"/>
    <mergeCell ref="D36:G36"/>
    <mergeCell ref="B37:C37"/>
    <mergeCell ref="D37:G37"/>
    <mergeCell ref="B38:C38"/>
    <mergeCell ref="D38:G38"/>
  </mergeCells>
  <pageMargins left="0.15748031496062992" right="0.19685039370078741" top="0.31496062992125984" bottom="0.31496062992125984" header="0.19685039370078741" footer="0.15748031496062992"/>
  <pageSetup scale="60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701EA-E03B-4B77-B0DC-94CF5D580432}">
  <dimension ref="B2:X38"/>
  <sheetViews>
    <sheetView topLeftCell="A23" zoomScale="80" zoomScaleNormal="80" workbookViewId="0">
      <selection activeCell="C32" sqref="C32"/>
    </sheetView>
  </sheetViews>
  <sheetFormatPr baseColWidth="10" defaultRowHeight="15" x14ac:dyDescent="0.25"/>
  <cols>
    <col min="1" max="1" width="2.140625" customWidth="1"/>
    <col min="2" max="2" width="5.85546875" customWidth="1"/>
    <col min="3" max="3" width="46.28515625" customWidth="1"/>
    <col min="4" max="4" width="6.140625" customWidth="1"/>
    <col min="5" max="5" width="2.140625" hidden="1" customWidth="1"/>
    <col min="6" max="6" width="12" customWidth="1"/>
    <col min="7" max="7" width="10.42578125" customWidth="1"/>
    <col min="8" max="8" width="12.28515625" customWidth="1"/>
    <col min="9" max="9" width="1.7109375" hidden="1" customWidth="1"/>
    <col min="10" max="10" width="11.7109375" customWidth="1"/>
    <col min="11" max="11" width="12" customWidth="1"/>
    <col min="12" max="12" width="12.7109375" customWidth="1"/>
    <col min="13" max="13" width="1.85546875" hidden="1" customWidth="1"/>
    <col min="14" max="14" width="12.7109375" customWidth="1"/>
    <col min="15" max="15" width="10.7109375" customWidth="1"/>
    <col min="16" max="16" width="12.85546875" customWidth="1"/>
    <col min="17" max="17" width="2.42578125" hidden="1" customWidth="1"/>
    <col min="18" max="18" width="11.42578125" customWidth="1"/>
    <col min="19" max="19" width="10.85546875" customWidth="1"/>
    <col min="20" max="20" width="16.7109375" customWidth="1"/>
    <col min="22" max="22" width="12.85546875" bestFit="1" customWidth="1"/>
    <col min="24" max="24" width="15.28515625" bestFit="1" customWidth="1"/>
  </cols>
  <sheetData>
    <row r="2" spans="2:20" ht="25.5" customHeight="1" x14ac:dyDescent="0.25">
      <c r="B2" s="225" t="s">
        <v>80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</row>
    <row r="4" spans="2:20" ht="20.25" customHeight="1" x14ac:dyDescent="0.25">
      <c r="C4" s="85">
        <v>2026</v>
      </c>
      <c r="D4" s="2"/>
      <c r="E4" s="3"/>
      <c r="F4" s="299" t="s">
        <v>36</v>
      </c>
      <c r="G4" s="299"/>
      <c r="H4" s="299"/>
      <c r="I4" s="45"/>
      <c r="J4" s="300" t="s">
        <v>38</v>
      </c>
      <c r="K4" s="300"/>
      <c r="L4" s="300"/>
      <c r="M4" s="11"/>
      <c r="N4" s="299" t="s">
        <v>35</v>
      </c>
      <c r="O4" s="299"/>
      <c r="P4" s="299"/>
      <c r="Q4" s="11"/>
      <c r="R4" s="301" t="s">
        <v>40</v>
      </c>
      <c r="S4" s="301"/>
      <c r="T4" s="301"/>
    </row>
    <row r="5" spans="2:20" ht="21" customHeight="1" x14ac:dyDescent="0.25">
      <c r="B5" s="227" t="s">
        <v>0</v>
      </c>
      <c r="C5" s="227" t="s">
        <v>1</v>
      </c>
      <c r="D5" s="227" t="s">
        <v>58</v>
      </c>
      <c r="F5" s="302" t="s">
        <v>3</v>
      </c>
      <c r="G5" s="302" t="s">
        <v>22</v>
      </c>
      <c r="H5" s="302" t="s">
        <v>39</v>
      </c>
      <c r="J5" s="302" t="s">
        <v>3</v>
      </c>
      <c r="K5" s="302" t="s">
        <v>22</v>
      </c>
      <c r="L5" s="302" t="s">
        <v>39</v>
      </c>
      <c r="N5" s="302" t="s">
        <v>3</v>
      </c>
      <c r="O5" s="302" t="s">
        <v>22</v>
      </c>
      <c r="P5" s="302" t="s">
        <v>39</v>
      </c>
      <c r="R5" s="302" t="s">
        <v>3</v>
      </c>
      <c r="S5" s="302" t="s">
        <v>22</v>
      </c>
      <c r="T5" s="302" t="s">
        <v>39</v>
      </c>
    </row>
    <row r="6" spans="2:20" ht="21" customHeight="1" x14ac:dyDescent="0.25">
      <c r="B6" s="228"/>
      <c r="C6" s="228"/>
      <c r="D6" s="228"/>
      <c r="F6" s="228"/>
      <c r="G6" s="228"/>
      <c r="H6" s="228"/>
      <c r="J6" s="228"/>
      <c r="K6" s="228"/>
      <c r="L6" s="228"/>
      <c r="N6" s="228"/>
      <c r="O6" s="228"/>
      <c r="P6" s="228"/>
      <c r="R6" s="228"/>
      <c r="S6" s="228"/>
      <c r="T6" s="228"/>
    </row>
    <row r="7" spans="2:20" ht="16.5" customHeight="1" x14ac:dyDescent="0.25">
      <c r="B7" s="234" t="s">
        <v>72</v>
      </c>
      <c r="C7" s="235"/>
      <c r="D7" s="235"/>
    </row>
    <row r="8" spans="2:20" ht="33" customHeight="1" x14ac:dyDescent="0.25">
      <c r="B8" s="6">
        <v>1</v>
      </c>
      <c r="C8" s="119" t="s">
        <v>63</v>
      </c>
      <c r="D8" s="121">
        <v>7</v>
      </c>
      <c r="E8" s="100"/>
      <c r="F8" s="4">
        <v>75000</v>
      </c>
      <c r="G8" s="8" t="s">
        <v>23</v>
      </c>
      <c r="H8" s="10">
        <f t="shared" ref="H8:H16" si="0">F8*D8</f>
        <v>525000</v>
      </c>
      <c r="J8" s="4">
        <v>40000</v>
      </c>
      <c r="K8" s="8" t="s">
        <v>23</v>
      </c>
      <c r="L8" s="10">
        <f t="shared" ref="L8:L15" si="1">J8*D8</f>
        <v>280000</v>
      </c>
      <c r="N8" s="4">
        <v>45000</v>
      </c>
      <c r="O8" s="8" t="s">
        <v>23</v>
      </c>
      <c r="P8" s="10">
        <f t="shared" ref="P8:P16" si="2">N8*D8</f>
        <v>315000</v>
      </c>
      <c r="R8" s="10">
        <f>AVERAGE(F8,J8,N8)</f>
        <v>53333.333333333336</v>
      </c>
      <c r="S8" s="10">
        <v>0</v>
      </c>
      <c r="T8" s="10">
        <f>R8*D8</f>
        <v>373333.33333333337</v>
      </c>
    </row>
    <row r="9" spans="2:20" ht="33" customHeight="1" x14ac:dyDescent="0.25">
      <c r="B9" s="6">
        <v>2</v>
      </c>
      <c r="C9" s="119" t="s">
        <v>64</v>
      </c>
      <c r="D9" s="121">
        <f>18+33</f>
        <v>51</v>
      </c>
      <c r="E9" s="100"/>
      <c r="F9" s="4">
        <v>80000</v>
      </c>
      <c r="G9" s="8" t="s">
        <v>23</v>
      </c>
      <c r="H9" s="10">
        <f t="shared" si="0"/>
        <v>4080000</v>
      </c>
      <c r="J9" s="4">
        <v>40000</v>
      </c>
      <c r="K9" s="8" t="s">
        <v>23</v>
      </c>
      <c r="L9" s="10">
        <f t="shared" si="1"/>
        <v>2040000</v>
      </c>
      <c r="N9" s="4">
        <v>60000</v>
      </c>
      <c r="O9" s="8" t="s">
        <v>23</v>
      </c>
      <c r="P9" s="10">
        <f t="shared" si="2"/>
        <v>3060000</v>
      </c>
      <c r="R9" s="10">
        <f t="shared" ref="R9:R16" si="3">AVERAGE(F9,J9,N9)</f>
        <v>60000</v>
      </c>
      <c r="S9" s="10">
        <v>0</v>
      </c>
      <c r="T9" s="10">
        <f t="shared" ref="T9:T16" si="4">R9*D9</f>
        <v>3060000</v>
      </c>
    </row>
    <row r="10" spans="2:20" ht="33" customHeight="1" x14ac:dyDescent="0.25">
      <c r="B10" s="6">
        <v>3</v>
      </c>
      <c r="C10" s="119" t="s">
        <v>65</v>
      </c>
      <c r="D10" s="121">
        <v>5</v>
      </c>
      <c r="E10" s="100"/>
      <c r="F10" s="4">
        <v>75000</v>
      </c>
      <c r="G10" s="8" t="s">
        <v>23</v>
      </c>
      <c r="H10" s="10">
        <f t="shared" si="0"/>
        <v>375000</v>
      </c>
      <c r="J10" s="4">
        <v>40000</v>
      </c>
      <c r="K10" s="8" t="s">
        <v>23</v>
      </c>
      <c r="L10" s="10">
        <f t="shared" si="1"/>
        <v>200000</v>
      </c>
      <c r="N10" s="4">
        <v>45000</v>
      </c>
      <c r="O10" s="8" t="s">
        <v>23</v>
      </c>
      <c r="P10" s="10">
        <f t="shared" si="2"/>
        <v>225000</v>
      </c>
      <c r="R10" s="10">
        <f t="shared" si="3"/>
        <v>53333.333333333336</v>
      </c>
      <c r="S10" s="10">
        <v>0</v>
      </c>
      <c r="T10" s="10">
        <f t="shared" si="4"/>
        <v>266666.66666666669</v>
      </c>
    </row>
    <row r="11" spans="2:20" ht="33" customHeight="1" x14ac:dyDescent="0.25">
      <c r="B11" s="6">
        <v>4</v>
      </c>
      <c r="C11" s="119" t="s">
        <v>46</v>
      </c>
      <c r="D11" s="121">
        <v>3</v>
      </c>
      <c r="E11" s="100"/>
      <c r="F11" s="4">
        <v>150000</v>
      </c>
      <c r="G11" s="8" t="s">
        <v>23</v>
      </c>
      <c r="H11" s="10">
        <f t="shared" si="0"/>
        <v>450000</v>
      </c>
      <c r="J11" s="4">
        <v>100000</v>
      </c>
      <c r="K11" s="8" t="s">
        <v>23</v>
      </c>
      <c r="L11" s="10">
        <f t="shared" si="1"/>
        <v>300000</v>
      </c>
      <c r="N11" s="4">
        <v>110000</v>
      </c>
      <c r="O11" s="8" t="s">
        <v>23</v>
      </c>
      <c r="P11" s="10">
        <f t="shared" si="2"/>
        <v>330000</v>
      </c>
      <c r="R11" s="10">
        <f t="shared" si="3"/>
        <v>120000</v>
      </c>
      <c r="S11" s="10">
        <v>0</v>
      </c>
      <c r="T11" s="10">
        <f t="shared" si="4"/>
        <v>360000</v>
      </c>
    </row>
    <row r="12" spans="2:20" ht="33" customHeight="1" x14ac:dyDescent="0.25">
      <c r="B12" s="6">
        <v>5</v>
      </c>
      <c r="C12" s="120" t="s">
        <v>48</v>
      </c>
      <c r="D12" s="121">
        <f>18+33</f>
        <v>51</v>
      </c>
      <c r="E12" s="100"/>
      <c r="F12" s="4">
        <v>75000</v>
      </c>
      <c r="G12" s="8" t="s">
        <v>23</v>
      </c>
      <c r="H12" s="10">
        <f t="shared" si="0"/>
        <v>3825000</v>
      </c>
      <c r="J12" s="4">
        <v>30000</v>
      </c>
      <c r="K12" s="8" t="s">
        <v>23</v>
      </c>
      <c r="L12" s="10">
        <f t="shared" si="1"/>
        <v>1530000</v>
      </c>
      <c r="N12" s="4">
        <v>45000</v>
      </c>
      <c r="O12" s="8" t="s">
        <v>23</v>
      </c>
      <c r="P12" s="10">
        <f t="shared" si="2"/>
        <v>2295000</v>
      </c>
      <c r="R12" s="10">
        <f t="shared" si="3"/>
        <v>50000</v>
      </c>
      <c r="S12" s="10">
        <v>0</v>
      </c>
      <c r="T12" s="10">
        <f t="shared" si="4"/>
        <v>2550000</v>
      </c>
    </row>
    <row r="13" spans="2:20" ht="33" customHeight="1" x14ac:dyDescent="0.25">
      <c r="B13" s="6">
        <v>6</v>
      </c>
      <c r="C13" s="120" t="s">
        <v>49</v>
      </c>
      <c r="D13" s="121">
        <f>18+33</f>
        <v>51</v>
      </c>
      <c r="F13" s="4">
        <v>70000</v>
      </c>
      <c r="G13" s="8" t="s">
        <v>23</v>
      </c>
      <c r="H13" s="10">
        <f t="shared" si="0"/>
        <v>3570000</v>
      </c>
      <c r="J13" s="4">
        <v>40000</v>
      </c>
      <c r="K13" s="8" t="s">
        <v>23</v>
      </c>
      <c r="L13" s="10">
        <f t="shared" si="1"/>
        <v>2040000</v>
      </c>
      <c r="N13" s="4">
        <v>50000</v>
      </c>
      <c r="O13" s="8" t="s">
        <v>23</v>
      </c>
      <c r="P13" s="10">
        <f t="shared" si="2"/>
        <v>2550000</v>
      </c>
      <c r="R13" s="10">
        <f t="shared" si="3"/>
        <v>53333.333333333336</v>
      </c>
      <c r="S13" s="10">
        <v>0</v>
      </c>
      <c r="T13" s="10">
        <f t="shared" si="4"/>
        <v>2720000</v>
      </c>
    </row>
    <row r="14" spans="2:20" s="100" customFormat="1" ht="33" customHeight="1" x14ac:dyDescent="0.25">
      <c r="B14" s="122">
        <v>7</v>
      </c>
      <c r="C14" s="119" t="s">
        <v>78</v>
      </c>
      <c r="D14" s="123">
        <v>18</v>
      </c>
      <c r="F14" s="80">
        <v>650000</v>
      </c>
      <c r="G14" s="124" t="s">
        <v>23</v>
      </c>
      <c r="H14" s="125">
        <f t="shared" si="0"/>
        <v>11700000</v>
      </c>
      <c r="J14" s="80">
        <v>250000</v>
      </c>
      <c r="K14" s="8" t="s">
        <v>23</v>
      </c>
      <c r="L14" s="125">
        <f t="shared" si="1"/>
        <v>4500000</v>
      </c>
      <c r="N14" s="80">
        <v>230000</v>
      </c>
      <c r="O14" s="8" t="s">
        <v>23</v>
      </c>
      <c r="P14" s="125">
        <f t="shared" si="2"/>
        <v>4140000</v>
      </c>
      <c r="R14" s="10">
        <f t="shared" si="3"/>
        <v>376666.66666666669</v>
      </c>
      <c r="S14" s="125">
        <v>0</v>
      </c>
      <c r="T14" s="125">
        <f t="shared" si="4"/>
        <v>6780000</v>
      </c>
    </row>
    <row r="15" spans="2:20" ht="33" customHeight="1" x14ac:dyDescent="0.25">
      <c r="B15" s="6">
        <v>8</v>
      </c>
      <c r="C15" s="120" t="s">
        <v>79</v>
      </c>
      <c r="D15" s="121">
        <v>18</v>
      </c>
      <c r="F15" s="4">
        <v>150000</v>
      </c>
      <c r="G15" s="8" t="s">
        <v>23</v>
      </c>
      <c r="H15" s="10">
        <f t="shared" si="0"/>
        <v>2700000</v>
      </c>
      <c r="J15" s="4">
        <v>0</v>
      </c>
      <c r="K15" s="8" t="s">
        <v>23</v>
      </c>
      <c r="L15" s="10">
        <f t="shared" si="1"/>
        <v>0</v>
      </c>
      <c r="N15" s="4">
        <v>70000</v>
      </c>
      <c r="O15" s="8" t="s">
        <v>23</v>
      </c>
      <c r="P15" s="10">
        <f t="shared" si="2"/>
        <v>1260000</v>
      </c>
      <c r="R15" s="10">
        <f t="shared" si="3"/>
        <v>73333.333333333328</v>
      </c>
      <c r="S15" s="10">
        <v>0</v>
      </c>
      <c r="T15" s="10">
        <f t="shared" si="4"/>
        <v>1320000</v>
      </c>
    </row>
    <row r="16" spans="2:20" s="100" customFormat="1" ht="33" customHeight="1" x14ac:dyDescent="0.25">
      <c r="B16" s="122">
        <v>9</v>
      </c>
      <c r="C16" s="119" t="s">
        <v>51</v>
      </c>
      <c r="D16" s="123">
        <v>7</v>
      </c>
      <c r="F16" s="4">
        <v>80000</v>
      </c>
      <c r="G16" s="8" t="s">
        <v>23</v>
      </c>
      <c r="H16" s="10">
        <f t="shared" si="0"/>
        <v>560000</v>
      </c>
      <c r="J16" s="4">
        <v>45000</v>
      </c>
      <c r="K16" s="8" t="s">
        <v>23</v>
      </c>
      <c r="L16" s="10">
        <f t="shared" ref="L16" si="5">J16*D16</f>
        <v>315000</v>
      </c>
      <c r="N16" s="80">
        <v>65000</v>
      </c>
      <c r="O16" s="8" t="s">
        <v>23</v>
      </c>
      <c r="P16" s="10">
        <f t="shared" si="2"/>
        <v>455000</v>
      </c>
      <c r="R16" s="10">
        <f t="shared" si="3"/>
        <v>63333.333333333336</v>
      </c>
      <c r="S16" s="125">
        <v>0</v>
      </c>
      <c r="T16" s="125">
        <f t="shared" si="4"/>
        <v>443333.33333333337</v>
      </c>
    </row>
    <row r="17" spans="2:20" ht="18.75" customHeight="1" x14ac:dyDescent="0.25">
      <c r="B17" s="276" t="s">
        <v>16</v>
      </c>
      <c r="C17" s="230"/>
      <c r="D17" s="230"/>
      <c r="F17" s="221"/>
      <c r="G17" s="222"/>
      <c r="H17" s="222"/>
      <c r="J17" s="221"/>
      <c r="K17" s="222"/>
      <c r="L17" s="222"/>
      <c r="N17" s="221"/>
      <c r="O17" s="222"/>
      <c r="P17" s="222"/>
      <c r="R17" s="223"/>
      <c r="S17" s="224"/>
      <c r="T17" s="224"/>
    </row>
    <row r="18" spans="2:20" ht="24.75" customHeight="1" x14ac:dyDescent="0.25">
      <c r="B18" s="32">
        <v>10</v>
      </c>
      <c r="C18" s="126" t="s">
        <v>52</v>
      </c>
      <c r="D18" s="121">
        <f>18+33</f>
        <v>51</v>
      </c>
      <c r="F18" s="4">
        <v>80000</v>
      </c>
      <c r="G18" s="8" t="s">
        <v>23</v>
      </c>
      <c r="H18" s="10">
        <f>F18*D18</f>
        <v>4080000</v>
      </c>
      <c r="J18" s="4">
        <v>25000</v>
      </c>
      <c r="K18" s="8" t="s">
        <v>23</v>
      </c>
      <c r="L18" s="10">
        <f t="shared" ref="L18:L26" si="6">J18*D18</f>
        <v>1275000</v>
      </c>
      <c r="N18" s="80">
        <v>30000</v>
      </c>
      <c r="O18" s="8" t="s">
        <v>23</v>
      </c>
      <c r="P18" s="10">
        <f t="shared" ref="P18:P27" si="7">N18*D18</f>
        <v>1530000</v>
      </c>
      <c r="R18" s="10">
        <f t="shared" ref="R18:R27" si="8">AVERAGE(F18,J18,N18)</f>
        <v>45000</v>
      </c>
      <c r="S18" s="10">
        <v>0</v>
      </c>
      <c r="T18" s="10">
        <f>R18*D18</f>
        <v>2295000</v>
      </c>
    </row>
    <row r="19" spans="2:20" ht="24.75" customHeight="1" x14ac:dyDescent="0.25">
      <c r="B19" s="32">
        <v>11</v>
      </c>
      <c r="C19" s="126" t="s">
        <v>14</v>
      </c>
      <c r="D19" s="121">
        <f>18+33</f>
        <v>51</v>
      </c>
      <c r="F19" s="4">
        <v>23000</v>
      </c>
      <c r="G19" s="8" t="s">
        <v>23</v>
      </c>
      <c r="H19" s="10">
        <f>F19*D19</f>
        <v>1173000</v>
      </c>
      <c r="J19" s="4">
        <v>15000</v>
      </c>
      <c r="K19" s="8" t="s">
        <v>23</v>
      </c>
      <c r="L19" s="10">
        <f t="shared" si="6"/>
        <v>765000</v>
      </c>
      <c r="N19" s="80">
        <v>25000</v>
      </c>
      <c r="O19" s="8" t="s">
        <v>23</v>
      </c>
      <c r="P19" s="10">
        <f t="shared" si="7"/>
        <v>1275000</v>
      </c>
      <c r="R19" s="10">
        <f t="shared" si="8"/>
        <v>21000</v>
      </c>
      <c r="S19" s="10">
        <v>0</v>
      </c>
      <c r="T19" s="10">
        <f>R19*D19</f>
        <v>1071000</v>
      </c>
    </row>
    <row r="20" spans="2:20" ht="24.75" customHeight="1" x14ac:dyDescent="0.25">
      <c r="B20" s="32">
        <v>12</v>
      </c>
      <c r="C20" s="126" t="s">
        <v>53</v>
      </c>
      <c r="D20" s="121">
        <f>18+33</f>
        <v>51</v>
      </c>
      <c r="F20" s="4">
        <v>120000</v>
      </c>
      <c r="G20" s="8" t="s">
        <v>23</v>
      </c>
      <c r="H20" s="10">
        <f>F20*D20</f>
        <v>6120000</v>
      </c>
      <c r="J20" s="4">
        <v>40000</v>
      </c>
      <c r="K20" s="8" t="s">
        <v>23</v>
      </c>
      <c r="L20" s="10">
        <f t="shared" si="6"/>
        <v>2040000</v>
      </c>
      <c r="N20" s="80">
        <v>70000</v>
      </c>
      <c r="O20" s="8" t="s">
        <v>23</v>
      </c>
      <c r="P20" s="10">
        <f t="shared" si="7"/>
        <v>3570000</v>
      </c>
      <c r="R20" s="10">
        <f t="shared" si="8"/>
        <v>76666.666666666672</v>
      </c>
      <c r="S20" s="10">
        <v>0</v>
      </c>
      <c r="T20" s="10">
        <f>R20*D20</f>
        <v>3910000.0000000005</v>
      </c>
    </row>
    <row r="21" spans="2:20" ht="24.75" customHeight="1" x14ac:dyDescent="0.25">
      <c r="B21" s="32">
        <v>13</v>
      </c>
      <c r="C21" s="126" t="s">
        <v>81</v>
      </c>
      <c r="D21" s="121">
        <f t="shared" ref="D21:D26" si="9">18+33</f>
        <v>51</v>
      </c>
      <c r="F21" s="80">
        <v>100000</v>
      </c>
      <c r="G21" s="124" t="s">
        <v>23</v>
      </c>
      <c r="H21" s="10">
        <f t="shared" ref="H21:H27" si="10">F21*D21</f>
        <v>5100000</v>
      </c>
      <c r="J21" s="4">
        <v>40000</v>
      </c>
      <c r="K21" s="8" t="s">
        <v>23</v>
      </c>
      <c r="L21" s="10">
        <f t="shared" si="6"/>
        <v>2040000</v>
      </c>
      <c r="N21" s="80">
        <v>40000</v>
      </c>
      <c r="O21" s="8" t="s">
        <v>23</v>
      </c>
      <c r="P21" s="10">
        <f t="shared" si="7"/>
        <v>2040000</v>
      </c>
      <c r="R21" s="10">
        <f t="shared" si="8"/>
        <v>60000</v>
      </c>
      <c r="S21" s="10">
        <v>0</v>
      </c>
      <c r="T21" s="10">
        <f t="shared" ref="T21:T27" si="11">R21*D21</f>
        <v>3060000</v>
      </c>
    </row>
    <row r="22" spans="2:20" ht="24.75" customHeight="1" x14ac:dyDescent="0.25">
      <c r="B22" s="32">
        <v>14</v>
      </c>
      <c r="C22" s="126" t="s">
        <v>82</v>
      </c>
      <c r="D22" s="121">
        <f t="shared" si="9"/>
        <v>51</v>
      </c>
      <c r="F22" s="80">
        <v>100000</v>
      </c>
      <c r="G22" s="124" t="s">
        <v>23</v>
      </c>
      <c r="H22" s="10">
        <f t="shared" si="10"/>
        <v>5100000</v>
      </c>
      <c r="J22" s="4">
        <v>30000</v>
      </c>
      <c r="K22" s="8" t="s">
        <v>23</v>
      </c>
      <c r="L22" s="10">
        <f t="shared" si="6"/>
        <v>1530000</v>
      </c>
      <c r="N22" s="80">
        <v>40000</v>
      </c>
      <c r="O22" s="8" t="s">
        <v>23</v>
      </c>
      <c r="P22" s="10">
        <f t="shared" si="7"/>
        <v>2040000</v>
      </c>
      <c r="R22" s="10">
        <f t="shared" si="8"/>
        <v>56666.666666666664</v>
      </c>
      <c r="S22" s="10">
        <v>0</v>
      </c>
      <c r="T22" s="10">
        <f t="shared" si="11"/>
        <v>2890000</v>
      </c>
    </row>
    <row r="23" spans="2:20" ht="24.75" customHeight="1" x14ac:dyDescent="0.25">
      <c r="B23" s="32">
        <v>15</v>
      </c>
      <c r="C23" s="126" t="s">
        <v>83</v>
      </c>
      <c r="D23" s="121">
        <f t="shared" si="9"/>
        <v>51</v>
      </c>
      <c r="F23" s="80">
        <v>100000</v>
      </c>
      <c r="G23" s="124" t="s">
        <v>23</v>
      </c>
      <c r="H23" s="10">
        <f t="shared" si="10"/>
        <v>5100000</v>
      </c>
      <c r="J23" s="4">
        <v>50000</v>
      </c>
      <c r="K23" s="8" t="s">
        <v>23</v>
      </c>
      <c r="L23" s="10">
        <f t="shared" si="6"/>
        <v>2550000</v>
      </c>
      <c r="N23" s="80">
        <v>30000</v>
      </c>
      <c r="O23" s="8" t="s">
        <v>23</v>
      </c>
      <c r="P23" s="10">
        <f t="shared" si="7"/>
        <v>1530000</v>
      </c>
      <c r="R23" s="10">
        <f t="shared" si="8"/>
        <v>60000</v>
      </c>
      <c r="S23" s="10">
        <v>0</v>
      </c>
      <c r="T23" s="10">
        <f t="shared" si="11"/>
        <v>3060000</v>
      </c>
    </row>
    <row r="24" spans="2:20" ht="24.75" customHeight="1" x14ac:dyDescent="0.25">
      <c r="B24" s="32">
        <v>16</v>
      </c>
      <c r="C24" s="126" t="s">
        <v>84</v>
      </c>
      <c r="D24" s="121">
        <f t="shared" si="9"/>
        <v>51</v>
      </c>
      <c r="F24" s="80">
        <v>90000</v>
      </c>
      <c r="G24" s="124" t="s">
        <v>23</v>
      </c>
      <c r="H24" s="10">
        <f t="shared" si="10"/>
        <v>4590000</v>
      </c>
      <c r="J24" s="4">
        <v>50000</v>
      </c>
      <c r="K24" s="8" t="s">
        <v>23</v>
      </c>
      <c r="L24" s="10">
        <f t="shared" si="6"/>
        <v>2550000</v>
      </c>
      <c r="N24" s="80">
        <v>40000</v>
      </c>
      <c r="O24" s="8" t="s">
        <v>23</v>
      </c>
      <c r="P24" s="10">
        <f t="shared" si="7"/>
        <v>2040000</v>
      </c>
      <c r="R24" s="10">
        <f t="shared" si="8"/>
        <v>60000</v>
      </c>
      <c r="S24" s="10">
        <v>0</v>
      </c>
      <c r="T24" s="10">
        <f t="shared" si="11"/>
        <v>3060000</v>
      </c>
    </row>
    <row r="25" spans="2:20" ht="24.75" customHeight="1" x14ac:dyDescent="0.25">
      <c r="B25" s="32">
        <v>17</v>
      </c>
      <c r="C25" s="126" t="s">
        <v>85</v>
      </c>
      <c r="D25" s="121">
        <f t="shared" si="9"/>
        <v>51</v>
      </c>
      <c r="F25" s="80">
        <v>100000</v>
      </c>
      <c r="G25" s="124" t="s">
        <v>23</v>
      </c>
      <c r="H25" s="10">
        <f t="shared" si="10"/>
        <v>5100000</v>
      </c>
      <c r="J25" s="4">
        <v>40000</v>
      </c>
      <c r="K25" s="8" t="s">
        <v>23</v>
      </c>
      <c r="L25" s="10">
        <f t="shared" si="6"/>
        <v>2040000</v>
      </c>
      <c r="N25" s="80">
        <v>25000</v>
      </c>
      <c r="O25" s="8" t="s">
        <v>23</v>
      </c>
      <c r="P25" s="10">
        <f t="shared" si="7"/>
        <v>1275000</v>
      </c>
      <c r="R25" s="10">
        <f t="shared" si="8"/>
        <v>55000</v>
      </c>
      <c r="S25" s="10">
        <v>0</v>
      </c>
      <c r="T25" s="10">
        <f t="shared" si="11"/>
        <v>2805000</v>
      </c>
    </row>
    <row r="26" spans="2:20" ht="24.75" customHeight="1" x14ac:dyDescent="0.25">
      <c r="B26" s="32">
        <v>18</v>
      </c>
      <c r="C26" s="126" t="s">
        <v>86</v>
      </c>
      <c r="D26" s="121">
        <f t="shared" si="9"/>
        <v>51</v>
      </c>
      <c r="F26" s="80">
        <v>80000</v>
      </c>
      <c r="G26" s="124" t="s">
        <v>23</v>
      </c>
      <c r="H26" s="10">
        <f t="shared" si="10"/>
        <v>4080000</v>
      </c>
      <c r="J26" s="4">
        <v>50000</v>
      </c>
      <c r="K26" s="8" t="s">
        <v>23</v>
      </c>
      <c r="L26" s="10">
        <f t="shared" si="6"/>
        <v>2550000</v>
      </c>
      <c r="N26" s="80">
        <v>80000</v>
      </c>
      <c r="O26" s="8" t="s">
        <v>23</v>
      </c>
      <c r="P26" s="10">
        <f t="shared" si="7"/>
        <v>4080000</v>
      </c>
      <c r="R26" s="10">
        <f t="shared" si="8"/>
        <v>70000</v>
      </c>
      <c r="S26" s="10">
        <v>0</v>
      </c>
      <c r="T26" s="10">
        <f t="shared" si="11"/>
        <v>3570000</v>
      </c>
    </row>
    <row r="27" spans="2:20" ht="24.75" customHeight="1" x14ac:dyDescent="0.25">
      <c r="B27" s="32">
        <v>19</v>
      </c>
      <c r="C27" s="126" t="s">
        <v>15</v>
      </c>
      <c r="D27" s="121">
        <f>18+33</f>
        <v>51</v>
      </c>
      <c r="F27" s="80">
        <v>75000</v>
      </c>
      <c r="G27" s="124" t="s">
        <v>23</v>
      </c>
      <c r="H27" s="10">
        <f t="shared" si="10"/>
        <v>3825000</v>
      </c>
      <c r="J27" s="4">
        <v>50000</v>
      </c>
      <c r="K27" s="8" t="s">
        <v>23</v>
      </c>
      <c r="L27" s="10">
        <f>J27*D27</f>
        <v>2550000</v>
      </c>
      <c r="N27" s="80">
        <v>75000</v>
      </c>
      <c r="O27" s="8" t="s">
        <v>23</v>
      </c>
      <c r="P27" s="10">
        <f t="shared" si="7"/>
        <v>3825000</v>
      </c>
      <c r="R27" s="10">
        <f t="shared" si="8"/>
        <v>66666.666666666672</v>
      </c>
      <c r="S27" s="10">
        <v>0</v>
      </c>
      <c r="T27" s="10">
        <f t="shared" si="11"/>
        <v>3400000.0000000005</v>
      </c>
    </row>
    <row r="28" spans="2:20" ht="21.75" customHeight="1" x14ac:dyDescent="0.25">
      <c r="B28" s="276" t="s">
        <v>73</v>
      </c>
      <c r="C28" s="230"/>
      <c r="D28" s="230"/>
      <c r="F28" s="4"/>
      <c r="J28" s="4"/>
      <c r="N28" s="4"/>
    </row>
    <row r="29" spans="2:20" ht="54.75" customHeight="1" x14ac:dyDescent="0.25">
      <c r="B29" s="32">
        <v>20</v>
      </c>
      <c r="C29" s="120" t="s">
        <v>74</v>
      </c>
      <c r="D29" s="121">
        <v>18</v>
      </c>
      <c r="F29" s="4">
        <v>900000</v>
      </c>
      <c r="G29" s="8" t="s">
        <v>23</v>
      </c>
      <c r="H29" s="10">
        <f>D29*F29</f>
        <v>16200000</v>
      </c>
      <c r="J29" s="4">
        <v>200000</v>
      </c>
      <c r="K29" s="127">
        <f>J29*D29*19%</f>
        <v>684000</v>
      </c>
      <c r="L29" s="10">
        <f>D29*J29+K29</f>
        <v>4284000</v>
      </c>
      <c r="N29" s="80">
        <v>450000</v>
      </c>
      <c r="O29" s="8" t="s">
        <v>23</v>
      </c>
      <c r="P29" s="10">
        <f t="shared" ref="P29:P31" si="12">N29*D29</f>
        <v>8100000</v>
      </c>
      <c r="R29" s="128">
        <f>AVERAGE(F29,238000,N29)</f>
        <v>529333.33333333337</v>
      </c>
      <c r="S29" s="11"/>
      <c r="T29" s="10">
        <f>R29*D29</f>
        <v>9528000</v>
      </c>
    </row>
    <row r="30" spans="2:20" ht="49.5" customHeight="1" x14ac:dyDescent="0.25">
      <c r="B30" s="32">
        <v>21</v>
      </c>
      <c r="C30" s="120" t="s">
        <v>75</v>
      </c>
      <c r="D30" s="121">
        <v>18</v>
      </c>
      <c r="F30" s="4">
        <v>130000</v>
      </c>
      <c r="G30" s="8" t="s">
        <v>23</v>
      </c>
      <c r="H30" s="10">
        <f>D30*F30</f>
        <v>2340000</v>
      </c>
      <c r="J30" s="4">
        <v>65000</v>
      </c>
      <c r="K30" s="8" t="s">
        <v>23</v>
      </c>
      <c r="L30" s="10">
        <f t="shared" ref="L30:L31" si="13">J30*D30</f>
        <v>1170000</v>
      </c>
      <c r="N30" s="80">
        <v>105000</v>
      </c>
      <c r="O30" s="8" t="s">
        <v>23</v>
      </c>
      <c r="P30" s="10">
        <f t="shared" si="12"/>
        <v>1890000</v>
      </c>
      <c r="R30" s="10">
        <f>AVERAGE(F30,J30,N30)</f>
        <v>100000</v>
      </c>
      <c r="S30" s="11"/>
      <c r="T30" s="10">
        <f t="shared" ref="T30:T32" si="14">R30*D30</f>
        <v>1800000</v>
      </c>
    </row>
    <row r="31" spans="2:20" ht="49.5" customHeight="1" x14ac:dyDescent="0.25">
      <c r="B31" s="32">
        <v>22</v>
      </c>
      <c r="C31" s="120" t="s">
        <v>87</v>
      </c>
      <c r="D31" s="121">
        <v>18</v>
      </c>
      <c r="F31" s="4">
        <v>100000</v>
      </c>
      <c r="G31" s="8" t="s">
        <v>23</v>
      </c>
      <c r="H31" s="10">
        <f>D31*F31</f>
        <v>1800000</v>
      </c>
      <c r="J31" s="4">
        <v>0</v>
      </c>
      <c r="K31" s="8" t="s">
        <v>23</v>
      </c>
      <c r="L31" s="10">
        <f t="shared" si="13"/>
        <v>0</v>
      </c>
      <c r="N31" s="80">
        <v>90000</v>
      </c>
      <c r="O31" s="8" t="s">
        <v>23</v>
      </c>
      <c r="P31" s="10">
        <f t="shared" si="12"/>
        <v>1620000</v>
      </c>
      <c r="R31" s="10">
        <f>AVERAGE(F31,N31)</f>
        <v>95000</v>
      </c>
      <c r="S31" s="11"/>
      <c r="T31" s="10">
        <f>R31*D31</f>
        <v>1710000</v>
      </c>
    </row>
    <row r="32" spans="2:20" ht="49.5" customHeight="1" x14ac:dyDescent="0.25">
      <c r="B32" s="32">
        <v>23</v>
      </c>
      <c r="C32" s="120" t="s">
        <v>88</v>
      </c>
      <c r="D32" s="121">
        <v>18</v>
      </c>
      <c r="F32" s="4">
        <v>250000</v>
      </c>
      <c r="G32" s="8" t="s">
        <v>23</v>
      </c>
      <c r="H32" s="10">
        <f>D32*F32</f>
        <v>4500000</v>
      </c>
      <c r="J32" s="4">
        <v>50000</v>
      </c>
      <c r="K32" s="127">
        <f>J32*D32*19%</f>
        <v>171000</v>
      </c>
      <c r="L32" s="10">
        <f>D32*J32+K32</f>
        <v>1071000</v>
      </c>
      <c r="N32" s="80">
        <v>140000</v>
      </c>
      <c r="O32" s="8" t="s">
        <v>23</v>
      </c>
      <c r="P32" s="10">
        <f t="shared" ref="P32" si="15">N32*D32</f>
        <v>2520000</v>
      </c>
      <c r="R32" s="10">
        <f>AVERAGE(F32,59500,N32)</f>
        <v>149833.33333333334</v>
      </c>
      <c r="S32" s="11"/>
      <c r="T32" s="10">
        <f t="shared" si="14"/>
        <v>2697000</v>
      </c>
    </row>
    <row r="33" spans="2:24" ht="22.5" customHeight="1" thickBot="1" x14ac:dyDescent="0.3">
      <c r="B33" s="277" t="s">
        <v>37</v>
      </c>
      <c r="C33" s="277"/>
      <c r="F33" s="38">
        <f>F8+F9+F10+F11+F12+F13+F14+F15+F16+F18+F19+F20+F21+F22+F23+F24+F25+F26+F27+F29+F30+F31+F32</f>
        <v>3653000</v>
      </c>
      <c r="H33" s="38">
        <f>H8+H9+H10+H11+H12+H13+H14+H15+H16+H18+H19+H20+H21+H22+H23+H24+H25+H26+H27+H29+H30+H31+H32</f>
        <v>96893000</v>
      </c>
      <c r="J33" s="38">
        <f>J8+J9+J10+J11+J12+J13+J14+J15+J16+J18+J19+J20+J21+J22+J23+J24+J25+J26+J27+J29+J30+J31+J32</f>
        <v>1290000</v>
      </c>
      <c r="L33" s="38">
        <f>L8+L9+L10+L11+L12+L13+L14+L15+L16+L18+L19+L20+L21+L22+L23+L24+L25+L26+L27+L29+L30+L31+L32</f>
        <v>37620000</v>
      </c>
      <c r="N33" s="38">
        <f>N8+N9+N10+N11+N12+N13+N14+N15+N16+N18+N19+N20+N21+N22+N23+N24+N25+N26+N27+N29+N30+N31+N32</f>
        <v>1960000</v>
      </c>
      <c r="P33" s="38">
        <f>P8+P9+P10+P11+P12+P13+P14+P15+P16+P18+P19+P20+P21+P22+P23+P24+P25+P26+P27+P29+P30+P31+P32</f>
        <v>51965000</v>
      </c>
      <c r="R33" s="38">
        <f>R8+R9+R10+R11+R12+R13+R14+R15+R16+R18+R19+R20+R21+R22+R23+R24+R25+R26+R27+R29+R30+R31+R32</f>
        <v>2348500.0000000005</v>
      </c>
      <c r="T33" s="86">
        <f>T8+T9+T10+T11+T12+T13+T14+T15+T16+T18+T19+T20+T21+T22+T23+T24+T25+T26+T27+T29+T30+T31+T32</f>
        <v>62729333.333333328</v>
      </c>
    </row>
    <row r="34" spans="2:24" ht="15.75" thickTop="1" x14ac:dyDescent="0.25"/>
    <row r="35" spans="2:24" x14ac:dyDescent="0.25">
      <c r="L35" s="40"/>
      <c r="N35" s="40"/>
    </row>
    <row r="36" spans="2:24" x14ac:dyDescent="0.25">
      <c r="C36" t="s">
        <v>59</v>
      </c>
    </row>
    <row r="37" spans="2:24" x14ac:dyDescent="0.25">
      <c r="C37" t="s">
        <v>62</v>
      </c>
      <c r="L37" s="81"/>
    </row>
    <row r="38" spans="2:24" x14ac:dyDescent="0.25">
      <c r="T38" s="81"/>
      <c r="V38" s="81" t="e">
        <f>SUM(T8+T9+T10+T11+T12+T13+T15+#REF!+#REF!+#REF!+T18+T19+T20+#REF!+T29+T30+T32)</f>
        <v>#REF!</v>
      </c>
      <c r="X38" s="99">
        <v>26367667</v>
      </c>
    </row>
  </sheetData>
  <mergeCells count="28">
    <mergeCell ref="B28:D28"/>
    <mergeCell ref="B33:C33"/>
    <mergeCell ref="P5:P6"/>
    <mergeCell ref="R5:R6"/>
    <mergeCell ref="S5:S6"/>
    <mergeCell ref="F5:F6"/>
    <mergeCell ref="G5:G6"/>
    <mergeCell ref="T5:T6"/>
    <mergeCell ref="B7:D7"/>
    <mergeCell ref="B17:D17"/>
    <mergeCell ref="F17:H17"/>
    <mergeCell ref="J17:L17"/>
    <mergeCell ref="N17:P17"/>
    <mergeCell ref="R17:T17"/>
    <mergeCell ref="H5:H6"/>
    <mergeCell ref="J5:J6"/>
    <mergeCell ref="K5:K6"/>
    <mergeCell ref="L5:L6"/>
    <mergeCell ref="N5:N6"/>
    <mergeCell ref="O5:O6"/>
    <mergeCell ref="B5:B6"/>
    <mergeCell ref="C5:C6"/>
    <mergeCell ref="D5:D6"/>
    <mergeCell ref="B2:T2"/>
    <mergeCell ref="F4:H4"/>
    <mergeCell ref="J4:L4"/>
    <mergeCell ref="N4:P4"/>
    <mergeCell ref="R4:T4"/>
  </mergeCells>
  <pageMargins left="0.57999999999999996" right="0.19685039370078741" top="0.31496062992125984" bottom="0.31496062992125984" header="0.19685039370078741" footer="0.15748031496062992"/>
  <pageSetup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9B380-044C-4980-B02C-3B233BE7C212}">
  <dimension ref="B2:AB39"/>
  <sheetViews>
    <sheetView topLeftCell="A11" zoomScale="80" zoomScaleNormal="80" workbookViewId="0">
      <selection activeCell="AH28" sqref="AH28"/>
    </sheetView>
  </sheetViews>
  <sheetFormatPr baseColWidth="10" defaultRowHeight="15" x14ac:dyDescent="0.25"/>
  <cols>
    <col min="1" max="1" width="2.140625" customWidth="1"/>
    <col min="2" max="2" width="5.85546875" customWidth="1"/>
    <col min="3" max="3" width="46.28515625" customWidth="1"/>
    <col min="4" max="4" width="6.140625" customWidth="1"/>
    <col min="5" max="5" width="2.140625" hidden="1" customWidth="1"/>
    <col min="6" max="6" width="12" hidden="1" customWidth="1"/>
    <col min="7" max="7" width="10.85546875" hidden="1" customWidth="1"/>
    <col min="8" max="8" width="12.28515625" hidden="1" customWidth="1"/>
    <col min="9" max="9" width="1.7109375" hidden="1" customWidth="1"/>
    <col min="10" max="10" width="11.7109375" hidden="1" customWidth="1"/>
    <col min="11" max="11" width="10.7109375" hidden="1" customWidth="1"/>
    <col min="12" max="12" width="12.7109375" hidden="1" customWidth="1"/>
    <col min="13" max="13" width="1.85546875" hidden="1" customWidth="1"/>
    <col min="14" max="14" width="12.7109375" hidden="1" customWidth="1"/>
    <col min="15" max="15" width="10.7109375" hidden="1" customWidth="1"/>
    <col min="16" max="21" width="12.85546875" hidden="1" customWidth="1"/>
    <col min="22" max="22" width="2.42578125" hidden="1" customWidth="1"/>
    <col min="23" max="23" width="11.42578125" customWidth="1"/>
    <col min="24" max="24" width="10.85546875" hidden="1" customWidth="1"/>
    <col min="25" max="25" width="14.28515625" customWidth="1"/>
    <col min="27" max="27" width="12.85546875" bestFit="1" customWidth="1"/>
  </cols>
  <sheetData>
    <row r="2" spans="2:28" ht="25.5" customHeight="1" x14ac:dyDescent="0.25">
      <c r="B2" s="225" t="s">
        <v>21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</row>
    <row r="4" spans="2:28" ht="20.25" customHeight="1" x14ac:dyDescent="0.25">
      <c r="B4" s="253" t="s">
        <v>0</v>
      </c>
      <c r="C4" s="253" t="s">
        <v>1</v>
      </c>
      <c r="D4" s="253" t="s">
        <v>58</v>
      </c>
      <c r="E4" s="3"/>
      <c r="F4" s="278" t="s">
        <v>36</v>
      </c>
      <c r="G4" s="278"/>
      <c r="H4" s="278"/>
      <c r="I4" s="3"/>
      <c r="J4" s="279" t="s">
        <v>38</v>
      </c>
      <c r="K4" s="279"/>
      <c r="L4" s="279"/>
      <c r="N4" s="278" t="s">
        <v>35</v>
      </c>
      <c r="O4" s="278"/>
      <c r="P4" s="278"/>
      <c r="Q4" s="85"/>
      <c r="R4" s="85"/>
      <c r="S4" s="85"/>
      <c r="T4" s="85"/>
      <c r="U4" s="85"/>
      <c r="W4" s="304" t="s">
        <v>40</v>
      </c>
      <c r="X4" s="304"/>
      <c r="Y4" s="304"/>
    </row>
    <row r="5" spans="2:28" ht="21" customHeight="1" x14ac:dyDescent="0.25">
      <c r="B5" s="253"/>
      <c r="C5" s="253"/>
      <c r="D5" s="253"/>
      <c r="F5" s="227" t="s">
        <v>3</v>
      </c>
      <c r="G5" s="227" t="s">
        <v>22</v>
      </c>
      <c r="H5" s="227" t="s">
        <v>39</v>
      </c>
      <c r="J5" s="227" t="s">
        <v>3</v>
      </c>
      <c r="K5" s="227" t="s">
        <v>22</v>
      </c>
      <c r="L5" s="227" t="s">
        <v>39</v>
      </c>
      <c r="N5" s="227" t="s">
        <v>3</v>
      </c>
      <c r="O5" s="227" t="s">
        <v>22</v>
      </c>
      <c r="P5" s="227" t="s">
        <v>39</v>
      </c>
      <c r="Q5" s="93"/>
      <c r="R5" s="93"/>
      <c r="S5" s="93"/>
      <c r="T5" s="93"/>
      <c r="U5" s="93"/>
      <c r="W5" s="227" t="s">
        <v>3</v>
      </c>
      <c r="X5" s="227" t="s">
        <v>22</v>
      </c>
      <c r="Y5" s="227" t="s">
        <v>39</v>
      </c>
    </row>
    <row r="6" spans="2:28" ht="21" customHeight="1" x14ac:dyDescent="0.25">
      <c r="B6" s="253"/>
      <c r="C6" s="253"/>
      <c r="D6" s="253"/>
      <c r="F6" s="228"/>
      <c r="G6" s="228"/>
      <c r="H6" s="228"/>
      <c r="J6" s="228"/>
      <c r="K6" s="228"/>
      <c r="L6" s="228"/>
      <c r="N6" s="228"/>
      <c r="O6" s="228"/>
      <c r="P6" s="228"/>
      <c r="Q6" s="93"/>
      <c r="R6" s="93"/>
      <c r="S6" s="93"/>
      <c r="T6" s="93"/>
      <c r="U6" s="93"/>
      <c r="W6" s="228"/>
      <c r="X6" s="228"/>
      <c r="Y6" s="228"/>
      <c r="AB6" s="11"/>
    </row>
    <row r="7" spans="2:28" ht="16.5" customHeight="1" x14ac:dyDescent="0.25">
      <c r="B7" s="234" t="s">
        <v>72</v>
      </c>
      <c r="C7" s="235"/>
      <c r="D7" s="235"/>
    </row>
    <row r="8" spans="2:28" ht="33" customHeight="1" x14ac:dyDescent="0.25">
      <c r="B8" s="6">
        <v>1</v>
      </c>
      <c r="C8" s="82" t="s">
        <v>63</v>
      </c>
      <c r="D8" s="32">
        <v>5</v>
      </c>
      <c r="F8" s="4">
        <v>45000</v>
      </c>
      <c r="G8" s="8" t="s">
        <v>23</v>
      </c>
      <c r="H8" s="10">
        <f t="shared" ref="H8:H21" si="0">F8*D8</f>
        <v>225000</v>
      </c>
      <c r="J8" s="4">
        <v>40000</v>
      </c>
      <c r="K8" s="8" t="s">
        <v>23</v>
      </c>
      <c r="L8" s="10">
        <f t="shared" ref="L8:L15" si="1">J8*D8</f>
        <v>200000</v>
      </c>
      <c r="N8" s="4">
        <v>40000</v>
      </c>
      <c r="O8" s="8" t="s">
        <v>23</v>
      </c>
      <c r="P8" s="10">
        <f t="shared" ref="P8:P15" si="2">N8*D8</f>
        <v>200000</v>
      </c>
      <c r="Q8" s="94"/>
      <c r="R8" s="94"/>
      <c r="S8" s="94"/>
      <c r="T8" s="94"/>
      <c r="U8" s="94"/>
      <c r="W8" s="10">
        <f>AVERAGE(F8,J8,N8)</f>
        <v>41666.666666666664</v>
      </c>
      <c r="X8" s="10">
        <v>0</v>
      </c>
      <c r="Y8" s="10">
        <f>W8*D8</f>
        <v>208333.33333333331</v>
      </c>
    </row>
    <row r="9" spans="2:28" ht="33" customHeight="1" x14ac:dyDescent="0.25">
      <c r="B9" s="6">
        <v>2</v>
      </c>
      <c r="C9" s="82" t="s">
        <v>64</v>
      </c>
      <c r="D9" s="32">
        <v>19</v>
      </c>
      <c r="F9" s="4">
        <v>45000</v>
      </c>
      <c r="G9" s="8" t="s">
        <v>23</v>
      </c>
      <c r="H9" s="10">
        <f t="shared" si="0"/>
        <v>855000</v>
      </c>
      <c r="J9" s="4">
        <v>40000</v>
      </c>
      <c r="K9" s="8" t="s">
        <v>23</v>
      </c>
      <c r="L9" s="10">
        <f t="shared" si="1"/>
        <v>760000</v>
      </c>
      <c r="N9" s="4">
        <v>49000</v>
      </c>
      <c r="O9" s="8" t="s">
        <v>23</v>
      </c>
      <c r="P9" s="10">
        <f t="shared" si="2"/>
        <v>931000</v>
      </c>
      <c r="Q9" s="94"/>
      <c r="R9" s="94"/>
      <c r="S9" s="94"/>
      <c r="T9" s="94"/>
      <c r="U9" s="94"/>
      <c r="W9" s="10">
        <f t="shared" ref="W9:W30" si="3">AVERAGE(F9,J9,N9)</f>
        <v>44666.666666666664</v>
      </c>
      <c r="X9" s="10">
        <v>0</v>
      </c>
      <c r="Y9" s="10">
        <f t="shared" ref="Y9:Y21" si="4">W9*D9</f>
        <v>848666.66666666663</v>
      </c>
    </row>
    <row r="10" spans="2:28" ht="33" customHeight="1" x14ac:dyDescent="0.25">
      <c r="B10" s="6">
        <v>3</v>
      </c>
      <c r="C10" s="82" t="s">
        <v>65</v>
      </c>
      <c r="D10" s="32">
        <v>5</v>
      </c>
      <c r="F10" s="4">
        <v>45000</v>
      </c>
      <c r="G10" s="8" t="s">
        <v>23</v>
      </c>
      <c r="H10" s="10">
        <f t="shared" si="0"/>
        <v>225000</v>
      </c>
      <c r="J10" s="4">
        <v>40000</v>
      </c>
      <c r="K10" s="8" t="s">
        <v>23</v>
      </c>
      <c r="L10" s="10">
        <f t="shared" si="1"/>
        <v>200000</v>
      </c>
      <c r="N10" s="4">
        <v>40000</v>
      </c>
      <c r="O10" s="8" t="s">
        <v>23</v>
      </c>
      <c r="P10" s="10">
        <f t="shared" si="2"/>
        <v>200000</v>
      </c>
      <c r="Q10" s="94"/>
      <c r="R10" s="94"/>
      <c r="S10" s="94"/>
      <c r="T10" s="94"/>
      <c r="U10" s="94"/>
      <c r="W10" s="10">
        <f t="shared" si="3"/>
        <v>41666.666666666664</v>
      </c>
      <c r="X10" s="10">
        <v>0</v>
      </c>
      <c r="Y10" s="10">
        <f t="shared" si="4"/>
        <v>208333.33333333331</v>
      </c>
    </row>
    <row r="11" spans="2:28" ht="33" customHeight="1" x14ac:dyDescent="0.25">
      <c r="B11" s="6">
        <v>4</v>
      </c>
      <c r="C11" s="82" t="s">
        <v>46</v>
      </c>
      <c r="D11" s="32">
        <v>3</v>
      </c>
      <c r="F11" s="4">
        <v>80000</v>
      </c>
      <c r="G11" s="8" t="s">
        <v>23</v>
      </c>
      <c r="H11" s="10">
        <f t="shared" si="0"/>
        <v>240000</v>
      </c>
      <c r="J11" s="4">
        <v>100000</v>
      </c>
      <c r="K11" s="8" t="s">
        <v>23</v>
      </c>
      <c r="L11" s="10">
        <f t="shared" si="1"/>
        <v>300000</v>
      </c>
      <c r="N11" s="4">
        <v>85000</v>
      </c>
      <c r="O11" s="8" t="s">
        <v>23</v>
      </c>
      <c r="P11" s="10">
        <f t="shared" si="2"/>
        <v>255000</v>
      </c>
      <c r="Q11" s="94"/>
      <c r="R11" s="94"/>
      <c r="S11" s="94"/>
      <c r="T11" s="94"/>
      <c r="U11" s="94"/>
      <c r="W11" s="10">
        <f t="shared" si="3"/>
        <v>88333.333333333328</v>
      </c>
      <c r="X11" s="10">
        <v>0</v>
      </c>
      <c r="Y11" s="10">
        <f t="shared" si="4"/>
        <v>265000</v>
      </c>
    </row>
    <row r="12" spans="2:28" ht="33" customHeight="1" x14ac:dyDescent="0.25">
      <c r="B12" s="6">
        <v>5</v>
      </c>
      <c r="C12" s="82" t="s">
        <v>48</v>
      </c>
      <c r="D12" s="32">
        <v>19</v>
      </c>
      <c r="F12" s="4">
        <v>38000</v>
      </c>
      <c r="G12" s="8" t="s">
        <v>23</v>
      </c>
      <c r="H12" s="10">
        <f t="shared" si="0"/>
        <v>722000</v>
      </c>
      <c r="J12" s="4">
        <v>30000</v>
      </c>
      <c r="K12" s="8"/>
      <c r="L12" s="10">
        <f t="shared" si="1"/>
        <v>570000</v>
      </c>
      <c r="N12" s="4">
        <v>26000</v>
      </c>
      <c r="O12" s="8"/>
      <c r="P12" s="10">
        <f t="shared" si="2"/>
        <v>494000</v>
      </c>
      <c r="Q12" s="94"/>
      <c r="R12" s="94"/>
      <c r="S12" s="94"/>
      <c r="T12" s="94"/>
      <c r="U12" s="94"/>
      <c r="W12" s="10">
        <f t="shared" si="3"/>
        <v>31333.333333333332</v>
      </c>
      <c r="X12" s="10">
        <v>0</v>
      </c>
      <c r="Y12" s="10">
        <f t="shared" si="4"/>
        <v>595333.33333333326</v>
      </c>
    </row>
    <row r="13" spans="2:28" ht="33" customHeight="1" x14ac:dyDescent="0.25">
      <c r="B13" s="6">
        <v>6</v>
      </c>
      <c r="C13" s="92" t="s">
        <v>66</v>
      </c>
      <c r="D13" s="32">
        <v>19</v>
      </c>
      <c r="F13" s="4">
        <v>38000</v>
      </c>
      <c r="G13" s="8" t="s">
        <v>23</v>
      </c>
      <c r="H13" s="10">
        <f t="shared" si="0"/>
        <v>722000</v>
      </c>
      <c r="J13" s="4">
        <v>40000</v>
      </c>
      <c r="K13" s="8"/>
      <c r="L13" s="10">
        <f t="shared" si="1"/>
        <v>760000</v>
      </c>
      <c r="N13" s="4">
        <v>28000</v>
      </c>
      <c r="O13" s="8"/>
      <c r="P13" s="10">
        <f t="shared" si="2"/>
        <v>532000</v>
      </c>
      <c r="Q13" s="94"/>
      <c r="R13" s="94"/>
      <c r="S13" s="94"/>
      <c r="T13" s="94"/>
      <c r="U13" s="94"/>
      <c r="W13" s="10">
        <f t="shared" si="3"/>
        <v>35333.333333333336</v>
      </c>
      <c r="X13" s="10">
        <v>0</v>
      </c>
      <c r="Y13" s="10">
        <f t="shared" si="4"/>
        <v>671333.33333333337</v>
      </c>
    </row>
    <row r="14" spans="2:28" s="88" customFormat="1" ht="33" hidden="1" customHeight="1" x14ac:dyDescent="0.25">
      <c r="B14" s="6">
        <v>7</v>
      </c>
      <c r="C14" s="92" t="s">
        <v>50</v>
      </c>
      <c r="D14" s="32">
        <v>0</v>
      </c>
      <c r="E14"/>
      <c r="F14" s="4">
        <v>0</v>
      </c>
      <c r="G14" s="8" t="s">
        <v>23</v>
      </c>
      <c r="H14" s="10">
        <f t="shared" si="0"/>
        <v>0</v>
      </c>
      <c r="J14" s="89">
        <v>0</v>
      </c>
      <c r="K14" s="90"/>
      <c r="L14" s="39">
        <f t="shared" si="1"/>
        <v>0</v>
      </c>
      <c r="N14" s="89">
        <v>0</v>
      </c>
      <c r="O14" s="90"/>
      <c r="P14" s="39">
        <f t="shared" si="2"/>
        <v>0</v>
      </c>
      <c r="Q14" s="95"/>
      <c r="R14" s="95"/>
      <c r="S14" s="95"/>
      <c r="T14" s="95"/>
      <c r="U14" s="95"/>
      <c r="W14" s="39">
        <f t="shared" si="3"/>
        <v>0</v>
      </c>
      <c r="X14" s="39">
        <v>0</v>
      </c>
      <c r="Y14" s="39">
        <f t="shared" si="4"/>
        <v>0</v>
      </c>
    </row>
    <row r="15" spans="2:28" ht="33" customHeight="1" x14ac:dyDescent="0.25">
      <c r="B15" s="6">
        <v>7</v>
      </c>
      <c r="C15" s="92" t="s">
        <v>67</v>
      </c>
      <c r="D15" s="32">
        <v>11</v>
      </c>
      <c r="F15" s="4">
        <v>250000</v>
      </c>
      <c r="G15" s="8" t="s">
        <v>23</v>
      </c>
      <c r="H15" s="10">
        <f t="shared" si="0"/>
        <v>2750000</v>
      </c>
      <c r="J15" s="4">
        <v>70000</v>
      </c>
      <c r="K15" s="8"/>
      <c r="L15" s="10">
        <f t="shared" si="1"/>
        <v>770000</v>
      </c>
      <c r="N15" s="4">
        <v>90000</v>
      </c>
      <c r="O15" s="8"/>
      <c r="P15" s="10">
        <f t="shared" si="2"/>
        <v>990000</v>
      </c>
      <c r="Q15" s="94"/>
      <c r="R15" s="94"/>
      <c r="S15" s="94"/>
      <c r="T15" s="94"/>
      <c r="U15" s="94"/>
      <c r="W15" s="10">
        <f t="shared" si="3"/>
        <v>136666.66666666666</v>
      </c>
      <c r="X15" s="10">
        <v>0</v>
      </c>
      <c r="Y15" s="10">
        <f t="shared" si="4"/>
        <v>1503333.3333333333</v>
      </c>
    </row>
    <row r="16" spans="2:28" s="88" customFormat="1" ht="33" hidden="1" customHeight="1" x14ac:dyDescent="0.25">
      <c r="B16" s="6">
        <v>9</v>
      </c>
      <c r="C16" s="92" t="s">
        <v>68</v>
      </c>
      <c r="D16" s="32">
        <v>11</v>
      </c>
      <c r="E16"/>
      <c r="F16" s="4">
        <v>0</v>
      </c>
      <c r="G16" s="8" t="s">
        <v>23</v>
      </c>
      <c r="H16" s="10">
        <f t="shared" si="0"/>
        <v>0</v>
      </c>
      <c r="J16" s="89">
        <v>0</v>
      </c>
      <c r="K16" s="90"/>
      <c r="L16" s="39"/>
      <c r="N16" s="89">
        <v>0</v>
      </c>
      <c r="O16" s="90"/>
      <c r="P16" s="39"/>
      <c r="Q16" s="95"/>
      <c r="R16" s="95"/>
      <c r="S16" s="95"/>
      <c r="T16" s="95"/>
      <c r="U16" s="95"/>
      <c r="W16" s="39">
        <f t="shared" si="3"/>
        <v>0</v>
      </c>
      <c r="X16" s="39">
        <v>0</v>
      </c>
      <c r="Y16" s="39">
        <f t="shared" si="4"/>
        <v>0</v>
      </c>
    </row>
    <row r="17" spans="2:25" s="88" customFormat="1" ht="33" hidden="1" customHeight="1" x14ac:dyDescent="0.25">
      <c r="B17" s="6">
        <v>10</v>
      </c>
      <c r="C17" s="92" t="s">
        <v>69</v>
      </c>
      <c r="D17" s="32">
        <v>19</v>
      </c>
      <c r="E17"/>
      <c r="F17" s="4">
        <v>0</v>
      </c>
      <c r="G17" s="8" t="s">
        <v>23</v>
      </c>
      <c r="H17" s="10">
        <f t="shared" si="0"/>
        <v>0</v>
      </c>
      <c r="J17" s="89">
        <v>0</v>
      </c>
      <c r="K17" s="90" t="s">
        <v>23</v>
      </c>
      <c r="L17" s="39">
        <f>J17*D17</f>
        <v>0</v>
      </c>
      <c r="N17" s="89">
        <v>0</v>
      </c>
      <c r="O17" s="90" t="s">
        <v>23</v>
      </c>
      <c r="P17" s="39">
        <f>N17*D17</f>
        <v>0</v>
      </c>
      <c r="Q17" s="95"/>
      <c r="R17" s="95"/>
      <c r="S17" s="95"/>
      <c r="T17" s="95"/>
      <c r="U17" s="95"/>
      <c r="W17" s="39">
        <f t="shared" si="3"/>
        <v>0</v>
      </c>
      <c r="X17" s="39">
        <v>0</v>
      </c>
      <c r="Y17" s="39">
        <f t="shared" si="4"/>
        <v>0</v>
      </c>
    </row>
    <row r="18" spans="2:25" ht="33" customHeight="1" x14ac:dyDescent="0.25">
      <c r="B18" s="6">
        <v>8</v>
      </c>
      <c r="C18" s="92" t="s">
        <v>70</v>
      </c>
      <c r="D18" s="32">
        <v>19</v>
      </c>
      <c r="F18" s="4">
        <v>400000</v>
      </c>
      <c r="G18" s="8" t="s">
        <v>23</v>
      </c>
      <c r="H18" s="10">
        <f t="shared" si="0"/>
        <v>7600000</v>
      </c>
      <c r="J18" s="4">
        <v>200000</v>
      </c>
      <c r="K18" s="8" t="s">
        <v>23</v>
      </c>
      <c r="L18" s="10">
        <f>J18*D18</f>
        <v>3800000</v>
      </c>
      <c r="N18" s="4">
        <v>310000</v>
      </c>
      <c r="O18" s="8" t="s">
        <v>23</v>
      </c>
      <c r="P18" s="10">
        <f>N18*D18</f>
        <v>5890000</v>
      </c>
      <c r="Q18" s="94"/>
      <c r="R18" s="94"/>
      <c r="S18" s="94"/>
      <c r="T18" s="94"/>
      <c r="U18" s="94"/>
      <c r="W18" s="10">
        <f t="shared" si="3"/>
        <v>303333.33333333331</v>
      </c>
      <c r="X18" s="10">
        <v>0</v>
      </c>
      <c r="Y18" s="10">
        <f t="shared" si="4"/>
        <v>5763333.333333333</v>
      </c>
    </row>
    <row r="19" spans="2:25" ht="33" customHeight="1" x14ac:dyDescent="0.25">
      <c r="B19" s="6">
        <v>9</v>
      </c>
      <c r="C19" s="92" t="s">
        <v>71</v>
      </c>
      <c r="D19" s="32">
        <v>19</v>
      </c>
      <c r="F19" s="4">
        <v>100000</v>
      </c>
      <c r="G19" s="8" t="s">
        <v>23</v>
      </c>
      <c r="H19" s="37">
        <f t="shared" si="0"/>
        <v>1900000</v>
      </c>
      <c r="J19" s="35">
        <v>120000</v>
      </c>
      <c r="K19" s="36" t="s">
        <v>23</v>
      </c>
      <c r="L19" s="10">
        <f>J19*D19</f>
        <v>2280000</v>
      </c>
      <c r="N19" s="4">
        <v>220000</v>
      </c>
      <c r="O19" s="8" t="s">
        <v>23</v>
      </c>
      <c r="P19" s="10">
        <f>N19*D19</f>
        <v>4180000</v>
      </c>
      <c r="Q19" s="94"/>
      <c r="R19" s="94"/>
      <c r="S19" s="94"/>
      <c r="T19" s="94"/>
      <c r="U19" s="94"/>
      <c r="W19" s="10">
        <f t="shared" si="3"/>
        <v>146666.66666666666</v>
      </c>
      <c r="X19" s="10">
        <v>0</v>
      </c>
      <c r="Y19" s="10">
        <f t="shared" si="4"/>
        <v>2786666.6666666665</v>
      </c>
    </row>
    <row r="20" spans="2:25" s="88" customFormat="1" ht="33" hidden="1" customHeight="1" x14ac:dyDescent="0.25">
      <c r="B20" s="6">
        <v>13</v>
      </c>
      <c r="C20" s="92" t="s">
        <v>12</v>
      </c>
      <c r="D20" s="32">
        <v>19</v>
      </c>
      <c r="E20"/>
      <c r="F20" s="4">
        <v>0</v>
      </c>
      <c r="G20" s="8" t="s">
        <v>23</v>
      </c>
      <c r="H20" s="10">
        <f t="shared" si="0"/>
        <v>0</v>
      </c>
      <c r="J20" s="89">
        <v>0</v>
      </c>
      <c r="K20" s="91" t="s">
        <v>23</v>
      </c>
      <c r="L20" s="39">
        <f>J20*D20</f>
        <v>0</v>
      </c>
      <c r="N20" s="89">
        <v>0</v>
      </c>
      <c r="O20" s="90" t="s">
        <v>23</v>
      </c>
      <c r="P20" s="39">
        <f>N20*D20</f>
        <v>0</v>
      </c>
      <c r="Q20" s="95"/>
      <c r="R20" s="95"/>
      <c r="S20" s="95"/>
      <c r="T20" s="95"/>
      <c r="U20" s="95"/>
      <c r="W20" s="39">
        <f t="shared" si="3"/>
        <v>0</v>
      </c>
      <c r="X20" s="39">
        <v>0</v>
      </c>
      <c r="Y20" s="39">
        <f t="shared" si="4"/>
        <v>0</v>
      </c>
    </row>
    <row r="21" spans="2:25" ht="33" customHeight="1" x14ac:dyDescent="0.25">
      <c r="B21" s="6">
        <v>10</v>
      </c>
      <c r="C21" s="92" t="s">
        <v>51</v>
      </c>
      <c r="D21" s="32">
        <v>6</v>
      </c>
      <c r="F21" s="4">
        <v>90000</v>
      </c>
      <c r="G21" s="8" t="s">
        <v>23</v>
      </c>
      <c r="H21" s="10">
        <f t="shared" si="0"/>
        <v>540000</v>
      </c>
      <c r="J21" s="4">
        <v>45000</v>
      </c>
      <c r="K21" s="8" t="s">
        <v>23</v>
      </c>
      <c r="L21" s="10">
        <f>J21*D21</f>
        <v>270000</v>
      </c>
      <c r="N21" s="4">
        <v>56000</v>
      </c>
      <c r="O21" s="8" t="s">
        <v>23</v>
      </c>
      <c r="P21" s="10">
        <f>N21*D21</f>
        <v>336000</v>
      </c>
      <c r="Q21" s="94"/>
      <c r="R21" s="94"/>
      <c r="S21" s="94"/>
      <c r="T21" s="94"/>
      <c r="U21" s="94"/>
      <c r="W21" s="10">
        <f t="shared" si="3"/>
        <v>63666.666666666664</v>
      </c>
      <c r="X21" s="10">
        <v>0</v>
      </c>
      <c r="Y21" s="10">
        <f t="shared" si="4"/>
        <v>382000</v>
      </c>
    </row>
    <row r="22" spans="2:25" ht="18.75" customHeight="1" x14ac:dyDescent="0.25">
      <c r="B22" s="276" t="s">
        <v>16</v>
      </c>
      <c r="C22" s="230"/>
      <c r="D22" s="230"/>
      <c r="F22" s="221"/>
      <c r="G22" s="222"/>
      <c r="H22" s="222"/>
      <c r="J22" s="221"/>
      <c r="K22" s="222"/>
      <c r="L22" s="222"/>
      <c r="N22" s="221"/>
      <c r="O22" s="222"/>
      <c r="P22" s="222"/>
      <c r="Q22" s="96"/>
      <c r="R22" s="96"/>
      <c r="S22" s="96"/>
      <c r="T22" s="96"/>
      <c r="U22" s="96"/>
      <c r="W22" s="223"/>
      <c r="X22" s="224"/>
      <c r="Y22" s="224"/>
    </row>
    <row r="23" spans="2:25" ht="24.75" customHeight="1" x14ac:dyDescent="0.25">
      <c r="B23" s="32">
        <f>B21+1</f>
        <v>11</v>
      </c>
      <c r="C23" s="31" t="s">
        <v>52</v>
      </c>
      <c r="D23" s="32">
        <v>19</v>
      </c>
      <c r="F23" s="4">
        <v>38000</v>
      </c>
      <c r="G23" s="8" t="s">
        <v>23</v>
      </c>
      <c r="H23" s="10">
        <f>F23*D23</f>
        <v>722000</v>
      </c>
      <c r="J23" s="4">
        <v>25000</v>
      </c>
      <c r="K23" s="8" t="s">
        <v>23</v>
      </c>
      <c r="L23" s="10">
        <f>J23*D23</f>
        <v>475000</v>
      </c>
      <c r="N23" s="4">
        <v>24000</v>
      </c>
      <c r="O23" s="8" t="s">
        <v>23</v>
      </c>
      <c r="P23" s="10">
        <f>N23*D23</f>
        <v>456000</v>
      </c>
      <c r="Q23" s="94"/>
      <c r="R23" s="94"/>
      <c r="S23" s="94"/>
      <c r="T23" s="94"/>
      <c r="U23" s="94"/>
      <c r="W23" s="10">
        <f t="shared" si="3"/>
        <v>29000</v>
      </c>
      <c r="X23" s="10">
        <v>0</v>
      </c>
      <c r="Y23" s="10">
        <f>W23*D23</f>
        <v>551000</v>
      </c>
    </row>
    <row r="24" spans="2:25" ht="24.75" customHeight="1" x14ac:dyDescent="0.25">
      <c r="B24" s="32">
        <v>12</v>
      </c>
      <c r="C24" s="31" t="s">
        <v>14</v>
      </c>
      <c r="D24" s="32">
        <v>19</v>
      </c>
      <c r="F24" s="4">
        <v>32000</v>
      </c>
      <c r="G24" s="8" t="s">
        <v>23</v>
      </c>
      <c r="H24" s="10">
        <f>F24*D24</f>
        <v>608000</v>
      </c>
      <c r="J24" s="4">
        <v>15000</v>
      </c>
      <c r="K24" s="8" t="s">
        <v>23</v>
      </c>
      <c r="L24" s="10">
        <f>J24*D24</f>
        <v>285000</v>
      </c>
      <c r="N24" s="4">
        <v>18000</v>
      </c>
      <c r="O24" s="8" t="s">
        <v>23</v>
      </c>
      <c r="P24" s="10">
        <f>N24*D24</f>
        <v>342000</v>
      </c>
      <c r="Q24" s="94"/>
      <c r="R24" s="94"/>
      <c r="S24" s="94"/>
      <c r="T24" s="94"/>
      <c r="U24" s="94"/>
      <c r="W24" s="10">
        <f t="shared" si="3"/>
        <v>21666.666666666668</v>
      </c>
      <c r="X24" s="10">
        <v>0</v>
      </c>
      <c r="Y24" s="10">
        <f>W24*D24</f>
        <v>411666.66666666669</v>
      </c>
    </row>
    <row r="25" spans="2:25" ht="24.75" customHeight="1" x14ac:dyDescent="0.25">
      <c r="B25" s="32">
        <v>13</v>
      </c>
      <c r="C25" s="31" t="s">
        <v>53</v>
      </c>
      <c r="D25" s="32">
        <v>19</v>
      </c>
      <c r="F25" s="4">
        <v>68000</v>
      </c>
      <c r="G25" s="8" t="s">
        <v>23</v>
      </c>
      <c r="H25" s="10">
        <f>F25*D25</f>
        <v>1292000</v>
      </c>
      <c r="J25" s="80">
        <v>40000</v>
      </c>
      <c r="K25" s="8" t="s">
        <v>23</v>
      </c>
      <c r="L25" s="10">
        <f>J25*D25</f>
        <v>760000</v>
      </c>
      <c r="N25" s="4">
        <v>46000</v>
      </c>
      <c r="O25" s="8" t="s">
        <v>23</v>
      </c>
      <c r="P25" s="10">
        <f>N25*D25</f>
        <v>874000</v>
      </c>
      <c r="Q25" s="94"/>
      <c r="R25" s="94"/>
      <c r="S25" s="94"/>
      <c r="T25" s="94"/>
      <c r="U25" s="94"/>
      <c r="W25" s="10">
        <f t="shared" si="3"/>
        <v>51333.333333333336</v>
      </c>
      <c r="X25" s="10">
        <v>0</v>
      </c>
      <c r="Y25" s="10">
        <f>W25*D25</f>
        <v>975333.33333333337</v>
      </c>
    </row>
    <row r="26" spans="2:25" ht="24.75" customHeight="1" x14ac:dyDescent="0.25">
      <c r="B26" s="32">
        <v>14</v>
      </c>
      <c r="C26" s="31" t="s">
        <v>15</v>
      </c>
      <c r="D26" s="32">
        <v>19</v>
      </c>
      <c r="F26" s="4">
        <v>48000</v>
      </c>
      <c r="G26" s="8" t="s">
        <v>23</v>
      </c>
      <c r="H26" s="10">
        <f>F26*D26</f>
        <v>912000</v>
      </c>
      <c r="J26" s="84">
        <v>50000</v>
      </c>
      <c r="K26" s="8" t="s">
        <v>23</v>
      </c>
      <c r="L26" s="10">
        <f>J26*D26</f>
        <v>950000</v>
      </c>
      <c r="N26" s="4">
        <v>40000</v>
      </c>
      <c r="O26" s="8" t="s">
        <v>23</v>
      </c>
      <c r="P26" s="10">
        <f>N26*D26</f>
        <v>760000</v>
      </c>
      <c r="Q26" s="94"/>
      <c r="R26" s="94"/>
      <c r="S26" s="94"/>
      <c r="T26" s="94"/>
      <c r="U26" s="94"/>
      <c r="W26" s="10">
        <f t="shared" si="3"/>
        <v>46000</v>
      </c>
      <c r="X26" s="10">
        <v>0</v>
      </c>
      <c r="Y26" s="10">
        <f>W26*D26</f>
        <v>874000</v>
      </c>
    </row>
    <row r="27" spans="2:25" ht="21.75" customHeight="1" x14ac:dyDescent="0.25">
      <c r="B27" s="276" t="s">
        <v>73</v>
      </c>
      <c r="C27" s="230"/>
      <c r="D27" s="230"/>
      <c r="F27" s="4"/>
      <c r="J27" s="4"/>
      <c r="N27" s="4"/>
    </row>
    <row r="28" spans="2:25" ht="54.75" customHeight="1" x14ac:dyDescent="0.25">
      <c r="B28" s="32">
        <v>15</v>
      </c>
      <c r="C28" s="92" t="s">
        <v>74</v>
      </c>
      <c r="D28" s="32">
        <v>19</v>
      </c>
      <c r="F28" s="4">
        <v>730000</v>
      </c>
      <c r="G28" s="8" t="s">
        <v>23</v>
      </c>
      <c r="H28" s="10">
        <f>D28*F28</f>
        <v>13870000</v>
      </c>
      <c r="J28" s="4">
        <v>200000</v>
      </c>
      <c r="K28" s="8" t="s">
        <v>23</v>
      </c>
      <c r="L28" s="10">
        <f>J28*D28</f>
        <v>3800000</v>
      </c>
      <c r="N28" s="4">
        <v>270000</v>
      </c>
      <c r="O28" s="8" t="s">
        <v>23</v>
      </c>
      <c r="P28" s="10">
        <f>N28*D28</f>
        <v>5130000</v>
      </c>
      <c r="Q28" s="94"/>
      <c r="R28" s="94"/>
      <c r="S28" s="94"/>
      <c r="T28" s="94"/>
      <c r="U28" s="94"/>
      <c r="W28" s="10">
        <f t="shared" si="3"/>
        <v>400000</v>
      </c>
      <c r="X28" s="11"/>
      <c r="Y28" s="10">
        <f>W28*D28</f>
        <v>7600000</v>
      </c>
    </row>
    <row r="29" spans="2:25" ht="49.5" customHeight="1" x14ac:dyDescent="0.25">
      <c r="B29" s="32">
        <v>16</v>
      </c>
      <c r="C29" s="82" t="s">
        <v>75</v>
      </c>
      <c r="D29" s="32">
        <v>19</v>
      </c>
      <c r="F29" s="4">
        <v>85000</v>
      </c>
      <c r="G29" s="8" t="s">
        <v>23</v>
      </c>
      <c r="H29" s="10">
        <f>D29*F29</f>
        <v>1615000</v>
      </c>
      <c r="J29" s="4">
        <v>65000</v>
      </c>
      <c r="K29" s="8" t="s">
        <v>23</v>
      </c>
      <c r="L29" s="10">
        <f>J29*D29</f>
        <v>1235000</v>
      </c>
      <c r="N29" s="4">
        <v>90000</v>
      </c>
      <c r="O29" s="8" t="s">
        <v>23</v>
      </c>
      <c r="P29" s="10">
        <f>N29*D29</f>
        <v>1710000</v>
      </c>
      <c r="Q29" s="94"/>
      <c r="R29" s="94"/>
      <c r="S29" s="94"/>
      <c r="T29" s="94"/>
      <c r="U29" s="94"/>
      <c r="W29" s="10">
        <f t="shared" si="3"/>
        <v>80000</v>
      </c>
      <c r="X29" s="11"/>
      <c r="Y29" s="10">
        <f t="shared" ref="Y29:Y30" si="5">W29*D29</f>
        <v>1520000</v>
      </c>
    </row>
    <row r="30" spans="2:25" ht="49.5" customHeight="1" x14ac:dyDescent="0.25">
      <c r="B30" s="32">
        <v>17</v>
      </c>
      <c r="C30" s="82" t="s">
        <v>76</v>
      </c>
      <c r="D30" s="32">
        <v>19</v>
      </c>
      <c r="F30" s="4">
        <v>45000</v>
      </c>
      <c r="G30" s="8" t="s">
        <v>23</v>
      </c>
      <c r="H30" s="10">
        <f>D30*F30</f>
        <v>855000</v>
      </c>
      <c r="J30" s="4">
        <v>50000</v>
      </c>
      <c r="K30" s="8" t="s">
        <v>23</v>
      </c>
      <c r="L30" s="10">
        <f>J30*D30</f>
        <v>950000</v>
      </c>
      <c r="N30" s="4">
        <v>95000</v>
      </c>
      <c r="O30" s="8" t="s">
        <v>23</v>
      </c>
      <c r="P30" s="10">
        <f>N30*D30</f>
        <v>1805000</v>
      </c>
      <c r="Q30" s="94"/>
      <c r="R30" s="94"/>
      <c r="S30" s="94"/>
      <c r="T30" s="94"/>
      <c r="U30" s="94"/>
      <c r="W30" s="10">
        <f t="shared" si="3"/>
        <v>63333.333333333336</v>
      </c>
      <c r="X30" s="11"/>
      <c r="Y30" s="10">
        <f t="shared" si="5"/>
        <v>1203333.3333333335</v>
      </c>
    </row>
    <row r="31" spans="2:25" ht="22.5" customHeight="1" thickBot="1" x14ac:dyDescent="0.3">
      <c r="B31" s="303" t="s">
        <v>37</v>
      </c>
      <c r="C31" s="303"/>
      <c r="D31" s="97"/>
      <c r="E31" s="97"/>
      <c r="F31" s="98">
        <f>F8+F9+F10+F11+F17+F18+F19+F20+F21+F23+F24+F25+F26+F28+F29+F30+F12+F13+F14+F15+F16</f>
        <v>2177000</v>
      </c>
      <c r="G31" s="97"/>
      <c r="H31" s="98">
        <f>H8+H9+H10+H11+H17+H18+H19+H20+H21+H23+H24+H25+H26+H28+H29+H30+H12+H13+H14+H15+H16</f>
        <v>35653000</v>
      </c>
      <c r="I31" s="97"/>
      <c r="J31" s="98">
        <f>J8+J9+J10+J11+J17+J18+J19+J20+J21+J23+J24+J25+J26+J28+J29+J30+J12+J13+J14+J15</f>
        <v>1170000</v>
      </c>
      <c r="K31" s="97"/>
      <c r="L31" s="98">
        <f>L8+L9+L10+L11+L17+L18+L19+L20+L21+L23+L24+L25+L26+L28+L29+L30+L12+L13+L14+L15+L16</f>
        <v>18365000</v>
      </c>
      <c r="M31" s="97"/>
      <c r="N31" s="98">
        <f>N8+N9+N10+N11+N17+N18+N19+N20+N21+N23+N24+N25+N26+N28+N29+N30+N12+N13+N14+N15</f>
        <v>1527000</v>
      </c>
      <c r="O31" s="97"/>
      <c r="P31" s="98">
        <f>P8+P9+P10+P11+P17+P18+P19+P20+P21+P23+P24+P25+P26+P28+P29+P30+P12+P13+P14+P15+P16</f>
        <v>25085000</v>
      </c>
      <c r="Q31" s="41"/>
      <c r="R31" s="41"/>
      <c r="S31" s="41"/>
      <c r="T31" s="41"/>
      <c r="U31" s="41"/>
      <c r="W31" s="38">
        <f>W8+W9+W10+W11+W17+W18+W19+W20+W21+W23+W24+W25+W26+W28+W29+W30+W12+W13+W14+W15+W16</f>
        <v>1624666.6666666665</v>
      </c>
      <c r="Y31" s="38">
        <f>Y8+Y9+Y10+Y11+Y17+Y18+Y19+Y20+Y21+Y23+Y24+Y25+Y26+Y28+Y29+Y30+Y12+Y13+Y14+Y15+Y16</f>
        <v>26367666.66666666</v>
      </c>
    </row>
    <row r="32" spans="2:25" ht="15.75" thickTop="1" x14ac:dyDescent="0.25"/>
    <row r="33" spans="3:27" x14ac:dyDescent="0.25">
      <c r="L33" s="40"/>
      <c r="N33" s="40"/>
    </row>
    <row r="34" spans="3:27" x14ac:dyDescent="0.25">
      <c r="C34" t="s">
        <v>59</v>
      </c>
    </row>
    <row r="35" spans="3:27" x14ac:dyDescent="0.25">
      <c r="C35" t="s">
        <v>62</v>
      </c>
      <c r="L35" s="81"/>
    </row>
    <row r="36" spans="3:27" x14ac:dyDescent="0.25">
      <c r="Y36" s="81"/>
      <c r="AA36" s="81">
        <f>SUM(Y8+Y9+Y10+Y11+Y12+Y13+Y15+Y18+Y19+Y21+Y23+Y24+Y25+Y26+Y28+Y29+Y30)</f>
        <v>26367666.666666664</v>
      </c>
    </row>
    <row r="38" spans="3:27" x14ac:dyDescent="0.25">
      <c r="C38" t="s">
        <v>60</v>
      </c>
    </row>
    <row r="39" spans="3:27" x14ac:dyDescent="0.25">
      <c r="C39" t="s">
        <v>61</v>
      </c>
    </row>
  </sheetData>
  <mergeCells count="28">
    <mergeCell ref="B2:Y2"/>
    <mergeCell ref="F4:H4"/>
    <mergeCell ref="J4:L4"/>
    <mergeCell ref="N4:P4"/>
    <mergeCell ref="W4:Y4"/>
    <mergeCell ref="F22:H22"/>
    <mergeCell ref="J22:L22"/>
    <mergeCell ref="N22:P22"/>
    <mergeCell ref="W22:Y22"/>
    <mergeCell ref="H5:H6"/>
    <mergeCell ref="J5:J6"/>
    <mergeCell ref="K5:K6"/>
    <mergeCell ref="L5:L6"/>
    <mergeCell ref="N5:N6"/>
    <mergeCell ref="O5:O6"/>
    <mergeCell ref="F5:F6"/>
    <mergeCell ref="G5:G6"/>
    <mergeCell ref="P5:P6"/>
    <mergeCell ref="W5:W6"/>
    <mergeCell ref="X5:X6"/>
    <mergeCell ref="Y5:Y6"/>
    <mergeCell ref="B7:D7"/>
    <mergeCell ref="B27:D27"/>
    <mergeCell ref="B31:C31"/>
    <mergeCell ref="D4:D6"/>
    <mergeCell ref="C4:C6"/>
    <mergeCell ref="B4:B6"/>
    <mergeCell ref="B22:D22"/>
  </mergeCells>
  <pageMargins left="0.57999999999999996" right="0.19685039370078741" top="0.31496062992125984" bottom="0.31496062992125984" header="0.19685039370078741" footer="0.15748031496062992"/>
  <pageSetup scale="5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A943E-0C73-4589-968D-9E70F1C539AC}">
  <dimension ref="B2:X38"/>
  <sheetViews>
    <sheetView topLeftCell="A24" zoomScale="80" zoomScaleNormal="80" workbookViewId="0">
      <selection activeCell="H40" sqref="H40"/>
    </sheetView>
  </sheetViews>
  <sheetFormatPr baseColWidth="10" defaultRowHeight="15" x14ac:dyDescent="0.25"/>
  <cols>
    <col min="1" max="1" width="2.140625" customWidth="1"/>
    <col min="2" max="2" width="5.85546875" customWidth="1"/>
    <col min="3" max="3" width="46.28515625" customWidth="1"/>
    <col min="4" max="4" width="6.140625" customWidth="1"/>
    <col min="5" max="5" width="2.140625" hidden="1" customWidth="1"/>
    <col min="6" max="6" width="12" customWidth="1"/>
    <col min="7" max="7" width="10.42578125" customWidth="1"/>
    <col min="8" max="8" width="12.28515625" customWidth="1"/>
    <col min="9" max="9" width="1.7109375" hidden="1" customWidth="1"/>
    <col min="10" max="10" width="11.7109375" customWidth="1"/>
    <col min="11" max="11" width="12" customWidth="1"/>
    <col min="12" max="12" width="12.7109375" customWidth="1"/>
    <col min="13" max="13" width="1.85546875" hidden="1" customWidth="1"/>
    <col min="14" max="14" width="12.7109375" customWidth="1"/>
    <col min="15" max="15" width="10.7109375" customWidth="1"/>
    <col min="16" max="16" width="12.85546875" customWidth="1"/>
    <col min="17" max="17" width="2.42578125" hidden="1" customWidth="1"/>
    <col min="18" max="18" width="11.42578125" customWidth="1"/>
    <col min="19" max="19" width="10.85546875" customWidth="1"/>
    <col min="20" max="20" width="16.7109375" customWidth="1"/>
    <col min="22" max="22" width="12.85546875" bestFit="1" customWidth="1"/>
    <col min="24" max="24" width="15.28515625" bestFit="1" customWidth="1"/>
  </cols>
  <sheetData>
    <row r="2" spans="2:20" ht="25.5" customHeight="1" x14ac:dyDescent="0.25">
      <c r="B2" s="225" t="s">
        <v>80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</row>
    <row r="4" spans="2:20" ht="20.25" customHeight="1" x14ac:dyDescent="0.25">
      <c r="C4" s="85">
        <v>2026</v>
      </c>
      <c r="D4" s="2"/>
      <c r="E4" s="3"/>
      <c r="F4" s="299" t="s">
        <v>36</v>
      </c>
      <c r="G4" s="299"/>
      <c r="H4" s="299"/>
      <c r="I4" s="45"/>
      <c r="J4" s="300" t="s">
        <v>38</v>
      </c>
      <c r="K4" s="300"/>
      <c r="L4" s="300"/>
      <c r="M4" s="11"/>
      <c r="N4" s="299" t="s">
        <v>35</v>
      </c>
      <c r="O4" s="299"/>
      <c r="P4" s="299"/>
      <c r="Q4" s="11"/>
      <c r="R4" s="301" t="s">
        <v>40</v>
      </c>
      <c r="S4" s="301"/>
      <c r="T4" s="301"/>
    </row>
    <row r="5" spans="2:20" ht="21" customHeight="1" x14ac:dyDescent="0.25">
      <c r="B5" s="227" t="s">
        <v>0</v>
      </c>
      <c r="C5" s="227" t="s">
        <v>1</v>
      </c>
      <c r="D5" s="227" t="s">
        <v>58</v>
      </c>
      <c r="F5" s="302" t="s">
        <v>3</v>
      </c>
      <c r="G5" s="302" t="s">
        <v>22</v>
      </c>
      <c r="H5" s="302" t="s">
        <v>39</v>
      </c>
      <c r="J5" s="302" t="s">
        <v>3</v>
      </c>
      <c r="K5" s="302" t="s">
        <v>22</v>
      </c>
      <c r="L5" s="302" t="s">
        <v>39</v>
      </c>
      <c r="N5" s="302" t="s">
        <v>3</v>
      </c>
      <c r="O5" s="302" t="s">
        <v>22</v>
      </c>
      <c r="P5" s="302" t="s">
        <v>39</v>
      </c>
      <c r="R5" s="302" t="s">
        <v>3</v>
      </c>
      <c r="S5" s="302" t="s">
        <v>22</v>
      </c>
      <c r="T5" s="302" t="s">
        <v>39</v>
      </c>
    </row>
    <row r="6" spans="2:20" ht="21" customHeight="1" x14ac:dyDescent="0.25">
      <c r="B6" s="228"/>
      <c r="C6" s="228"/>
      <c r="D6" s="228"/>
      <c r="F6" s="228"/>
      <c r="G6" s="228"/>
      <c r="H6" s="228"/>
      <c r="J6" s="228"/>
      <c r="K6" s="228"/>
      <c r="L6" s="228"/>
      <c r="N6" s="228"/>
      <c r="O6" s="228"/>
      <c r="P6" s="228"/>
      <c r="R6" s="228"/>
      <c r="S6" s="228"/>
      <c r="T6" s="228"/>
    </row>
    <row r="7" spans="2:20" ht="16.5" customHeight="1" x14ac:dyDescent="0.25">
      <c r="B7" s="234" t="s">
        <v>72</v>
      </c>
      <c r="C7" s="235"/>
      <c r="D7" s="235"/>
    </row>
    <row r="8" spans="2:20" ht="33" customHeight="1" x14ac:dyDescent="0.25">
      <c r="B8" s="6">
        <v>1</v>
      </c>
      <c r="C8" s="119" t="s">
        <v>63</v>
      </c>
      <c r="D8" s="121">
        <v>7</v>
      </c>
      <c r="E8" s="100"/>
      <c r="F8" s="4">
        <v>75000</v>
      </c>
      <c r="G8" s="8" t="s">
        <v>23</v>
      </c>
      <c r="H8" s="10">
        <f t="shared" ref="H8:H16" si="0">F8*D8</f>
        <v>525000</v>
      </c>
      <c r="J8" s="4">
        <v>40000</v>
      </c>
      <c r="K8" s="8" t="s">
        <v>23</v>
      </c>
      <c r="L8" s="10">
        <f t="shared" ref="L8:L16" si="1">J8*D8</f>
        <v>280000</v>
      </c>
      <c r="N8" s="4">
        <v>45000</v>
      </c>
      <c r="O8" s="8" t="s">
        <v>23</v>
      </c>
      <c r="P8" s="10">
        <f t="shared" ref="P8:P16" si="2">N8*D8</f>
        <v>315000</v>
      </c>
      <c r="R8" s="10">
        <f>AVERAGE(F8,J8,N8)</f>
        <v>53333.333333333336</v>
      </c>
      <c r="S8" s="10">
        <v>0</v>
      </c>
      <c r="T8" s="10">
        <f>R8*D8</f>
        <v>373333.33333333337</v>
      </c>
    </row>
    <row r="9" spans="2:20" ht="33" customHeight="1" x14ac:dyDescent="0.25">
      <c r="B9" s="6">
        <v>2</v>
      </c>
      <c r="C9" s="119" t="s">
        <v>64</v>
      </c>
      <c r="D9" s="129">
        <v>18</v>
      </c>
      <c r="E9" s="100"/>
      <c r="F9" s="4">
        <v>80000</v>
      </c>
      <c r="G9" s="8" t="s">
        <v>23</v>
      </c>
      <c r="H9" s="10">
        <f t="shared" si="0"/>
        <v>1440000</v>
      </c>
      <c r="J9" s="4">
        <v>40000</v>
      </c>
      <c r="K9" s="8" t="s">
        <v>23</v>
      </c>
      <c r="L9" s="10">
        <f t="shared" si="1"/>
        <v>720000</v>
      </c>
      <c r="N9" s="4">
        <v>60000</v>
      </c>
      <c r="O9" s="8" t="s">
        <v>23</v>
      </c>
      <c r="P9" s="10">
        <f t="shared" si="2"/>
        <v>1080000</v>
      </c>
      <c r="R9" s="10">
        <f t="shared" ref="R9:R16" si="3">AVERAGE(F9,J9,N9)</f>
        <v>60000</v>
      </c>
      <c r="S9" s="10">
        <v>0</v>
      </c>
      <c r="T9" s="10">
        <f t="shared" ref="T9:T16" si="4">R9*D9</f>
        <v>1080000</v>
      </c>
    </row>
    <row r="10" spans="2:20" ht="33" customHeight="1" x14ac:dyDescent="0.25">
      <c r="B10" s="6">
        <v>3</v>
      </c>
      <c r="C10" s="119" t="s">
        <v>65</v>
      </c>
      <c r="D10" s="121">
        <v>5</v>
      </c>
      <c r="E10" s="100"/>
      <c r="F10" s="4">
        <v>75000</v>
      </c>
      <c r="G10" s="8" t="s">
        <v>23</v>
      </c>
      <c r="H10" s="10">
        <f t="shared" si="0"/>
        <v>375000</v>
      </c>
      <c r="J10" s="4">
        <v>40000</v>
      </c>
      <c r="K10" s="8" t="s">
        <v>23</v>
      </c>
      <c r="L10" s="10">
        <f t="shared" si="1"/>
        <v>200000</v>
      </c>
      <c r="N10" s="4">
        <v>45000</v>
      </c>
      <c r="O10" s="8" t="s">
        <v>23</v>
      </c>
      <c r="P10" s="10">
        <f t="shared" si="2"/>
        <v>225000</v>
      </c>
      <c r="R10" s="10">
        <f t="shared" si="3"/>
        <v>53333.333333333336</v>
      </c>
      <c r="S10" s="10">
        <v>0</v>
      </c>
      <c r="T10" s="10">
        <f t="shared" si="4"/>
        <v>266666.66666666669</v>
      </c>
    </row>
    <row r="11" spans="2:20" ht="33" customHeight="1" x14ac:dyDescent="0.25">
      <c r="B11" s="6">
        <v>4</v>
      </c>
      <c r="C11" s="119" t="s">
        <v>46</v>
      </c>
      <c r="D11" s="121">
        <v>3</v>
      </c>
      <c r="E11" s="100"/>
      <c r="F11" s="4">
        <v>150000</v>
      </c>
      <c r="G11" s="8" t="s">
        <v>23</v>
      </c>
      <c r="H11" s="10">
        <f t="shared" si="0"/>
        <v>450000</v>
      </c>
      <c r="J11" s="4">
        <v>100000</v>
      </c>
      <c r="K11" s="8" t="s">
        <v>23</v>
      </c>
      <c r="L11" s="10">
        <f t="shared" si="1"/>
        <v>300000</v>
      </c>
      <c r="N11" s="4">
        <v>110000</v>
      </c>
      <c r="O11" s="8" t="s">
        <v>23</v>
      </c>
      <c r="P11" s="10">
        <f t="shared" si="2"/>
        <v>330000</v>
      </c>
      <c r="R11" s="10">
        <f t="shared" si="3"/>
        <v>120000</v>
      </c>
      <c r="S11" s="10">
        <v>0</v>
      </c>
      <c r="T11" s="10">
        <f t="shared" si="4"/>
        <v>360000</v>
      </c>
    </row>
    <row r="12" spans="2:20" ht="33" customHeight="1" x14ac:dyDescent="0.25">
      <c r="B12" s="6">
        <v>5</v>
      </c>
      <c r="C12" s="120" t="s">
        <v>48</v>
      </c>
      <c r="D12" s="129">
        <v>18</v>
      </c>
      <c r="E12" s="100"/>
      <c r="F12" s="4">
        <v>75000</v>
      </c>
      <c r="G12" s="8" t="s">
        <v>23</v>
      </c>
      <c r="H12" s="10">
        <f t="shared" si="0"/>
        <v>1350000</v>
      </c>
      <c r="J12" s="4">
        <v>30000</v>
      </c>
      <c r="K12" s="8" t="s">
        <v>23</v>
      </c>
      <c r="L12" s="10">
        <f t="shared" si="1"/>
        <v>540000</v>
      </c>
      <c r="N12" s="4">
        <v>45000</v>
      </c>
      <c r="O12" s="8" t="s">
        <v>23</v>
      </c>
      <c r="P12" s="10">
        <f t="shared" si="2"/>
        <v>810000</v>
      </c>
      <c r="R12" s="10">
        <f t="shared" si="3"/>
        <v>50000</v>
      </c>
      <c r="S12" s="10">
        <v>0</v>
      </c>
      <c r="T12" s="10">
        <f t="shared" si="4"/>
        <v>900000</v>
      </c>
    </row>
    <row r="13" spans="2:20" ht="33" customHeight="1" x14ac:dyDescent="0.25">
      <c r="B13" s="6">
        <v>6</v>
      </c>
      <c r="C13" s="120" t="s">
        <v>49</v>
      </c>
      <c r="D13" s="129">
        <v>18</v>
      </c>
      <c r="F13" s="4">
        <v>70000</v>
      </c>
      <c r="G13" s="8" t="s">
        <v>23</v>
      </c>
      <c r="H13" s="10">
        <f t="shared" si="0"/>
        <v>1260000</v>
      </c>
      <c r="J13" s="4">
        <v>40000</v>
      </c>
      <c r="K13" s="8" t="s">
        <v>23</v>
      </c>
      <c r="L13" s="10">
        <f t="shared" si="1"/>
        <v>720000</v>
      </c>
      <c r="N13" s="4">
        <v>50000</v>
      </c>
      <c r="O13" s="8" t="s">
        <v>23</v>
      </c>
      <c r="P13" s="10">
        <f t="shared" si="2"/>
        <v>900000</v>
      </c>
      <c r="R13" s="10">
        <f t="shared" si="3"/>
        <v>53333.333333333336</v>
      </c>
      <c r="S13" s="10">
        <v>0</v>
      </c>
      <c r="T13" s="10">
        <f t="shared" si="4"/>
        <v>960000</v>
      </c>
    </row>
    <row r="14" spans="2:20" s="100" customFormat="1" ht="33" customHeight="1" x14ac:dyDescent="0.25">
      <c r="B14" s="122">
        <v>7</v>
      </c>
      <c r="C14" s="130" t="s">
        <v>78</v>
      </c>
      <c r="D14" s="123">
        <v>18</v>
      </c>
      <c r="F14" s="80">
        <v>650000</v>
      </c>
      <c r="G14" s="124" t="s">
        <v>23</v>
      </c>
      <c r="H14" s="125">
        <f t="shared" si="0"/>
        <v>11700000</v>
      </c>
      <c r="J14" s="80">
        <v>250000</v>
      </c>
      <c r="K14" s="8" t="s">
        <v>23</v>
      </c>
      <c r="L14" s="125">
        <f t="shared" si="1"/>
        <v>4500000</v>
      </c>
      <c r="N14" s="80">
        <v>230000</v>
      </c>
      <c r="O14" s="8" t="s">
        <v>23</v>
      </c>
      <c r="P14" s="125">
        <f t="shared" si="2"/>
        <v>4140000</v>
      </c>
      <c r="R14" s="10">
        <f t="shared" si="3"/>
        <v>376666.66666666669</v>
      </c>
      <c r="S14" s="125">
        <v>0</v>
      </c>
      <c r="T14" s="128">
        <f t="shared" si="4"/>
        <v>6780000</v>
      </c>
    </row>
    <row r="15" spans="2:20" ht="33" customHeight="1" x14ac:dyDescent="0.25">
      <c r="B15" s="6">
        <v>8</v>
      </c>
      <c r="C15" s="130" t="s">
        <v>79</v>
      </c>
      <c r="D15" s="121">
        <v>18</v>
      </c>
      <c r="F15" s="4">
        <v>150000</v>
      </c>
      <c r="G15" s="8" t="s">
        <v>23</v>
      </c>
      <c r="H15" s="10">
        <f t="shared" si="0"/>
        <v>2700000</v>
      </c>
      <c r="J15" s="4">
        <v>0</v>
      </c>
      <c r="K15" s="8" t="s">
        <v>23</v>
      </c>
      <c r="L15" s="10">
        <f t="shared" si="1"/>
        <v>0</v>
      </c>
      <c r="N15" s="4">
        <v>70000</v>
      </c>
      <c r="O15" s="8" t="s">
        <v>23</v>
      </c>
      <c r="P15" s="10">
        <f t="shared" si="2"/>
        <v>1260000</v>
      </c>
      <c r="R15" s="10">
        <f t="shared" si="3"/>
        <v>73333.333333333328</v>
      </c>
      <c r="S15" s="10">
        <v>0</v>
      </c>
      <c r="T15" s="128">
        <f t="shared" si="4"/>
        <v>1320000</v>
      </c>
    </row>
    <row r="16" spans="2:20" s="100" customFormat="1" ht="33" customHeight="1" x14ac:dyDescent="0.25">
      <c r="B16" s="122">
        <v>9</v>
      </c>
      <c r="C16" s="119" t="s">
        <v>51</v>
      </c>
      <c r="D16" s="123">
        <v>7</v>
      </c>
      <c r="F16" s="4">
        <v>80000</v>
      </c>
      <c r="G16" s="8" t="s">
        <v>23</v>
      </c>
      <c r="H16" s="10">
        <f t="shared" si="0"/>
        <v>560000</v>
      </c>
      <c r="J16" s="4">
        <v>45000</v>
      </c>
      <c r="K16" s="8" t="s">
        <v>23</v>
      </c>
      <c r="L16" s="10">
        <f t="shared" si="1"/>
        <v>315000</v>
      </c>
      <c r="N16" s="80">
        <v>65000</v>
      </c>
      <c r="O16" s="8" t="s">
        <v>23</v>
      </c>
      <c r="P16" s="10">
        <f t="shared" si="2"/>
        <v>455000</v>
      </c>
      <c r="R16" s="10">
        <f t="shared" si="3"/>
        <v>63333.333333333336</v>
      </c>
      <c r="S16" s="125">
        <v>0</v>
      </c>
      <c r="T16" s="125">
        <f t="shared" si="4"/>
        <v>443333.33333333337</v>
      </c>
    </row>
    <row r="17" spans="2:20" ht="18.75" customHeight="1" x14ac:dyDescent="0.25">
      <c r="B17" s="276" t="s">
        <v>16</v>
      </c>
      <c r="C17" s="230"/>
      <c r="D17" s="230"/>
      <c r="F17" s="221"/>
      <c r="G17" s="222"/>
      <c r="H17" s="222"/>
      <c r="J17" s="221"/>
      <c r="K17" s="222"/>
      <c r="L17" s="222"/>
      <c r="N17" s="221"/>
      <c r="O17" s="222"/>
      <c r="P17" s="222"/>
      <c r="R17" s="223"/>
      <c r="S17" s="224"/>
      <c r="T17" s="224"/>
    </row>
    <row r="18" spans="2:20" ht="24.75" customHeight="1" x14ac:dyDescent="0.25">
      <c r="B18" s="32">
        <v>10</v>
      </c>
      <c r="C18" s="126" t="s">
        <v>52</v>
      </c>
      <c r="D18" s="129">
        <v>18</v>
      </c>
      <c r="F18" s="4">
        <v>80000</v>
      </c>
      <c r="G18" s="8" t="s">
        <v>23</v>
      </c>
      <c r="H18" s="10">
        <f>F18*D18</f>
        <v>1440000</v>
      </c>
      <c r="J18" s="4">
        <v>25000</v>
      </c>
      <c r="K18" s="8" t="s">
        <v>23</v>
      </c>
      <c r="L18" s="10">
        <f t="shared" ref="L18:L26" si="5">J18*D18</f>
        <v>450000</v>
      </c>
      <c r="N18" s="80">
        <v>30000</v>
      </c>
      <c r="O18" s="8" t="s">
        <v>23</v>
      </c>
      <c r="P18" s="10">
        <f t="shared" ref="P18:P27" si="6">N18*D18</f>
        <v>540000</v>
      </c>
      <c r="R18" s="10">
        <f t="shared" ref="R18:R27" si="7">AVERAGE(F18,J18,N18)</f>
        <v>45000</v>
      </c>
      <c r="S18" s="10">
        <v>0</v>
      </c>
      <c r="T18" s="10">
        <f>R18*D18</f>
        <v>810000</v>
      </c>
    </row>
    <row r="19" spans="2:20" ht="24.75" customHeight="1" x14ac:dyDescent="0.25">
      <c r="B19" s="32">
        <v>11</v>
      </c>
      <c r="C19" s="126" t="s">
        <v>14</v>
      </c>
      <c r="D19" s="129">
        <v>18</v>
      </c>
      <c r="F19" s="4">
        <v>23000</v>
      </c>
      <c r="G19" s="8" t="s">
        <v>23</v>
      </c>
      <c r="H19" s="10">
        <f>F19*D19</f>
        <v>414000</v>
      </c>
      <c r="J19" s="4">
        <v>15000</v>
      </c>
      <c r="K19" s="8" t="s">
        <v>23</v>
      </c>
      <c r="L19" s="10">
        <f t="shared" si="5"/>
        <v>270000</v>
      </c>
      <c r="N19" s="80">
        <v>25000</v>
      </c>
      <c r="O19" s="8" t="s">
        <v>23</v>
      </c>
      <c r="P19" s="10">
        <f t="shared" si="6"/>
        <v>450000</v>
      </c>
      <c r="R19" s="10">
        <f t="shared" si="7"/>
        <v>21000</v>
      </c>
      <c r="S19" s="10">
        <v>0</v>
      </c>
      <c r="T19" s="10">
        <f>R19*D19</f>
        <v>378000</v>
      </c>
    </row>
    <row r="20" spans="2:20" ht="24.75" customHeight="1" x14ac:dyDescent="0.25">
      <c r="B20" s="32">
        <v>12</v>
      </c>
      <c r="C20" s="126" t="s">
        <v>53</v>
      </c>
      <c r="D20" s="129">
        <v>18</v>
      </c>
      <c r="F20" s="4">
        <v>120000</v>
      </c>
      <c r="G20" s="8" t="s">
        <v>23</v>
      </c>
      <c r="H20" s="10">
        <f>F20*D20</f>
        <v>2160000</v>
      </c>
      <c r="J20" s="4">
        <v>40000</v>
      </c>
      <c r="K20" s="8" t="s">
        <v>23</v>
      </c>
      <c r="L20" s="10">
        <f t="shared" si="5"/>
        <v>720000</v>
      </c>
      <c r="N20" s="80">
        <v>70000</v>
      </c>
      <c r="O20" s="8" t="s">
        <v>23</v>
      </c>
      <c r="P20" s="10">
        <f t="shared" si="6"/>
        <v>1260000</v>
      </c>
      <c r="R20" s="10">
        <f t="shared" si="7"/>
        <v>76666.666666666672</v>
      </c>
      <c r="S20" s="10">
        <v>0</v>
      </c>
      <c r="T20" s="10">
        <f>R20*D20</f>
        <v>1380000</v>
      </c>
    </row>
    <row r="21" spans="2:20" ht="24.75" customHeight="1" x14ac:dyDescent="0.25">
      <c r="B21" s="32">
        <v>13</v>
      </c>
      <c r="C21" s="126" t="s">
        <v>81</v>
      </c>
      <c r="D21" s="129">
        <v>18</v>
      </c>
      <c r="F21" s="80">
        <v>100000</v>
      </c>
      <c r="G21" s="124" t="s">
        <v>23</v>
      </c>
      <c r="H21" s="10">
        <f t="shared" ref="H21:H27" si="8">F21*D21</f>
        <v>1800000</v>
      </c>
      <c r="J21" s="4">
        <v>40000</v>
      </c>
      <c r="K21" s="8" t="s">
        <v>23</v>
      </c>
      <c r="L21" s="10">
        <f t="shared" si="5"/>
        <v>720000</v>
      </c>
      <c r="N21" s="80">
        <v>40000</v>
      </c>
      <c r="O21" s="8" t="s">
        <v>23</v>
      </c>
      <c r="P21" s="10">
        <f t="shared" si="6"/>
        <v>720000</v>
      </c>
      <c r="R21" s="10">
        <f t="shared" si="7"/>
        <v>60000</v>
      </c>
      <c r="S21" s="10">
        <v>0</v>
      </c>
      <c r="T21" s="10">
        <f t="shared" ref="T21:T27" si="9">R21*D21</f>
        <v>1080000</v>
      </c>
    </row>
    <row r="22" spans="2:20" ht="24.75" customHeight="1" x14ac:dyDescent="0.25">
      <c r="B22" s="32">
        <v>14</v>
      </c>
      <c r="C22" s="126" t="s">
        <v>82</v>
      </c>
      <c r="D22" s="129">
        <v>18</v>
      </c>
      <c r="F22" s="80">
        <v>100000</v>
      </c>
      <c r="G22" s="124" t="s">
        <v>23</v>
      </c>
      <c r="H22" s="10">
        <f t="shared" si="8"/>
        <v>1800000</v>
      </c>
      <c r="J22" s="4">
        <v>30000</v>
      </c>
      <c r="K22" s="8" t="s">
        <v>23</v>
      </c>
      <c r="L22" s="10">
        <f t="shared" si="5"/>
        <v>540000</v>
      </c>
      <c r="N22" s="80">
        <v>40000</v>
      </c>
      <c r="O22" s="8" t="s">
        <v>23</v>
      </c>
      <c r="P22" s="10">
        <f t="shared" si="6"/>
        <v>720000</v>
      </c>
      <c r="R22" s="10">
        <f t="shared" si="7"/>
        <v>56666.666666666664</v>
      </c>
      <c r="S22" s="10">
        <v>0</v>
      </c>
      <c r="T22" s="10">
        <f t="shared" si="9"/>
        <v>1020000</v>
      </c>
    </row>
    <row r="23" spans="2:20" ht="24.75" customHeight="1" x14ac:dyDescent="0.25">
      <c r="B23" s="32">
        <v>15</v>
      </c>
      <c r="C23" s="126" t="s">
        <v>83</v>
      </c>
      <c r="D23" s="129">
        <v>18</v>
      </c>
      <c r="F23" s="80">
        <v>100000</v>
      </c>
      <c r="G23" s="124" t="s">
        <v>23</v>
      </c>
      <c r="H23" s="10">
        <f t="shared" si="8"/>
        <v>1800000</v>
      </c>
      <c r="J23" s="4">
        <v>50000</v>
      </c>
      <c r="K23" s="8" t="s">
        <v>23</v>
      </c>
      <c r="L23" s="10">
        <f t="shared" si="5"/>
        <v>900000</v>
      </c>
      <c r="N23" s="80">
        <v>30000</v>
      </c>
      <c r="O23" s="8" t="s">
        <v>23</v>
      </c>
      <c r="P23" s="10">
        <f t="shared" si="6"/>
        <v>540000</v>
      </c>
      <c r="R23" s="10">
        <f t="shared" si="7"/>
        <v>60000</v>
      </c>
      <c r="S23" s="10">
        <v>0</v>
      </c>
      <c r="T23" s="10">
        <f t="shared" si="9"/>
        <v>1080000</v>
      </c>
    </row>
    <row r="24" spans="2:20" ht="24.75" customHeight="1" x14ac:dyDescent="0.25">
      <c r="B24" s="32">
        <v>16</v>
      </c>
      <c r="C24" s="126" t="s">
        <v>84</v>
      </c>
      <c r="D24" s="129">
        <v>18</v>
      </c>
      <c r="F24" s="80">
        <v>90000</v>
      </c>
      <c r="G24" s="124" t="s">
        <v>23</v>
      </c>
      <c r="H24" s="10">
        <f t="shared" si="8"/>
        <v>1620000</v>
      </c>
      <c r="J24" s="4">
        <v>50000</v>
      </c>
      <c r="K24" s="8" t="s">
        <v>23</v>
      </c>
      <c r="L24" s="10">
        <f t="shared" si="5"/>
        <v>900000</v>
      </c>
      <c r="N24" s="80">
        <v>40000</v>
      </c>
      <c r="O24" s="8" t="s">
        <v>23</v>
      </c>
      <c r="P24" s="10">
        <f t="shared" si="6"/>
        <v>720000</v>
      </c>
      <c r="R24" s="10">
        <f t="shared" si="7"/>
        <v>60000</v>
      </c>
      <c r="S24" s="10">
        <v>0</v>
      </c>
      <c r="T24" s="10">
        <f t="shared" si="9"/>
        <v>1080000</v>
      </c>
    </row>
    <row r="25" spans="2:20" ht="24.75" customHeight="1" x14ac:dyDescent="0.25">
      <c r="B25" s="32">
        <v>17</v>
      </c>
      <c r="C25" s="126" t="s">
        <v>85</v>
      </c>
      <c r="D25" s="129">
        <v>18</v>
      </c>
      <c r="F25" s="80">
        <v>100000</v>
      </c>
      <c r="G25" s="124" t="s">
        <v>23</v>
      </c>
      <c r="H25" s="10">
        <f t="shared" si="8"/>
        <v>1800000</v>
      </c>
      <c r="J25" s="4">
        <v>40000</v>
      </c>
      <c r="K25" s="8" t="s">
        <v>23</v>
      </c>
      <c r="L25" s="10">
        <f t="shared" si="5"/>
        <v>720000</v>
      </c>
      <c r="N25" s="80">
        <v>25000</v>
      </c>
      <c r="O25" s="8" t="s">
        <v>23</v>
      </c>
      <c r="P25" s="10">
        <f t="shared" si="6"/>
        <v>450000</v>
      </c>
      <c r="R25" s="10">
        <f t="shared" si="7"/>
        <v>55000</v>
      </c>
      <c r="S25" s="10">
        <v>0</v>
      </c>
      <c r="T25" s="10">
        <f t="shared" si="9"/>
        <v>990000</v>
      </c>
    </row>
    <row r="26" spans="2:20" ht="24.75" customHeight="1" x14ac:dyDescent="0.25">
      <c r="B26" s="32">
        <v>18</v>
      </c>
      <c r="C26" s="126" t="s">
        <v>86</v>
      </c>
      <c r="D26" s="129">
        <v>18</v>
      </c>
      <c r="F26" s="80">
        <v>80000</v>
      </c>
      <c r="G26" s="124" t="s">
        <v>23</v>
      </c>
      <c r="H26" s="10">
        <f t="shared" si="8"/>
        <v>1440000</v>
      </c>
      <c r="J26" s="4">
        <v>50000</v>
      </c>
      <c r="K26" s="8" t="s">
        <v>23</v>
      </c>
      <c r="L26" s="10">
        <f t="shared" si="5"/>
        <v>900000</v>
      </c>
      <c r="N26" s="80">
        <v>80000</v>
      </c>
      <c r="O26" s="8" t="s">
        <v>23</v>
      </c>
      <c r="P26" s="10">
        <f t="shared" si="6"/>
        <v>1440000</v>
      </c>
      <c r="R26" s="10">
        <f t="shared" si="7"/>
        <v>70000</v>
      </c>
      <c r="S26" s="10">
        <v>0</v>
      </c>
      <c r="T26" s="10">
        <f t="shared" si="9"/>
        <v>1260000</v>
      </c>
    </row>
    <row r="27" spans="2:20" ht="24.75" customHeight="1" x14ac:dyDescent="0.25">
      <c r="B27" s="32">
        <v>19</v>
      </c>
      <c r="C27" s="126" t="s">
        <v>15</v>
      </c>
      <c r="D27" s="129">
        <v>18</v>
      </c>
      <c r="F27" s="80">
        <v>75000</v>
      </c>
      <c r="G27" s="124" t="s">
        <v>23</v>
      </c>
      <c r="H27" s="10">
        <f t="shared" si="8"/>
        <v>1350000</v>
      </c>
      <c r="J27" s="4">
        <v>50000</v>
      </c>
      <c r="K27" s="8" t="s">
        <v>23</v>
      </c>
      <c r="L27" s="10">
        <f>J27*D27</f>
        <v>900000</v>
      </c>
      <c r="N27" s="80">
        <v>75000</v>
      </c>
      <c r="O27" s="8" t="s">
        <v>23</v>
      </c>
      <c r="P27" s="10">
        <f t="shared" si="6"/>
        <v>1350000</v>
      </c>
      <c r="R27" s="10">
        <f t="shared" si="7"/>
        <v>66666.666666666672</v>
      </c>
      <c r="S27" s="10">
        <v>0</v>
      </c>
      <c r="T27" s="10">
        <f t="shared" si="9"/>
        <v>1200000</v>
      </c>
    </row>
    <row r="28" spans="2:20" ht="21.75" customHeight="1" x14ac:dyDescent="0.25">
      <c r="B28" s="276" t="s">
        <v>73</v>
      </c>
      <c r="C28" s="230"/>
      <c r="D28" s="230"/>
      <c r="F28" s="4"/>
      <c r="J28" s="4"/>
      <c r="N28" s="4"/>
    </row>
    <row r="29" spans="2:20" ht="54.75" customHeight="1" x14ac:dyDescent="0.25">
      <c r="B29" s="32">
        <v>20</v>
      </c>
      <c r="C29" s="120" t="s">
        <v>74</v>
      </c>
      <c r="D29" s="121">
        <v>18</v>
      </c>
      <c r="F29" s="4">
        <v>900000</v>
      </c>
      <c r="G29" s="8" t="s">
        <v>23</v>
      </c>
      <c r="H29" s="10">
        <f>D29*F29</f>
        <v>16200000</v>
      </c>
      <c r="J29" s="4">
        <v>200000</v>
      </c>
      <c r="K29" s="127">
        <f>J29*D29*19%</f>
        <v>684000</v>
      </c>
      <c r="L29" s="10">
        <f>D29*J29+K29</f>
        <v>4284000</v>
      </c>
      <c r="N29" s="80">
        <v>450000</v>
      </c>
      <c r="O29" s="8" t="s">
        <v>23</v>
      </c>
      <c r="P29" s="10">
        <f t="shared" ref="P29:P32" si="10">N29*D29</f>
        <v>8100000</v>
      </c>
      <c r="R29" s="128">
        <f>AVERAGE(F29,238000,N29)</f>
        <v>529333.33333333337</v>
      </c>
      <c r="S29" s="11"/>
      <c r="T29" s="10">
        <f>R29*D29</f>
        <v>9528000</v>
      </c>
    </row>
    <row r="30" spans="2:20" ht="49.5" customHeight="1" x14ac:dyDescent="0.25">
      <c r="B30" s="32">
        <v>21</v>
      </c>
      <c r="C30" s="120" t="s">
        <v>75</v>
      </c>
      <c r="D30" s="121">
        <v>18</v>
      </c>
      <c r="F30" s="4">
        <v>130000</v>
      </c>
      <c r="G30" s="8" t="s">
        <v>23</v>
      </c>
      <c r="H30" s="10">
        <f>D30*F30</f>
        <v>2340000</v>
      </c>
      <c r="J30" s="4">
        <v>65000</v>
      </c>
      <c r="K30" s="8" t="s">
        <v>23</v>
      </c>
      <c r="L30" s="10">
        <f t="shared" ref="L30:L31" si="11">J30*D30</f>
        <v>1170000</v>
      </c>
      <c r="N30" s="80">
        <v>105000</v>
      </c>
      <c r="O30" s="8" t="s">
        <v>23</v>
      </c>
      <c r="P30" s="10">
        <f t="shared" si="10"/>
        <v>1890000</v>
      </c>
      <c r="R30" s="10">
        <f>AVERAGE(F30,J30,N30)</f>
        <v>100000</v>
      </c>
      <c r="S30" s="11"/>
      <c r="T30" s="10">
        <f t="shared" ref="T30:T32" si="12">R30*D30</f>
        <v>1800000</v>
      </c>
    </row>
    <row r="31" spans="2:20" ht="49.5" customHeight="1" x14ac:dyDescent="0.25">
      <c r="B31" s="32">
        <v>22</v>
      </c>
      <c r="C31" s="130" t="s">
        <v>87</v>
      </c>
      <c r="D31" s="121">
        <v>18</v>
      </c>
      <c r="F31" s="4">
        <v>100000</v>
      </c>
      <c r="G31" s="8" t="s">
        <v>23</v>
      </c>
      <c r="H31" s="10">
        <f>D31*F31</f>
        <v>1800000</v>
      </c>
      <c r="J31" s="4">
        <v>0</v>
      </c>
      <c r="K31" s="8" t="s">
        <v>23</v>
      </c>
      <c r="L31" s="10">
        <f t="shared" si="11"/>
        <v>0</v>
      </c>
      <c r="N31" s="80">
        <v>90000</v>
      </c>
      <c r="O31" s="8" t="s">
        <v>23</v>
      </c>
      <c r="P31" s="10">
        <f t="shared" si="10"/>
        <v>1620000</v>
      </c>
      <c r="R31" s="10">
        <f>AVERAGE(F31,N31)</f>
        <v>95000</v>
      </c>
      <c r="S31" s="11"/>
      <c r="T31" s="128">
        <f>R31*D31</f>
        <v>1710000</v>
      </c>
    </row>
    <row r="32" spans="2:20" ht="49.5" customHeight="1" x14ac:dyDescent="0.25">
      <c r="B32" s="32">
        <v>23</v>
      </c>
      <c r="C32" s="120" t="s">
        <v>88</v>
      </c>
      <c r="D32" s="121">
        <v>18</v>
      </c>
      <c r="F32" s="4">
        <v>250000</v>
      </c>
      <c r="G32" s="8" t="s">
        <v>23</v>
      </c>
      <c r="H32" s="10">
        <f>D32*F32</f>
        <v>4500000</v>
      </c>
      <c r="J32" s="4">
        <v>50000</v>
      </c>
      <c r="K32" s="127">
        <f>J32*D32*19%</f>
        <v>171000</v>
      </c>
      <c r="L32" s="10">
        <f>D32*J32+K32</f>
        <v>1071000</v>
      </c>
      <c r="N32" s="80">
        <v>140000</v>
      </c>
      <c r="O32" s="8" t="s">
        <v>23</v>
      </c>
      <c r="P32" s="10">
        <f t="shared" si="10"/>
        <v>2520000</v>
      </c>
      <c r="R32" s="10">
        <f>AVERAGE(F32,59500,N32)</f>
        <v>149833.33333333334</v>
      </c>
      <c r="S32" s="11"/>
      <c r="T32" s="10">
        <f t="shared" si="12"/>
        <v>2697000</v>
      </c>
    </row>
    <row r="33" spans="2:24" ht="22.5" customHeight="1" thickBot="1" x14ac:dyDescent="0.3">
      <c r="B33" s="277" t="s">
        <v>37</v>
      </c>
      <c r="C33" s="277"/>
      <c r="F33" s="38">
        <f>F8+F9+F10+F11+F12+F13+F14+F15+F16+F18+F19+F20+F21+F22+F23+F24+F25+F26+F27+F29+F30+F31+F32</f>
        <v>3653000</v>
      </c>
      <c r="H33" s="38">
        <f>H8+H9+H10+H11+H12+H13+H14+H15+H16+H18+H19+H20+H21+H22+H23+H24+H25+H26+H27+H29+H30+H31+H32</f>
        <v>60824000</v>
      </c>
      <c r="J33" s="38">
        <f>J8+J9+J10+J11+J12+J13+J14+J15+J16+J18+J19+J20+J21+J22+J23+J24+J25+J26+J27+J29+J30+J31+J32</f>
        <v>1290000</v>
      </c>
      <c r="L33" s="38">
        <f>L8+L9+L10+L11+L12+L13+L14+L15+L16+L18+L19+L20+L21+L22+L23+L24+L25+L26+L27+L29+L30+L31+L32</f>
        <v>21120000</v>
      </c>
      <c r="N33" s="38">
        <f>N8+N9+N10+N11+N12+N13+N14+N15+N16+N18+N19+N20+N21+N22+N23+N24+N25+N26+N27+N29+N30+N31+N32</f>
        <v>1960000</v>
      </c>
      <c r="P33" s="38">
        <f>P8+P9+P10+P11+P12+P13+P14+P15+P16+P18+P19+P20+P21+P22+P23+P24+P25+P26+P27+P29+P30+P31+P32</f>
        <v>31835000</v>
      </c>
      <c r="R33" s="38">
        <f>R8+R9+R10+R11+R12+R13+R14+R15+R16+R18+R19+R20+R21+R22+R23+R24+R25+R26+R27+R29+R30+R31+R32</f>
        <v>2348500.0000000005</v>
      </c>
      <c r="T33" s="86">
        <f>T8+T9+T10+T11+T12+T13+T14+T15+T16+T18+T19+T20+T21+T22+T23+T24+T25+T26+T27+T29+T30+T31+T32</f>
        <v>38496333.333333336</v>
      </c>
    </row>
    <row r="34" spans="2:24" ht="15.75" thickTop="1" x14ac:dyDescent="0.25"/>
    <row r="35" spans="2:24" x14ac:dyDescent="0.25">
      <c r="L35" s="40"/>
      <c r="N35" s="40"/>
    </row>
    <row r="36" spans="2:24" x14ac:dyDescent="0.25">
      <c r="C36" t="s">
        <v>59</v>
      </c>
    </row>
    <row r="37" spans="2:24" x14ac:dyDescent="0.25">
      <c r="C37" t="s">
        <v>62</v>
      </c>
      <c r="L37" s="81"/>
    </row>
    <row r="38" spans="2:24" x14ac:dyDescent="0.25">
      <c r="T38" s="81"/>
      <c r="V38" s="81" t="e">
        <f>SUM(T8+T9+T10+T11+T12+T13+T15+#REF!+#REF!+#REF!+T18+T19+T20+#REF!+T29+T30+T32)</f>
        <v>#REF!</v>
      </c>
      <c r="X38" s="99">
        <v>26367667</v>
      </c>
    </row>
  </sheetData>
  <mergeCells count="28">
    <mergeCell ref="B28:D28"/>
    <mergeCell ref="B33:C33"/>
    <mergeCell ref="P5:P6"/>
    <mergeCell ref="R5:R6"/>
    <mergeCell ref="S5:S6"/>
    <mergeCell ref="F5:F6"/>
    <mergeCell ref="G5:G6"/>
    <mergeCell ref="T5:T6"/>
    <mergeCell ref="B7:D7"/>
    <mergeCell ref="B17:D17"/>
    <mergeCell ref="F17:H17"/>
    <mergeCell ref="J17:L17"/>
    <mergeCell ref="N17:P17"/>
    <mergeCell ref="R17:T17"/>
    <mergeCell ref="H5:H6"/>
    <mergeCell ref="J5:J6"/>
    <mergeCell ref="K5:K6"/>
    <mergeCell ref="L5:L6"/>
    <mergeCell ref="N5:N6"/>
    <mergeCell ref="O5:O6"/>
    <mergeCell ref="B5:B6"/>
    <mergeCell ref="C5:C6"/>
    <mergeCell ref="D5:D6"/>
    <mergeCell ref="B2:T2"/>
    <mergeCell ref="F4:H4"/>
    <mergeCell ref="J4:L4"/>
    <mergeCell ref="N4:P4"/>
    <mergeCell ref="R4:T4"/>
  </mergeCells>
  <pageMargins left="0.57999999999999996" right="0.19685039370078741" top="0.31496062992125984" bottom="0.31496062992125984" header="0.19685039370078741" footer="0.15748031496062992"/>
  <pageSetup scale="5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E2AF4-9621-4159-89DA-C0CC9351AB89}">
  <dimension ref="B2:X38"/>
  <sheetViews>
    <sheetView topLeftCell="A27" zoomScale="80" zoomScaleNormal="80" workbookViewId="0">
      <selection activeCell="L41" sqref="L41"/>
    </sheetView>
  </sheetViews>
  <sheetFormatPr baseColWidth="10" defaultRowHeight="15" x14ac:dyDescent="0.25"/>
  <cols>
    <col min="1" max="1" width="2.140625" customWidth="1"/>
    <col min="2" max="2" width="5.85546875" customWidth="1"/>
    <col min="3" max="3" width="46.28515625" customWidth="1"/>
    <col min="4" max="4" width="6.140625" customWidth="1"/>
    <col min="5" max="5" width="2.140625" hidden="1" customWidth="1"/>
    <col min="6" max="6" width="12" customWidth="1"/>
    <col min="7" max="7" width="10.42578125" customWidth="1"/>
    <col min="8" max="8" width="12.28515625" customWidth="1"/>
    <col min="9" max="9" width="1.7109375" hidden="1" customWidth="1"/>
    <col min="10" max="10" width="11.7109375" customWidth="1"/>
    <col min="11" max="11" width="12" customWidth="1"/>
    <col min="12" max="12" width="12.7109375" customWidth="1"/>
    <col min="13" max="13" width="1.85546875" hidden="1" customWidth="1"/>
    <col min="14" max="14" width="12.7109375" customWidth="1"/>
    <col min="15" max="15" width="10.7109375" customWidth="1"/>
    <col min="16" max="16" width="12.85546875" customWidth="1"/>
    <col min="17" max="17" width="2.42578125" hidden="1" customWidth="1"/>
    <col min="18" max="18" width="11.42578125" customWidth="1"/>
    <col min="19" max="19" width="10.85546875" customWidth="1"/>
    <col min="20" max="20" width="16.7109375" customWidth="1"/>
    <col min="22" max="22" width="12.85546875" bestFit="1" customWidth="1"/>
    <col min="24" max="24" width="15.28515625" bestFit="1" customWidth="1"/>
  </cols>
  <sheetData>
    <row r="2" spans="2:20" ht="25.5" customHeight="1" x14ac:dyDescent="0.25">
      <c r="B2" s="225" t="s">
        <v>80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</row>
    <row r="4" spans="2:20" ht="20.25" customHeight="1" x14ac:dyDescent="0.25">
      <c r="C4" s="85">
        <v>2026</v>
      </c>
      <c r="D4" s="2"/>
      <c r="E4" s="3"/>
      <c r="F4" s="299" t="s">
        <v>36</v>
      </c>
      <c r="G4" s="299"/>
      <c r="H4" s="299"/>
      <c r="I4" s="45"/>
      <c r="J4" s="300" t="s">
        <v>38</v>
      </c>
      <c r="K4" s="300"/>
      <c r="L4" s="300"/>
      <c r="M4" s="11"/>
      <c r="N4" s="299" t="s">
        <v>35</v>
      </c>
      <c r="O4" s="299"/>
      <c r="P4" s="299"/>
      <c r="Q4" s="11"/>
      <c r="R4" s="301" t="s">
        <v>40</v>
      </c>
      <c r="S4" s="301"/>
      <c r="T4" s="301"/>
    </row>
    <row r="5" spans="2:20" ht="21" customHeight="1" x14ac:dyDescent="0.25">
      <c r="B5" s="227" t="s">
        <v>0</v>
      </c>
      <c r="C5" s="227" t="s">
        <v>1</v>
      </c>
      <c r="D5" s="227" t="s">
        <v>58</v>
      </c>
      <c r="F5" s="302" t="s">
        <v>3</v>
      </c>
      <c r="G5" s="302" t="s">
        <v>22</v>
      </c>
      <c r="H5" s="302" t="s">
        <v>39</v>
      </c>
      <c r="J5" s="302" t="s">
        <v>3</v>
      </c>
      <c r="K5" s="302" t="s">
        <v>22</v>
      </c>
      <c r="L5" s="302" t="s">
        <v>39</v>
      </c>
      <c r="N5" s="302" t="s">
        <v>3</v>
      </c>
      <c r="O5" s="302" t="s">
        <v>22</v>
      </c>
      <c r="P5" s="302" t="s">
        <v>39</v>
      </c>
      <c r="R5" s="302" t="s">
        <v>3</v>
      </c>
      <c r="S5" s="302" t="s">
        <v>22</v>
      </c>
      <c r="T5" s="302" t="s">
        <v>39</v>
      </c>
    </row>
    <row r="6" spans="2:20" ht="21" customHeight="1" x14ac:dyDescent="0.25">
      <c r="B6" s="228"/>
      <c r="C6" s="228"/>
      <c r="D6" s="228"/>
      <c r="F6" s="228"/>
      <c r="G6" s="228"/>
      <c r="H6" s="228"/>
      <c r="J6" s="228"/>
      <c r="K6" s="228"/>
      <c r="L6" s="228"/>
      <c r="N6" s="228"/>
      <c r="O6" s="228"/>
      <c r="P6" s="228"/>
      <c r="R6" s="228"/>
      <c r="S6" s="228"/>
      <c r="T6" s="228"/>
    </row>
    <row r="7" spans="2:20" ht="16.5" customHeight="1" x14ac:dyDescent="0.25">
      <c r="B7" s="234" t="s">
        <v>72</v>
      </c>
      <c r="C7" s="235"/>
      <c r="D7" s="235"/>
    </row>
    <row r="8" spans="2:20" ht="33" customHeight="1" x14ac:dyDescent="0.25">
      <c r="B8" s="6">
        <v>1</v>
      </c>
      <c r="C8" s="119" t="s">
        <v>63</v>
      </c>
      <c r="D8" s="121">
        <v>7</v>
      </c>
      <c r="E8" s="100"/>
      <c r="F8" s="4">
        <v>75000</v>
      </c>
      <c r="G8" s="8" t="s">
        <v>23</v>
      </c>
      <c r="H8" s="10">
        <f t="shared" ref="H8:H16" si="0">F8*D8</f>
        <v>525000</v>
      </c>
      <c r="J8" s="4">
        <v>40000</v>
      </c>
      <c r="K8" s="8" t="s">
        <v>23</v>
      </c>
      <c r="L8" s="10">
        <f t="shared" ref="L8:L16" si="1">J8*D8</f>
        <v>280000</v>
      </c>
      <c r="N8" s="4">
        <v>45000</v>
      </c>
      <c r="O8" s="8" t="s">
        <v>23</v>
      </c>
      <c r="P8" s="10">
        <f t="shared" ref="P8:P16" si="2">N8*D8</f>
        <v>315000</v>
      </c>
      <c r="R8" s="10">
        <f>AVERAGE(F8,J8,N8)</f>
        <v>53333.333333333336</v>
      </c>
      <c r="S8" s="10">
        <v>0</v>
      </c>
      <c r="T8" s="10">
        <f>R8*D8</f>
        <v>373333.33333333337</v>
      </c>
    </row>
    <row r="9" spans="2:20" ht="33" customHeight="1" x14ac:dyDescent="0.25">
      <c r="B9" s="6">
        <v>2</v>
      </c>
      <c r="C9" s="119" t="s">
        <v>64</v>
      </c>
      <c r="D9" s="129">
        <v>18</v>
      </c>
      <c r="E9" s="100"/>
      <c r="F9" s="4">
        <v>80000</v>
      </c>
      <c r="G9" s="8" t="s">
        <v>23</v>
      </c>
      <c r="H9" s="10">
        <f t="shared" si="0"/>
        <v>1440000</v>
      </c>
      <c r="J9" s="4">
        <v>40000</v>
      </c>
      <c r="K9" s="8" t="s">
        <v>23</v>
      </c>
      <c r="L9" s="10">
        <f t="shared" si="1"/>
        <v>720000</v>
      </c>
      <c r="N9" s="4">
        <v>60000</v>
      </c>
      <c r="O9" s="8" t="s">
        <v>23</v>
      </c>
      <c r="P9" s="10">
        <f t="shared" si="2"/>
        <v>1080000</v>
      </c>
      <c r="R9" s="10">
        <f t="shared" ref="R9:R16" si="3">AVERAGE(F9,J9,N9)</f>
        <v>60000</v>
      </c>
      <c r="S9" s="10">
        <v>0</v>
      </c>
      <c r="T9" s="10">
        <f t="shared" ref="T9:T16" si="4">R9*D9</f>
        <v>1080000</v>
      </c>
    </row>
    <row r="10" spans="2:20" ht="33" customHeight="1" x14ac:dyDescent="0.25">
      <c r="B10" s="6">
        <v>3</v>
      </c>
      <c r="C10" s="119" t="s">
        <v>65</v>
      </c>
      <c r="D10" s="121">
        <v>5</v>
      </c>
      <c r="E10" s="100"/>
      <c r="F10" s="4">
        <v>75000</v>
      </c>
      <c r="G10" s="8" t="s">
        <v>23</v>
      </c>
      <c r="H10" s="10">
        <f t="shared" si="0"/>
        <v>375000</v>
      </c>
      <c r="J10" s="4">
        <v>40000</v>
      </c>
      <c r="K10" s="8" t="s">
        <v>23</v>
      </c>
      <c r="L10" s="10">
        <f t="shared" si="1"/>
        <v>200000</v>
      </c>
      <c r="N10" s="4">
        <v>45000</v>
      </c>
      <c r="O10" s="8" t="s">
        <v>23</v>
      </c>
      <c r="P10" s="10">
        <f t="shared" si="2"/>
        <v>225000</v>
      </c>
      <c r="R10" s="10">
        <f t="shared" si="3"/>
        <v>53333.333333333336</v>
      </c>
      <c r="S10" s="10">
        <v>0</v>
      </c>
      <c r="T10" s="10">
        <f t="shared" si="4"/>
        <v>266666.66666666669</v>
      </c>
    </row>
    <row r="11" spans="2:20" ht="33" customHeight="1" x14ac:dyDescent="0.25">
      <c r="B11" s="6">
        <v>4</v>
      </c>
      <c r="C11" s="119" t="s">
        <v>46</v>
      </c>
      <c r="D11" s="121">
        <v>3</v>
      </c>
      <c r="E11" s="100"/>
      <c r="F11" s="4">
        <v>150000</v>
      </c>
      <c r="G11" s="8" t="s">
        <v>23</v>
      </c>
      <c r="H11" s="10">
        <f t="shared" si="0"/>
        <v>450000</v>
      </c>
      <c r="J11" s="4">
        <v>100000</v>
      </c>
      <c r="K11" s="8" t="s">
        <v>23</v>
      </c>
      <c r="L11" s="10">
        <f t="shared" si="1"/>
        <v>300000</v>
      </c>
      <c r="N11" s="4">
        <v>110000</v>
      </c>
      <c r="O11" s="8" t="s">
        <v>23</v>
      </c>
      <c r="P11" s="10">
        <f t="shared" si="2"/>
        <v>330000</v>
      </c>
      <c r="R11" s="10">
        <f t="shared" si="3"/>
        <v>120000</v>
      </c>
      <c r="S11" s="10">
        <v>0</v>
      </c>
      <c r="T11" s="10">
        <f t="shared" si="4"/>
        <v>360000</v>
      </c>
    </row>
    <row r="12" spans="2:20" ht="33" customHeight="1" x14ac:dyDescent="0.25">
      <c r="B12" s="6">
        <v>5</v>
      </c>
      <c r="C12" s="120" t="s">
        <v>48</v>
      </c>
      <c r="D12" s="129">
        <v>18</v>
      </c>
      <c r="E12" s="100"/>
      <c r="F12" s="4">
        <v>75000</v>
      </c>
      <c r="G12" s="8" t="s">
        <v>23</v>
      </c>
      <c r="H12" s="10">
        <f t="shared" si="0"/>
        <v>1350000</v>
      </c>
      <c r="J12" s="4">
        <v>30000</v>
      </c>
      <c r="K12" s="8" t="s">
        <v>23</v>
      </c>
      <c r="L12" s="10">
        <f t="shared" si="1"/>
        <v>540000</v>
      </c>
      <c r="N12" s="4">
        <v>45000</v>
      </c>
      <c r="O12" s="8" t="s">
        <v>23</v>
      </c>
      <c r="P12" s="10">
        <f t="shared" si="2"/>
        <v>810000</v>
      </c>
      <c r="R12" s="10">
        <f t="shared" si="3"/>
        <v>50000</v>
      </c>
      <c r="S12" s="10">
        <v>0</v>
      </c>
      <c r="T12" s="10">
        <f t="shared" si="4"/>
        <v>900000</v>
      </c>
    </row>
    <row r="13" spans="2:20" ht="33" customHeight="1" x14ac:dyDescent="0.25">
      <c r="B13" s="6">
        <v>6</v>
      </c>
      <c r="C13" s="120" t="s">
        <v>49</v>
      </c>
      <c r="D13" s="129">
        <v>18</v>
      </c>
      <c r="F13" s="4">
        <v>70000</v>
      </c>
      <c r="G13" s="8" t="s">
        <v>23</v>
      </c>
      <c r="H13" s="10">
        <f t="shared" si="0"/>
        <v>1260000</v>
      </c>
      <c r="J13" s="4">
        <v>40000</v>
      </c>
      <c r="K13" s="8" t="s">
        <v>23</v>
      </c>
      <c r="L13" s="10">
        <f t="shared" si="1"/>
        <v>720000</v>
      </c>
      <c r="N13" s="4">
        <v>50000</v>
      </c>
      <c r="O13" s="8" t="s">
        <v>23</v>
      </c>
      <c r="P13" s="10">
        <f t="shared" si="2"/>
        <v>900000</v>
      </c>
      <c r="R13" s="10">
        <f t="shared" si="3"/>
        <v>53333.333333333336</v>
      </c>
      <c r="S13" s="10">
        <v>0</v>
      </c>
      <c r="T13" s="10">
        <f t="shared" si="4"/>
        <v>960000</v>
      </c>
    </row>
    <row r="14" spans="2:20" s="100" customFormat="1" ht="33" customHeight="1" x14ac:dyDescent="0.25">
      <c r="B14" s="122">
        <v>7</v>
      </c>
      <c r="C14" s="130" t="s">
        <v>78</v>
      </c>
      <c r="D14" s="123">
        <v>0</v>
      </c>
      <c r="F14" s="80">
        <v>650000</v>
      </c>
      <c r="G14" s="124" t="s">
        <v>23</v>
      </c>
      <c r="H14" s="125">
        <f t="shared" si="0"/>
        <v>0</v>
      </c>
      <c r="J14" s="80">
        <v>250000</v>
      </c>
      <c r="K14" s="8" t="s">
        <v>23</v>
      </c>
      <c r="L14" s="125">
        <f t="shared" si="1"/>
        <v>0</v>
      </c>
      <c r="N14" s="80">
        <v>230000</v>
      </c>
      <c r="O14" s="8" t="s">
        <v>23</v>
      </c>
      <c r="P14" s="125">
        <f t="shared" si="2"/>
        <v>0</v>
      </c>
      <c r="R14" s="10">
        <f t="shared" si="3"/>
        <v>376666.66666666669</v>
      </c>
      <c r="S14" s="125">
        <v>0</v>
      </c>
      <c r="T14" s="128">
        <f t="shared" si="4"/>
        <v>0</v>
      </c>
    </row>
    <row r="15" spans="2:20" ht="33" customHeight="1" x14ac:dyDescent="0.25">
      <c r="B15" s="6">
        <v>8</v>
      </c>
      <c r="C15" s="130" t="s">
        <v>79</v>
      </c>
      <c r="D15" s="121">
        <v>0</v>
      </c>
      <c r="F15" s="4">
        <v>150000</v>
      </c>
      <c r="G15" s="8" t="s">
        <v>23</v>
      </c>
      <c r="H15" s="10">
        <f t="shared" si="0"/>
        <v>0</v>
      </c>
      <c r="J15" s="4">
        <v>0</v>
      </c>
      <c r="K15" s="8" t="s">
        <v>23</v>
      </c>
      <c r="L15" s="10">
        <f t="shared" si="1"/>
        <v>0</v>
      </c>
      <c r="N15" s="4">
        <v>70000</v>
      </c>
      <c r="O15" s="8" t="s">
        <v>23</v>
      </c>
      <c r="P15" s="10">
        <f t="shared" si="2"/>
        <v>0</v>
      </c>
      <c r="R15" s="10">
        <f t="shared" si="3"/>
        <v>73333.333333333328</v>
      </c>
      <c r="S15" s="10">
        <v>0</v>
      </c>
      <c r="T15" s="128">
        <f t="shared" si="4"/>
        <v>0</v>
      </c>
    </row>
    <row r="16" spans="2:20" s="100" customFormat="1" ht="33" customHeight="1" x14ac:dyDescent="0.25">
      <c r="B16" s="122">
        <v>9</v>
      </c>
      <c r="C16" s="119" t="s">
        <v>51</v>
      </c>
      <c r="D16" s="123">
        <v>7</v>
      </c>
      <c r="F16" s="4">
        <v>80000</v>
      </c>
      <c r="G16" s="8" t="s">
        <v>23</v>
      </c>
      <c r="H16" s="10">
        <f t="shared" si="0"/>
        <v>560000</v>
      </c>
      <c r="J16" s="4">
        <v>45000</v>
      </c>
      <c r="K16" s="8" t="s">
        <v>23</v>
      </c>
      <c r="L16" s="10">
        <f t="shared" si="1"/>
        <v>315000</v>
      </c>
      <c r="N16" s="80">
        <v>65000</v>
      </c>
      <c r="O16" s="8" t="s">
        <v>23</v>
      </c>
      <c r="P16" s="10">
        <f t="shared" si="2"/>
        <v>455000</v>
      </c>
      <c r="R16" s="10">
        <f t="shared" si="3"/>
        <v>63333.333333333336</v>
      </c>
      <c r="S16" s="125">
        <v>0</v>
      </c>
      <c r="T16" s="125">
        <f t="shared" si="4"/>
        <v>443333.33333333337</v>
      </c>
    </row>
    <row r="17" spans="2:20" ht="18.75" customHeight="1" x14ac:dyDescent="0.25">
      <c r="B17" s="276" t="s">
        <v>16</v>
      </c>
      <c r="C17" s="230"/>
      <c r="D17" s="230"/>
      <c r="F17" s="221"/>
      <c r="G17" s="222"/>
      <c r="H17" s="222"/>
      <c r="J17" s="221"/>
      <c r="K17" s="222"/>
      <c r="L17" s="222"/>
      <c r="N17" s="221"/>
      <c r="O17" s="222"/>
      <c r="P17" s="222"/>
      <c r="R17" s="223"/>
      <c r="S17" s="224"/>
      <c r="T17" s="224"/>
    </row>
    <row r="18" spans="2:20" ht="24.75" customHeight="1" x14ac:dyDescent="0.25">
      <c r="B18" s="32">
        <v>10</v>
      </c>
      <c r="C18" s="126" t="s">
        <v>52</v>
      </c>
      <c r="D18" s="129">
        <v>18</v>
      </c>
      <c r="F18" s="4">
        <v>80000</v>
      </c>
      <c r="G18" s="8" t="s">
        <v>23</v>
      </c>
      <c r="H18" s="10">
        <f>F18*D18</f>
        <v>1440000</v>
      </c>
      <c r="J18" s="4">
        <v>25000</v>
      </c>
      <c r="K18" s="8" t="s">
        <v>23</v>
      </c>
      <c r="L18" s="10">
        <f t="shared" ref="L18:L26" si="5">J18*D18</f>
        <v>450000</v>
      </c>
      <c r="N18" s="80">
        <v>30000</v>
      </c>
      <c r="O18" s="8" t="s">
        <v>23</v>
      </c>
      <c r="P18" s="10">
        <f t="shared" ref="P18:P27" si="6">N18*D18</f>
        <v>540000</v>
      </c>
      <c r="R18" s="10">
        <f t="shared" ref="R18:R27" si="7">AVERAGE(F18,J18,N18)</f>
        <v>45000</v>
      </c>
      <c r="S18" s="10">
        <v>0</v>
      </c>
      <c r="T18" s="10">
        <f>R18*D18</f>
        <v>810000</v>
      </c>
    </row>
    <row r="19" spans="2:20" ht="24.75" customHeight="1" x14ac:dyDescent="0.25">
      <c r="B19" s="32">
        <v>11</v>
      </c>
      <c r="C19" s="126" t="s">
        <v>14</v>
      </c>
      <c r="D19" s="129">
        <v>18</v>
      </c>
      <c r="F19" s="4">
        <v>23000</v>
      </c>
      <c r="G19" s="8" t="s">
        <v>23</v>
      </c>
      <c r="H19" s="10">
        <f>F19*D19</f>
        <v>414000</v>
      </c>
      <c r="J19" s="4">
        <v>15000</v>
      </c>
      <c r="K19" s="8" t="s">
        <v>23</v>
      </c>
      <c r="L19" s="10">
        <f t="shared" si="5"/>
        <v>270000</v>
      </c>
      <c r="N19" s="80">
        <v>25000</v>
      </c>
      <c r="O19" s="8" t="s">
        <v>23</v>
      </c>
      <c r="P19" s="10">
        <f t="shared" si="6"/>
        <v>450000</v>
      </c>
      <c r="R19" s="10">
        <f t="shared" si="7"/>
        <v>21000</v>
      </c>
      <c r="S19" s="10">
        <v>0</v>
      </c>
      <c r="T19" s="10">
        <f>R19*D19</f>
        <v>378000</v>
      </c>
    </row>
    <row r="20" spans="2:20" ht="24.75" customHeight="1" x14ac:dyDescent="0.25">
      <c r="B20" s="32">
        <v>12</v>
      </c>
      <c r="C20" s="126" t="s">
        <v>53</v>
      </c>
      <c r="D20" s="129">
        <v>18</v>
      </c>
      <c r="F20" s="4">
        <v>120000</v>
      </c>
      <c r="G20" s="8" t="s">
        <v>23</v>
      </c>
      <c r="H20" s="10">
        <f>F20*D20</f>
        <v>2160000</v>
      </c>
      <c r="J20" s="4">
        <v>40000</v>
      </c>
      <c r="K20" s="8" t="s">
        <v>23</v>
      </c>
      <c r="L20" s="10">
        <f t="shared" si="5"/>
        <v>720000</v>
      </c>
      <c r="N20" s="80">
        <v>70000</v>
      </c>
      <c r="O20" s="8" t="s">
        <v>23</v>
      </c>
      <c r="P20" s="10">
        <f t="shared" si="6"/>
        <v>1260000</v>
      </c>
      <c r="R20" s="10">
        <f t="shared" si="7"/>
        <v>76666.666666666672</v>
      </c>
      <c r="S20" s="10">
        <v>0</v>
      </c>
      <c r="T20" s="10">
        <f>R20*D20</f>
        <v>1380000</v>
      </c>
    </row>
    <row r="21" spans="2:20" ht="24.75" customHeight="1" x14ac:dyDescent="0.25">
      <c r="B21" s="32">
        <v>13</v>
      </c>
      <c r="C21" s="126" t="s">
        <v>81</v>
      </c>
      <c r="D21" s="129">
        <v>18</v>
      </c>
      <c r="F21" s="80">
        <v>100000</v>
      </c>
      <c r="G21" s="124" t="s">
        <v>23</v>
      </c>
      <c r="H21" s="10">
        <f t="shared" ref="H21:H27" si="8">F21*D21</f>
        <v>1800000</v>
      </c>
      <c r="J21" s="4">
        <v>40000</v>
      </c>
      <c r="K21" s="8" t="s">
        <v>23</v>
      </c>
      <c r="L21" s="10">
        <f t="shared" si="5"/>
        <v>720000</v>
      </c>
      <c r="N21" s="80">
        <v>40000</v>
      </c>
      <c r="O21" s="8" t="s">
        <v>23</v>
      </c>
      <c r="P21" s="10">
        <f t="shared" si="6"/>
        <v>720000</v>
      </c>
      <c r="R21" s="10">
        <f t="shared" si="7"/>
        <v>60000</v>
      </c>
      <c r="S21" s="10">
        <v>0</v>
      </c>
      <c r="T21" s="10">
        <f t="shared" ref="T21:T27" si="9">R21*D21</f>
        <v>1080000</v>
      </c>
    </row>
    <row r="22" spans="2:20" ht="24.75" customHeight="1" x14ac:dyDescent="0.25">
      <c r="B22" s="32">
        <v>14</v>
      </c>
      <c r="C22" s="126" t="s">
        <v>82</v>
      </c>
      <c r="D22" s="129">
        <v>18</v>
      </c>
      <c r="F22" s="80">
        <v>100000</v>
      </c>
      <c r="G22" s="124" t="s">
        <v>23</v>
      </c>
      <c r="H22" s="10">
        <f t="shared" si="8"/>
        <v>1800000</v>
      </c>
      <c r="J22" s="4">
        <v>30000</v>
      </c>
      <c r="K22" s="8" t="s">
        <v>23</v>
      </c>
      <c r="L22" s="10">
        <f t="shared" si="5"/>
        <v>540000</v>
      </c>
      <c r="N22" s="80">
        <v>40000</v>
      </c>
      <c r="O22" s="8" t="s">
        <v>23</v>
      </c>
      <c r="P22" s="10">
        <f t="shared" si="6"/>
        <v>720000</v>
      </c>
      <c r="R22" s="10">
        <f t="shared" si="7"/>
        <v>56666.666666666664</v>
      </c>
      <c r="S22" s="10">
        <v>0</v>
      </c>
      <c r="T22" s="10">
        <f t="shared" si="9"/>
        <v>1020000</v>
      </c>
    </row>
    <row r="23" spans="2:20" ht="24.75" customHeight="1" x14ac:dyDescent="0.25">
      <c r="B23" s="32">
        <v>15</v>
      </c>
      <c r="C23" s="126" t="s">
        <v>83</v>
      </c>
      <c r="D23" s="129">
        <v>18</v>
      </c>
      <c r="F23" s="80">
        <v>100000</v>
      </c>
      <c r="G23" s="124" t="s">
        <v>23</v>
      </c>
      <c r="H23" s="10">
        <f t="shared" si="8"/>
        <v>1800000</v>
      </c>
      <c r="J23" s="4">
        <v>50000</v>
      </c>
      <c r="K23" s="8" t="s">
        <v>23</v>
      </c>
      <c r="L23" s="10">
        <f t="shared" si="5"/>
        <v>900000</v>
      </c>
      <c r="N23" s="80">
        <v>30000</v>
      </c>
      <c r="O23" s="8" t="s">
        <v>23</v>
      </c>
      <c r="P23" s="10">
        <f t="shared" si="6"/>
        <v>540000</v>
      </c>
      <c r="R23" s="10">
        <f t="shared" si="7"/>
        <v>60000</v>
      </c>
      <c r="S23" s="10">
        <v>0</v>
      </c>
      <c r="T23" s="10">
        <f t="shared" si="9"/>
        <v>1080000</v>
      </c>
    </row>
    <row r="24" spans="2:20" ht="24.75" customHeight="1" x14ac:dyDescent="0.25">
      <c r="B24" s="32">
        <v>16</v>
      </c>
      <c r="C24" s="126" t="s">
        <v>84</v>
      </c>
      <c r="D24" s="129">
        <v>18</v>
      </c>
      <c r="F24" s="80">
        <v>90000</v>
      </c>
      <c r="G24" s="124" t="s">
        <v>23</v>
      </c>
      <c r="H24" s="10">
        <f t="shared" si="8"/>
        <v>1620000</v>
      </c>
      <c r="J24" s="4">
        <v>50000</v>
      </c>
      <c r="K24" s="8" t="s">
        <v>23</v>
      </c>
      <c r="L24" s="10">
        <f t="shared" si="5"/>
        <v>900000</v>
      </c>
      <c r="N24" s="80">
        <v>40000</v>
      </c>
      <c r="O24" s="8" t="s">
        <v>23</v>
      </c>
      <c r="P24" s="10">
        <f t="shared" si="6"/>
        <v>720000</v>
      </c>
      <c r="R24" s="10">
        <f t="shared" si="7"/>
        <v>60000</v>
      </c>
      <c r="S24" s="10">
        <v>0</v>
      </c>
      <c r="T24" s="10">
        <f t="shared" si="9"/>
        <v>1080000</v>
      </c>
    </row>
    <row r="25" spans="2:20" ht="24.75" customHeight="1" x14ac:dyDescent="0.25">
      <c r="B25" s="32">
        <v>17</v>
      </c>
      <c r="C25" s="126" t="s">
        <v>85</v>
      </c>
      <c r="D25" s="129">
        <v>18</v>
      </c>
      <c r="F25" s="80">
        <v>100000</v>
      </c>
      <c r="G25" s="124" t="s">
        <v>23</v>
      </c>
      <c r="H25" s="10">
        <f t="shared" si="8"/>
        <v>1800000</v>
      </c>
      <c r="J25" s="4">
        <v>40000</v>
      </c>
      <c r="K25" s="8" t="s">
        <v>23</v>
      </c>
      <c r="L25" s="10">
        <f t="shared" si="5"/>
        <v>720000</v>
      </c>
      <c r="N25" s="80">
        <v>25000</v>
      </c>
      <c r="O25" s="8" t="s">
        <v>23</v>
      </c>
      <c r="P25" s="10">
        <f t="shared" si="6"/>
        <v>450000</v>
      </c>
      <c r="R25" s="10">
        <f t="shared" si="7"/>
        <v>55000</v>
      </c>
      <c r="S25" s="10">
        <v>0</v>
      </c>
      <c r="T25" s="10">
        <f t="shared" si="9"/>
        <v>990000</v>
      </c>
    </row>
    <row r="26" spans="2:20" ht="24.75" customHeight="1" x14ac:dyDescent="0.25">
      <c r="B26" s="32">
        <v>18</v>
      </c>
      <c r="C26" s="126" t="s">
        <v>86</v>
      </c>
      <c r="D26" s="129">
        <v>18</v>
      </c>
      <c r="F26" s="80">
        <v>80000</v>
      </c>
      <c r="G26" s="124" t="s">
        <v>23</v>
      </c>
      <c r="H26" s="10">
        <f t="shared" si="8"/>
        <v>1440000</v>
      </c>
      <c r="J26" s="4">
        <v>50000</v>
      </c>
      <c r="K26" s="8" t="s">
        <v>23</v>
      </c>
      <c r="L26" s="10">
        <f t="shared" si="5"/>
        <v>900000</v>
      </c>
      <c r="N26" s="80">
        <v>80000</v>
      </c>
      <c r="O26" s="8" t="s">
        <v>23</v>
      </c>
      <c r="P26" s="10">
        <f t="shared" si="6"/>
        <v>1440000</v>
      </c>
      <c r="R26" s="10">
        <f t="shared" si="7"/>
        <v>70000</v>
      </c>
      <c r="S26" s="10">
        <v>0</v>
      </c>
      <c r="T26" s="10">
        <f t="shared" si="9"/>
        <v>1260000</v>
      </c>
    </row>
    <row r="27" spans="2:20" ht="24.75" customHeight="1" x14ac:dyDescent="0.25">
      <c r="B27" s="32">
        <v>19</v>
      </c>
      <c r="C27" s="126" t="s">
        <v>15</v>
      </c>
      <c r="D27" s="129">
        <v>18</v>
      </c>
      <c r="F27" s="80">
        <v>75000</v>
      </c>
      <c r="G27" s="124" t="s">
        <v>23</v>
      </c>
      <c r="H27" s="10">
        <f t="shared" si="8"/>
        <v>1350000</v>
      </c>
      <c r="J27" s="4">
        <v>50000</v>
      </c>
      <c r="K27" s="8" t="s">
        <v>23</v>
      </c>
      <c r="L27" s="10">
        <f>J27*D27</f>
        <v>900000</v>
      </c>
      <c r="N27" s="80">
        <v>75000</v>
      </c>
      <c r="O27" s="8" t="s">
        <v>23</v>
      </c>
      <c r="P27" s="10">
        <f t="shared" si="6"/>
        <v>1350000</v>
      </c>
      <c r="R27" s="10">
        <f t="shared" si="7"/>
        <v>66666.666666666672</v>
      </c>
      <c r="S27" s="10">
        <v>0</v>
      </c>
      <c r="T27" s="10">
        <f t="shared" si="9"/>
        <v>1200000</v>
      </c>
    </row>
    <row r="28" spans="2:20" ht="21.75" customHeight="1" x14ac:dyDescent="0.25">
      <c r="B28" s="276" t="s">
        <v>73</v>
      </c>
      <c r="C28" s="230"/>
      <c r="D28" s="230"/>
      <c r="F28" s="4"/>
      <c r="J28" s="4"/>
      <c r="N28" s="4"/>
    </row>
    <row r="29" spans="2:20" ht="54.75" customHeight="1" x14ac:dyDescent="0.25">
      <c r="B29" s="32">
        <v>20</v>
      </c>
      <c r="C29" s="120" t="s">
        <v>74</v>
      </c>
      <c r="D29" s="121">
        <v>18</v>
      </c>
      <c r="F29" s="4">
        <v>900000</v>
      </c>
      <c r="G29" s="8" t="s">
        <v>23</v>
      </c>
      <c r="H29" s="10">
        <f>D29*F29</f>
        <v>16200000</v>
      </c>
      <c r="J29" s="4">
        <v>200000</v>
      </c>
      <c r="K29" s="127">
        <f>J29*D29*19%</f>
        <v>684000</v>
      </c>
      <c r="L29" s="10">
        <f>D29*J29+K29</f>
        <v>4284000</v>
      </c>
      <c r="N29" s="80">
        <v>450000</v>
      </c>
      <c r="O29" s="8" t="s">
        <v>23</v>
      </c>
      <c r="P29" s="10">
        <f t="shared" ref="P29:P32" si="10">N29*D29</f>
        <v>8100000</v>
      </c>
      <c r="R29" s="128">
        <f>AVERAGE(F29,238000,N29)</f>
        <v>529333.33333333337</v>
      </c>
      <c r="S29" s="11"/>
      <c r="T29" s="10">
        <f>R29*D29</f>
        <v>9528000</v>
      </c>
    </row>
    <row r="30" spans="2:20" ht="49.5" customHeight="1" x14ac:dyDescent="0.25">
      <c r="B30" s="32">
        <v>21</v>
      </c>
      <c r="C30" s="120" t="s">
        <v>75</v>
      </c>
      <c r="D30" s="121">
        <v>18</v>
      </c>
      <c r="F30" s="4">
        <v>130000</v>
      </c>
      <c r="G30" s="8" t="s">
        <v>23</v>
      </c>
      <c r="H30" s="10">
        <f>D30*F30</f>
        <v>2340000</v>
      </c>
      <c r="J30" s="4">
        <v>65000</v>
      </c>
      <c r="K30" s="8" t="s">
        <v>23</v>
      </c>
      <c r="L30" s="10">
        <f t="shared" ref="L30:L31" si="11">J30*D30</f>
        <v>1170000</v>
      </c>
      <c r="N30" s="80">
        <v>105000</v>
      </c>
      <c r="O30" s="8" t="s">
        <v>23</v>
      </c>
      <c r="P30" s="10">
        <f t="shared" si="10"/>
        <v>1890000</v>
      </c>
      <c r="R30" s="10">
        <f>AVERAGE(F30,J30,N30)</f>
        <v>100000</v>
      </c>
      <c r="S30" s="11"/>
      <c r="T30" s="10">
        <f t="shared" ref="T30:T32" si="12">R30*D30</f>
        <v>1800000</v>
      </c>
    </row>
    <row r="31" spans="2:20" ht="49.5" customHeight="1" x14ac:dyDescent="0.25">
      <c r="B31" s="32">
        <v>22</v>
      </c>
      <c r="C31" s="130" t="s">
        <v>87</v>
      </c>
      <c r="D31" s="121">
        <v>0</v>
      </c>
      <c r="F31" s="4">
        <v>100000</v>
      </c>
      <c r="G31" s="8" t="s">
        <v>23</v>
      </c>
      <c r="H31" s="10">
        <f>D31*F31</f>
        <v>0</v>
      </c>
      <c r="J31" s="4">
        <v>0</v>
      </c>
      <c r="K31" s="8" t="s">
        <v>23</v>
      </c>
      <c r="L31" s="10">
        <f t="shared" si="11"/>
        <v>0</v>
      </c>
      <c r="N31" s="80">
        <v>90000</v>
      </c>
      <c r="O31" s="8" t="s">
        <v>23</v>
      </c>
      <c r="P31" s="10">
        <f t="shared" si="10"/>
        <v>0</v>
      </c>
      <c r="R31" s="10">
        <f>AVERAGE(F31,N31)</f>
        <v>95000</v>
      </c>
      <c r="S31" s="11"/>
      <c r="T31" s="128">
        <f>R31*D31</f>
        <v>0</v>
      </c>
    </row>
    <row r="32" spans="2:20" ht="49.5" customHeight="1" x14ac:dyDescent="0.25">
      <c r="B32" s="32">
        <v>23</v>
      </c>
      <c r="C32" s="120" t="s">
        <v>88</v>
      </c>
      <c r="D32" s="121">
        <v>18</v>
      </c>
      <c r="F32" s="4">
        <v>250000</v>
      </c>
      <c r="G32" s="8" t="s">
        <v>23</v>
      </c>
      <c r="H32" s="10">
        <f>D32*F32</f>
        <v>4500000</v>
      </c>
      <c r="J32" s="4">
        <v>50000</v>
      </c>
      <c r="K32" s="127">
        <f>J32*D32*19%</f>
        <v>171000</v>
      </c>
      <c r="L32" s="10">
        <f>D32*J32+K32</f>
        <v>1071000</v>
      </c>
      <c r="N32" s="80">
        <v>140000</v>
      </c>
      <c r="O32" s="8" t="s">
        <v>23</v>
      </c>
      <c r="P32" s="10">
        <f t="shared" si="10"/>
        <v>2520000</v>
      </c>
      <c r="R32" s="10">
        <f>AVERAGE(F32,59500,N32)</f>
        <v>149833.33333333334</v>
      </c>
      <c r="S32" s="11"/>
      <c r="T32" s="10">
        <f t="shared" si="12"/>
        <v>2697000</v>
      </c>
    </row>
    <row r="33" spans="2:24" ht="22.5" customHeight="1" thickBot="1" x14ac:dyDescent="0.3">
      <c r="B33" s="277" t="s">
        <v>37</v>
      </c>
      <c r="C33" s="277"/>
      <c r="F33" s="38">
        <f>F8+F9+F10+F11+F12+F13+F14+F15+F16+F18+F19+F20+F21+F22+F23+F24+F25+F26+F27+F29+F30+F31+F32</f>
        <v>3653000</v>
      </c>
      <c r="H33" s="38">
        <f>H8+H9+H10+H11+H12+H13+H14+H15+H16+H18+H19+H20+H21+H22+H23+H24+H25+H26+H27+H29+H30+H31+H32</f>
        <v>44624000</v>
      </c>
      <c r="J33" s="38">
        <f>J8+J9+J10+J11+J12+J13+J14+J15+J16+J18+J19+J20+J21+J22+J23+J24+J25+J26+J27+J29+J30+J31+J32</f>
        <v>1290000</v>
      </c>
      <c r="L33" s="38">
        <f>L8+L9+L10+L11+L12+L13+L14+L15+L16+L18+L19+L20+L21+L22+L23+L24+L25+L26+L27+L29+L30+L31+L32</f>
        <v>16620000</v>
      </c>
      <c r="N33" s="38">
        <f>N8+N9+N10+N11+N12+N13+N14+N15+N16+N18+N19+N20+N21+N22+N23+N24+N25+N26+N27+N29+N30+N31+N32</f>
        <v>1960000</v>
      </c>
      <c r="P33" s="38">
        <f>P8+P9+P10+P11+P12+P13+P14+P15+P16+P18+P19+P20+P21+P22+P23+P24+P25+P26+P27+P29+P30+P31+P32</f>
        <v>24815000</v>
      </c>
      <c r="R33" s="38">
        <f>R8+R9+R10+R11+R12+R13+R14+R15+R16+R18+R19+R20+R21+R22+R23+R24+R25+R26+R27+R29+R30+R31+R32</f>
        <v>2348500.0000000005</v>
      </c>
      <c r="T33" s="86">
        <f>T8+T9+T10+T11+T12+T13+T14+T15+T16+T18+T19+T20+T21+T22+T23+T24+T25+T26+T27+T29+T30+T31+T32</f>
        <v>28686333.333333332</v>
      </c>
    </row>
    <row r="34" spans="2:24" ht="15.75" thickTop="1" x14ac:dyDescent="0.25"/>
    <row r="35" spans="2:24" x14ac:dyDescent="0.25">
      <c r="L35" s="40"/>
      <c r="N35" s="40"/>
    </row>
    <row r="36" spans="2:24" x14ac:dyDescent="0.25">
      <c r="C36" t="s">
        <v>59</v>
      </c>
    </row>
    <row r="37" spans="2:24" x14ac:dyDescent="0.25">
      <c r="C37" t="s">
        <v>62</v>
      </c>
      <c r="L37" s="81"/>
    </row>
    <row r="38" spans="2:24" x14ac:dyDescent="0.25">
      <c r="T38" s="81"/>
      <c r="V38" s="81" t="e">
        <f>SUM(T8+T9+T10+T11+T12+T13+T15+#REF!+#REF!+#REF!+T18+T19+T20+#REF!+T29+T30+T32)</f>
        <v>#REF!</v>
      </c>
      <c r="X38" s="99">
        <v>26367667</v>
      </c>
    </row>
  </sheetData>
  <mergeCells count="28">
    <mergeCell ref="B28:D28"/>
    <mergeCell ref="B33:C33"/>
    <mergeCell ref="P5:P6"/>
    <mergeCell ref="R5:R6"/>
    <mergeCell ref="S5:S6"/>
    <mergeCell ref="F5:F6"/>
    <mergeCell ref="G5:G6"/>
    <mergeCell ref="T5:T6"/>
    <mergeCell ref="B7:D7"/>
    <mergeCell ref="B17:D17"/>
    <mergeCell ref="F17:H17"/>
    <mergeCell ref="J17:L17"/>
    <mergeCell ref="N17:P17"/>
    <mergeCell ref="R17:T17"/>
    <mergeCell ref="H5:H6"/>
    <mergeCell ref="J5:J6"/>
    <mergeCell ref="K5:K6"/>
    <mergeCell ref="L5:L6"/>
    <mergeCell ref="N5:N6"/>
    <mergeCell ref="O5:O6"/>
    <mergeCell ref="B5:B6"/>
    <mergeCell ref="C5:C6"/>
    <mergeCell ref="D5:D6"/>
    <mergeCell ref="B2:T2"/>
    <mergeCell ref="F4:H4"/>
    <mergeCell ref="J4:L4"/>
    <mergeCell ref="N4:P4"/>
    <mergeCell ref="R4:T4"/>
  </mergeCells>
  <pageMargins left="0.57999999999999996" right="0.19685039370078741" top="0.31496062992125984" bottom="0.31496062992125984" header="0.19685039370078741" footer="0.15748031496062992"/>
  <pageSetup scale="5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2C060-D41C-4B68-97FA-02041764A98F}">
  <sheetPr>
    <tabColor rgb="FFC6D219"/>
  </sheetPr>
  <dimension ref="B2:X44"/>
  <sheetViews>
    <sheetView topLeftCell="A10" zoomScale="80" zoomScaleNormal="80" workbookViewId="0">
      <selection activeCell="S35" sqref="S35"/>
    </sheetView>
  </sheetViews>
  <sheetFormatPr baseColWidth="10" defaultRowHeight="15" x14ac:dyDescent="0.25"/>
  <cols>
    <col min="1" max="1" width="2.140625" customWidth="1"/>
    <col min="2" max="2" width="5.85546875" customWidth="1"/>
    <col min="3" max="3" width="46.28515625" customWidth="1"/>
    <col min="4" max="4" width="6.140625" customWidth="1"/>
    <col min="5" max="5" width="2.140625" hidden="1" customWidth="1"/>
    <col min="6" max="6" width="12" customWidth="1"/>
    <col min="7" max="7" width="4.28515625" customWidth="1"/>
    <col min="8" max="8" width="12.28515625" customWidth="1"/>
    <col min="9" max="9" width="1.7109375" hidden="1" customWidth="1"/>
    <col min="10" max="10" width="11.7109375" customWidth="1"/>
    <col min="11" max="11" width="11.85546875" customWidth="1"/>
    <col min="12" max="12" width="12.7109375" customWidth="1"/>
    <col min="13" max="13" width="1.85546875" hidden="1" customWidth="1"/>
    <col min="14" max="14" width="11.85546875" customWidth="1"/>
    <col min="15" max="15" width="4.85546875" customWidth="1"/>
    <col min="16" max="16" width="12.28515625" customWidth="1"/>
    <col min="17" max="17" width="1.7109375" customWidth="1"/>
    <col min="18" max="18" width="11.42578125" customWidth="1"/>
    <col min="19" max="19" width="7.42578125" customWidth="1"/>
    <col min="20" max="20" width="18.42578125" customWidth="1"/>
    <col min="22" max="22" width="12.85546875" bestFit="1" customWidth="1"/>
    <col min="24" max="24" width="15.28515625" bestFit="1" customWidth="1"/>
  </cols>
  <sheetData>
    <row r="2" spans="2:20" ht="25.5" customHeight="1" x14ac:dyDescent="0.25">
      <c r="B2" s="323" t="s">
        <v>80</v>
      </c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</row>
    <row r="3" spans="2:20" ht="15.75" thickBot="1" x14ac:dyDescent="0.3"/>
    <row r="4" spans="2:20" ht="20.25" customHeight="1" thickBot="1" x14ac:dyDescent="0.3">
      <c r="B4" s="313">
        <v>2026</v>
      </c>
      <c r="C4" s="314"/>
      <c r="D4" s="315"/>
      <c r="E4" s="3"/>
      <c r="F4" s="324" t="s">
        <v>36</v>
      </c>
      <c r="G4" s="325"/>
      <c r="H4" s="326"/>
      <c r="I4" s="154"/>
      <c r="J4" s="327" t="s">
        <v>38</v>
      </c>
      <c r="K4" s="328"/>
      <c r="L4" s="329"/>
      <c r="M4" s="155"/>
      <c r="N4" s="324" t="s">
        <v>35</v>
      </c>
      <c r="O4" s="325"/>
      <c r="P4" s="326"/>
      <c r="Q4" s="144"/>
      <c r="R4" s="330" t="s">
        <v>40</v>
      </c>
      <c r="S4" s="331"/>
      <c r="T4" s="332"/>
    </row>
    <row r="5" spans="2:20" ht="21" customHeight="1" x14ac:dyDescent="0.25">
      <c r="B5" s="310" t="s">
        <v>0</v>
      </c>
      <c r="C5" s="319" t="s">
        <v>1</v>
      </c>
      <c r="D5" s="310" t="s">
        <v>58</v>
      </c>
      <c r="E5" s="156"/>
      <c r="F5" s="310" t="s">
        <v>3</v>
      </c>
      <c r="G5" s="310" t="s">
        <v>89</v>
      </c>
      <c r="H5" s="310" t="s">
        <v>39</v>
      </c>
      <c r="I5" s="156"/>
      <c r="J5" s="310" t="s">
        <v>3</v>
      </c>
      <c r="K5" s="310" t="s">
        <v>89</v>
      </c>
      <c r="L5" s="310" t="s">
        <v>39</v>
      </c>
      <c r="M5" s="156"/>
      <c r="N5" s="310" t="s">
        <v>3</v>
      </c>
      <c r="O5" s="310" t="s">
        <v>89</v>
      </c>
      <c r="P5" s="310" t="s">
        <v>39</v>
      </c>
      <c r="R5" s="310" t="s">
        <v>3</v>
      </c>
      <c r="S5" s="310" t="s">
        <v>89</v>
      </c>
      <c r="T5" s="310" t="s">
        <v>39</v>
      </c>
    </row>
    <row r="6" spans="2:20" ht="21" customHeight="1" thickBot="1" x14ac:dyDescent="0.3">
      <c r="B6" s="311"/>
      <c r="C6" s="320"/>
      <c r="D6" s="311"/>
      <c r="E6" s="157"/>
      <c r="F6" s="311"/>
      <c r="G6" s="311"/>
      <c r="H6" s="311"/>
      <c r="I6" s="157"/>
      <c r="J6" s="311"/>
      <c r="K6" s="311"/>
      <c r="L6" s="311"/>
      <c r="M6" s="157"/>
      <c r="N6" s="311"/>
      <c r="O6" s="311"/>
      <c r="P6" s="311"/>
      <c r="R6" s="311"/>
      <c r="S6" s="311"/>
      <c r="T6" s="311"/>
    </row>
    <row r="7" spans="2:20" ht="16.5" customHeight="1" x14ac:dyDescent="0.25">
      <c r="B7" s="316" t="s">
        <v>72</v>
      </c>
      <c r="C7" s="317"/>
      <c r="D7" s="318"/>
      <c r="F7" s="131"/>
      <c r="H7" s="132"/>
      <c r="J7" s="131"/>
      <c r="L7" s="132"/>
      <c r="N7" s="131"/>
      <c r="P7" s="132"/>
      <c r="R7" s="159"/>
      <c r="S7" s="156"/>
      <c r="T7" s="160"/>
    </row>
    <row r="8" spans="2:20" ht="33" customHeight="1" x14ac:dyDescent="0.25">
      <c r="B8" s="146">
        <v>1</v>
      </c>
      <c r="C8" s="119" t="s">
        <v>63</v>
      </c>
      <c r="D8" s="147">
        <v>7</v>
      </c>
      <c r="E8" s="100"/>
      <c r="F8" s="133">
        <v>75000</v>
      </c>
      <c r="G8" s="8" t="s">
        <v>23</v>
      </c>
      <c r="H8" s="134">
        <f t="shared" ref="H8:H14" si="0">F8*D8</f>
        <v>525000</v>
      </c>
      <c r="J8" s="133">
        <v>40000</v>
      </c>
      <c r="K8" s="8" t="s">
        <v>23</v>
      </c>
      <c r="L8" s="134">
        <f t="shared" ref="L8:L14" si="1">J8*D8</f>
        <v>280000</v>
      </c>
      <c r="N8" s="133">
        <v>45000</v>
      </c>
      <c r="O8" s="8" t="s">
        <v>23</v>
      </c>
      <c r="P8" s="134">
        <f t="shared" ref="P8:P14" si="2">N8*D8</f>
        <v>315000</v>
      </c>
      <c r="R8" s="141">
        <f>AVERAGE(F8,J8,N8)</f>
        <v>53333.333333333336</v>
      </c>
      <c r="S8" s="10">
        <v>0</v>
      </c>
      <c r="T8" s="134">
        <f>R8*D8</f>
        <v>373333.33333333337</v>
      </c>
    </row>
    <row r="9" spans="2:20" ht="33" customHeight="1" x14ac:dyDescent="0.25">
      <c r="B9" s="146">
        <v>2</v>
      </c>
      <c r="C9" s="119" t="s">
        <v>64</v>
      </c>
      <c r="D9" s="147">
        <v>18</v>
      </c>
      <c r="E9" s="100"/>
      <c r="F9" s="133">
        <v>80000</v>
      </c>
      <c r="G9" s="8" t="s">
        <v>23</v>
      </c>
      <c r="H9" s="134">
        <f t="shared" si="0"/>
        <v>1440000</v>
      </c>
      <c r="J9" s="133">
        <v>40000</v>
      </c>
      <c r="K9" s="8" t="s">
        <v>23</v>
      </c>
      <c r="L9" s="134">
        <f t="shared" si="1"/>
        <v>720000</v>
      </c>
      <c r="N9" s="133">
        <v>60000</v>
      </c>
      <c r="O9" s="8" t="s">
        <v>23</v>
      </c>
      <c r="P9" s="134">
        <f t="shared" si="2"/>
        <v>1080000</v>
      </c>
      <c r="R9" s="141">
        <f t="shared" ref="R9:R14" si="3">AVERAGE(F9,J9,N9)</f>
        <v>60000</v>
      </c>
      <c r="S9" s="10">
        <v>0</v>
      </c>
      <c r="T9" s="134">
        <f>R9*D9</f>
        <v>1080000</v>
      </c>
    </row>
    <row r="10" spans="2:20" ht="33" customHeight="1" x14ac:dyDescent="0.25">
      <c r="B10" s="146">
        <v>3</v>
      </c>
      <c r="C10" s="119" t="s">
        <v>65</v>
      </c>
      <c r="D10" s="147">
        <v>5</v>
      </c>
      <c r="E10" s="100"/>
      <c r="F10" s="133">
        <v>75000</v>
      </c>
      <c r="G10" s="8" t="s">
        <v>23</v>
      </c>
      <c r="H10" s="134">
        <f t="shared" si="0"/>
        <v>375000</v>
      </c>
      <c r="J10" s="133">
        <v>40000</v>
      </c>
      <c r="K10" s="8" t="s">
        <v>23</v>
      </c>
      <c r="L10" s="134">
        <f t="shared" si="1"/>
        <v>200000</v>
      </c>
      <c r="N10" s="133">
        <v>45000</v>
      </c>
      <c r="O10" s="8" t="s">
        <v>23</v>
      </c>
      <c r="P10" s="134">
        <f t="shared" si="2"/>
        <v>225000</v>
      </c>
      <c r="R10" s="141">
        <f t="shared" si="3"/>
        <v>53333.333333333336</v>
      </c>
      <c r="S10" s="10">
        <v>0</v>
      </c>
      <c r="T10" s="134">
        <f t="shared" ref="T10:T14" si="4">R10*D10</f>
        <v>266666.66666666669</v>
      </c>
    </row>
    <row r="11" spans="2:20" ht="33" customHeight="1" x14ac:dyDescent="0.25">
      <c r="B11" s="146">
        <v>4</v>
      </c>
      <c r="C11" s="119" t="s">
        <v>46</v>
      </c>
      <c r="D11" s="147">
        <v>3</v>
      </c>
      <c r="E11" s="100"/>
      <c r="F11" s="133">
        <v>150000</v>
      </c>
      <c r="G11" s="8" t="s">
        <v>23</v>
      </c>
      <c r="H11" s="134">
        <f t="shared" si="0"/>
        <v>450000</v>
      </c>
      <c r="J11" s="133">
        <v>100000</v>
      </c>
      <c r="K11" s="8" t="s">
        <v>23</v>
      </c>
      <c r="L11" s="134">
        <f t="shared" si="1"/>
        <v>300000</v>
      </c>
      <c r="N11" s="133">
        <v>110000</v>
      </c>
      <c r="O11" s="8" t="s">
        <v>23</v>
      </c>
      <c r="P11" s="134">
        <f t="shared" si="2"/>
        <v>330000</v>
      </c>
      <c r="R11" s="141">
        <f t="shared" si="3"/>
        <v>120000</v>
      </c>
      <c r="S11" s="10">
        <v>0</v>
      </c>
      <c r="T11" s="134">
        <f t="shared" si="4"/>
        <v>360000</v>
      </c>
    </row>
    <row r="12" spans="2:20" ht="27" customHeight="1" x14ac:dyDescent="0.25">
      <c r="B12" s="146">
        <v>5</v>
      </c>
      <c r="C12" s="120" t="s">
        <v>48</v>
      </c>
      <c r="D12" s="147">
        <v>18</v>
      </c>
      <c r="E12" s="100"/>
      <c r="F12" s="133">
        <v>75000</v>
      </c>
      <c r="G12" s="8" t="s">
        <v>23</v>
      </c>
      <c r="H12" s="134">
        <f t="shared" si="0"/>
        <v>1350000</v>
      </c>
      <c r="J12" s="133">
        <v>30000</v>
      </c>
      <c r="K12" s="8" t="s">
        <v>23</v>
      </c>
      <c r="L12" s="134">
        <f t="shared" si="1"/>
        <v>540000</v>
      </c>
      <c r="N12" s="133">
        <v>45000</v>
      </c>
      <c r="O12" s="8" t="s">
        <v>23</v>
      </c>
      <c r="P12" s="134">
        <f t="shared" si="2"/>
        <v>810000</v>
      </c>
      <c r="R12" s="141">
        <f t="shared" si="3"/>
        <v>50000</v>
      </c>
      <c r="S12" s="10">
        <v>0</v>
      </c>
      <c r="T12" s="134">
        <f t="shared" si="4"/>
        <v>900000</v>
      </c>
    </row>
    <row r="13" spans="2:20" ht="27" customHeight="1" x14ac:dyDescent="0.25">
      <c r="B13" s="146">
        <v>6</v>
      </c>
      <c r="C13" s="120" t="s">
        <v>49</v>
      </c>
      <c r="D13" s="147">
        <v>18</v>
      </c>
      <c r="F13" s="133">
        <v>70000</v>
      </c>
      <c r="G13" s="8" t="s">
        <v>23</v>
      </c>
      <c r="H13" s="134">
        <f t="shared" si="0"/>
        <v>1260000</v>
      </c>
      <c r="J13" s="133">
        <v>40000</v>
      </c>
      <c r="K13" s="8" t="s">
        <v>23</v>
      </c>
      <c r="L13" s="134">
        <f t="shared" si="1"/>
        <v>720000</v>
      </c>
      <c r="N13" s="133">
        <v>50000</v>
      </c>
      <c r="O13" s="8" t="s">
        <v>23</v>
      </c>
      <c r="P13" s="134">
        <f t="shared" si="2"/>
        <v>900000</v>
      </c>
      <c r="R13" s="141">
        <f t="shared" si="3"/>
        <v>53333.333333333336</v>
      </c>
      <c r="S13" s="10">
        <v>0</v>
      </c>
      <c r="T13" s="134">
        <f t="shared" si="4"/>
        <v>960000</v>
      </c>
    </row>
    <row r="14" spans="2:20" s="100" customFormat="1" ht="27" customHeight="1" x14ac:dyDescent="0.25">
      <c r="B14" s="148">
        <v>9</v>
      </c>
      <c r="C14" s="119" t="s">
        <v>51</v>
      </c>
      <c r="D14" s="149">
        <v>7</v>
      </c>
      <c r="F14" s="133">
        <v>80000</v>
      </c>
      <c r="G14" s="8" t="s">
        <v>23</v>
      </c>
      <c r="H14" s="134">
        <f t="shared" si="0"/>
        <v>560000</v>
      </c>
      <c r="J14" s="133">
        <v>45000</v>
      </c>
      <c r="K14" s="8" t="s">
        <v>23</v>
      </c>
      <c r="L14" s="134">
        <f t="shared" si="1"/>
        <v>315000</v>
      </c>
      <c r="N14" s="135">
        <v>65000</v>
      </c>
      <c r="O14" s="8" t="s">
        <v>23</v>
      </c>
      <c r="P14" s="134">
        <f t="shared" si="2"/>
        <v>455000</v>
      </c>
      <c r="R14" s="141">
        <f t="shared" si="3"/>
        <v>63333.333333333336</v>
      </c>
      <c r="S14" s="125">
        <v>0</v>
      </c>
      <c r="T14" s="142">
        <f t="shared" si="4"/>
        <v>443333.33333333337</v>
      </c>
    </row>
    <row r="15" spans="2:20" ht="18.75" customHeight="1" x14ac:dyDescent="0.25">
      <c r="B15" s="305" t="s">
        <v>16</v>
      </c>
      <c r="C15" s="306"/>
      <c r="D15" s="307"/>
      <c r="F15" s="308"/>
      <c r="G15" s="222"/>
      <c r="H15" s="309"/>
      <c r="J15" s="308"/>
      <c r="K15" s="222"/>
      <c r="L15" s="309"/>
      <c r="N15" s="308"/>
      <c r="O15" s="222"/>
      <c r="P15" s="309"/>
      <c r="R15" s="321"/>
      <c r="S15" s="224"/>
      <c r="T15" s="322"/>
    </row>
    <row r="16" spans="2:20" ht="22.15" customHeight="1" x14ac:dyDescent="0.25">
      <c r="B16" s="150">
        <v>10</v>
      </c>
      <c r="C16" s="126" t="s">
        <v>52</v>
      </c>
      <c r="D16" s="147">
        <v>18</v>
      </c>
      <c r="F16" s="133">
        <v>80000</v>
      </c>
      <c r="G16" s="8" t="s">
        <v>23</v>
      </c>
      <c r="H16" s="134">
        <f>F16*D16</f>
        <v>1440000</v>
      </c>
      <c r="J16" s="133">
        <v>25000</v>
      </c>
      <c r="K16" s="8" t="s">
        <v>23</v>
      </c>
      <c r="L16" s="134">
        <f t="shared" ref="L16:L24" si="5">J16*D16</f>
        <v>450000</v>
      </c>
      <c r="N16" s="135">
        <v>30000</v>
      </c>
      <c r="O16" s="8" t="s">
        <v>23</v>
      </c>
      <c r="P16" s="134">
        <f t="shared" ref="P16:P25" si="6">N16*D16</f>
        <v>540000</v>
      </c>
      <c r="R16" s="141">
        <f t="shared" ref="R16:R25" si="7">AVERAGE(F16,J16,N16)</f>
        <v>45000</v>
      </c>
      <c r="S16" s="10">
        <v>0</v>
      </c>
      <c r="T16" s="134">
        <f>R16*D16</f>
        <v>810000</v>
      </c>
    </row>
    <row r="17" spans="2:20" ht="22.15" customHeight="1" x14ac:dyDescent="0.25">
      <c r="B17" s="150">
        <v>11</v>
      </c>
      <c r="C17" s="126" t="s">
        <v>14</v>
      </c>
      <c r="D17" s="147">
        <v>18</v>
      </c>
      <c r="F17" s="133">
        <v>23000</v>
      </c>
      <c r="G17" s="8" t="s">
        <v>23</v>
      </c>
      <c r="H17" s="134">
        <f>F17*D17</f>
        <v>414000</v>
      </c>
      <c r="J17" s="133">
        <v>15000</v>
      </c>
      <c r="K17" s="8" t="s">
        <v>23</v>
      </c>
      <c r="L17" s="134">
        <f t="shared" si="5"/>
        <v>270000</v>
      </c>
      <c r="N17" s="135">
        <v>25000</v>
      </c>
      <c r="O17" s="8" t="s">
        <v>23</v>
      </c>
      <c r="P17" s="134">
        <f t="shared" si="6"/>
        <v>450000</v>
      </c>
      <c r="R17" s="141">
        <f t="shared" si="7"/>
        <v>21000</v>
      </c>
      <c r="S17" s="10">
        <v>0</v>
      </c>
      <c r="T17" s="134">
        <f>R17*D17</f>
        <v>378000</v>
      </c>
    </row>
    <row r="18" spans="2:20" ht="22.15" customHeight="1" x14ac:dyDescent="0.25">
      <c r="B18" s="150">
        <v>12</v>
      </c>
      <c r="C18" s="126" t="s">
        <v>53</v>
      </c>
      <c r="D18" s="147">
        <v>18</v>
      </c>
      <c r="F18" s="133">
        <v>120000</v>
      </c>
      <c r="G18" s="8" t="s">
        <v>23</v>
      </c>
      <c r="H18" s="134">
        <f>F18*D18</f>
        <v>2160000</v>
      </c>
      <c r="J18" s="133">
        <v>40000</v>
      </c>
      <c r="K18" s="8" t="s">
        <v>23</v>
      </c>
      <c r="L18" s="134">
        <f t="shared" si="5"/>
        <v>720000</v>
      </c>
      <c r="N18" s="135">
        <v>70000</v>
      </c>
      <c r="O18" s="8" t="s">
        <v>23</v>
      </c>
      <c r="P18" s="134">
        <f t="shared" si="6"/>
        <v>1260000</v>
      </c>
      <c r="R18" s="141">
        <f t="shared" si="7"/>
        <v>76666.666666666672</v>
      </c>
      <c r="S18" s="10">
        <v>0</v>
      </c>
      <c r="T18" s="134">
        <f>R18*D18</f>
        <v>1380000</v>
      </c>
    </row>
    <row r="19" spans="2:20" ht="22.15" customHeight="1" x14ac:dyDescent="0.25">
      <c r="B19" s="150">
        <v>13</v>
      </c>
      <c r="C19" s="126" t="s">
        <v>81</v>
      </c>
      <c r="D19" s="147">
        <v>18</v>
      </c>
      <c r="F19" s="135">
        <v>100000</v>
      </c>
      <c r="G19" s="124" t="s">
        <v>23</v>
      </c>
      <c r="H19" s="134">
        <f t="shared" ref="H19:H25" si="8">F19*D19</f>
        <v>1800000</v>
      </c>
      <c r="J19" s="133">
        <v>40000</v>
      </c>
      <c r="K19" s="8" t="s">
        <v>23</v>
      </c>
      <c r="L19" s="134">
        <f t="shared" si="5"/>
        <v>720000</v>
      </c>
      <c r="N19" s="135">
        <v>40000</v>
      </c>
      <c r="O19" s="8" t="s">
        <v>23</v>
      </c>
      <c r="P19" s="134">
        <f t="shared" si="6"/>
        <v>720000</v>
      </c>
      <c r="R19" s="141">
        <f t="shared" si="7"/>
        <v>60000</v>
      </c>
      <c r="S19" s="10">
        <v>0</v>
      </c>
      <c r="T19" s="134">
        <f t="shared" ref="T19:T25" si="9">R19*D19</f>
        <v>1080000</v>
      </c>
    </row>
    <row r="20" spans="2:20" ht="22.15" customHeight="1" x14ac:dyDescent="0.25">
      <c r="B20" s="150">
        <v>14</v>
      </c>
      <c r="C20" s="126" t="s">
        <v>82</v>
      </c>
      <c r="D20" s="147">
        <v>18</v>
      </c>
      <c r="F20" s="135">
        <v>100000</v>
      </c>
      <c r="G20" s="124" t="s">
        <v>23</v>
      </c>
      <c r="H20" s="134">
        <f t="shared" si="8"/>
        <v>1800000</v>
      </c>
      <c r="J20" s="133">
        <v>30000</v>
      </c>
      <c r="K20" s="8" t="s">
        <v>23</v>
      </c>
      <c r="L20" s="134">
        <f t="shared" si="5"/>
        <v>540000</v>
      </c>
      <c r="N20" s="135">
        <v>40000</v>
      </c>
      <c r="O20" s="8" t="s">
        <v>23</v>
      </c>
      <c r="P20" s="134">
        <f t="shared" si="6"/>
        <v>720000</v>
      </c>
      <c r="R20" s="141">
        <f t="shared" si="7"/>
        <v>56666.666666666664</v>
      </c>
      <c r="S20" s="10">
        <v>0</v>
      </c>
      <c r="T20" s="134">
        <f>R20*D20</f>
        <v>1020000</v>
      </c>
    </row>
    <row r="21" spans="2:20" ht="22.15" customHeight="1" x14ac:dyDescent="0.25">
      <c r="B21" s="150">
        <v>15</v>
      </c>
      <c r="C21" s="126" t="s">
        <v>83</v>
      </c>
      <c r="D21" s="147">
        <v>18</v>
      </c>
      <c r="F21" s="135">
        <v>100000</v>
      </c>
      <c r="G21" s="124" t="s">
        <v>23</v>
      </c>
      <c r="H21" s="134">
        <f t="shared" si="8"/>
        <v>1800000</v>
      </c>
      <c r="J21" s="133">
        <v>50000</v>
      </c>
      <c r="K21" s="8" t="s">
        <v>23</v>
      </c>
      <c r="L21" s="134">
        <f t="shared" si="5"/>
        <v>900000</v>
      </c>
      <c r="N21" s="135">
        <v>30000</v>
      </c>
      <c r="O21" s="8" t="s">
        <v>23</v>
      </c>
      <c r="P21" s="134">
        <f t="shared" si="6"/>
        <v>540000</v>
      </c>
      <c r="R21" s="141">
        <f t="shared" si="7"/>
        <v>60000</v>
      </c>
      <c r="S21" s="10">
        <v>0</v>
      </c>
      <c r="T21" s="134">
        <f t="shared" si="9"/>
        <v>1080000</v>
      </c>
    </row>
    <row r="22" spans="2:20" ht="22.15" customHeight="1" x14ac:dyDescent="0.25">
      <c r="B22" s="150">
        <v>16</v>
      </c>
      <c r="C22" s="126" t="s">
        <v>84</v>
      </c>
      <c r="D22" s="147">
        <v>18</v>
      </c>
      <c r="F22" s="135">
        <v>90000</v>
      </c>
      <c r="G22" s="124" t="s">
        <v>23</v>
      </c>
      <c r="H22" s="134">
        <f t="shared" si="8"/>
        <v>1620000</v>
      </c>
      <c r="J22" s="133">
        <v>50000</v>
      </c>
      <c r="K22" s="8" t="s">
        <v>23</v>
      </c>
      <c r="L22" s="134">
        <f t="shared" si="5"/>
        <v>900000</v>
      </c>
      <c r="N22" s="135">
        <v>40000</v>
      </c>
      <c r="O22" s="8" t="s">
        <v>23</v>
      </c>
      <c r="P22" s="134">
        <f t="shared" si="6"/>
        <v>720000</v>
      </c>
      <c r="R22" s="141">
        <f t="shared" si="7"/>
        <v>60000</v>
      </c>
      <c r="S22" s="10">
        <v>0</v>
      </c>
      <c r="T22" s="134">
        <f t="shared" si="9"/>
        <v>1080000</v>
      </c>
    </row>
    <row r="23" spans="2:20" ht="22.15" customHeight="1" x14ac:dyDescent="0.25">
      <c r="B23" s="150">
        <v>17</v>
      </c>
      <c r="C23" s="126" t="s">
        <v>85</v>
      </c>
      <c r="D23" s="147">
        <v>18</v>
      </c>
      <c r="F23" s="135">
        <v>100000</v>
      </c>
      <c r="G23" s="124" t="s">
        <v>23</v>
      </c>
      <c r="H23" s="134">
        <f t="shared" si="8"/>
        <v>1800000</v>
      </c>
      <c r="J23" s="133">
        <v>40000</v>
      </c>
      <c r="K23" s="8" t="s">
        <v>23</v>
      </c>
      <c r="L23" s="134">
        <f t="shared" si="5"/>
        <v>720000</v>
      </c>
      <c r="N23" s="135">
        <v>25000</v>
      </c>
      <c r="O23" s="8" t="s">
        <v>23</v>
      </c>
      <c r="P23" s="134">
        <f t="shared" si="6"/>
        <v>450000</v>
      </c>
      <c r="R23" s="141">
        <f t="shared" si="7"/>
        <v>55000</v>
      </c>
      <c r="S23" s="10">
        <v>0</v>
      </c>
      <c r="T23" s="134">
        <f t="shared" si="9"/>
        <v>990000</v>
      </c>
    </row>
    <row r="24" spans="2:20" ht="22.15" customHeight="1" x14ac:dyDescent="0.25">
      <c r="B24" s="150">
        <v>18</v>
      </c>
      <c r="C24" s="126" t="s">
        <v>86</v>
      </c>
      <c r="D24" s="147">
        <v>18</v>
      </c>
      <c r="F24" s="135">
        <v>80000</v>
      </c>
      <c r="G24" s="124" t="s">
        <v>23</v>
      </c>
      <c r="H24" s="134">
        <f t="shared" si="8"/>
        <v>1440000</v>
      </c>
      <c r="J24" s="133">
        <v>50000</v>
      </c>
      <c r="K24" s="8" t="s">
        <v>23</v>
      </c>
      <c r="L24" s="134">
        <f t="shared" si="5"/>
        <v>900000</v>
      </c>
      <c r="N24" s="135">
        <v>80000</v>
      </c>
      <c r="O24" s="8" t="s">
        <v>23</v>
      </c>
      <c r="P24" s="134">
        <f t="shared" si="6"/>
        <v>1440000</v>
      </c>
      <c r="R24" s="141">
        <f t="shared" si="7"/>
        <v>70000</v>
      </c>
      <c r="S24" s="10">
        <v>0</v>
      </c>
      <c r="T24" s="134">
        <f t="shared" si="9"/>
        <v>1260000</v>
      </c>
    </row>
    <row r="25" spans="2:20" ht="22.15" customHeight="1" x14ac:dyDescent="0.25">
      <c r="B25" s="150">
        <v>19</v>
      </c>
      <c r="C25" s="126" t="s">
        <v>15</v>
      </c>
      <c r="D25" s="147">
        <v>18</v>
      </c>
      <c r="F25" s="135">
        <v>75000</v>
      </c>
      <c r="G25" s="124" t="s">
        <v>23</v>
      </c>
      <c r="H25" s="134">
        <f t="shared" si="8"/>
        <v>1350000</v>
      </c>
      <c r="J25" s="133">
        <v>50000</v>
      </c>
      <c r="K25" s="8" t="s">
        <v>23</v>
      </c>
      <c r="L25" s="134">
        <f>J25*D25</f>
        <v>900000</v>
      </c>
      <c r="N25" s="135">
        <v>75000</v>
      </c>
      <c r="O25" s="8" t="s">
        <v>23</v>
      </c>
      <c r="P25" s="134">
        <f t="shared" si="6"/>
        <v>1350000</v>
      </c>
      <c r="R25" s="141">
        <f t="shared" si="7"/>
        <v>66666.666666666672</v>
      </c>
      <c r="S25" s="10">
        <v>0</v>
      </c>
      <c r="T25" s="134">
        <f t="shared" si="9"/>
        <v>1200000</v>
      </c>
    </row>
    <row r="26" spans="2:20" ht="21.75" customHeight="1" x14ac:dyDescent="0.25">
      <c r="B26" s="305" t="s">
        <v>73</v>
      </c>
      <c r="C26" s="306"/>
      <c r="D26" s="307"/>
      <c r="F26" s="133"/>
      <c r="H26" s="132"/>
      <c r="J26" s="133"/>
      <c r="L26" s="132"/>
      <c r="N26" s="133"/>
      <c r="P26" s="132"/>
      <c r="R26" s="131"/>
      <c r="T26" s="132"/>
    </row>
    <row r="27" spans="2:20" ht="54.75" customHeight="1" x14ac:dyDescent="0.25">
      <c r="B27" s="150">
        <v>20</v>
      </c>
      <c r="C27" s="120" t="s">
        <v>74</v>
      </c>
      <c r="D27" s="147">
        <v>18</v>
      </c>
      <c r="F27" s="133">
        <v>900000</v>
      </c>
      <c r="G27" s="8" t="s">
        <v>23</v>
      </c>
      <c r="H27" s="134">
        <f>D27*F27</f>
        <v>16200000</v>
      </c>
      <c r="J27" s="133">
        <v>200000</v>
      </c>
      <c r="K27" s="127">
        <f>J27*D27*19%</f>
        <v>684000</v>
      </c>
      <c r="L27" s="134">
        <f>D27*J27+K27</f>
        <v>4284000</v>
      </c>
      <c r="N27" s="135">
        <v>450000</v>
      </c>
      <c r="O27" s="8" t="s">
        <v>23</v>
      </c>
      <c r="P27" s="134">
        <f t="shared" ref="P27:P29" si="10">N27*D27</f>
        <v>8100000</v>
      </c>
      <c r="R27" s="141">
        <f>AVERAGE(F27,238000,N27)</f>
        <v>529333.33333333337</v>
      </c>
      <c r="S27" s="10">
        <v>0</v>
      </c>
      <c r="T27" s="134">
        <f>R27*D27</f>
        <v>9528000</v>
      </c>
    </row>
    <row r="28" spans="2:20" ht="38.450000000000003" customHeight="1" x14ac:dyDescent="0.25">
      <c r="B28" s="150">
        <v>21</v>
      </c>
      <c r="C28" s="120" t="s">
        <v>75</v>
      </c>
      <c r="D28" s="147">
        <v>18</v>
      </c>
      <c r="F28" s="133">
        <v>130000</v>
      </c>
      <c r="G28" s="8" t="s">
        <v>23</v>
      </c>
      <c r="H28" s="134">
        <f>D28*F28</f>
        <v>2340000</v>
      </c>
      <c r="J28" s="133">
        <v>65000</v>
      </c>
      <c r="K28" s="8" t="s">
        <v>23</v>
      </c>
      <c r="L28" s="134">
        <f t="shared" ref="L28" si="11">J28*D28</f>
        <v>1170000</v>
      </c>
      <c r="N28" s="135">
        <v>105000</v>
      </c>
      <c r="O28" s="8" t="s">
        <v>23</v>
      </c>
      <c r="P28" s="134">
        <f t="shared" si="10"/>
        <v>1890000</v>
      </c>
      <c r="R28" s="141">
        <f>AVERAGE(F28,J28,N28)</f>
        <v>100000</v>
      </c>
      <c r="S28" s="10">
        <v>0</v>
      </c>
      <c r="T28" s="134">
        <f t="shared" ref="T28:T29" si="12">R28*D28</f>
        <v>1800000</v>
      </c>
    </row>
    <row r="29" spans="2:20" ht="49.5" customHeight="1" thickBot="1" x14ac:dyDescent="0.3">
      <c r="B29" s="151">
        <v>23</v>
      </c>
      <c r="C29" s="152" t="s">
        <v>88</v>
      </c>
      <c r="D29" s="153">
        <v>18</v>
      </c>
      <c r="F29" s="136">
        <v>250000</v>
      </c>
      <c r="G29" s="137" t="s">
        <v>23</v>
      </c>
      <c r="H29" s="138">
        <f>D29*F29</f>
        <v>4500000</v>
      </c>
      <c r="J29" s="136">
        <v>50000</v>
      </c>
      <c r="K29" s="139">
        <f>J29*D29*19%</f>
        <v>171000</v>
      </c>
      <c r="L29" s="138">
        <f>D29*J29+K29</f>
        <v>1071000</v>
      </c>
      <c r="N29" s="140">
        <v>140000</v>
      </c>
      <c r="O29" s="137" t="s">
        <v>23</v>
      </c>
      <c r="P29" s="138">
        <f t="shared" si="10"/>
        <v>2520000</v>
      </c>
      <c r="R29" s="143">
        <f>AVERAGE(F29,59500,N29)</f>
        <v>149833.33333333334</v>
      </c>
      <c r="S29" s="161">
        <v>0</v>
      </c>
      <c r="T29" s="138">
        <f t="shared" si="12"/>
        <v>2697000</v>
      </c>
    </row>
    <row r="30" spans="2:20" ht="22.5" customHeight="1" thickBot="1" x14ac:dyDescent="0.3">
      <c r="B30" s="312" t="s">
        <v>37</v>
      </c>
      <c r="C30" s="312"/>
      <c r="D30" s="145"/>
      <c r="E30" s="145"/>
      <c r="F30" s="98">
        <f>F8+F9+F10+F11+F12+F13+F14+F16+F17+F18+F19+F20+F21+F22+F23+F24+F25+F27+F28+F29</f>
        <v>2753000</v>
      </c>
      <c r="G30" s="145"/>
      <c r="H30" s="98">
        <f>H8+H9+H10+H11+H12+H13+H14+H16+H17+H18+H19+H20+H21+H22+H23+H24+H25+H27+H28+H29</f>
        <v>44624000</v>
      </c>
      <c r="I30" s="145"/>
      <c r="J30" s="98">
        <f>J8+J9+J10+J11+J12+J13+J14+J16+J17+J18+J19+J20+J21+J22+J23+J24+J25+J27+J28+J29</f>
        <v>1040000</v>
      </c>
      <c r="K30" s="191">
        <f>SUM(K27+K29)</f>
        <v>855000</v>
      </c>
      <c r="L30" s="98">
        <f>L8+L9+L10+L11+L12+L13+L14+L16+L17+L18+L19+L20+L21+L22+L23+L24+L25+L27+L28+L29</f>
        <v>16620000</v>
      </c>
      <c r="M30" s="145"/>
      <c r="N30" s="98">
        <f>N8+N9+N10+N11+N12+N13+N14+N16+N17+N18+N19+N20+N21+N22+N23+N24+N25+N27+N28+N29</f>
        <v>1570000</v>
      </c>
      <c r="O30" s="145"/>
      <c r="P30" s="98">
        <f>P8+P9+P10+P11+P12+P13+P14+P16+P17+P18+P19+P20+P21+P22+P23+P24+P25+P27+P28+P29</f>
        <v>24815000</v>
      </c>
      <c r="Q30" s="145"/>
      <c r="R30" s="98">
        <f>R8+R9+R10+R11+R12+R13+R14+R16+R17+R18+R19+R20+R21+R22+R23+R24+R25+R27+R28+R29</f>
        <v>1803499.9999999998</v>
      </c>
      <c r="S30" s="145"/>
      <c r="T30" s="98">
        <f>T8+T9+T10+T11+T12+T13+T14+T16+T17+T18+T19+T20+T21+T22+T23+T24+T25+T27+T28+T29</f>
        <v>28686333.333333332</v>
      </c>
    </row>
    <row r="31" spans="2:20" ht="15.75" thickTop="1" x14ac:dyDescent="0.25"/>
    <row r="35" spans="2:24" x14ac:dyDescent="0.25">
      <c r="C35" s="158"/>
      <c r="J35" s="163"/>
      <c r="K35" s="163"/>
      <c r="L35" s="164"/>
      <c r="N35" s="40"/>
    </row>
    <row r="36" spans="2:24" x14ac:dyDescent="0.25">
      <c r="B36" s="158"/>
      <c r="C36" s="158"/>
      <c r="J36" s="218" t="s">
        <v>93</v>
      </c>
      <c r="K36" s="218"/>
      <c r="L36" s="218"/>
    </row>
    <row r="37" spans="2:24" x14ac:dyDescent="0.25">
      <c r="B37" s="158"/>
      <c r="C37" s="158"/>
      <c r="J37" s="219" t="s">
        <v>94</v>
      </c>
      <c r="K37" s="219"/>
      <c r="L37" s="219"/>
    </row>
    <row r="38" spans="2:24" x14ac:dyDescent="0.25">
      <c r="B38" s="158"/>
      <c r="C38" s="158"/>
      <c r="J38" s="162"/>
      <c r="K38" s="162"/>
      <c r="L38" s="162"/>
    </row>
    <row r="39" spans="2:24" x14ac:dyDescent="0.25">
      <c r="B39" s="220" t="s">
        <v>92</v>
      </c>
      <c r="C39" s="220"/>
      <c r="J39" s="162"/>
      <c r="K39" s="162"/>
      <c r="L39" s="162"/>
    </row>
    <row r="40" spans="2:24" x14ac:dyDescent="0.25">
      <c r="B40" s="220" t="s">
        <v>90</v>
      </c>
      <c r="C40" s="220"/>
      <c r="T40" s="81"/>
      <c r="V40" s="81" t="e">
        <f>SUM(T8+T9+T10+T11+T12+T13+#REF!+#REF!+#REF!+#REF!+T16+T17+T18+#REF!+T27+T28+T29)</f>
        <v>#REF!</v>
      </c>
      <c r="X40" s="99">
        <v>26367667</v>
      </c>
    </row>
    <row r="41" spans="2:24" x14ac:dyDescent="0.25">
      <c r="B41" s="220"/>
      <c r="C41" s="220"/>
    </row>
    <row r="42" spans="2:24" x14ac:dyDescent="0.25">
      <c r="B42" s="220"/>
      <c r="C42" s="220"/>
    </row>
    <row r="43" spans="2:24" x14ac:dyDescent="0.25">
      <c r="B43" s="220" t="s">
        <v>91</v>
      </c>
      <c r="C43" s="220"/>
    </row>
    <row r="44" spans="2:24" x14ac:dyDescent="0.25">
      <c r="B44" s="220" t="s">
        <v>62</v>
      </c>
      <c r="C44" s="220"/>
    </row>
  </sheetData>
  <mergeCells count="37">
    <mergeCell ref="B2:T2"/>
    <mergeCell ref="F4:H4"/>
    <mergeCell ref="J4:L4"/>
    <mergeCell ref="N4:P4"/>
    <mergeCell ref="R4:T4"/>
    <mergeCell ref="N15:P15"/>
    <mergeCell ref="R15:T15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T5:T6"/>
    <mergeCell ref="G5:G6"/>
    <mergeCell ref="B26:D26"/>
    <mergeCell ref="B30:C30"/>
    <mergeCell ref="B4:D4"/>
    <mergeCell ref="J36:L36"/>
    <mergeCell ref="B7:D7"/>
    <mergeCell ref="B5:B6"/>
    <mergeCell ref="C5:C6"/>
    <mergeCell ref="D5:D6"/>
    <mergeCell ref="F5:F6"/>
    <mergeCell ref="J37:L37"/>
    <mergeCell ref="B15:D15"/>
    <mergeCell ref="F15:H15"/>
    <mergeCell ref="J15:L15"/>
    <mergeCell ref="B43:C43"/>
    <mergeCell ref="B44:C44"/>
    <mergeCell ref="B39:C39"/>
    <mergeCell ref="B40:C40"/>
    <mergeCell ref="B41:C41"/>
    <mergeCell ref="B42:C42"/>
  </mergeCells>
  <pageMargins left="0.39370078740157483" right="0.19685039370078741" top="0.27559055118110237" bottom="0.19685039370078741" header="0.19685039370078741" footer="0.15748031496062992"/>
  <pageSetup scale="5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CBBF8-9FA5-4BC7-B10F-6BF3D7EEB2A7}">
  <dimension ref="B2:P36"/>
  <sheetViews>
    <sheetView zoomScaleNormal="100" workbookViewId="0">
      <selection activeCell="B22" sqref="B22:D22"/>
    </sheetView>
  </sheetViews>
  <sheetFormatPr baseColWidth="10" defaultRowHeight="15" x14ac:dyDescent="0.25"/>
  <cols>
    <col min="1" max="1" width="2.140625" customWidth="1"/>
    <col min="2" max="2" width="5.85546875" customWidth="1"/>
    <col min="3" max="3" width="35.85546875" customWidth="1"/>
    <col min="4" max="4" width="5" customWidth="1"/>
    <col min="5" max="5" width="7.5703125" customWidth="1"/>
    <col min="6" max="6" width="8.5703125" customWidth="1"/>
    <col min="7" max="7" width="7.28515625" customWidth="1"/>
    <col min="8" max="8" width="8.28515625" customWidth="1"/>
    <col min="9" max="9" width="8" customWidth="1"/>
    <col min="10" max="10" width="8.28515625" customWidth="1"/>
    <col min="11" max="11" width="7.7109375" customWidth="1"/>
    <col min="12" max="12" width="8.28515625" customWidth="1"/>
    <col min="14" max="14" width="12.85546875" bestFit="1" customWidth="1"/>
    <col min="16" max="16" width="15.28515625" bestFit="1" customWidth="1"/>
  </cols>
  <sheetData>
    <row r="2" spans="2:12" ht="25.5" customHeight="1" x14ac:dyDescent="0.25">
      <c r="B2" s="333" t="s">
        <v>21</v>
      </c>
      <c r="C2" s="333"/>
      <c r="D2" s="333"/>
      <c r="E2" s="333"/>
      <c r="F2" s="333"/>
      <c r="G2" s="333"/>
      <c r="H2" s="333"/>
      <c r="I2" s="333"/>
      <c r="J2" s="333"/>
      <c r="K2" s="333"/>
      <c r="L2" s="333"/>
    </row>
    <row r="3" spans="2:12" x14ac:dyDescent="0.25"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</row>
    <row r="4" spans="2:12" ht="20.25" customHeight="1" x14ac:dyDescent="0.25">
      <c r="B4" s="351">
        <v>2025</v>
      </c>
      <c r="C4" s="351"/>
      <c r="D4" s="351"/>
      <c r="E4" s="334" t="s">
        <v>36</v>
      </c>
      <c r="F4" s="335"/>
      <c r="G4" s="336" t="s">
        <v>38</v>
      </c>
      <c r="H4" s="336"/>
      <c r="I4" s="337" t="s">
        <v>35</v>
      </c>
      <c r="J4" s="337"/>
      <c r="K4" s="338" t="s">
        <v>40</v>
      </c>
      <c r="L4" s="338"/>
    </row>
    <row r="5" spans="2:12" ht="21" customHeight="1" x14ac:dyDescent="0.25">
      <c r="B5" s="349" t="s">
        <v>0</v>
      </c>
      <c r="C5" s="349" t="s">
        <v>1</v>
      </c>
      <c r="D5" s="349" t="s">
        <v>58</v>
      </c>
      <c r="E5" s="349" t="s">
        <v>3</v>
      </c>
      <c r="F5" s="339" t="s">
        <v>39</v>
      </c>
      <c r="G5" s="339" t="s">
        <v>3</v>
      </c>
      <c r="H5" s="339" t="s">
        <v>39</v>
      </c>
      <c r="I5" s="339" t="s">
        <v>3</v>
      </c>
      <c r="J5" s="339" t="s">
        <v>39</v>
      </c>
      <c r="K5" s="339" t="s">
        <v>3</v>
      </c>
      <c r="L5" s="339" t="s">
        <v>39</v>
      </c>
    </row>
    <row r="6" spans="2:12" ht="11.45" customHeight="1" x14ac:dyDescent="0.25">
      <c r="B6" s="340"/>
      <c r="C6" s="340"/>
      <c r="D6" s="340"/>
      <c r="E6" s="340"/>
      <c r="F6" s="340"/>
      <c r="G6" s="340"/>
      <c r="H6" s="340"/>
      <c r="I6" s="340"/>
      <c r="J6" s="340"/>
      <c r="K6" s="340"/>
      <c r="L6" s="340"/>
    </row>
    <row r="7" spans="2:12" ht="16.5" customHeight="1" x14ac:dyDescent="0.25">
      <c r="B7" s="341" t="s">
        <v>72</v>
      </c>
      <c r="C7" s="342"/>
      <c r="D7" s="342"/>
      <c r="E7" s="101"/>
      <c r="F7" s="101"/>
      <c r="G7" s="101"/>
      <c r="H7" s="101"/>
      <c r="I7" s="101"/>
      <c r="J7" s="101"/>
      <c r="K7" s="101"/>
      <c r="L7" s="101"/>
    </row>
    <row r="8" spans="2:12" ht="20.45" customHeight="1" x14ac:dyDescent="0.25">
      <c r="B8" s="102">
        <v>1</v>
      </c>
      <c r="C8" s="103" t="s">
        <v>63</v>
      </c>
      <c r="D8" s="104">
        <v>5</v>
      </c>
      <c r="E8" s="108">
        <v>45000</v>
      </c>
      <c r="F8" s="109">
        <f t="shared" ref="F8:F21" si="0">E8*D8</f>
        <v>225000</v>
      </c>
      <c r="G8" s="108">
        <v>40000</v>
      </c>
      <c r="H8" s="109">
        <f t="shared" ref="H8:H15" si="1">G8*D8</f>
        <v>200000</v>
      </c>
      <c r="I8" s="108">
        <v>40000</v>
      </c>
      <c r="J8" s="109">
        <f t="shared" ref="J8:J15" si="2">I8*D8</f>
        <v>200000</v>
      </c>
      <c r="K8" s="109">
        <f t="shared" ref="K8:K21" si="3">AVERAGE(E8,G8,I8)</f>
        <v>41666.666666666664</v>
      </c>
      <c r="L8" s="109">
        <f t="shared" ref="L8:L21" si="4">K8*D8</f>
        <v>208333.33333333331</v>
      </c>
    </row>
    <row r="9" spans="2:12" ht="21" customHeight="1" x14ac:dyDescent="0.25">
      <c r="B9" s="102">
        <v>2</v>
      </c>
      <c r="C9" s="103" t="s">
        <v>64</v>
      </c>
      <c r="D9" s="104">
        <v>19</v>
      </c>
      <c r="E9" s="108">
        <v>45000</v>
      </c>
      <c r="F9" s="109">
        <f t="shared" si="0"/>
        <v>855000</v>
      </c>
      <c r="G9" s="108">
        <v>40000</v>
      </c>
      <c r="H9" s="109">
        <f t="shared" si="1"/>
        <v>760000</v>
      </c>
      <c r="I9" s="108">
        <v>49000</v>
      </c>
      <c r="J9" s="109">
        <f t="shared" si="2"/>
        <v>931000</v>
      </c>
      <c r="K9" s="109">
        <f t="shared" si="3"/>
        <v>44666.666666666664</v>
      </c>
      <c r="L9" s="109">
        <f t="shared" si="4"/>
        <v>848666.66666666663</v>
      </c>
    </row>
    <row r="10" spans="2:12" ht="26.45" customHeight="1" x14ac:dyDescent="0.25">
      <c r="B10" s="102">
        <v>3</v>
      </c>
      <c r="C10" s="103" t="s">
        <v>65</v>
      </c>
      <c r="D10" s="104">
        <v>5</v>
      </c>
      <c r="E10" s="108">
        <v>45000</v>
      </c>
      <c r="F10" s="109">
        <f t="shared" si="0"/>
        <v>225000</v>
      </c>
      <c r="G10" s="108">
        <v>40000</v>
      </c>
      <c r="H10" s="109">
        <f t="shared" si="1"/>
        <v>200000</v>
      </c>
      <c r="I10" s="108">
        <v>40000</v>
      </c>
      <c r="J10" s="109">
        <f t="shared" si="2"/>
        <v>200000</v>
      </c>
      <c r="K10" s="109">
        <f t="shared" si="3"/>
        <v>41666.666666666664</v>
      </c>
      <c r="L10" s="109">
        <f t="shared" si="4"/>
        <v>208333.33333333331</v>
      </c>
    </row>
    <row r="11" spans="2:12" ht="21.6" customHeight="1" x14ac:dyDescent="0.25">
      <c r="B11" s="102">
        <v>4</v>
      </c>
      <c r="C11" s="103" t="s">
        <v>46</v>
      </c>
      <c r="D11" s="104">
        <v>3</v>
      </c>
      <c r="E11" s="108">
        <v>80000</v>
      </c>
      <c r="F11" s="109">
        <f t="shared" si="0"/>
        <v>240000</v>
      </c>
      <c r="G11" s="108">
        <v>100000</v>
      </c>
      <c r="H11" s="109">
        <f t="shared" si="1"/>
        <v>300000</v>
      </c>
      <c r="I11" s="108">
        <v>85000</v>
      </c>
      <c r="J11" s="109">
        <f t="shared" si="2"/>
        <v>255000</v>
      </c>
      <c r="K11" s="109">
        <f t="shared" si="3"/>
        <v>88333.333333333328</v>
      </c>
      <c r="L11" s="109">
        <f t="shared" si="4"/>
        <v>265000</v>
      </c>
    </row>
    <row r="12" spans="2:12" ht="13.15" customHeight="1" x14ac:dyDescent="0.25">
      <c r="B12" s="102">
        <v>5</v>
      </c>
      <c r="C12" s="103" t="s">
        <v>48</v>
      </c>
      <c r="D12" s="104">
        <v>19</v>
      </c>
      <c r="E12" s="108">
        <v>38000</v>
      </c>
      <c r="F12" s="109">
        <f t="shared" si="0"/>
        <v>722000</v>
      </c>
      <c r="G12" s="108">
        <v>30000</v>
      </c>
      <c r="H12" s="109">
        <f t="shared" si="1"/>
        <v>570000</v>
      </c>
      <c r="I12" s="108">
        <v>26000</v>
      </c>
      <c r="J12" s="109">
        <f t="shared" si="2"/>
        <v>494000</v>
      </c>
      <c r="K12" s="109">
        <f t="shared" si="3"/>
        <v>31333.333333333332</v>
      </c>
      <c r="L12" s="109">
        <f t="shared" si="4"/>
        <v>595333.33333333326</v>
      </c>
    </row>
    <row r="13" spans="2:12" ht="13.15" customHeight="1" x14ac:dyDescent="0.25">
      <c r="B13" s="102">
        <v>6</v>
      </c>
      <c r="C13" s="105" t="s">
        <v>66</v>
      </c>
      <c r="D13" s="106">
        <v>19</v>
      </c>
      <c r="E13" s="108">
        <v>38000</v>
      </c>
      <c r="F13" s="109">
        <f t="shared" si="0"/>
        <v>722000</v>
      </c>
      <c r="G13" s="108">
        <v>40000</v>
      </c>
      <c r="H13" s="109">
        <f t="shared" si="1"/>
        <v>760000</v>
      </c>
      <c r="I13" s="108">
        <v>28000</v>
      </c>
      <c r="J13" s="109">
        <f t="shared" si="2"/>
        <v>532000</v>
      </c>
      <c r="K13" s="109">
        <f t="shared" si="3"/>
        <v>35333.333333333336</v>
      </c>
      <c r="L13" s="109">
        <f t="shared" si="4"/>
        <v>671333.33333333337</v>
      </c>
    </row>
    <row r="14" spans="2:12" s="88" customFormat="1" ht="13.15" hidden="1" customHeight="1" x14ac:dyDescent="0.25">
      <c r="B14" s="102">
        <v>7</v>
      </c>
      <c r="C14" s="105" t="s">
        <v>50</v>
      </c>
      <c r="D14" s="106">
        <v>0</v>
      </c>
      <c r="E14" s="108">
        <v>0</v>
      </c>
      <c r="F14" s="109">
        <f t="shared" si="0"/>
        <v>0</v>
      </c>
      <c r="G14" s="110">
        <v>0</v>
      </c>
      <c r="H14" s="111">
        <f t="shared" si="1"/>
        <v>0</v>
      </c>
      <c r="I14" s="110">
        <v>0</v>
      </c>
      <c r="J14" s="111">
        <f t="shared" si="2"/>
        <v>0</v>
      </c>
      <c r="K14" s="111">
        <f t="shared" si="3"/>
        <v>0</v>
      </c>
      <c r="L14" s="111">
        <f t="shared" si="4"/>
        <v>0</v>
      </c>
    </row>
    <row r="15" spans="2:12" ht="13.15" customHeight="1" x14ac:dyDescent="0.25">
      <c r="B15" s="102">
        <v>7</v>
      </c>
      <c r="C15" s="105" t="s">
        <v>67</v>
      </c>
      <c r="D15" s="106">
        <v>11</v>
      </c>
      <c r="E15" s="108">
        <v>250000</v>
      </c>
      <c r="F15" s="109">
        <f t="shared" si="0"/>
        <v>2750000</v>
      </c>
      <c r="G15" s="108">
        <v>70000</v>
      </c>
      <c r="H15" s="109">
        <f t="shared" si="1"/>
        <v>770000</v>
      </c>
      <c r="I15" s="108">
        <v>90000</v>
      </c>
      <c r="J15" s="109">
        <f t="shared" si="2"/>
        <v>990000</v>
      </c>
      <c r="K15" s="109">
        <f t="shared" si="3"/>
        <v>136666.66666666666</v>
      </c>
      <c r="L15" s="109">
        <f t="shared" si="4"/>
        <v>1503333.3333333333</v>
      </c>
    </row>
    <row r="16" spans="2:12" s="88" customFormat="1" ht="13.15" hidden="1" customHeight="1" x14ac:dyDescent="0.25">
      <c r="B16" s="102">
        <v>9</v>
      </c>
      <c r="C16" s="105" t="s">
        <v>68</v>
      </c>
      <c r="D16" s="106">
        <v>11</v>
      </c>
      <c r="E16" s="108">
        <v>0</v>
      </c>
      <c r="F16" s="109">
        <f t="shared" si="0"/>
        <v>0</v>
      </c>
      <c r="G16" s="110">
        <v>0</v>
      </c>
      <c r="H16" s="111"/>
      <c r="I16" s="110">
        <v>0</v>
      </c>
      <c r="J16" s="111"/>
      <c r="K16" s="111">
        <f t="shared" si="3"/>
        <v>0</v>
      </c>
      <c r="L16" s="111">
        <f t="shared" si="4"/>
        <v>0</v>
      </c>
    </row>
    <row r="17" spans="2:12" s="88" customFormat="1" ht="13.15" hidden="1" customHeight="1" x14ac:dyDescent="0.25">
      <c r="B17" s="102">
        <v>10</v>
      </c>
      <c r="C17" s="105" t="s">
        <v>69</v>
      </c>
      <c r="D17" s="106">
        <v>19</v>
      </c>
      <c r="E17" s="108">
        <v>0</v>
      </c>
      <c r="F17" s="109">
        <f t="shared" si="0"/>
        <v>0</v>
      </c>
      <c r="G17" s="110">
        <v>0</v>
      </c>
      <c r="H17" s="111">
        <f>G17*D17</f>
        <v>0</v>
      </c>
      <c r="I17" s="110">
        <v>0</v>
      </c>
      <c r="J17" s="111">
        <f>I17*D17</f>
        <v>0</v>
      </c>
      <c r="K17" s="111">
        <f t="shared" si="3"/>
        <v>0</v>
      </c>
      <c r="L17" s="111">
        <f t="shared" si="4"/>
        <v>0</v>
      </c>
    </row>
    <row r="18" spans="2:12" ht="13.15" customHeight="1" x14ac:dyDescent="0.25">
      <c r="B18" s="102">
        <v>8</v>
      </c>
      <c r="C18" s="105" t="s">
        <v>70</v>
      </c>
      <c r="D18" s="106">
        <v>19</v>
      </c>
      <c r="E18" s="108">
        <v>400000</v>
      </c>
      <c r="F18" s="109">
        <f t="shared" si="0"/>
        <v>7600000</v>
      </c>
      <c r="G18" s="108">
        <v>200000</v>
      </c>
      <c r="H18" s="109">
        <f>G18*D18</f>
        <v>3800000</v>
      </c>
      <c r="I18" s="108">
        <v>310000</v>
      </c>
      <c r="J18" s="109">
        <f>I18*D18</f>
        <v>5890000</v>
      </c>
      <c r="K18" s="109">
        <f t="shared" si="3"/>
        <v>303333.33333333331</v>
      </c>
      <c r="L18" s="109">
        <f t="shared" si="4"/>
        <v>5763333.333333333</v>
      </c>
    </row>
    <row r="19" spans="2:12" ht="13.15" customHeight="1" x14ac:dyDescent="0.25">
      <c r="B19" s="102">
        <v>9</v>
      </c>
      <c r="C19" s="105" t="s">
        <v>71</v>
      </c>
      <c r="D19" s="106">
        <v>19</v>
      </c>
      <c r="E19" s="108">
        <v>100000</v>
      </c>
      <c r="F19" s="112">
        <f t="shared" si="0"/>
        <v>1900000</v>
      </c>
      <c r="G19" s="113">
        <v>120000</v>
      </c>
      <c r="H19" s="109">
        <f>G19*D19</f>
        <v>2280000</v>
      </c>
      <c r="I19" s="108">
        <v>220000</v>
      </c>
      <c r="J19" s="109">
        <f>I19*D19</f>
        <v>4180000</v>
      </c>
      <c r="K19" s="109">
        <f t="shared" si="3"/>
        <v>146666.66666666666</v>
      </c>
      <c r="L19" s="109">
        <f t="shared" si="4"/>
        <v>2786666.6666666665</v>
      </c>
    </row>
    <row r="20" spans="2:12" s="88" customFormat="1" ht="13.15" hidden="1" customHeight="1" x14ac:dyDescent="0.25">
      <c r="B20" s="102">
        <v>13</v>
      </c>
      <c r="C20" s="105" t="s">
        <v>12</v>
      </c>
      <c r="D20" s="106">
        <v>19</v>
      </c>
      <c r="E20" s="108">
        <v>0</v>
      </c>
      <c r="F20" s="109">
        <f t="shared" si="0"/>
        <v>0</v>
      </c>
      <c r="G20" s="110">
        <v>0</v>
      </c>
      <c r="H20" s="111">
        <f>G20*D20</f>
        <v>0</v>
      </c>
      <c r="I20" s="110">
        <v>0</v>
      </c>
      <c r="J20" s="111">
        <f>I20*D20</f>
        <v>0</v>
      </c>
      <c r="K20" s="111">
        <f t="shared" si="3"/>
        <v>0</v>
      </c>
      <c r="L20" s="111">
        <f t="shared" si="4"/>
        <v>0</v>
      </c>
    </row>
    <row r="21" spans="2:12" ht="13.15" customHeight="1" x14ac:dyDescent="0.25">
      <c r="B21" s="102">
        <v>10</v>
      </c>
      <c r="C21" s="105" t="s">
        <v>51</v>
      </c>
      <c r="D21" s="106">
        <v>6</v>
      </c>
      <c r="E21" s="108">
        <v>90000</v>
      </c>
      <c r="F21" s="109">
        <f t="shared" si="0"/>
        <v>540000</v>
      </c>
      <c r="G21" s="108">
        <v>45000</v>
      </c>
      <c r="H21" s="109">
        <f>G21*D21</f>
        <v>270000</v>
      </c>
      <c r="I21" s="108">
        <v>56000</v>
      </c>
      <c r="J21" s="109">
        <f>I21*D21</f>
        <v>336000</v>
      </c>
      <c r="K21" s="109">
        <f t="shared" si="3"/>
        <v>63666.666666666664</v>
      </c>
      <c r="L21" s="109">
        <f t="shared" si="4"/>
        <v>382000</v>
      </c>
    </row>
    <row r="22" spans="2:12" ht="18.75" customHeight="1" x14ac:dyDescent="0.25">
      <c r="B22" s="343" t="s">
        <v>16</v>
      </c>
      <c r="C22" s="344"/>
      <c r="D22" s="344"/>
      <c r="E22" s="345"/>
      <c r="F22" s="346"/>
      <c r="G22" s="345"/>
      <c r="H22" s="346"/>
      <c r="I22" s="345"/>
      <c r="J22" s="346"/>
      <c r="K22" s="347"/>
      <c r="L22" s="348"/>
    </row>
    <row r="23" spans="2:12" ht="15.6" customHeight="1" x14ac:dyDescent="0.25">
      <c r="B23" s="106">
        <f>B21+1</f>
        <v>11</v>
      </c>
      <c r="C23" s="107" t="s">
        <v>52</v>
      </c>
      <c r="D23" s="106">
        <v>19</v>
      </c>
      <c r="E23" s="108">
        <v>38000</v>
      </c>
      <c r="F23" s="109">
        <f>E23*D23</f>
        <v>722000</v>
      </c>
      <c r="G23" s="108">
        <v>25000</v>
      </c>
      <c r="H23" s="109">
        <f>G23*D23</f>
        <v>475000</v>
      </c>
      <c r="I23" s="108">
        <v>24000</v>
      </c>
      <c r="J23" s="109">
        <f>I23*D23</f>
        <v>456000</v>
      </c>
      <c r="K23" s="109">
        <f>AVERAGE(E23,G23,I23)</f>
        <v>29000</v>
      </c>
      <c r="L23" s="109">
        <f>K23*D23</f>
        <v>551000</v>
      </c>
    </row>
    <row r="24" spans="2:12" ht="15.6" customHeight="1" x14ac:dyDescent="0.25">
      <c r="B24" s="106">
        <v>12</v>
      </c>
      <c r="C24" s="107" t="s">
        <v>14</v>
      </c>
      <c r="D24" s="106">
        <v>19</v>
      </c>
      <c r="E24" s="108">
        <v>32000</v>
      </c>
      <c r="F24" s="109">
        <f>E24*D24</f>
        <v>608000</v>
      </c>
      <c r="G24" s="108">
        <v>15000</v>
      </c>
      <c r="H24" s="109">
        <f>G24*D24</f>
        <v>285000</v>
      </c>
      <c r="I24" s="108">
        <v>18000</v>
      </c>
      <c r="J24" s="109">
        <f>I24*D24</f>
        <v>342000</v>
      </c>
      <c r="K24" s="109">
        <f>AVERAGE(E24,G24,I24)</f>
        <v>21666.666666666668</v>
      </c>
      <c r="L24" s="109">
        <f>K24*D24</f>
        <v>411666.66666666669</v>
      </c>
    </row>
    <row r="25" spans="2:12" ht="15.6" customHeight="1" x14ac:dyDescent="0.25">
      <c r="B25" s="106">
        <v>13</v>
      </c>
      <c r="C25" s="107" t="s">
        <v>53</v>
      </c>
      <c r="D25" s="106">
        <v>19</v>
      </c>
      <c r="E25" s="108">
        <v>68000</v>
      </c>
      <c r="F25" s="109">
        <f>E25*D25</f>
        <v>1292000</v>
      </c>
      <c r="G25" s="114">
        <v>40000</v>
      </c>
      <c r="H25" s="109">
        <f>G25*D25</f>
        <v>760000</v>
      </c>
      <c r="I25" s="108">
        <v>46000</v>
      </c>
      <c r="J25" s="109">
        <f>I25*D25</f>
        <v>874000</v>
      </c>
      <c r="K25" s="109">
        <f>AVERAGE(E25,G25,I25)</f>
        <v>51333.333333333336</v>
      </c>
      <c r="L25" s="109">
        <f>K25*D25</f>
        <v>975333.33333333337</v>
      </c>
    </row>
    <row r="26" spans="2:12" ht="15.6" customHeight="1" x14ac:dyDescent="0.25">
      <c r="B26" s="106">
        <v>14</v>
      </c>
      <c r="C26" s="107" t="s">
        <v>15</v>
      </c>
      <c r="D26" s="106">
        <v>19</v>
      </c>
      <c r="E26" s="108">
        <v>48000</v>
      </c>
      <c r="F26" s="109">
        <f>E26*D26</f>
        <v>912000</v>
      </c>
      <c r="G26" s="115">
        <v>50000</v>
      </c>
      <c r="H26" s="109">
        <f>G26*D26</f>
        <v>950000</v>
      </c>
      <c r="I26" s="108">
        <v>40000</v>
      </c>
      <c r="J26" s="109">
        <f>I26*D26</f>
        <v>760000</v>
      </c>
      <c r="K26" s="109">
        <f>AVERAGE(E26,G26,I26)</f>
        <v>46000</v>
      </c>
      <c r="L26" s="109">
        <f>K26*D26</f>
        <v>874000</v>
      </c>
    </row>
    <row r="27" spans="2:12" ht="21.75" customHeight="1" x14ac:dyDescent="0.25">
      <c r="B27" s="343" t="s">
        <v>73</v>
      </c>
      <c r="C27" s="344"/>
      <c r="D27" s="344"/>
      <c r="E27" s="108"/>
      <c r="F27" s="116"/>
      <c r="G27" s="108"/>
      <c r="H27" s="116"/>
      <c r="I27" s="108"/>
      <c r="J27" s="116"/>
      <c r="K27" s="116"/>
      <c r="L27" s="116"/>
    </row>
    <row r="28" spans="2:12" ht="40.15" customHeight="1" x14ac:dyDescent="0.25">
      <c r="B28" s="106">
        <v>15</v>
      </c>
      <c r="C28" s="105" t="s">
        <v>74</v>
      </c>
      <c r="D28" s="106">
        <v>19</v>
      </c>
      <c r="E28" s="108">
        <v>730000</v>
      </c>
      <c r="F28" s="109">
        <f>D28*E28</f>
        <v>13870000</v>
      </c>
      <c r="G28" s="108">
        <v>200000</v>
      </c>
      <c r="H28" s="109">
        <f>G28*D28</f>
        <v>3800000</v>
      </c>
      <c r="I28" s="108">
        <v>270000</v>
      </c>
      <c r="J28" s="109">
        <f>I28*D28</f>
        <v>5130000</v>
      </c>
      <c r="K28" s="109">
        <f>AVERAGE(E28,G28,I28)</f>
        <v>400000</v>
      </c>
      <c r="L28" s="109">
        <f>K28*D28</f>
        <v>7600000</v>
      </c>
    </row>
    <row r="29" spans="2:12" ht="18.600000000000001" customHeight="1" x14ac:dyDescent="0.25">
      <c r="B29" s="106">
        <v>16</v>
      </c>
      <c r="C29" s="103" t="s">
        <v>75</v>
      </c>
      <c r="D29" s="106">
        <v>19</v>
      </c>
      <c r="E29" s="108">
        <v>85000</v>
      </c>
      <c r="F29" s="109">
        <f>D29*E29</f>
        <v>1615000</v>
      </c>
      <c r="G29" s="108">
        <v>65000</v>
      </c>
      <c r="H29" s="109">
        <f>G29*D29</f>
        <v>1235000</v>
      </c>
      <c r="I29" s="108">
        <v>90000</v>
      </c>
      <c r="J29" s="109">
        <f>I29*D29</f>
        <v>1710000</v>
      </c>
      <c r="K29" s="109">
        <f>AVERAGE(E29,G29,I29)</f>
        <v>80000</v>
      </c>
      <c r="L29" s="109">
        <f>K29*D29</f>
        <v>1520000</v>
      </c>
    </row>
    <row r="30" spans="2:12" ht="32.450000000000003" customHeight="1" x14ac:dyDescent="0.25">
      <c r="B30" s="106">
        <v>17</v>
      </c>
      <c r="C30" s="103" t="s">
        <v>76</v>
      </c>
      <c r="D30" s="106">
        <v>19</v>
      </c>
      <c r="E30" s="108">
        <v>45000</v>
      </c>
      <c r="F30" s="109">
        <f>D30*E30</f>
        <v>855000</v>
      </c>
      <c r="G30" s="108">
        <v>50000</v>
      </c>
      <c r="H30" s="109">
        <f>G30*D30</f>
        <v>950000</v>
      </c>
      <c r="I30" s="108">
        <v>95000</v>
      </c>
      <c r="J30" s="109">
        <f>I30*D30</f>
        <v>1805000</v>
      </c>
      <c r="K30" s="109">
        <f>AVERAGE(E30,G30,I30)</f>
        <v>63333.333333333336</v>
      </c>
      <c r="L30" s="109">
        <f>K30*D30</f>
        <v>1203333.3333333335</v>
      </c>
    </row>
    <row r="31" spans="2:12" ht="22.5" customHeight="1" thickBot="1" x14ac:dyDescent="0.3">
      <c r="B31" s="350" t="s">
        <v>37</v>
      </c>
      <c r="C31" s="350"/>
      <c r="D31" s="101"/>
      <c r="E31" s="117">
        <f>E8+E9+E10+E11+E17+E18+E19+E20+E21+E23+E24+E25+E26+E28+E29+E30+E12+E13+E14+E15+E16</f>
        <v>2177000</v>
      </c>
      <c r="F31" s="117">
        <f>F8+F9+F10+F11+F17+F18+F19+F20+F21+F23+F24+F25+F26+F28+F29+F30+F12+F13+F14+F15+F16</f>
        <v>35653000</v>
      </c>
      <c r="G31" s="117">
        <f>G8+G9+G10+G11+G17+G18+G19+G20+G21+G23+G24+G25+G26+G28+G29+G30+G12+G13+G14+G15</f>
        <v>1170000</v>
      </c>
      <c r="H31" s="117">
        <f>H8+H9+H10+H11+H17+H18+H19+H20+H21+H23+H24+H25+H26+H28+H29+H30+H12+H13+H14+H15+H16</f>
        <v>18365000</v>
      </c>
      <c r="I31" s="117">
        <f>I8+I9+I10+I11+I17+I18+I19+I20+I21+I23+I24+I25+I26+I28+I29+I30+I12+I13+I14+I15</f>
        <v>1527000</v>
      </c>
      <c r="J31" s="117">
        <f>J8+J9+J10+J11+J17+J18+J19+J20+J21+J23+J24+J25+J26+J28+J29+J30+J12+J13+J14+J15+J16</f>
        <v>25085000</v>
      </c>
      <c r="K31" s="117">
        <f>K8+K9+K10+K11+K17+K18+K19+K20+K21+K23+K24+K25+K26+K28+K29+K30+K12+K13+K14+K15+K16</f>
        <v>1624666.6666666665</v>
      </c>
      <c r="L31" s="118">
        <f>L8+L9+L10+L11+L17+L18+L19+L20+L21+L23+L24+L25+L26+L28+L29+L30+L12+L13+L14+L15+L16</f>
        <v>26367666.66666666</v>
      </c>
    </row>
    <row r="32" spans="2:12" ht="15.75" thickTop="1" x14ac:dyDescent="0.25"/>
    <row r="33" spans="3:16" x14ac:dyDescent="0.25">
      <c r="H33" s="40"/>
      <c r="I33" s="40"/>
    </row>
    <row r="34" spans="3:16" x14ac:dyDescent="0.25">
      <c r="C34" t="s">
        <v>59</v>
      </c>
    </row>
    <row r="35" spans="3:16" x14ac:dyDescent="0.25">
      <c r="C35" t="s">
        <v>62</v>
      </c>
      <c r="H35" s="81"/>
    </row>
    <row r="36" spans="3:16" x14ac:dyDescent="0.25">
      <c r="L36" s="81"/>
      <c r="N36" s="81">
        <f>SUM(L8+L9+L10+L11+L12+L13+L15+L18+L19+L21+L23+L24+L25+L26+L28+L29+L30)</f>
        <v>26367666.666666664</v>
      </c>
      <c r="P36" s="99">
        <v>26367667</v>
      </c>
    </row>
  </sheetData>
  <mergeCells count="25">
    <mergeCell ref="B27:D27"/>
    <mergeCell ref="B31:C31"/>
    <mergeCell ref="B4:D4"/>
    <mergeCell ref="J5:J6"/>
    <mergeCell ref="K5:K6"/>
    <mergeCell ref="D5:D6"/>
    <mergeCell ref="E5:E6"/>
    <mergeCell ref="L5:L6"/>
    <mergeCell ref="B7:D7"/>
    <mergeCell ref="B22:D22"/>
    <mergeCell ref="E22:F22"/>
    <mergeCell ref="G22:H22"/>
    <mergeCell ref="I22:J22"/>
    <mergeCell ref="K22:L22"/>
    <mergeCell ref="F5:F6"/>
    <mergeCell ref="G5:G6"/>
    <mergeCell ref="H5:H6"/>
    <mergeCell ref="I5:I6"/>
    <mergeCell ref="B5:B6"/>
    <mergeCell ref="C5:C6"/>
    <mergeCell ref="B2:L2"/>
    <mergeCell ref="E4:F4"/>
    <mergeCell ref="G4:H4"/>
    <mergeCell ref="I4:J4"/>
    <mergeCell ref="K4:L4"/>
  </mergeCells>
  <pageMargins left="0.59055118110236227" right="0.19685039370078741" top="0.31496062992125984" bottom="0.31496062992125984" header="0.19685039370078741" footer="0.15748031496062992"/>
  <pageSetup scale="9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11B77-97F1-4561-9951-4FD1A14CE7F2}">
  <sheetPr>
    <tabColor rgb="FFC6D219"/>
  </sheetPr>
  <dimension ref="B2:T44"/>
  <sheetViews>
    <sheetView tabSelected="1" topLeftCell="A10" zoomScale="130" zoomScaleNormal="130" workbookViewId="0">
      <selection activeCell="Q27" sqref="Q27"/>
    </sheetView>
  </sheetViews>
  <sheetFormatPr baseColWidth="10" defaultRowHeight="15" x14ac:dyDescent="0.25"/>
  <cols>
    <col min="1" max="1" width="2.140625" customWidth="1"/>
    <col min="2" max="2" width="3.28515625" customWidth="1"/>
    <col min="3" max="3" width="19.140625" customWidth="1"/>
    <col min="4" max="4" width="4.85546875" customWidth="1"/>
    <col min="5" max="5" width="2.140625" hidden="1" customWidth="1"/>
    <col min="6" max="6" width="7.42578125" customWidth="1"/>
    <col min="7" max="7" width="7.85546875" customWidth="1"/>
    <col min="8" max="8" width="1.7109375" hidden="1" customWidth="1"/>
    <col min="9" max="9" width="7.28515625" customWidth="1"/>
    <col min="10" max="10" width="6.85546875" customWidth="1"/>
    <col min="11" max="11" width="7.85546875" customWidth="1"/>
    <col min="12" max="12" width="1.85546875" hidden="1" customWidth="1"/>
    <col min="13" max="13" width="7.28515625" customWidth="1"/>
    <col min="14" max="14" width="8.140625" customWidth="1"/>
    <col min="15" max="15" width="7" customWidth="1"/>
    <col min="16" max="16" width="8.42578125" customWidth="1"/>
    <col min="18" max="18" width="12.85546875" bestFit="1" customWidth="1"/>
    <col min="20" max="20" width="15.28515625" bestFit="1" customWidth="1"/>
  </cols>
  <sheetData>
    <row r="2" spans="2:16" ht="10.5" customHeight="1" x14ac:dyDescent="0.25">
      <c r="B2" s="192" t="s">
        <v>96</v>
      </c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</row>
    <row r="3" spans="2:16" ht="6" customHeight="1" thickBot="1" x14ac:dyDescent="0.3"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</row>
    <row r="4" spans="2:16" ht="12" customHeight="1" thickBot="1" x14ac:dyDescent="0.3">
      <c r="B4" s="193">
        <v>2026</v>
      </c>
      <c r="C4" s="194"/>
      <c r="D4" s="195"/>
      <c r="E4" s="116"/>
      <c r="F4" s="196" t="s">
        <v>36</v>
      </c>
      <c r="G4" s="197"/>
      <c r="H4" s="165"/>
      <c r="I4" s="198" t="s">
        <v>38</v>
      </c>
      <c r="J4" s="199"/>
      <c r="K4" s="200"/>
      <c r="L4" s="165"/>
      <c r="M4" s="196" t="s">
        <v>35</v>
      </c>
      <c r="N4" s="197"/>
      <c r="O4" s="201" t="s">
        <v>40</v>
      </c>
      <c r="P4" s="202"/>
    </row>
    <row r="5" spans="2:16" ht="10.5" customHeight="1" x14ac:dyDescent="0.25">
      <c r="B5" s="203" t="s">
        <v>0</v>
      </c>
      <c r="C5" s="216" t="s">
        <v>1</v>
      </c>
      <c r="D5" s="203" t="s">
        <v>58</v>
      </c>
      <c r="E5" s="166"/>
      <c r="F5" s="203" t="s">
        <v>95</v>
      </c>
      <c r="G5" s="203" t="s">
        <v>39</v>
      </c>
      <c r="H5" s="166"/>
      <c r="I5" s="203" t="s">
        <v>95</v>
      </c>
      <c r="J5" s="203" t="s">
        <v>89</v>
      </c>
      <c r="K5" s="203" t="s">
        <v>39</v>
      </c>
      <c r="L5" s="166"/>
      <c r="M5" s="203" t="s">
        <v>95</v>
      </c>
      <c r="N5" s="203" t="s">
        <v>39</v>
      </c>
      <c r="O5" s="203" t="s">
        <v>95</v>
      </c>
      <c r="P5" s="203" t="s">
        <v>39</v>
      </c>
    </row>
    <row r="6" spans="2:16" ht="9" customHeight="1" thickBot="1" x14ac:dyDescent="0.3">
      <c r="B6" s="204"/>
      <c r="C6" s="217"/>
      <c r="D6" s="204"/>
      <c r="E6" s="167"/>
      <c r="F6" s="204"/>
      <c r="G6" s="204"/>
      <c r="H6" s="167"/>
      <c r="I6" s="204"/>
      <c r="J6" s="204"/>
      <c r="K6" s="204"/>
      <c r="L6" s="167"/>
      <c r="M6" s="204"/>
      <c r="N6" s="204"/>
      <c r="O6" s="204"/>
      <c r="P6" s="204"/>
    </row>
    <row r="7" spans="2:16" ht="13.5" customHeight="1" x14ac:dyDescent="0.25">
      <c r="B7" s="205" t="s">
        <v>72</v>
      </c>
      <c r="C7" s="206"/>
      <c r="D7" s="207"/>
      <c r="E7" s="116"/>
      <c r="F7" s="168"/>
      <c r="G7" s="169"/>
      <c r="H7" s="116"/>
      <c r="I7" s="168"/>
      <c r="J7" s="116"/>
      <c r="K7" s="169"/>
      <c r="L7" s="116"/>
      <c r="M7" s="168"/>
      <c r="N7" s="169"/>
      <c r="O7" s="170"/>
      <c r="P7" s="171"/>
    </row>
    <row r="8" spans="2:16" ht="25.5" customHeight="1" x14ac:dyDescent="0.25">
      <c r="B8" s="172">
        <v>1</v>
      </c>
      <c r="C8" s="173" t="s">
        <v>63</v>
      </c>
      <c r="D8" s="174">
        <v>7</v>
      </c>
      <c r="E8" s="175"/>
      <c r="F8" s="181">
        <v>75000</v>
      </c>
      <c r="G8" s="182">
        <f t="shared" ref="G8:G14" si="0">F8*D8</f>
        <v>525000</v>
      </c>
      <c r="H8" s="183"/>
      <c r="I8" s="181">
        <v>40000</v>
      </c>
      <c r="J8" s="184" t="s">
        <v>23</v>
      </c>
      <c r="K8" s="182">
        <f t="shared" ref="K8:K14" si="1">I8*D8</f>
        <v>280000</v>
      </c>
      <c r="L8" s="183"/>
      <c r="M8" s="181">
        <v>45000</v>
      </c>
      <c r="N8" s="182">
        <f t="shared" ref="N8:N14" si="2">M8*D8</f>
        <v>315000</v>
      </c>
      <c r="O8" s="185">
        <f t="shared" ref="O8:O14" si="3">AVERAGE(F8,I8,M8)</f>
        <v>53333.333333333336</v>
      </c>
      <c r="P8" s="182">
        <f t="shared" ref="P8:P14" si="4">O8*D8</f>
        <v>373333.33333333337</v>
      </c>
    </row>
    <row r="9" spans="2:16" ht="24.75" customHeight="1" x14ac:dyDescent="0.25">
      <c r="B9" s="172">
        <v>2</v>
      </c>
      <c r="C9" s="173" t="s">
        <v>64</v>
      </c>
      <c r="D9" s="174">
        <v>18</v>
      </c>
      <c r="E9" s="175"/>
      <c r="F9" s="181">
        <v>80000</v>
      </c>
      <c r="G9" s="182">
        <f t="shared" si="0"/>
        <v>1440000</v>
      </c>
      <c r="H9" s="183"/>
      <c r="I9" s="181">
        <v>40000</v>
      </c>
      <c r="J9" s="184" t="s">
        <v>23</v>
      </c>
      <c r="K9" s="182">
        <f t="shared" si="1"/>
        <v>720000</v>
      </c>
      <c r="L9" s="183"/>
      <c r="M9" s="181">
        <v>60000</v>
      </c>
      <c r="N9" s="182">
        <f t="shared" si="2"/>
        <v>1080000</v>
      </c>
      <c r="O9" s="185">
        <f t="shared" si="3"/>
        <v>60000</v>
      </c>
      <c r="P9" s="182">
        <f t="shared" si="4"/>
        <v>1080000</v>
      </c>
    </row>
    <row r="10" spans="2:16" ht="24.75" customHeight="1" x14ac:dyDescent="0.25">
      <c r="B10" s="172">
        <v>3</v>
      </c>
      <c r="C10" s="173" t="s">
        <v>65</v>
      </c>
      <c r="D10" s="174">
        <v>5</v>
      </c>
      <c r="E10" s="175"/>
      <c r="F10" s="181">
        <v>75000</v>
      </c>
      <c r="G10" s="182">
        <f t="shared" si="0"/>
        <v>375000</v>
      </c>
      <c r="H10" s="183"/>
      <c r="I10" s="181">
        <v>40000</v>
      </c>
      <c r="J10" s="184" t="s">
        <v>23</v>
      </c>
      <c r="K10" s="182">
        <f t="shared" si="1"/>
        <v>200000</v>
      </c>
      <c r="L10" s="183"/>
      <c r="M10" s="181">
        <v>45000</v>
      </c>
      <c r="N10" s="182">
        <f t="shared" si="2"/>
        <v>225000</v>
      </c>
      <c r="O10" s="185">
        <f t="shared" si="3"/>
        <v>53333.333333333336</v>
      </c>
      <c r="P10" s="182">
        <f t="shared" si="4"/>
        <v>266666.66666666669</v>
      </c>
    </row>
    <row r="11" spans="2:16" ht="24.75" customHeight="1" x14ac:dyDescent="0.25">
      <c r="B11" s="172">
        <v>4</v>
      </c>
      <c r="C11" s="173" t="s">
        <v>46</v>
      </c>
      <c r="D11" s="174">
        <v>3</v>
      </c>
      <c r="E11" s="175"/>
      <c r="F11" s="181">
        <v>150000</v>
      </c>
      <c r="G11" s="182">
        <f t="shared" si="0"/>
        <v>450000</v>
      </c>
      <c r="H11" s="183"/>
      <c r="I11" s="181">
        <v>100000</v>
      </c>
      <c r="J11" s="184" t="s">
        <v>23</v>
      </c>
      <c r="K11" s="182">
        <f t="shared" si="1"/>
        <v>300000</v>
      </c>
      <c r="L11" s="183"/>
      <c r="M11" s="181">
        <v>110000</v>
      </c>
      <c r="N11" s="182">
        <f t="shared" si="2"/>
        <v>330000</v>
      </c>
      <c r="O11" s="185">
        <f t="shared" si="3"/>
        <v>120000</v>
      </c>
      <c r="P11" s="182">
        <f t="shared" si="4"/>
        <v>360000</v>
      </c>
    </row>
    <row r="12" spans="2:16" ht="11.25" customHeight="1" x14ac:dyDescent="0.25">
      <c r="B12" s="172">
        <v>5</v>
      </c>
      <c r="C12" s="176" t="s">
        <v>48</v>
      </c>
      <c r="D12" s="174">
        <v>18</v>
      </c>
      <c r="E12" s="175"/>
      <c r="F12" s="181">
        <v>75000</v>
      </c>
      <c r="G12" s="182">
        <f t="shared" si="0"/>
        <v>1350000</v>
      </c>
      <c r="H12" s="183"/>
      <c r="I12" s="181">
        <v>30000</v>
      </c>
      <c r="J12" s="184" t="s">
        <v>23</v>
      </c>
      <c r="K12" s="182">
        <f t="shared" si="1"/>
        <v>540000</v>
      </c>
      <c r="L12" s="183"/>
      <c r="M12" s="181">
        <v>45000</v>
      </c>
      <c r="N12" s="182">
        <f t="shared" si="2"/>
        <v>810000</v>
      </c>
      <c r="O12" s="185">
        <f t="shared" si="3"/>
        <v>50000</v>
      </c>
      <c r="P12" s="182">
        <f t="shared" si="4"/>
        <v>900000</v>
      </c>
    </row>
    <row r="13" spans="2:16" ht="9.75" customHeight="1" x14ac:dyDescent="0.25">
      <c r="B13" s="172">
        <v>6</v>
      </c>
      <c r="C13" s="176" t="s">
        <v>49</v>
      </c>
      <c r="D13" s="174">
        <v>18</v>
      </c>
      <c r="E13" s="116"/>
      <c r="F13" s="181">
        <v>70000</v>
      </c>
      <c r="G13" s="182">
        <f t="shared" si="0"/>
        <v>1260000</v>
      </c>
      <c r="H13" s="183"/>
      <c r="I13" s="181">
        <v>40000</v>
      </c>
      <c r="J13" s="184" t="s">
        <v>23</v>
      </c>
      <c r="K13" s="182">
        <f t="shared" si="1"/>
        <v>720000</v>
      </c>
      <c r="L13" s="183"/>
      <c r="M13" s="181">
        <v>50000</v>
      </c>
      <c r="N13" s="182">
        <f t="shared" si="2"/>
        <v>900000</v>
      </c>
      <c r="O13" s="185">
        <f t="shared" si="3"/>
        <v>53333.333333333336</v>
      </c>
      <c r="P13" s="182">
        <f t="shared" si="4"/>
        <v>960000</v>
      </c>
    </row>
    <row r="14" spans="2:16" s="100" customFormat="1" ht="10.5" customHeight="1" x14ac:dyDescent="0.25">
      <c r="B14" s="177">
        <v>9</v>
      </c>
      <c r="C14" s="173" t="s">
        <v>51</v>
      </c>
      <c r="D14" s="178">
        <v>7</v>
      </c>
      <c r="E14" s="175"/>
      <c r="F14" s="181">
        <v>80000</v>
      </c>
      <c r="G14" s="182">
        <f t="shared" si="0"/>
        <v>560000</v>
      </c>
      <c r="H14" s="186"/>
      <c r="I14" s="181">
        <v>45000</v>
      </c>
      <c r="J14" s="184" t="s">
        <v>23</v>
      </c>
      <c r="K14" s="182">
        <f t="shared" si="1"/>
        <v>315000</v>
      </c>
      <c r="L14" s="186"/>
      <c r="M14" s="187">
        <v>65000</v>
      </c>
      <c r="N14" s="182">
        <f t="shared" si="2"/>
        <v>455000</v>
      </c>
      <c r="O14" s="185">
        <f t="shared" si="3"/>
        <v>63333.333333333336</v>
      </c>
      <c r="P14" s="188">
        <f t="shared" si="4"/>
        <v>443333.33333333337</v>
      </c>
    </row>
    <row r="15" spans="2:16" ht="11.25" customHeight="1" x14ac:dyDescent="0.25">
      <c r="B15" s="208" t="s">
        <v>16</v>
      </c>
      <c r="C15" s="209"/>
      <c r="D15" s="210"/>
      <c r="E15" s="116"/>
      <c r="F15" s="211"/>
      <c r="G15" s="212"/>
      <c r="H15" s="183"/>
      <c r="I15" s="211"/>
      <c r="J15" s="213"/>
      <c r="K15" s="212"/>
      <c r="L15" s="183"/>
      <c r="M15" s="211"/>
      <c r="N15" s="212"/>
      <c r="O15" s="214"/>
      <c r="P15" s="215"/>
    </row>
    <row r="16" spans="2:16" ht="10.5" customHeight="1" x14ac:dyDescent="0.25">
      <c r="B16" s="179">
        <v>10</v>
      </c>
      <c r="C16" s="180" t="s">
        <v>52</v>
      </c>
      <c r="D16" s="174">
        <v>18</v>
      </c>
      <c r="E16" s="116"/>
      <c r="F16" s="181">
        <v>80000</v>
      </c>
      <c r="G16" s="182">
        <f t="shared" ref="G16:G25" si="5">F16*D16</f>
        <v>1440000</v>
      </c>
      <c r="H16" s="183"/>
      <c r="I16" s="181">
        <v>25000</v>
      </c>
      <c r="J16" s="184" t="s">
        <v>23</v>
      </c>
      <c r="K16" s="182">
        <f t="shared" ref="K16:K25" si="6">I16*D16</f>
        <v>450000</v>
      </c>
      <c r="L16" s="183"/>
      <c r="M16" s="187">
        <v>30000</v>
      </c>
      <c r="N16" s="182">
        <f t="shared" ref="N16:N25" si="7">M16*D16</f>
        <v>540000</v>
      </c>
      <c r="O16" s="185">
        <f t="shared" ref="O16:O25" si="8">AVERAGE(F16,I16,M16)</f>
        <v>45000</v>
      </c>
      <c r="P16" s="182">
        <f t="shared" ref="P16:P25" si="9">O16*D16</f>
        <v>810000</v>
      </c>
    </row>
    <row r="17" spans="2:16" ht="11.25" customHeight="1" x14ac:dyDescent="0.25">
      <c r="B17" s="179">
        <v>11</v>
      </c>
      <c r="C17" s="180" t="s">
        <v>14</v>
      </c>
      <c r="D17" s="174">
        <v>18</v>
      </c>
      <c r="E17" s="116"/>
      <c r="F17" s="181">
        <v>23000</v>
      </c>
      <c r="G17" s="182">
        <f t="shared" si="5"/>
        <v>414000</v>
      </c>
      <c r="H17" s="183"/>
      <c r="I17" s="181">
        <v>15000</v>
      </c>
      <c r="J17" s="184" t="s">
        <v>23</v>
      </c>
      <c r="K17" s="182">
        <f t="shared" si="6"/>
        <v>270000</v>
      </c>
      <c r="L17" s="183"/>
      <c r="M17" s="187">
        <v>25000</v>
      </c>
      <c r="N17" s="182">
        <f t="shared" si="7"/>
        <v>450000</v>
      </c>
      <c r="O17" s="185">
        <f t="shared" si="8"/>
        <v>21000</v>
      </c>
      <c r="P17" s="182">
        <f t="shared" si="9"/>
        <v>378000</v>
      </c>
    </row>
    <row r="18" spans="2:16" ht="9.75" customHeight="1" x14ac:dyDescent="0.25">
      <c r="B18" s="179">
        <v>12</v>
      </c>
      <c r="C18" s="180" t="s">
        <v>53</v>
      </c>
      <c r="D18" s="174">
        <v>18</v>
      </c>
      <c r="E18" s="116"/>
      <c r="F18" s="181">
        <v>120000</v>
      </c>
      <c r="G18" s="182">
        <f t="shared" si="5"/>
        <v>2160000</v>
      </c>
      <c r="H18" s="183"/>
      <c r="I18" s="181">
        <v>40000</v>
      </c>
      <c r="J18" s="184" t="s">
        <v>23</v>
      </c>
      <c r="K18" s="182">
        <f t="shared" si="6"/>
        <v>720000</v>
      </c>
      <c r="L18" s="183"/>
      <c r="M18" s="187">
        <v>70000</v>
      </c>
      <c r="N18" s="182">
        <f t="shared" si="7"/>
        <v>1260000</v>
      </c>
      <c r="O18" s="185">
        <f t="shared" si="8"/>
        <v>76666.666666666672</v>
      </c>
      <c r="P18" s="182">
        <f t="shared" si="9"/>
        <v>1380000</v>
      </c>
    </row>
    <row r="19" spans="2:16" ht="11.25" customHeight="1" x14ac:dyDescent="0.25">
      <c r="B19" s="179">
        <v>13</v>
      </c>
      <c r="C19" s="180" t="s">
        <v>81</v>
      </c>
      <c r="D19" s="174">
        <v>18</v>
      </c>
      <c r="E19" s="116"/>
      <c r="F19" s="187">
        <v>100000</v>
      </c>
      <c r="G19" s="182">
        <f t="shared" si="5"/>
        <v>1800000</v>
      </c>
      <c r="H19" s="183"/>
      <c r="I19" s="181">
        <v>40000</v>
      </c>
      <c r="J19" s="184" t="s">
        <v>23</v>
      </c>
      <c r="K19" s="182">
        <f t="shared" si="6"/>
        <v>720000</v>
      </c>
      <c r="L19" s="183"/>
      <c r="M19" s="187">
        <v>40000</v>
      </c>
      <c r="N19" s="182">
        <f t="shared" si="7"/>
        <v>720000</v>
      </c>
      <c r="O19" s="185">
        <f t="shared" si="8"/>
        <v>60000</v>
      </c>
      <c r="P19" s="182">
        <f t="shared" si="9"/>
        <v>1080000</v>
      </c>
    </row>
    <row r="20" spans="2:16" ht="9" customHeight="1" x14ac:dyDescent="0.25">
      <c r="B20" s="179">
        <v>14</v>
      </c>
      <c r="C20" s="180" t="s">
        <v>82</v>
      </c>
      <c r="D20" s="174">
        <v>18</v>
      </c>
      <c r="E20" s="116"/>
      <c r="F20" s="187">
        <v>100000</v>
      </c>
      <c r="G20" s="182">
        <f t="shared" si="5"/>
        <v>1800000</v>
      </c>
      <c r="H20" s="183"/>
      <c r="I20" s="181">
        <v>30000</v>
      </c>
      <c r="J20" s="184" t="s">
        <v>23</v>
      </c>
      <c r="K20" s="182">
        <f t="shared" si="6"/>
        <v>540000</v>
      </c>
      <c r="L20" s="183"/>
      <c r="M20" s="187">
        <v>40000</v>
      </c>
      <c r="N20" s="182">
        <f t="shared" si="7"/>
        <v>720000</v>
      </c>
      <c r="O20" s="185">
        <f t="shared" si="8"/>
        <v>56666.666666666664</v>
      </c>
      <c r="P20" s="182">
        <f t="shared" si="9"/>
        <v>1020000</v>
      </c>
    </row>
    <row r="21" spans="2:16" ht="9.75" customHeight="1" x14ac:dyDescent="0.25">
      <c r="B21" s="179">
        <v>15</v>
      </c>
      <c r="C21" s="180" t="s">
        <v>83</v>
      </c>
      <c r="D21" s="174">
        <v>18</v>
      </c>
      <c r="E21" s="116"/>
      <c r="F21" s="187">
        <v>100000</v>
      </c>
      <c r="G21" s="182">
        <f t="shared" si="5"/>
        <v>1800000</v>
      </c>
      <c r="H21" s="183"/>
      <c r="I21" s="181">
        <v>50000</v>
      </c>
      <c r="J21" s="184" t="s">
        <v>23</v>
      </c>
      <c r="K21" s="182">
        <f t="shared" si="6"/>
        <v>900000</v>
      </c>
      <c r="L21" s="183"/>
      <c r="M21" s="187">
        <v>30000</v>
      </c>
      <c r="N21" s="182">
        <f t="shared" si="7"/>
        <v>540000</v>
      </c>
      <c r="O21" s="185">
        <f t="shared" si="8"/>
        <v>60000</v>
      </c>
      <c r="P21" s="182">
        <f t="shared" si="9"/>
        <v>1080000</v>
      </c>
    </row>
    <row r="22" spans="2:16" ht="9.75" customHeight="1" x14ac:dyDescent="0.25">
      <c r="B22" s="179">
        <v>16</v>
      </c>
      <c r="C22" s="180" t="s">
        <v>84</v>
      </c>
      <c r="D22" s="174">
        <v>18</v>
      </c>
      <c r="E22" s="116"/>
      <c r="F22" s="187">
        <v>90000</v>
      </c>
      <c r="G22" s="182">
        <f t="shared" si="5"/>
        <v>1620000</v>
      </c>
      <c r="H22" s="183"/>
      <c r="I22" s="181">
        <v>50000</v>
      </c>
      <c r="J22" s="184" t="s">
        <v>23</v>
      </c>
      <c r="K22" s="182">
        <f t="shared" si="6"/>
        <v>900000</v>
      </c>
      <c r="L22" s="183"/>
      <c r="M22" s="187">
        <v>40000</v>
      </c>
      <c r="N22" s="182">
        <f t="shared" si="7"/>
        <v>720000</v>
      </c>
      <c r="O22" s="185">
        <f t="shared" si="8"/>
        <v>60000</v>
      </c>
      <c r="P22" s="182">
        <f t="shared" si="9"/>
        <v>1080000</v>
      </c>
    </row>
    <row r="23" spans="2:16" ht="10.5" customHeight="1" x14ac:dyDescent="0.25">
      <c r="B23" s="179">
        <v>17</v>
      </c>
      <c r="C23" s="180" t="s">
        <v>85</v>
      </c>
      <c r="D23" s="174">
        <v>18</v>
      </c>
      <c r="E23" s="116"/>
      <c r="F23" s="187">
        <v>100000</v>
      </c>
      <c r="G23" s="182">
        <f t="shared" si="5"/>
        <v>1800000</v>
      </c>
      <c r="H23" s="183"/>
      <c r="I23" s="181">
        <v>40000</v>
      </c>
      <c r="J23" s="184" t="s">
        <v>23</v>
      </c>
      <c r="K23" s="182">
        <f t="shared" si="6"/>
        <v>720000</v>
      </c>
      <c r="L23" s="183"/>
      <c r="M23" s="187">
        <v>25000</v>
      </c>
      <c r="N23" s="182">
        <f t="shared" si="7"/>
        <v>450000</v>
      </c>
      <c r="O23" s="185">
        <f t="shared" si="8"/>
        <v>55000</v>
      </c>
      <c r="P23" s="182">
        <f t="shared" si="9"/>
        <v>990000</v>
      </c>
    </row>
    <row r="24" spans="2:16" ht="11.25" customHeight="1" x14ac:dyDescent="0.25">
      <c r="B24" s="179">
        <v>18</v>
      </c>
      <c r="C24" s="180" t="s">
        <v>86</v>
      </c>
      <c r="D24" s="174">
        <v>18</v>
      </c>
      <c r="E24" s="116"/>
      <c r="F24" s="187">
        <v>80000</v>
      </c>
      <c r="G24" s="182">
        <f t="shared" si="5"/>
        <v>1440000</v>
      </c>
      <c r="H24" s="183"/>
      <c r="I24" s="181">
        <v>50000</v>
      </c>
      <c r="J24" s="184" t="s">
        <v>23</v>
      </c>
      <c r="K24" s="182">
        <f t="shared" si="6"/>
        <v>900000</v>
      </c>
      <c r="L24" s="183"/>
      <c r="M24" s="187">
        <v>80000</v>
      </c>
      <c r="N24" s="182">
        <f t="shared" si="7"/>
        <v>1440000</v>
      </c>
      <c r="O24" s="185">
        <f t="shared" si="8"/>
        <v>70000</v>
      </c>
      <c r="P24" s="182">
        <f t="shared" si="9"/>
        <v>1260000</v>
      </c>
    </row>
    <row r="25" spans="2:16" ht="9.75" customHeight="1" x14ac:dyDescent="0.25">
      <c r="B25" s="179">
        <v>19</v>
      </c>
      <c r="C25" s="180" t="s">
        <v>15</v>
      </c>
      <c r="D25" s="174">
        <v>18</v>
      </c>
      <c r="E25" s="116"/>
      <c r="F25" s="187">
        <v>75000</v>
      </c>
      <c r="G25" s="182">
        <f t="shared" si="5"/>
        <v>1350000</v>
      </c>
      <c r="H25" s="183"/>
      <c r="I25" s="181">
        <v>50000</v>
      </c>
      <c r="J25" s="184" t="s">
        <v>23</v>
      </c>
      <c r="K25" s="182">
        <f t="shared" si="6"/>
        <v>900000</v>
      </c>
      <c r="L25" s="183"/>
      <c r="M25" s="187">
        <v>75000</v>
      </c>
      <c r="N25" s="182">
        <f t="shared" si="7"/>
        <v>1350000</v>
      </c>
      <c r="O25" s="185">
        <f t="shared" si="8"/>
        <v>66666.666666666672</v>
      </c>
      <c r="P25" s="182">
        <f t="shared" si="9"/>
        <v>1200000</v>
      </c>
    </row>
    <row r="26" spans="2:16" ht="18.75" customHeight="1" x14ac:dyDescent="0.25">
      <c r="B26" s="208" t="s">
        <v>73</v>
      </c>
      <c r="C26" s="209"/>
      <c r="D26" s="210"/>
      <c r="E26" s="116"/>
      <c r="F26" s="181"/>
      <c r="G26" s="189"/>
      <c r="H26" s="183"/>
      <c r="I26" s="181"/>
      <c r="J26" s="183"/>
      <c r="K26" s="189"/>
      <c r="L26" s="183"/>
      <c r="M26" s="181"/>
      <c r="N26" s="189"/>
      <c r="O26" s="190"/>
      <c r="P26" s="189"/>
    </row>
    <row r="27" spans="2:16" ht="51" customHeight="1" x14ac:dyDescent="0.25">
      <c r="B27" s="179">
        <v>20</v>
      </c>
      <c r="C27" s="176" t="s">
        <v>74</v>
      </c>
      <c r="D27" s="174">
        <v>18</v>
      </c>
      <c r="E27" s="116"/>
      <c r="F27" s="181">
        <v>900000</v>
      </c>
      <c r="G27" s="182">
        <f>D27*F27</f>
        <v>16200000</v>
      </c>
      <c r="H27" s="183"/>
      <c r="I27" s="181">
        <v>200000</v>
      </c>
      <c r="J27" s="184">
        <f>I27*D27*19%</f>
        <v>684000</v>
      </c>
      <c r="K27" s="182">
        <f>D27*I27+J27</f>
        <v>4284000</v>
      </c>
      <c r="L27" s="183"/>
      <c r="M27" s="187">
        <v>450000</v>
      </c>
      <c r="N27" s="182">
        <f>M27*D27</f>
        <v>8100000</v>
      </c>
      <c r="O27" s="185">
        <f>AVERAGE(F27,238000,M27)</f>
        <v>529333.33333333337</v>
      </c>
      <c r="P27" s="182">
        <f>O27*D27</f>
        <v>9528000</v>
      </c>
    </row>
    <row r="28" spans="2:16" ht="20.25" customHeight="1" x14ac:dyDescent="0.25">
      <c r="B28" s="179">
        <v>21</v>
      </c>
      <c r="C28" s="176" t="s">
        <v>75</v>
      </c>
      <c r="D28" s="174">
        <v>18</v>
      </c>
      <c r="E28" s="116"/>
      <c r="F28" s="181">
        <v>130000</v>
      </c>
      <c r="G28" s="182">
        <f>D28*F28</f>
        <v>2340000</v>
      </c>
      <c r="H28" s="183"/>
      <c r="I28" s="181">
        <v>65000</v>
      </c>
      <c r="J28" s="184" t="s">
        <v>23</v>
      </c>
      <c r="K28" s="182">
        <f>I28*D28</f>
        <v>1170000</v>
      </c>
      <c r="L28" s="183"/>
      <c r="M28" s="187">
        <v>105000</v>
      </c>
      <c r="N28" s="182">
        <f>M28*D28</f>
        <v>1890000</v>
      </c>
      <c r="O28" s="185">
        <f>AVERAGE(F28,I28,M28)</f>
        <v>100000</v>
      </c>
      <c r="P28" s="182">
        <f>O28*D28</f>
        <v>1800000</v>
      </c>
    </row>
    <row r="29" spans="2:16" ht="34.5" customHeight="1" thickBot="1" x14ac:dyDescent="0.3">
      <c r="B29" s="352">
        <v>23</v>
      </c>
      <c r="C29" s="353" t="s">
        <v>88</v>
      </c>
      <c r="D29" s="354">
        <v>18</v>
      </c>
      <c r="E29" s="116"/>
      <c r="F29" s="355">
        <v>250000</v>
      </c>
      <c r="G29" s="356">
        <f>D29*F29</f>
        <v>4500000</v>
      </c>
      <c r="H29" s="183"/>
      <c r="I29" s="355">
        <v>50000</v>
      </c>
      <c r="J29" s="357">
        <f>I29*D29*19%</f>
        <v>171000</v>
      </c>
      <c r="K29" s="356">
        <f>D29*I29+J29</f>
        <v>1071000</v>
      </c>
      <c r="L29" s="183"/>
      <c r="M29" s="358">
        <v>140000</v>
      </c>
      <c r="N29" s="356">
        <f>M29*D29</f>
        <v>2520000</v>
      </c>
      <c r="O29" s="359">
        <f>AVERAGE(F29,59500,M29)</f>
        <v>149833.33333333334</v>
      </c>
      <c r="P29" s="356">
        <f>O29*D29</f>
        <v>2697000</v>
      </c>
    </row>
    <row r="30" spans="2:16" ht="16.5" customHeight="1" thickBot="1" x14ac:dyDescent="0.3">
      <c r="B30" s="360" t="s">
        <v>37</v>
      </c>
      <c r="C30" s="361"/>
      <c r="D30" s="362"/>
      <c r="E30" s="362"/>
      <c r="F30" s="363">
        <f>F8+F9+F10+F11+F12+F13+F14+F16+F17+F18+F19+F20+F21+F22+F23+F24+F25+F27+F28+F29</f>
        <v>2753000</v>
      </c>
      <c r="G30" s="363">
        <f>G8+G9+G10+G11+G12+G13+G14+G16+G17+G18+G19+G20+G21+G22+G23+G24+G25+G27+G28+G29</f>
        <v>44624000</v>
      </c>
      <c r="H30" s="363"/>
      <c r="I30" s="363">
        <f>I8+I9+I10+I11+I12+I13+I14+I16+I17+I18+I19+I20+I21+I22+I23+I24+I25+I27+I28+I29</f>
        <v>1040000</v>
      </c>
      <c r="J30" s="363">
        <f>SUM(J27+J29)</f>
        <v>855000</v>
      </c>
      <c r="K30" s="363">
        <f>K8+K9+K10+K11+K12+K13+K14+K16+K17+K18+K19+K20+K21+K22+K23+K24+K25+K27+K28+K29</f>
        <v>16620000</v>
      </c>
      <c r="L30" s="363"/>
      <c r="M30" s="363">
        <f>M8+M9+M10+M11+M12+M13+M14+M16+M17+M18+M19+M20+M21+M22+M23+M24+M25+M27+M28+M29</f>
        <v>1570000</v>
      </c>
      <c r="N30" s="363">
        <f>N8+N9+N10+N11+N12+N13+N14+N16+N17+N18+N19+N20+N21+N22+N23+N24+N25+N27+N28+N29</f>
        <v>24815000</v>
      </c>
      <c r="O30" s="363">
        <f>O8+O9+O10+O11+O12+O13+O14+O16+O17+O18+O19+O20+O21+O22+O23+O24+O25+O27+O28+O29</f>
        <v>1803499.9999999998</v>
      </c>
      <c r="P30" s="364">
        <f>P8+P9+P10+P11+P12+P13+P14+P16+P17+P18+P19+P20+P21+P22+P23+P24+P25+P27+P28+P29</f>
        <v>28686333.333333332</v>
      </c>
    </row>
    <row r="35" spans="2:20" x14ac:dyDescent="0.25">
      <c r="C35" s="158"/>
      <c r="I35" s="163"/>
      <c r="J35" s="163"/>
      <c r="K35" s="164"/>
      <c r="M35" s="40"/>
    </row>
    <row r="36" spans="2:20" x14ac:dyDescent="0.25">
      <c r="B36" s="158"/>
      <c r="C36" s="158"/>
      <c r="I36" s="218" t="s">
        <v>93</v>
      </c>
      <c r="J36" s="218"/>
      <c r="K36" s="218"/>
    </row>
    <row r="37" spans="2:20" x14ac:dyDescent="0.25">
      <c r="B37" s="158"/>
      <c r="C37" s="158"/>
      <c r="I37" s="219" t="s">
        <v>94</v>
      </c>
      <c r="J37" s="219"/>
      <c r="K37" s="219"/>
    </row>
    <row r="38" spans="2:20" x14ac:dyDescent="0.25">
      <c r="B38" s="158"/>
      <c r="C38" s="158"/>
      <c r="I38" s="162"/>
      <c r="J38" s="162"/>
      <c r="K38" s="162"/>
    </row>
    <row r="39" spans="2:20" x14ac:dyDescent="0.25">
      <c r="B39" s="220" t="s">
        <v>92</v>
      </c>
      <c r="C39" s="220"/>
      <c r="I39" s="162"/>
      <c r="J39" s="162"/>
      <c r="K39" s="162"/>
    </row>
    <row r="40" spans="2:20" x14ac:dyDescent="0.25">
      <c r="B40" s="220" t="s">
        <v>90</v>
      </c>
      <c r="C40" s="220"/>
      <c r="P40" s="81"/>
      <c r="R40" s="81" t="e">
        <f>SUM(P8+P9+P10+P11+P12+P13+#REF!+#REF!+#REF!+#REF!+P16+P17+P18+#REF!+P27+P28+P29)</f>
        <v>#REF!</v>
      </c>
      <c r="T40" s="99">
        <v>26367667</v>
      </c>
    </row>
    <row r="41" spans="2:20" x14ac:dyDescent="0.25">
      <c r="B41" s="220"/>
      <c r="C41" s="220"/>
    </row>
    <row r="42" spans="2:20" x14ac:dyDescent="0.25">
      <c r="B42" s="220"/>
      <c r="C42" s="220"/>
    </row>
    <row r="43" spans="2:20" x14ac:dyDescent="0.25">
      <c r="B43" s="220" t="s">
        <v>91</v>
      </c>
      <c r="C43" s="220"/>
    </row>
    <row r="44" spans="2:20" x14ac:dyDescent="0.25">
      <c r="B44" s="220" t="s">
        <v>62</v>
      </c>
      <c r="C44" s="220"/>
    </row>
  </sheetData>
  <mergeCells count="34">
    <mergeCell ref="B41:C41"/>
    <mergeCell ref="B42:C42"/>
    <mergeCell ref="B43:C43"/>
    <mergeCell ref="B44:C44"/>
    <mergeCell ref="B26:D26"/>
    <mergeCell ref="B30:C30"/>
    <mergeCell ref="I36:K36"/>
    <mergeCell ref="I37:K37"/>
    <mergeCell ref="B39:C39"/>
    <mergeCell ref="B40:C40"/>
    <mergeCell ref="O5:O6"/>
    <mergeCell ref="G5:G6"/>
    <mergeCell ref="P5:P6"/>
    <mergeCell ref="B7:D7"/>
    <mergeCell ref="B15:D15"/>
    <mergeCell ref="F15:G15"/>
    <mergeCell ref="I15:K15"/>
    <mergeCell ref="M15:N15"/>
    <mergeCell ref="O15:P15"/>
    <mergeCell ref="I5:I6"/>
    <mergeCell ref="J5:J6"/>
    <mergeCell ref="K5:K6"/>
    <mergeCell ref="M5:M6"/>
    <mergeCell ref="N5:N6"/>
    <mergeCell ref="B5:B6"/>
    <mergeCell ref="C5:C6"/>
    <mergeCell ref="D5:D6"/>
    <mergeCell ref="F5:F6"/>
    <mergeCell ref="B2:P2"/>
    <mergeCell ref="B4:D4"/>
    <mergeCell ref="F4:G4"/>
    <mergeCell ref="I4:K4"/>
    <mergeCell ref="M4:N4"/>
    <mergeCell ref="O4:P4"/>
  </mergeCells>
  <pageMargins left="0.39370078740157483" right="0.19685039370078741" top="0.27559055118110237" bottom="0.19685039370078741" header="0.19685039370078741" footer="0.15748031496062992"/>
  <pageSetup scale="5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428B7-1AE9-4641-B8B2-BC3F22244760}">
  <dimension ref="A1"/>
  <sheetViews>
    <sheetView workbookViewId="0">
      <selection activeCell="D21" sqref="D2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ACTIVIDADES</vt:lpstr>
      <vt:lpstr>ACTIVIDADES (2)</vt:lpstr>
      <vt:lpstr>ACTIVIDADES (3)</vt:lpstr>
      <vt:lpstr>ACTIVIDADES (6)</vt:lpstr>
      <vt:lpstr>ACTIVIDADES (4)</vt:lpstr>
      <vt:lpstr>ACTIVIDADES (5)</vt:lpstr>
      <vt:lpstr>ESTUDIO MER 1</vt:lpstr>
      <vt:lpstr>ACTIVIDADES (8)</vt:lpstr>
      <vt:lpstr>ESTUDIO MER 2</vt:lpstr>
      <vt:lpstr>ESTUDIO MER 3</vt:lpstr>
      <vt:lpstr>ESTUDIO MER 3 (2)</vt:lpstr>
      <vt:lpstr>ACTIVIDADES (9)</vt:lpstr>
      <vt:lpstr>ESTUDIO MER 3 (3)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Adolfo Ramírez Garrido</dc:creator>
  <cp:lastModifiedBy>CONTRATACIÓN</cp:lastModifiedBy>
  <cp:lastPrinted>2026-06-04T22:09:43Z</cp:lastPrinted>
  <dcterms:created xsi:type="dcterms:W3CDTF">2023-04-12T22:33:06Z</dcterms:created>
  <dcterms:modified xsi:type="dcterms:W3CDTF">2026-07-15T20:49:29Z</dcterms:modified>
</cp:coreProperties>
</file>