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28"/>
  <workbookPr/>
  <mc:AlternateContent xmlns:mc="http://schemas.openxmlformats.org/markup-compatibility/2006">
    <mc:Choice Requires="x15">
      <x15ac:absPath xmlns:x15ac="http://schemas.microsoft.com/office/spreadsheetml/2010/11/ac" url="/Users/sandravivas/Documents/SANDRA VIVAS/ENTIDADES PUBLICAS/ALC SANTA ROSA/2026/CENTRO DIA RED/2026/EJECUCIÓN/PRORROGA/"/>
    </mc:Choice>
  </mc:AlternateContent>
  <xr:revisionPtr revIDLastSave="0" documentId="8_{80350DDA-9DC2-4A4A-AAB1-A9264CA001A9}" xr6:coauthVersionLast="47" xr6:coauthVersionMax="47" xr10:uidLastSave="{00000000-0000-0000-0000-000000000000}"/>
  <bookViews>
    <workbookView xWindow="0" yWindow="720" windowWidth="29400" windowHeight="18400" xr2:uid="{00000000-000D-0000-FFFF-FFFF00000000}"/>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O7" i="2" l="1"/>
  <c r="N5" i="2"/>
  <c r="N4" i="2"/>
  <c r="O4" i="2" s="1"/>
  <c r="O5" i="2"/>
  <c r="O49" i="2"/>
  <c r="O50" i="2"/>
  <c r="O14" i="2"/>
  <c r="O15" i="2"/>
  <c r="O16" i="2"/>
  <c r="O17" i="2"/>
  <c r="O20" i="2"/>
  <c r="O21" i="2"/>
  <c r="O23" i="2"/>
  <c r="O24" i="2"/>
  <c r="O25" i="2"/>
  <c r="O26" i="2"/>
  <c r="O27" i="2"/>
  <c r="O28" i="2"/>
  <c r="O29" i="2"/>
  <c r="O30" i="2"/>
  <c r="O31" i="2"/>
  <c r="O32" i="2"/>
  <c r="O13" i="2"/>
  <c r="O9" i="2"/>
  <c r="M49" i="2"/>
  <c r="M50" i="2"/>
  <c r="M48" i="2"/>
  <c r="M44" i="2"/>
  <c r="M42" i="2"/>
  <c r="M41" i="2"/>
  <c r="M39" i="2"/>
  <c r="M14" i="2"/>
  <c r="M15" i="2"/>
  <c r="M16" i="2"/>
  <c r="M17" i="2"/>
  <c r="M18" i="2"/>
  <c r="O18" i="2" s="1"/>
  <c r="M19" i="2"/>
  <c r="O19" i="2" s="1"/>
  <c r="M20" i="2"/>
  <c r="M21" i="2"/>
  <c r="M22" i="2"/>
  <c r="O22" i="2" s="1"/>
  <c r="M23" i="2"/>
  <c r="M24" i="2"/>
  <c r="M25" i="2"/>
  <c r="M26" i="2"/>
  <c r="M27" i="2"/>
  <c r="M28" i="2"/>
  <c r="M29" i="2"/>
  <c r="M30" i="2"/>
  <c r="M31" i="2"/>
  <c r="M32" i="2"/>
  <c r="M13" i="2"/>
  <c r="M11" i="2"/>
  <c r="O11" i="2" s="1"/>
  <c r="K39" i="2"/>
  <c r="K41" i="2"/>
  <c r="K42" i="2"/>
  <c r="K44" i="2"/>
  <c r="J34" i="2"/>
  <c r="K34" i="2" s="1"/>
  <c r="J35" i="2"/>
  <c r="K35" i="2" s="1"/>
  <c r="J36" i="2"/>
  <c r="K36" i="2" s="1"/>
  <c r="J38" i="2"/>
  <c r="K38" i="2" s="1"/>
  <c r="J40" i="2"/>
  <c r="L40" i="2" s="1"/>
  <c r="J43" i="2"/>
  <c r="K43" i="2" s="1"/>
  <c r="J51" i="2"/>
  <c r="L51" i="2" s="1"/>
  <c r="J46" i="2"/>
  <c r="K46" i="2" s="1"/>
  <c r="J5" i="2"/>
  <c r="K5" i="2" s="1"/>
  <c r="J7" i="2"/>
  <c r="K7" i="2" s="1"/>
  <c r="J9" i="2"/>
  <c r="K9" i="2" s="1"/>
  <c r="J11" i="2"/>
  <c r="K11" i="2" s="1"/>
  <c r="J13" i="2"/>
  <c r="K13" i="2" s="1"/>
  <c r="J14" i="2"/>
  <c r="K14" i="2" s="1"/>
  <c r="J15" i="2"/>
  <c r="K15" i="2" s="1"/>
  <c r="J16" i="2"/>
  <c r="K16" i="2" s="1"/>
  <c r="J17" i="2"/>
  <c r="K17" i="2" s="1"/>
  <c r="J18" i="2"/>
  <c r="K18" i="2" s="1"/>
  <c r="J19" i="2"/>
  <c r="K19" i="2" s="1"/>
  <c r="J20" i="2"/>
  <c r="K20" i="2" s="1"/>
  <c r="J21" i="2"/>
  <c r="K21" i="2" s="1"/>
  <c r="J22" i="2"/>
  <c r="K22" i="2" s="1"/>
  <c r="J23" i="2"/>
  <c r="K23" i="2" s="1"/>
  <c r="J24" i="2"/>
  <c r="K24" i="2" s="1"/>
  <c r="J25" i="2"/>
  <c r="K25" i="2" s="1"/>
  <c r="J26" i="2"/>
  <c r="K26" i="2" s="1"/>
  <c r="J27" i="2"/>
  <c r="K27" i="2" s="1"/>
  <c r="J28" i="2"/>
  <c r="K28" i="2" s="1"/>
  <c r="J29" i="2"/>
  <c r="K29" i="2" s="1"/>
  <c r="J30" i="2"/>
  <c r="K30" i="2" s="1"/>
  <c r="J31" i="2"/>
  <c r="K31" i="2" s="1"/>
  <c r="J32" i="2"/>
  <c r="K32" i="2" s="1"/>
  <c r="J39" i="2"/>
  <c r="J41" i="2"/>
  <c r="J42" i="2"/>
  <c r="J44" i="2"/>
  <c r="J48" i="2"/>
  <c r="L48" i="2" s="1"/>
  <c r="J49" i="2"/>
  <c r="L49" i="2" s="1"/>
  <c r="J50" i="2"/>
  <c r="L50" i="2" s="1"/>
  <c r="J4" i="2"/>
  <c r="O53" i="2" l="1"/>
  <c r="K4" i="2"/>
</calcChain>
</file>

<file path=xl/sharedStrings.xml><?xml version="1.0" encoding="utf-8"?>
<sst xmlns="http://schemas.openxmlformats.org/spreadsheetml/2006/main" count="134" uniqueCount="96">
  <si>
    <t>Ítem</t>
  </si>
  <si>
    <t>Descripción de Actuaciones e Intervenciones. 
Se desarrolla en el plazo de Ejecución del Proyecto</t>
  </si>
  <si>
    <t>Cantidad</t>
  </si>
  <si>
    <t>Unidad de Medida</t>
  </si>
  <si>
    <t>Meses</t>
  </si>
  <si>
    <t>Valor unitario</t>
  </si>
  <si>
    <t>Valor total</t>
  </si>
  <si>
    <t>CENTRO VIDA SEDE</t>
  </si>
  <si>
    <t>Alimentación</t>
  </si>
  <si>
    <t>Componente soporte nutricional consistente en tres tiempos de alimentación: - Desayuno - Almuerzo - Refrigerio. El cual se prestará cada día de atención. Nota: *Se entrega acorde a las especificaciones técnicas del requerimiento de las personas mayores. *Incluye suministro de hidratación y disponibilidad de bebida acorde a la estacionalidad. (40) personas x mínimo 20 días de operación.</t>
  </si>
  <si>
    <t>Ración</t>
  </si>
  <si>
    <t>Transporte Buses</t>
  </si>
  <si>
    <t>Desplazamientos ida y regreso personas que participen en la programación del centro día, ida y regreso.
El servicio de transporte se realiza con ida y regreso. (2 microbuses por día (Ida y regreso) por mínimo 20 días de operación al mes).</t>
  </si>
  <si>
    <t>Desplazamientos</t>
  </si>
  <si>
    <t>CENTRO VIDA MÓVIL</t>
  </si>
  <si>
    <t>Entrega de soporte de alimento consistente en almuerzo, refrigerio e hidratación empacados para intervenciones con las personas mayores en "Centro Día Móvil" por cada día de atención. Para 50 personas las cuales serán atendidas una vez por mes.</t>
  </si>
  <si>
    <t>Almuerzo, refrigerio e hidratación</t>
  </si>
  <si>
    <t>CENTRO VIDA PROYECTO EN CASA</t>
  </si>
  <si>
    <t>Entrega de soporte de alimento consistente en almuerzo, refrigerio e hidratación empacados para intervenciones con las personas mayores para el acompañamiento y apoyo a través del " Proyecto En Casa" 10 personas beneficiarias. Se proyecta 1 intervencion por semana.</t>
  </si>
  <si>
    <t>Transporte actividades Centro Día y Extensión comunitaria</t>
  </si>
  <si>
    <t>Transporte Vehículo 4x2 o 4x4</t>
  </si>
  <si>
    <t>Transporte mensual para las actividades de Centro Día en Santa Rosa de Cabal, vehiculo 4x2 o 4x4, disponible durante los días de servicio</t>
  </si>
  <si>
    <t>Mes</t>
  </si>
  <si>
    <t>TALENTO HUMANO</t>
  </si>
  <si>
    <t>Estándar Talento Humano Centro Vida Sede (Personal Mínimo Requerido)</t>
  </si>
  <si>
    <t>Gerente del proyecto</t>
  </si>
  <si>
    <t>Personal</t>
  </si>
  <si>
    <t>Dirección Técnica</t>
  </si>
  <si>
    <t>Médico - Asesor</t>
  </si>
  <si>
    <t>Profesional en Nutrición y Dietética</t>
  </si>
  <si>
    <t>Gerontólogo</t>
  </si>
  <si>
    <t>Coordinador Operativo</t>
  </si>
  <si>
    <t>Coordinador Operativo de extensión</t>
  </si>
  <si>
    <t>Profesional de ciencias del deporte y la recreación</t>
  </si>
  <si>
    <t>Psicólogo</t>
  </si>
  <si>
    <t>Trabajador Social</t>
  </si>
  <si>
    <t>Auxiliar Administrativo</t>
  </si>
  <si>
    <t>Auxiliar contable</t>
  </si>
  <si>
    <t>Auxiliares de enfermería</t>
  </si>
  <si>
    <t>Instructor actividades ocupacionales</t>
  </si>
  <si>
    <t>Instructor en actividades pedagógicas</t>
  </si>
  <si>
    <t>Instructor en actividades culturales</t>
  </si>
  <si>
    <t>Manipuladoras de Alimentos</t>
  </si>
  <si>
    <t>Auxiliar de aseo y mantenimiento</t>
  </si>
  <si>
    <t>Talento Humano de Extensión Comunitaria para Centro Día Móvil</t>
  </si>
  <si>
    <t>Pedagogo</t>
  </si>
  <si>
    <t>SERVICIOS DE RED DE APOYO Y OTROS</t>
  </si>
  <si>
    <t>Alimentación para personas participantes y acompañantes de encuentros generacionales, con familias y otros.</t>
  </si>
  <si>
    <t>Entrega de soporte de alimento consistente en almuerzo, refrigerio e hidratación a los participantes.</t>
  </si>
  <si>
    <t>No aplica</t>
  </si>
  <si>
    <t>Encuentros
Servicio por evento para encuentros en fechas especiales.</t>
  </si>
  <si>
    <t>Servicio por evento para encuentros en fechas especiales, que cuente como mínimo con lo siguiente: Alquiler de sillas plásticas (50 unidades), alquiler de mesas plásticas (10 unidades), alquiler de mesa principal (1 unidad), decoración temática acorde a la fecha especial (1 Montaje), sistema de sonido profesional para 100 personas ( 1 unidad), micrófono (1 unidad) y presentador o animador del evento (1 persona)</t>
  </si>
  <si>
    <t>Celebraciones</t>
  </si>
  <si>
    <t>Auxilio exequial</t>
  </si>
  <si>
    <t>Asistencia a los adultos mayores sin afiliación al servicio exequial. Acorde a la Ley 1276 de 2009 corresponde a un SMMLV. Se proyectan dos (2) eventos en el tiempo de ejecución contrato.</t>
  </si>
  <si>
    <t>Auxilios</t>
  </si>
  <si>
    <t>DOTACIÓN</t>
  </si>
  <si>
    <t>Uniformes para el servicio de alimentación</t>
  </si>
  <si>
    <t>Uniforme antifluido camisa y pantalón tela 100% poliéster con bordado lado izq - Calzado antideslizante material EVA - Gorros antifluido 100% poliéster, uso institucional - Guantes de nitrilo engrosados para cocinar x 100
Dos (2) uniformes del componente para las personas manipuladoras de alimentos.</t>
  </si>
  <si>
    <t>Uniformes</t>
  </si>
  <si>
    <t>Sistema de Gestión de Seguridad y Salud en el trabajo. SG-SST</t>
  </si>
  <si>
    <t>Valor mensual</t>
  </si>
  <si>
    <t>Dotación de elementos para la prestación del servicio</t>
  </si>
  <si>
    <t>Silletería y mesas para la atención de la totalidad de los usuarios; cocina dotada para la producción diaria de alimentos, incluyendo comedores, congeladores, neveras, menaje y utensilios, estufas y área destinada a limpieza y apoyo operativo y apoyos básicos para atención y movilidad, como camilla y silla de ruedas, entre otros.</t>
  </si>
  <si>
    <t>Dotación general</t>
  </si>
  <si>
    <t>Botiquín para el servicio de Enfermería</t>
  </si>
  <si>
    <t>Botiquín de primeros auxilios, cada uno compuesto por los siguientes elementos: 2 cajas x 100 unidades de guantes de nitrilo talla M, 2 cajas x 100 unidades de guantes de nitrilo talla L, 8 paquetes de guantes estériles dobles, 4 cajas x 100 unidades de curas estériles, 16 paquetes de gasas estériles de 7.5 x 7.5 cm (paquete x 12 sobres), 8 rollos de micropore color piel de ½ pulgada y 8 rollos de micropore color piel de 2 pulgadas, 4 paquetes x 200 g de algodón, 4 frascos x 700 ml de alcohol antiséptico, 4 vendas elásticas de 3” x 5 yardas y 4 vendas elásticas de 5” x 5 yardas, 6 bolsas x 1000 ml de jabón antibacterial, 3 cajas x 50 unidades de tapabocas, 3 tubos de sulfadiazina de plata, 4 frascos x 120 ml de yodopovidona en espuma y 4 frascos x 120 ml de yodopovidona en solución; adicionalmente, 2 bolsas x 500 ml de solución salina, 6 compresas frías tipo almohadilla, 1 nevera portátil con capacidad de 2 litros y 4 unidades de tijeras pequeñas sin punta.</t>
  </si>
  <si>
    <t>Dotación del Kit y elementos necesarios</t>
  </si>
  <si>
    <t>Set de insumos para actividades administrativas, pedagógicas - culturales e integración.</t>
  </si>
  <si>
    <t>Se incluyen 8 unidades de resmas de papel carta, 15 libretas de papel bond, 60 cuadernos cosidos de 50 hojas, 60 unidades de papel bond (varios tipos), 60 unidades de cartulina en diferentes tamaños y colores, 60 unidades de papel kraft, 60 unidades de papel seda y 60 unidades de papel crepé, 4 paquetes de foamy liso en colores surtidos y 4 paquetes de foamy escarchado en colores surtidos, 4 unidades de notas adhesivas y 4 unidades de banderitas adhesivas, 2 cajas de grapas, 2 cajas de clips de colores, 3 cajas de clips jumbo, 2 cajas de chinches plastificadas, 5 paquetes de ganchos legajadores y 10 unidades de gancho loteros; también se incluyen 2 unidades de humedecedores en gel, 10 paquetes de separadores plásticos, 3 paquetes de bolsillos transparentes, 5 cajas de bolígrafos, 5 cajas de lápices, 10 cajas de colores, 1 caja de borradores y 10 unidades de correctores; adicionalmente, 8 unidades de marcadores borrables, 5 paquetes de marcadores fluorescentes y 5 paquetes de marcadores de varios colores, 10 rollos de cintas adhesivas, 10 rollos de cinta de enmascarar, 15 unidades de cintas decorativas y 10 unidades de barras de silicona; finalmente, 3 cajas x 6 de vinilos surtidos (normales), 3 cajas x 6 de vinilos surtidos (fluorescentes), 10 paquetes de globos de varios tipos, 2 paquetes x 10 de figuras decorativas, 4 paquetes x 10 de láminas de icopor de 10 mm, 30 mt de telas de colores y texturas variadas y 15 rollos de hilos surtidos de 400 yardas.</t>
  </si>
  <si>
    <t>Materiales para las sesiones</t>
  </si>
  <si>
    <t>Dotación para actividades deportivas y recreativas.</t>
  </si>
  <si>
    <t>Dotación de implementos deportivos y recreativos destinados al fortalecimiento de las capacidades físicas, la coordinación motriz y la promoción de la actividad lúdica, incluyendo 15 bandas elásticas y de resistencia, 15 conos medios, 15 aros de agilidad, 5 sets de mancuernas de 2, 3 y 5 libras, 15 balones, 15 cuerdas para saltar, 5 escaleras de coordinación, 2 juegos de rana fijos, 2 juegos de rana portátiles, 3 juegos de bingo, 5 juegos de dominó, 5 juegos de parqués, 5 juegos de jenga, 15 colchonetas, 15 steps.</t>
  </si>
  <si>
    <t>Elementos deportivos / fisioterapia</t>
  </si>
  <si>
    <t>Set de insumos para plan de limpieza</t>
  </si>
  <si>
    <t>La dotación incluye: 4 unidades de jabón detergente de 1 kg, 4 unidades de hipoclorito de 1 Lt, 2 unidades de limpia vidrios, 2 unidades de ambientador líquido para pisos, 2 frascos de cera para muebles de madera, 2 unidades de desengrasante, 4 unidades de jabón para platos, 6 paquetes x 24 unidades de papel higiénico, 4 rollos de toallas de cocina, 4 paquetes de bolsas Ziploc para alimentos y 6 paquetes x 200 unidades de servilletas, 6 paquetes de paños multiusos, 4 pares de guantes multiusos talla M y 4 pares de guantes multiusos talla L, 3 unidades de escobas, 3 unidades de cepillos, 4 unidades de trapeadores, 2 unidades de recogedores y 2 unidades de baldes, 2 paquetes x 20 unidades de bolsas de basura color negro de 70 x 90 cm, 2 paquetes x 10 unidades de bolsas de basura color blanco de 70 x 90 cm y 2 paquetes x 10 unidades de bolsas de basura color verde de 70 x 90 cm, 1 unidad de tijera de jardinería y 1 unidad de rastrillo.</t>
  </si>
  <si>
    <t>Elementos de aseo</t>
  </si>
  <si>
    <t>Estándar de Tecnología y Gestión del Centro Vida y Estándar de Atención Integral a las Personas Mayores</t>
  </si>
  <si>
    <t>Desarrollo de un software sociosanitario</t>
  </si>
  <si>
    <t>Desarrollo de un software sociosanitario que incluya 4 modulos para desarrollar: historia gerontologica, tamizaje de atención integral, valoración integral, con alquiler de wearables para el monitoreo de la atención durante el plazo del contrato y con licencia de uso del software de un año y entrega de archivos de datos planos. De conformidad con el anexo técnico del proceso.</t>
  </si>
  <si>
    <t>Desarrollo</t>
  </si>
  <si>
    <t>GASTOS ADMINISTRATIVOS</t>
  </si>
  <si>
    <t>Arrendamiento de sede de Atención del Centro Día</t>
  </si>
  <si>
    <t>Alquiler de maquinaria y equipos, destinados a labores de mantenimiento de la sede del Centro día. Se establece un tope máximo y se pagará contra factura del servicio prestado.</t>
  </si>
  <si>
    <t>Proyecto</t>
  </si>
  <si>
    <t>Acceso a servicio de internet y comunicación en sede, móvil para centro día móvil y proyecto en casa garantizando el uso de herramientas tecnológicas para el equipo de trabajo.</t>
  </si>
  <si>
    <t>Promoción y difusión del programa a través de radio, prensa, redes sociales, volanteo en los sectores a intervenir. Se establece un tope máximo y será pagado contra factura.</t>
  </si>
  <si>
    <t>Inversión</t>
  </si>
  <si>
    <t>Aporte Alcaldía</t>
  </si>
  <si>
    <t>Aporte CA</t>
  </si>
  <si>
    <t>CONVENIO 559-2026</t>
  </si>
  <si>
    <t>Prorrateo a días</t>
  </si>
  <si>
    <t>Valor unitario (30 días)</t>
  </si>
  <si>
    <t>Prorroga</t>
  </si>
  <si>
    <t>Total</t>
  </si>
  <si>
    <t>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</si>
</sst>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Red]\-&quot;$&quot;\ #,##0"/>
    <numFmt numFmtId="165" formatCode="&quot;$&quot;\ #,##0.00;[Red]\-&quot;$&quot;\ #,##0.00"/>
    <numFmt numFmtId="166" formatCode="_-&quot;$&quot;\ * #,##0.00_-;\-&quot;$&quot;\ * #,##0.00_-;_-&quot;$&quot;\ * &quot;-&quot;??_-;_-@_-"/>
    <numFmt numFmtId="167" formatCode="_-&quot;$&quot;\ * #,##0_-;\-&quot;$&quot;\ * #,##0_-;_-&quot;$&quot;\ * &quot;-&quot;??_-;_-@_-"/>
  </numFmts>
  <fonts count="9" x14ac:knownFonts="1">
    <font>
      <sz val="11"/>
      <color theme="1"/>
      <name val="Calibri"/>
      <family val="2"/>
      <scheme val="minor"/>
    </font>
    <font>
      <sz val="11"/>
      <color theme="1"/>
      <name val="Calibri"/>
      <family val="2"/>
      <scheme val="minor"/>
    </font>
    <font>
      <sz val="11"/>
      <color rgb="FFFF0000"/>
      <name val="Calibri"/>
      <family val="2"/>
      <scheme val="minor"/>
    </font>
    <font>
      <b/>
      <sz val="10"/>
      <color theme="1"/>
      <name val="Arial"/>
      <family val="2"/>
    </font>
    <font>
      <b/>
      <sz val="9"/>
      <color theme="1"/>
      <name val="Arial"/>
      <family val="2"/>
    </font>
    <font>
      <sz val="10"/>
      <color theme="1"/>
      <name val="Arial"/>
      <family val="2"/>
    </font>
    <font>
      <sz val="9"/>
      <color theme="1"/>
      <name val="Arial"/>
      <family val="2"/>
    </font>
    <font>
      <b/>
      <sz val="11"/>
      <color theme="1"/>
      <name val="Calibri"/>
      <family val="2"/>
      <scheme val="minor"/>
    </font>
    <font>
      <b/>
      <sz val="10"/>
      <name val="Arial"/>
      <family val="2"/>
    </font>
  </fonts>
  <fills count="3">
    <fill>
      <patternFill patternType="none"/>
    </fill>
    <fill>
      <patternFill patternType="gray125"/>
    </fill>
    <fill>
      <patternFill patternType="solid">
        <fgColor theme="5" tint="0.5999938962981048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166" fontId="1" fillId="0" borderId="0" applyFont="0" applyFill="0" applyBorder="0" applyAlignment="0" applyProtection="0"/>
  </cellStyleXfs>
  <cellXfs count="57">
    <xf numFmtId="0" fontId="0" fillId="0" borderId="0" xfId="0"/>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165" fontId="5" fillId="0" borderId="1" xfId="0" applyNumberFormat="1" applyFont="1" applyBorder="1" applyAlignment="1">
      <alignment horizontal="center" vertical="center" wrapText="1"/>
    </xf>
    <xf numFmtId="0" fontId="0" fillId="0" borderId="1" xfId="0" applyBorder="1" applyAlignment="1">
      <alignment horizontal="center" vertical="center"/>
    </xf>
    <xf numFmtId="164" fontId="0" fillId="0" borderId="1" xfId="0" applyNumberFormat="1" applyBorder="1" applyAlignment="1">
      <alignment horizontal="center" vertical="center"/>
    </xf>
    <xf numFmtId="0" fontId="0" fillId="0" borderId="0" xfId="0" applyAlignment="1">
      <alignment horizontal="center" vertical="center"/>
    </xf>
    <xf numFmtId="0" fontId="0" fillId="0" borderId="2" xfId="0" applyBorder="1"/>
    <xf numFmtId="164" fontId="0" fillId="0" borderId="2" xfId="0" applyNumberFormat="1" applyBorder="1"/>
    <xf numFmtId="164" fontId="0" fillId="0" borderId="2" xfId="0" applyNumberFormat="1" applyBorder="1" applyAlignment="1">
      <alignment horizontal="center"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0" fillId="0" borderId="3" xfId="0" applyBorder="1"/>
    <xf numFmtId="0" fontId="0" fillId="0" borderId="9" xfId="0" applyBorder="1"/>
    <xf numFmtId="0" fontId="3"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165" fontId="5" fillId="0" borderId="7" xfId="0" applyNumberFormat="1" applyFont="1" applyBorder="1" applyAlignment="1">
      <alignment horizontal="center" vertical="center" wrapText="1"/>
    </xf>
    <xf numFmtId="164" fontId="0" fillId="0" borderId="7" xfId="0" applyNumberFormat="1" applyBorder="1" applyAlignment="1">
      <alignment horizontal="center" vertical="center"/>
    </xf>
    <xf numFmtId="167" fontId="0" fillId="0" borderId="7" xfId="1" applyNumberFormat="1" applyFont="1" applyBorder="1" applyAlignment="1">
      <alignment horizontal="center" vertical="center"/>
    </xf>
    <xf numFmtId="164" fontId="0" fillId="0" borderId="15" xfId="0" applyNumberFormat="1" applyBorder="1"/>
    <xf numFmtId="0" fontId="7" fillId="2" borderId="16" xfId="0" applyFont="1" applyFill="1" applyBorder="1" applyAlignment="1">
      <alignment horizontal="center" vertical="center"/>
    </xf>
    <xf numFmtId="0" fontId="3" fillId="2" borderId="17" xfId="0" applyFont="1" applyFill="1" applyBorder="1" applyAlignment="1">
      <alignment horizontal="center" vertical="center" wrapText="1"/>
    </xf>
    <xf numFmtId="0" fontId="0" fillId="2" borderId="17" xfId="0" applyFill="1" applyBorder="1"/>
    <xf numFmtId="0" fontId="2" fillId="2" borderId="17" xfId="0" applyFont="1" applyFill="1" applyBorder="1" applyAlignment="1">
      <alignment horizontal="center" vertical="center"/>
    </xf>
    <xf numFmtId="0" fontId="2" fillId="2" borderId="17" xfId="0" applyFont="1" applyFill="1" applyBorder="1"/>
    <xf numFmtId="164" fontId="0" fillId="2" borderId="17" xfId="0" applyNumberFormat="1" applyFill="1" applyBorder="1" applyAlignment="1">
      <alignment horizontal="center" vertical="center"/>
    </xf>
    <xf numFmtId="165" fontId="0" fillId="2" borderId="17" xfId="0" applyNumberFormat="1" applyFill="1" applyBorder="1"/>
    <xf numFmtId="165" fontId="0" fillId="2" borderId="17" xfId="0" applyNumberFormat="1" applyFill="1" applyBorder="1" applyAlignment="1">
      <alignment horizontal="center" vertical="center"/>
    </xf>
    <xf numFmtId="0" fontId="0" fillId="2" borderId="18" xfId="0" applyFill="1" applyBorder="1"/>
    <xf numFmtId="0" fontId="3" fillId="0" borderId="5" xfId="0" applyFont="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165" fontId="0" fillId="0" borderId="1"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20" xfId="0" applyBorder="1" applyAlignment="1">
      <alignment horizontal="center" vertical="center"/>
    </xf>
    <xf numFmtId="0" fontId="0" fillId="0" borderId="10" xfId="0" applyBorder="1" applyAlignment="1">
      <alignment horizontal="center" vertical="center"/>
    </xf>
    <xf numFmtId="1" fontId="0" fillId="0" borderId="4" xfId="0" applyNumberFormat="1" applyBorder="1" applyAlignment="1">
      <alignment horizontal="center" vertical="center"/>
    </xf>
    <xf numFmtId="166" fontId="8" fillId="0" borderId="1" xfId="1" applyFont="1" applyFill="1" applyBorder="1" applyAlignment="1">
      <alignment horizontal="center" vertical="center" wrapText="1"/>
    </xf>
    <xf numFmtId="0" fontId="7" fillId="0" borderId="19"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6" fillId="0" borderId="1" xfId="0" applyFont="1" applyBorder="1" applyAlignment="1">
      <alignment horizontal="center" vertical="center" wrapText="1"/>
    </xf>
    <xf numFmtId="0" fontId="3" fillId="0" borderId="4" xfId="0" applyFont="1" applyBorder="1" applyAlignment="1">
      <alignment horizontal="center" wrapText="1"/>
    </xf>
    <xf numFmtId="0" fontId="3" fillId="0" borderId="1" xfId="0" applyFont="1" applyBorder="1" applyAlignment="1">
      <alignment horizont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4"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EF2F4-D707-4B65-981F-03C7B8784AB7}">
  <dimension ref="B1:S62"/>
  <sheetViews>
    <sheetView tabSelected="1" topLeftCell="A43" zoomScale="50" zoomScaleNormal="70" workbookViewId="0">
      <selection activeCell="K65" sqref="K65"/>
    </sheetView>
  </sheetViews>
  <sheetFormatPr baseColWidth="10" defaultRowHeight="15" x14ac:dyDescent="0.2"/>
  <cols>
    <col min="3" max="3" width="19.1640625" customWidth="1"/>
    <col min="5" max="5" width="14.83203125" customWidth="1"/>
    <col min="6" max="8" width="11.5" style="7"/>
    <col min="9" max="9" width="15.5" style="7" customWidth="1"/>
    <col min="10" max="10" width="18.5" style="7" customWidth="1"/>
    <col min="11" max="11" width="21.5" style="7" customWidth="1"/>
    <col min="12" max="12" width="21.1640625" customWidth="1"/>
    <col min="13" max="13" width="20" customWidth="1"/>
    <col min="14" max="14" width="23.5" style="7" customWidth="1"/>
    <col min="15" max="15" width="21.5" style="7" customWidth="1"/>
    <col min="16" max="17" width="11.5" style="7"/>
  </cols>
  <sheetData>
    <row r="1" spans="2:19" x14ac:dyDescent="0.2">
      <c r="B1" s="13"/>
      <c r="C1" s="14"/>
      <c r="D1" s="14"/>
      <c r="E1" s="14"/>
      <c r="F1" s="43" t="s">
        <v>90</v>
      </c>
      <c r="G1" s="43"/>
      <c r="H1" s="43"/>
      <c r="I1" s="43"/>
      <c r="J1" s="43"/>
      <c r="K1" s="43"/>
      <c r="L1" s="45"/>
      <c r="M1" s="22" t="s">
        <v>91</v>
      </c>
      <c r="N1" s="42" t="s">
        <v>93</v>
      </c>
      <c r="O1" s="43"/>
      <c r="P1" s="43"/>
      <c r="Q1" s="44"/>
    </row>
    <row r="2" spans="2:19" ht="28" x14ac:dyDescent="0.2">
      <c r="B2" s="15" t="s">
        <v>0</v>
      </c>
      <c r="C2" s="56" t="s">
        <v>1</v>
      </c>
      <c r="D2" s="56"/>
      <c r="E2" s="56"/>
      <c r="F2" s="11" t="s">
        <v>2</v>
      </c>
      <c r="G2" s="11" t="s">
        <v>3</v>
      </c>
      <c r="H2" s="11" t="s">
        <v>4</v>
      </c>
      <c r="I2" s="11" t="s">
        <v>5</v>
      </c>
      <c r="J2" s="11" t="s">
        <v>6</v>
      </c>
      <c r="K2" s="11" t="s">
        <v>88</v>
      </c>
      <c r="L2" s="12" t="s">
        <v>89</v>
      </c>
      <c r="M2" s="23" t="s">
        <v>92</v>
      </c>
      <c r="N2" s="15" t="s">
        <v>2</v>
      </c>
      <c r="O2" s="1" t="s">
        <v>6</v>
      </c>
      <c r="P2" s="1" t="s">
        <v>88</v>
      </c>
      <c r="Q2" s="31" t="s">
        <v>89</v>
      </c>
    </row>
    <row r="3" spans="2:19" x14ac:dyDescent="0.2">
      <c r="B3" s="52" t="s">
        <v>7</v>
      </c>
      <c r="C3" s="53"/>
      <c r="D3" s="53"/>
      <c r="E3" s="53"/>
      <c r="F3" s="53"/>
      <c r="G3" s="53"/>
      <c r="H3" s="53"/>
      <c r="I3" s="2"/>
      <c r="J3" s="5"/>
      <c r="K3" s="5"/>
      <c r="L3" s="8"/>
      <c r="M3" s="24"/>
      <c r="N3" s="32"/>
      <c r="O3" s="5"/>
      <c r="P3" s="5"/>
      <c r="Q3" s="33"/>
      <c r="S3" s="38" t="s">
        <v>95</v>
      </c>
    </row>
    <row r="4" spans="2:19" ht="51" customHeight="1" x14ac:dyDescent="0.2">
      <c r="B4" s="16" t="s">
        <v>8</v>
      </c>
      <c r="C4" s="46" t="s">
        <v>9</v>
      </c>
      <c r="D4" s="46"/>
      <c r="E4" s="46"/>
      <c r="F4" s="2">
        <v>800</v>
      </c>
      <c r="G4" s="2" t="s">
        <v>10</v>
      </c>
      <c r="H4" s="2">
        <v>4</v>
      </c>
      <c r="I4" s="3">
        <v>57600</v>
      </c>
      <c r="J4" s="6">
        <f>I4*H4*F4</f>
        <v>184320000</v>
      </c>
      <c r="K4" s="6">
        <f>J4</f>
        <v>184320000</v>
      </c>
      <c r="L4" s="8"/>
      <c r="M4" s="25"/>
      <c r="N4" s="32">
        <f>S4*6</f>
        <v>240</v>
      </c>
      <c r="O4" s="6">
        <f>N4*I4</f>
        <v>13824000</v>
      </c>
      <c r="P4" s="5"/>
      <c r="Q4" s="33"/>
      <c r="S4" s="39">
        <v>40</v>
      </c>
    </row>
    <row r="5" spans="2:19" ht="60" customHeight="1" x14ac:dyDescent="0.2">
      <c r="B5" s="16" t="s">
        <v>11</v>
      </c>
      <c r="C5" s="46" t="s">
        <v>12</v>
      </c>
      <c r="D5" s="46"/>
      <c r="E5" s="46"/>
      <c r="F5" s="2">
        <v>40</v>
      </c>
      <c r="G5" s="2" t="s">
        <v>13</v>
      </c>
      <c r="H5" s="2">
        <v>4</v>
      </c>
      <c r="I5" s="4">
        <v>473300</v>
      </c>
      <c r="J5" s="6">
        <f t="shared" ref="J5:J50" si="0">I5*H5*F5</f>
        <v>75728000</v>
      </c>
      <c r="K5" s="6">
        <f t="shared" ref="K5:K46" si="1">J5</f>
        <v>75728000</v>
      </c>
      <c r="L5" s="8"/>
      <c r="M5" s="25"/>
      <c r="N5" s="40">
        <f>2*6</f>
        <v>12</v>
      </c>
      <c r="O5" s="34">
        <f>N5*I5</f>
        <v>5679600</v>
      </c>
      <c r="P5" s="5"/>
      <c r="Q5" s="33"/>
    </row>
    <row r="6" spans="2:19" x14ac:dyDescent="0.2">
      <c r="B6" s="52" t="s">
        <v>14</v>
      </c>
      <c r="C6" s="53"/>
      <c r="D6" s="53"/>
      <c r="E6" s="53"/>
      <c r="F6" s="53"/>
      <c r="G6" s="53"/>
      <c r="H6" s="53"/>
      <c r="I6" s="2"/>
      <c r="J6" s="6"/>
      <c r="K6" s="6"/>
      <c r="L6" s="8"/>
      <c r="M6" s="26"/>
      <c r="N6" s="32"/>
      <c r="O6" s="5"/>
      <c r="P6" s="5"/>
      <c r="Q6" s="33"/>
    </row>
    <row r="7" spans="2:19" ht="42" x14ac:dyDescent="0.2">
      <c r="B7" s="16" t="s">
        <v>8</v>
      </c>
      <c r="C7" s="46" t="s">
        <v>15</v>
      </c>
      <c r="D7" s="46"/>
      <c r="E7" s="46"/>
      <c r="F7" s="2">
        <v>50</v>
      </c>
      <c r="G7" s="2" t="s">
        <v>16</v>
      </c>
      <c r="H7" s="2">
        <v>4</v>
      </c>
      <c r="I7" s="3">
        <v>50540</v>
      </c>
      <c r="J7" s="6">
        <f t="shared" si="0"/>
        <v>10108000</v>
      </c>
      <c r="K7" s="6">
        <f t="shared" si="1"/>
        <v>10108000</v>
      </c>
      <c r="L7" s="8"/>
      <c r="M7" s="26"/>
      <c r="N7" s="32">
        <v>0</v>
      </c>
      <c r="O7" s="6">
        <f>N7*I7</f>
        <v>0</v>
      </c>
      <c r="P7" s="5"/>
      <c r="Q7" s="33"/>
    </row>
    <row r="8" spans="2:19" x14ac:dyDescent="0.2">
      <c r="B8" s="52" t="s">
        <v>17</v>
      </c>
      <c r="C8" s="53"/>
      <c r="D8" s="53"/>
      <c r="E8" s="53"/>
      <c r="F8" s="53"/>
      <c r="G8" s="53"/>
      <c r="H8" s="53"/>
      <c r="I8" s="2"/>
      <c r="J8" s="6"/>
      <c r="K8" s="6"/>
      <c r="L8" s="8"/>
      <c r="M8" s="26"/>
      <c r="N8" s="32"/>
      <c r="O8" s="5"/>
      <c r="P8" s="5"/>
      <c r="Q8" s="33"/>
    </row>
    <row r="9" spans="2:19" ht="42" x14ac:dyDescent="0.2">
      <c r="B9" s="16" t="s">
        <v>8</v>
      </c>
      <c r="C9" s="46" t="s">
        <v>18</v>
      </c>
      <c r="D9" s="46"/>
      <c r="E9" s="46"/>
      <c r="F9" s="2">
        <v>40</v>
      </c>
      <c r="G9" s="2" t="s">
        <v>16</v>
      </c>
      <c r="H9" s="2">
        <v>4</v>
      </c>
      <c r="I9" s="3">
        <v>50540</v>
      </c>
      <c r="J9" s="6">
        <f t="shared" si="0"/>
        <v>8086400</v>
      </c>
      <c r="K9" s="6">
        <f t="shared" si="1"/>
        <v>8086400</v>
      </c>
      <c r="L9" s="8"/>
      <c r="M9" s="26"/>
      <c r="N9" s="32">
        <v>0</v>
      </c>
      <c r="O9" s="6">
        <f>N9*I9</f>
        <v>0</v>
      </c>
      <c r="P9" s="5"/>
      <c r="Q9" s="33"/>
    </row>
    <row r="10" spans="2:19" x14ac:dyDescent="0.2">
      <c r="B10" s="52" t="s">
        <v>19</v>
      </c>
      <c r="C10" s="53"/>
      <c r="D10" s="53"/>
      <c r="E10" s="53"/>
      <c r="F10" s="53"/>
      <c r="G10" s="53"/>
      <c r="H10" s="53"/>
      <c r="I10" s="2"/>
      <c r="J10" s="6"/>
      <c r="K10" s="6"/>
      <c r="L10" s="8"/>
      <c r="M10" s="24"/>
      <c r="N10" s="32"/>
      <c r="O10" s="5"/>
      <c r="P10" s="5"/>
      <c r="Q10" s="33"/>
    </row>
    <row r="11" spans="2:19" ht="42" x14ac:dyDescent="0.2">
      <c r="B11" s="16" t="s">
        <v>20</v>
      </c>
      <c r="C11" s="46" t="s">
        <v>21</v>
      </c>
      <c r="D11" s="46"/>
      <c r="E11" s="46"/>
      <c r="F11" s="2">
        <v>1</v>
      </c>
      <c r="G11" s="2" t="s">
        <v>22</v>
      </c>
      <c r="H11" s="2">
        <v>4</v>
      </c>
      <c r="I11" s="3">
        <v>7681000</v>
      </c>
      <c r="J11" s="6">
        <f t="shared" si="0"/>
        <v>30724000</v>
      </c>
      <c r="K11" s="6">
        <f t="shared" si="1"/>
        <v>30724000</v>
      </c>
      <c r="L11" s="8"/>
      <c r="M11" s="27">
        <f>I11/30</f>
        <v>256033.33333333334</v>
      </c>
      <c r="N11" s="32">
        <v>5</v>
      </c>
      <c r="O11" s="6">
        <f>M11*N11</f>
        <v>1280166.6666666667</v>
      </c>
      <c r="P11" s="5"/>
      <c r="Q11" s="33"/>
    </row>
    <row r="12" spans="2:19" x14ac:dyDescent="0.2">
      <c r="B12" s="52" t="s">
        <v>23</v>
      </c>
      <c r="C12" s="53"/>
      <c r="D12" s="53"/>
      <c r="E12" s="53"/>
      <c r="F12" s="53"/>
      <c r="G12" s="53"/>
      <c r="H12" s="53"/>
      <c r="I12" s="2"/>
      <c r="J12" s="6"/>
      <c r="K12" s="6"/>
      <c r="L12" s="8"/>
      <c r="M12" s="24"/>
      <c r="N12" s="32"/>
      <c r="O12" s="5"/>
      <c r="P12" s="5"/>
      <c r="Q12" s="33"/>
    </row>
    <row r="13" spans="2:19" x14ac:dyDescent="0.2">
      <c r="B13" s="49" t="s">
        <v>24</v>
      </c>
      <c r="C13" s="46" t="s">
        <v>25</v>
      </c>
      <c r="D13" s="46"/>
      <c r="E13" s="46"/>
      <c r="F13" s="2">
        <v>1</v>
      </c>
      <c r="G13" s="2" t="s">
        <v>26</v>
      </c>
      <c r="H13" s="2">
        <v>4</v>
      </c>
      <c r="I13" s="4">
        <v>5950000</v>
      </c>
      <c r="J13" s="6">
        <f t="shared" si="0"/>
        <v>23800000</v>
      </c>
      <c r="K13" s="6">
        <f t="shared" si="1"/>
        <v>23800000</v>
      </c>
      <c r="L13" s="8"/>
      <c r="M13" s="28">
        <f>I13/30</f>
        <v>198333.33333333334</v>
      </c>
      <c r="N13" s="32">
        <v>5</v>
      </c>
      <c r="O13" s="34">
        <f>N13*M13</f>
        <v>991666.66666666674</v>
      </c>
      <c r="P13" s="5"/>
      <c r="Q13" s="33"/>
    </row>
    <row r="14" spans="2:19" x14ac:dyDescent="0.2">
      <c r="B14" s="49"/>
      <c r="C14" s="46" t="s">
        <v>27</v>
      </c>
      <c r="D14" s="46"/>
      <c r="E14" s="46"/>
      <c r="F14" s="2">
        <v>1</v>
      </c>
      <c r="G14" s="2" t="s">
        <v>26</v>
      </c>
      <c r="H14" s="2">
        <v>4</v>
      </c>
      <c r="I14" s="4">
        <v>4000000</v>
      </c>
      <c r="J14" s="6">
        <f t="shared" si="0"/>
        <v>16000000</v>
      </c>
      <c r="K14" s="6">
        <f t="shared" si="1"/>
        <v>16000000</v>
      </c>
      <c r="L14" s="8"/>
      <c r="M14" s="28">
        <f t="shared" ref="M14:M32" si="2">I14/30</f>
        <v>133333.33333333334</v>
      </c>
      <c r="N14" s="32">
        <v>5</v>
      </c>
      <c r="O14" s="34">
        <f t="shared" ref="O14:O32" si="3">N14*M14</f>
        <v>666666.66666666674</v>
      </c>
      <c r="P14" s="5"/>
      <c r="Q14" s="33"/>
    </row>
    <row r="15" spans="2:19" x14ac:dyDescent="0.2">
      <c r="B15" s="49"/>
      <c r="C15" s="46" t="s">
        <v>28</v>
      </c>
      <c r="D15" s="46"/>
      <c r="E15" s="46"/>
      <c r="F15" s="2">
        <v>1</v>
      </c>
      <c r="G15" s="2" t="s">
        <v>26</v>
      </c>
      <c r="H15" s="2">
        <v>4</v>
      </c>
      <c r="I15" s="4">
        <v>3300000</v>
      </c>
      <c r="J15" s="6">
        <f t="shared" si="0"/>
        <v>13200000</v>
      </c>
      <c r="K15" s="6">
        <f t="shared" si="1"/>
        <v>13200000</v>
      </c>
      <c r="L15" s="8"/>
      <c r="M15" s="28">
        <f t="shared" si="2"/>
        <v>110000</v>
      </c>
      <c r="N15" s="32">
        <v>5</v>
      </c>
      <c r="O15" s="34">
        <f t="shared" si="3"/>
        <v>550000</v>
      </c>
      <c r="P15" s="5"/>
      <c r="Q15" s="33"/>
    </row>
    <row r="16" spans="2:19" x14ac:dyDescent="0.2">
      <c r="B16" s="49"/>
      <c r="C16" s="46" t="s">
        <v>29</v>
      </c>
      <c r="D16" s="46"/>
      <c r="E16" s="46"/>
      <c r="F16" s="2">
        <v>1</v>
      </c>
      <c r="G16" s="2" t="s">
        <v>26</v>
      </c>
      <c r="H16" s="2">
        <v>4</v>
      </c>
      <c r="I16" s="4">
        <v>3300000</v>
      </c>
      <c r="J16" s="6">
        <f t="shared" si="0"/>
        <v>13200000</v>
      </c>
      <c r="K16" s="6">
        <f t="shared" si="1"/>
        <v>13200000</v>
      </c>
      <c r="L16" s="8"/>
      <c r="M16" s="28">
        <f t="shared" si="2"/>
        <v>110000</v>
      </c>
      <c r="N16" s="32">
        <v>5</v>
      </c>
      <c r="O16" s="34">
        <f t="shared" si="3"/>
        <v>550000</v>
      </c>
      <c r="P16" s="5"/>
      <c r="Q16" s="33"/>
    </row>
    <row r="17" spans="2:17" x14ac:dyDescent="0.2">
      <c r="B17" s="49"/>
      <c r="C17" s="46" t="s">
        <v>30</v>
      </c>
      <c r="D17" s="46"/>
      <c r="E17" s="46"/>
      <c r="F17" s="2">
        <v>1</v>
      </c>
      <c r="G17" s="2" t="s">
        <v>26</v>
      </c>
      <c r="H17" s="2">
        <v>4</v>
      </c>
      <c r="I17" s="4">
        <v>3300000</v>
      </c>
      <c r="J17" s="6">
        <f t="shared" si="0"/>
        <v>13200000</v>
      </c>
      <c r="K17" s="6">
        <f t="shared" si="1"/>
        <v>13200000</v>
      </c>
      <c r="L17" s="8"/>
      <c r="M17" s="28">
        <f t="shared" si="2"/>
        <v>110000</v>
      </c>
      <c r="N17" s="32">
        <v>5</v>
      </c>
      <c r="O17" s="34">
        <f t="shared" si="3"/>
        <v>550000</v>
      </c>
      <c r="P17" s="5"/>
      <c r="Q17" s="33"/>
    </row>
    <row r="18" spans="2:17" x14ac:dyDescent="0.2">
      <c r="B18" s="49"/>
      <c r="C18" s="46" t="s">
        <v>31</v>
      </c>
      <c r="D18" s="46"/>
      <c r="E18" s="46"/>
      <c r="F18" s="2">
        <v>1</v>
      </c>
      <c r="G18" s="2" t="s">
        <v>26</v>
      </c>
      <c r="H18" s="2">
        <v>4</v>
      </c>
      <c r="I18" s="4">
        <v>3700000</v>
      </c>
      <c r="J18" s="6">
        <f t="shared" si="0"/>
        <v>14800000</v>
      </c>
      <c r="K18" s="6">
        <f t="shared" si="1"/>
        <v>14800000</v>
      </c>
      <c r="L18" s="8"/>
      <c r="M18" s="28">
        <f t="shared" si="2"/>
        <v>123333.33333333333</v>
      </c>
      <c r="N18" s="32">
        <v>5</v>
      </c>
      <c r="O18" s="34">
        <f t="shared" si="3"/>
        <v>616666.66666666663</v>
      </c>
      <c r="P18" s="5"/>
      <c r="Q18" s="33"/>
    </row>
    <row r="19" spans="2:17" x14ac:dyDescent="0.2">
      <c r="B19" s="49"/>
      <c r="C19" s="46" t="s">
        <v>32</v>
      </c>
      <c r="D19" s="46"/>
      <c r="E19" s="46"/>
      <c r="F19" s="2">
        <v>1</v>
      </c>
      <c r="G19" s="2" t="s">
        <v>26</v>
      </c>
      <c r="H19" s="2">
        <v>4</v>
      </c>
      <c r="I19" s="4">
        <v>3700000</v>
      </c>
      <c r="J19" s="6">
        <f t="shared" si="0"/>
        <v>14800000</v>
      </c>
      <c r="K19" s="6">
        <f t="shared" si="1"/>
        <v>14800000</v>
      </c>
      <c r="L19" s="8"/>
      <c r="M19" s="28">
        <f t="shared" si="2"/>
        <v>123333.33333333333</v>
      </c>
      <c r="N19" s="32">
        <v>5</v>
      </c>
      <c r="O19" s="34">
        <f t="shared" si="3"/>
        <v>616666.66666666663</v>
      </c>
      <c r="P19" s="5"/>
      <c r="Q19" s="33"/>
    </row>
    <row r="20" spans="2:17" x14ac:dyDescent="0.2">
      <c r="B20" s="49"/>
      <c r="C20" s="46" t="s">
        <v>33</v>
      </c>
      <c r="D20" s="46"/>
      <c r="E20" s="46"/>
      <c r="F20" s="2">
        <v>1</v>
      </c>
      <c r="G20" s="2" t="s">
        <v>26</v>
      </c>
      <c r="H20" s="2">
        <v>4</v>
      </c>
      <c r="I20" s="4">
        <v>3300000</v>
      </c>
      <c r="J20" s="6">
        <f t="shared" si="0"/>
        <v>13200000</v>
      </c>
      <c r="K20" s="6">
        <f t="shared" si="1"/>
        <v>13200000</v>
      </c>
      <c r="L20" s="8"/>
      <c r="M20" s="28">
        <f t="shared" si="2"/>
        <v>110000</v>
      </c>
      <c r="N20" s="32">
        <v>5</v>
      </c>
      <c r="O20" s="34">
        <f t="shared" si="3"/>
        <v>550000</v>
      </c>
      <c r="P20" s="5"/>
      <c r="Q20" s="33"/>
    </row>
    <row r="21" spans="2:17" x14ac:dyDescent="0.2">
      <c r="B21" s="49"/>
      <c r="C21" s="46" t="s">
        <v>34</v>
      </c>
      <c r="D21" s="46"/>
      <c r="E21" s="46"/>
      <c r="F21" s="2">
        <v>1</v>
      </c>
      <c r="G21" s="2" t="s">
        <v>26</v>
      </c>
      <c r="H21" s="2">
        <v>4</v>
      </c>
      <c r="I21" s="4">
        <v>3300000</v>
      </c>
      <c r="J21" s="6">
        <f t="shared" si="0"/>
        <v>13200000</v>
      </c>
      <c r="K21" s="6">
        <f t="shared" si="1"/>
        <v>13200000</v>
      </c>
      <c r="L21" s="8"/>
      <c r="M21" s="28">
        <f t="shared" si="2"/>
        <v>110000</v>
      </c>
      <c r="N21" s="32">
        <v>5</v>
      </c>
      <c r="O21" s="34">
        <f t="shared" si="3"/>
        <v>550000</v>
      </c>
      <c r="P21" s="5"/>
      <c r="Q21" s="33"/>
    </row>
    <row r="22" spans="2:17" x14ac:dyDescent="0.2">
      <c r="B22" s="49"/>
      <c r="C22" s="46" t="s">
        <v>35</v>
      </c>
      <c r="D22" s="46"/>
      <c r="E22" s="46"/>
      <c r="F22" s="2">
        <v>1</v>
      </c>
      <c r="G22" s="2" t="s">
        <v>26</v>
      </c>
      <c r="H22" s="2">
        <v>4</v>
      </c>
      <c r="I22" s="4">
        <v>3300000</v>
      </c>
      <c r="J22" s="6">
        <f t="shared" si="0"/>
        <v>13200000</v>
      </c>
      <c r="K22" s="6">
        <f t="shared" si="1"/>
        <v>13200000</v>
      </c>
      <c r="L22" s="8"/>
      <c r="M22" s="28">
        <f t="shared" si="2"/>
        <v>110000</v>
      </c>
      <c r="N22" s="32">
        <v>5</v>
      </c>
      <c r="O22" s="34">
        <f t="shared" si="3"/>
        <v>550000</v>
      </c>
      <c r="P22" s="5"/>
      <c r="Q22" s="33"/>
    </row>
    <row r="23" spans="2:17" x14ac:dyDescent="0.2">
      <c r="B23" s="49"/>
      <c r="C23" s="46" t="s">
        <v>36</v>
      </c>
      <c r="D23" s="46"/>
      <c r="E23" s="46"/>
      <c r="F23" s="2">
        <v>1</v>
      </c>
      <c r="G23" s="2" t="s">
        <v>26</v>
      </c>
      <c r="H23" s="2">
        <v>4</v>
      </c>
      <c r="I23" s="4">
        <v>2850000</v>
      </c>
      <c r="J23" s="6">
        <f t="shared" si="0"/>
        <v>11400000</v>
      </c>
      <c r="K23" s="6">
        <f t="shared" si="1"/>
        <v>11400000</v>
      </c>
      <c r="L23" s="8"/>
      <c r="M23" s="28">
        <f t="shared" si="2"/>
        <v>95000</v>
      </c>
      <c r="N23" s="32">
        <v>5</v>
      </c>
      <c r="O23" s="34">
        <f t="shared" si="3"/>
        <v>475000</v>
      </c>
      <c r="P23" s="5"/>
      <c r="Q23" s="33"/>
    </row>
    <row r="24" spans="2:17" x14ac:dyDescent="0.2">
      <c r="B24" s="49"/>
      <c r="C24" s="46" t="s">
        <v>37</v>
      </c>
      <c r="D24" s="46"/>
      <c r="E24" s="46"/>
      <c r="F24" s="2">
        <v>1</v>
      </c>
      <c r="G24" s="2" t="s">
        <v>26</v>
      </c>
      <c r="H24" s="2">
        <v>4</v>
      </c>
      <c r="I24" s="4">
        <v>2850000</v>
      </c>
      <c r="J24" s="6">
        <f t="shared" si="0"/>
        <v>11400000</v>
      </c>
      <c r="K24" s="6">
        <f t="shared" si="1"/>
        <v>11400000</v>
      </c>
      <c r="L24" s="8"/>
      <c r="M24" s="28">
        <f t="shared" si="2"/>
        <v>95000</v>
      </c>
      <c r="N24" s="32">
        <v>5</v>
      </c>
      <c r="O24" s="34">
        <f t="shared" si="3"/>
        <v>475000</v>
      </c>
      <c r="P24" s="5"/>
      <c r="Q24" s="33"/>
    </row>
    <row r="25" spans="2:17" x14ac:dyDescent="0.2">
      <c r="B25" s="49"/>
      <c r="C25" s="46" t="s">
        <v>38</v>
      </c>
      <c r="D25" s="46"/>
      <c r="E25" s="46"/>
      <c r="F25" s="2">
        <v>2</v>
      </c>
      <c r="G25" s="2" t="s">
        <v>26</v>
      </c>
      <c r="H25" s="2">
        <v>4</v>
      </c>
      <c r="I25" s="4">
        <v>2500000</v>
      </c>
      <c r="J25" s="6">
        <f t="shared" si="0"/>
        <v>20000000</v>
      </c>
      <c r="K25" s="6">
        <f t="shared" si="1"/>
        <v>20000000</v>
      </c>
      <c r="L25" s="8"/>
      <c r="M25" s="28">
        <f t="shared" si="2"/>
        <v>83333.333333333328</v>
      </c>
      <c r="N25" s="32">
        <v>5</v>
      </c>
      <c r="O25" s="34">
        <f t="shared" si="3"/>
        <v>416666.66666666663</v>
      </c>
      <c r="P25" s="5"/>
      <c r="Q25" s="33"/>
    </row>
    <row r="26" spans="2:17" x14ac:dyDescent="0.2">
      <c r="B26" s="49"/>
      <c r="C26" s="46" t="s">
        <v>39</v>
      </c>
      <c r="D26" s="46"/>
      <c r="E26" s="46"/>
      <c r="F26" s="2">
        <v>1</v>
      </c>
      <c r="G26" s="2" t="s">
        <v>26</v>
      </c>
      <c r="H26" s="2">
        <v>4</v>
      </c>
      <c r="I26" s="4">
        <v>2400000</v>
      </c>
      <c r="J26" s="6">
        <f t="shared" si="0"/>
        <v>9600000</v>
      </c>
      <c r="K26" s="6">
        <f t="shared" si="1"/>
        <v>9600000</v>
      </c>
      <c r="L26" s="8"/>
      <c r="M26" s="28">
        <f t="shared" si="2"/>
        <v>80000</v>
      </c>
      <c r="N26" s="32">
        <v>5</v>
      </c>
      <c r="O26" s="34">
        <f t="shared" si="3"/>
        <v>400000</v>
      </c>
      <c r="P26" s="5"/>
      <c r="Q26" s="33"/>
    </row>
    <row r="27" spans="2:17" x14ac:dyDescent="0.2">
      <c r="B27" s="49"/>
      <c r="C27" s="46" t="s">
        <v>40</v>
      </c>
      <c r="D27" s="46"/>
      <c r="E27" s="46"/>
      <c r="F27" s="2">
        <v>1</v>
      </c>
      <c r="G27" s="2" t="s">
        <v>26</v>
      </c>
      <c r="H27" s="2">
        <v>4</v>
      </c>
      <c r="I27" s="4">
        <v>2400000</v>
      </c>
      <c r="J27" s="6">
        <f t="shared" si="0"/>
        <v>9600000</v>
      </c>
      <c r="K27" s="6">
        <f t="shared" si="1"/>
        <v>9600000</v>
      </c>
      <c r="L27" s="8"/>
      <c r="M27" s="28">
        <f t="shared" si="2"/>
        <v>80000</v>
      </c>
      <c r="N27" s="32">
        <v>5</v>
      </c>
      <c r="O27" s="34">
        <f t="shared" si="3"/>
        <v>400000</v>
      </c>
      <c r="P27" s="5"/>
      <c r="Q27" s="33"/>
    </row>
    <row r="28" spans="2:17" x14ac:dyDescent="0.2">
      <c r="B28" s="49"/>
      <c r="C28" s="46" t="s">
        <v>41</v>
      </c>
      <c r="D28" s="46"/>
      <c r="E28" s="46"/>
      <c r="F28" s="2">
        <v>1</v>
      </c>
      <c r="G28" s="2" t="s">
        <v>26</v>
      </c>
      <c r="H28" s="2">
        <v>4</v>
      </c>
      <c r="I28" s="4">
        <v>2400000</v>
      </c>
      <c r="J28" s="6">
        <f t="shared" si="0"/>
        <v>9600000</v>
      </c>
      <c r="K28" s="6">
        <f t="shared" si="1"/>
        <v>9600000</v>
      </c>
      <c r="L28" s="8"/>
      <c r="M28" s="28">
        <f t="shared" si="2"/>
        <v>80000</v>
      </c>
      <c r="N28" s="32">
        <v>5</v>
      </c>
      <c r="O28" s="34">
        <f t="shared" si="3"/>
        <v>400000</v>
      </c>
      <c r="P28" s="5"/>
      <c r="Q28" s="33"/>
    </row>
    <row r="29" spans="2:17" x14ac:dyDescent="0.2">
      <c r="B29" s="49"/>
      <c r="C29" s="46" t="s">
        <v>42</v>
      </c>
      <c r="D29" s="46"/>
      <c r="E29" s="46"/>
      <c r="F29" s="2">
        <v>3</v>
      </c>
      <c r="G29" s="2" t="s">
        <v>26</v>
      </c>
      <c r="H29" s="2">
        <v>4</v>
      </c>
      <c r="I29" s="4">
        <v>2400000</v>
      </c>
      <c r="J29" s="6">
        <f t="shared" si="0"/>
        <v>28800000</v>
      </c>
      <c r="K29" s="6">
        <f t="shared" si="1"/>
        <v>28800000</v>
      </c>
      <c r="L29" s="8"/>
      <c r="M29" s="28">
        <f t="shared" si="2"/>
        <v>80000</v>
      </c>
      <c r="N29" s="32">
        <v>5</v>
      </c>
      <c r="O29" s="34">
        <f t="shared" si="3"/>
        <v>400000</v>
      </c>
      <c r="P29" s="5"/>
      <c r="Q29" s="33"/>
    </row>
    <row r="30" spans="2:17" x14ac:dyDescent="0.2">
      <c r="B30" s="49"/>
      <c r="C30" s="46" t="s">
        <v>43</v>
      </c>
      <c r="D30" s="46"/>
      <c r="E30" s="46"/>
      <c r="F30" s="2">
        <v>2</v>
      </c>
      <c r="G30" s="2" t="s">
        <v>26</v>
      </c>
      <c r="H30" s="2">
        <v>4</v>
      </c>
      <c r="I30" s="4">
        <v>2400000</v>
      </c>
      <c r="J30" s="6">
        <f t="shared" si="0"/>
        <v>19200000</v>
      </c>
      <c r="K30" s="6">
        <f t="shared" si="1"/>
        <v>19200000</v>
      </c>
      <c r="L30" s="8"/>
      <c r="M30" s="28">
        <f t="shared" si="2"/>
        <v>80000</v>
      </c>
      <c r="N30" s="32">
        <v>5</v>
      </c>
      <c r="O30" s="34">
        <f t="shared" si="3"/>
        <v>400000</v>
      </c>
      <c r="P30" s="5"/>
      <c r="Q30" s="33"/>
    </row>
    <row r="31" spans="2:17" x14ac:dyDescent="0.2">
      <c r="B31" s="49" t="s">
        <v>44</v>
      </c>
      <c r="C31" s="46" t="s">
        <v>38</v>
      </c>
      <c r="D31" s="46"/>
      <c r="E31" s="46"/>
      <c r="F31" s="2">
        <v>1</v>
      </c>
      <c r="G31" s="2" t="s">
        <v>26</v>
      </c>
      <c r="H31" s="2">
        <v>4</v>
      </c>
      <c r="I31" s="4">
        <v>2500000</v>
      </c>
      <c r="J31" s="6">
        <f t="shared" si="0"/>
        <v>10000000</v>
      </c>
      <c r="K31" s="6">
        <f t="shared" si="1"/>
        <v>10000000</v>
      </c>
      <c r="L31" s="8"/>
      <c r="M31" s="28">
        <f t="shared" si="2"/>
        <v>83333.333333333328</v>
      </c>
      <c r="N31" s="32">
        <v>5</v>
      </c>
      <c r="O31" s="34">
        <f t="shared" si="3"/>
        <v>416666.66666666663</v>
      </c>
      <c r="P31" s="5"/>
      <c r="Q31" s="33"/>
    </row>
    <row r="32" spans="2:17" x14ac:dyDescent="0.2">
      <c r="B32" s="49"/>
      <c r="C32" s="46" t="s">
        <v>45</v>
      </c>
      <c r="D32" s="46"/>
      <c r="E32" s="46"/>
      <c r="F32" s="2">
        <v>1</v>
      </c>
      <c r="G32" s="2" t="s">
        <v>26</v>
      </c>
      <c r="H32" s="2">
        <v>4</v>
      </c>
      <c r="I32" s="4">
        <v>3300000</v>
      </c>
      <c r="J32" s="6">
        <f t="shared" si="0"/>
        <v>13200000</v>
      </c>
      <c r="K32" s="6">
        <f t="shared" si="1"/>
        <v>13200000</v>
      </c>
      <c r="L32" s="8"/>
      <c r="M32" s="28">
        <f t="shared" si="2"/>
        <v>110000</v>
      </c>
      <c r="N32" s="32">
        <v>5</v>
      </c>
      <c r="O32" s="34">
        <f t="shared" si="3"/>
        <v>550000</v>
      </c>
      <c r="P32" s="5"/>
      <c r="Q32" s="33"/>
    </row>
    <row r="33" spans="2:17" x14ac:dyDescent="0.2">
      <c r="B33" s="52" t="s">
        <v>46</v>
      </c>
      <c r="C33" s="53"/>
      <c r="D33" s="53"/>
      <c r="E33" s="53"/>
      <c r="F33" s="53"/>
      <c r="G33" s="53"/>
      <c r="H33" s="53"/>
      <c r="I33" s="2"/>
      <c r="J33" s="6"/>
      <c r="K33" s="6"/>
      <c r="L33" s="8"/>
      <c r="M33" s="24"/>
      <c r="N33" s="32"/>
      <c r="O33" s="5"/>
      <c r="P33" s="5"/>
      <c r="Q33" s="33"/>
    </row>
    <row r="34" spans="2:17" ht="168" x14ac:dyDescent="0.2">
      <c r="B34" s="16" t="s">
        <v>47</v>
      </c>
      <c r="C34" s="46" t="s">
        <v>48</v>
      </c>
      <c r="D34" s="46"/>
      <c r="E34" s="46"/>
      <c r="F34" s="2">
        <v>125</v>
      </c>
      <c r="G34" s="2" t="s">
        <v>16</v>
      </c>
      <c r="H34" s="2" t="s">
        <v>49</v>
      </c>
      <c r="I34" s="3">
        <v>50540</v>
      </c>
      <c r="J34" s="6">
        <f>I34*F34</f>
        <v>6317500</v>
      </c>
      <c r="K34" s="6">
        <f t="shared" si="1"/>
        <v>6317500</v>
      </c>
      <c r="L34" s="8"/>
      <c r="M34" s="24"/>
      <c r="N34" s="32"/>
      <c r="O34" s="5"/>
      <c r="P34" s="5"/>
      <c r="Q34" s="33"/>
    </row>
    <row r="35" spans="2:17" ht="98" x14ac:dyDescent="0.2">
      <c r="B35" s="16" t="s">
        <v>50</v>
      </c>
      <c r="C35" s="51" t="s">
        <v>51</v>
      </c>
      <c r="D35" s="51"/>
      <c r="E35" s="51"/>
      <c r="F35" s="2">
        <v>2</v>
      </c>
      <c r="G35" s="2" t="s">
        <v>52</v>
      </c>
      <c r="H35" s="2" t="s">
        <v>49</v>
      </c>
      <c r="I35" s="4">
        <v>13165000</v>
      </c>
      <c r="J35" s="6">
        <f>I35*F35</f>
        <v>26330000</v>
      </c>
      <c r="K35" s="6">
        <f t="shared" si="1"/>
        <v>26330000</v>
      </c>
      <c r="L35" s="8"/>
      <c r="M35" s="24"/>
      <c r="N35" s="32"/>
      <c r="O35" s="5"/>
      <c r="P35" s="5"/>
      <c r="Q35" s="33"/>
    </row>
    <row r="36" spans="2:17" ht="28" x14ac:dyDescent="0.2">
      <c r="B36" s="16" t="s">
        <v>53</v>
      </c>
      <c r="C36" s="46" t="s">
        <v>54</v>
      </c>
      <c r="D36" s="46"/>
      <c r="E36" s="46"/>
      <c r="F36" s="2">
        <v>2</v>
      </c>
      <c r="G36" s="2" t="s">
        <v>55</v>
      </c>
      <c r="H36" s="2" t="s">
        <v>49</v>
      </c>
      <c r="I36" s="4">
        <v>1750905</v>
      </c>
      <c r="J36" s="6">
        <f>I36*F36</f>
        <v>3501810</v>
      </c>
      <c r="K36" s="6">
        <f t="shared" si="1"/>
        <v>3501810</v>
      </c>
      <c r="L36" s="8"/>
      <c r="M36" s="24"/>
      <c r="N36" s="32"/>
      <c r="O36" s="5"/>
      <c r="P36" s="5"/>
      <c r="Q36" s="33"/>
    </row>
    <row r="37" spans="2:17" x14ac:dyDescent="0.2">
      <c r="B37" s="52" t="s">
        <v>56</v>
      </c>
      <c r="C37" s="53"/>
      <c r="D37" s="53"/>
      <c r="E37" s="53"/>
      <c r="F37" s="53"/>
      <c r="G37" s="53"/>
      <c r="H37" s="53"/>
      <c r="I37" s="2"/>
      <c r="J37" s="6"/>
      <c r="K37" s="6"/>
      <c r="L37" s="8"/>
      <c r="M37" s="24"/>
      <c r="N37" s="32"/>
      <c r="O37" s="5"/>
      <c r="P37" s="5"/>
      <c r="Q37" s="33"/>
    </row>
    <row r="38" spans="2:17" ht="70" x14ac:dyDescent="0.2">
      <c r="B38" s="16" t="s">
        <v>57</v>
      </c>
      <c r="C38" s="46" t="s">
        <v>58</v>
      </c>
      <c r="D38" s="46"/>
      <c r="E38" s="46"/>
      <c r="F38" s="2">
        <v>6</v>
      </c>
      <c r="G38" s="2" t="s">
        <v>59</v>
      </c>
      <c r="H38" s="2" t="s">
        <v>49</v>
      </c>
      <c r="I38" s="4">
        <v>238470</v>
      </c>
      <c r="J38" s="6">
        <f>I38*F38</f>
        <v>1430820</v>
      </c>
      <c r="K38" s="6">
        <f t="shared" si="1"/>
        <v>1430820</v>
      </c>
      <c r="L38" s="8"/>
      <c r="M38" s="24"/>
      <c r="N38" s="32"/>
      <c r="O38" s="5"/>
      <c r="P38" s="5"/>
      <c r="Q38" s="33"/>
    </row>
    <row r="39" spans="2:17" ht="84" x14ac:dyDescent="0.2">
      <c r="B39" s="16" t="s">
        <v>60</v>
      </c>
      <c r="C39" s="46" t="s">
        <v>60</v>
      </c>
      <c r="D39" s="46"/>
      <c r="E39" s="46"/>
      <c r="F39" s="2">
        <v>1</v>
      </c>
      <c r="G39" s="2" t="s">
        <v>61</v>
      </c>
      <c r="H39" s="2">
        <v>4</v>
      </c>
      <c r="I39" s="4">
        <v>2717400</v>
      </c>
      <c r="J39" s="6">
        <f t="shared" si="0"/>
        <v>10869600</v>
      </c>
      <c r="K39" s="6">
        <f t="shared" si="1"/>
        <v>10869600</v>
      </c>
      <c r="L39" s="8"/>
      <c r="M39" s="29">
        <f>I39/30</f>
        <v>90580</v>
      </c>
      <c r="N39" s="32">
        <v>5</v>
      </c>
      <c r="O39" s="34">
        <v>314000</v>
      </c>
      <c r="P39" s="5"/>
      <c r="Q39" s="33"/>
    </row>
    <row r="40" spans="2:17" ht="70" x14ac:dyDescent="0.2">
      <c r="B40" s="16" t="s">
        <v>62</v>
      </c>
      <c r="C40" s="46" t="s">
        <v>63</v>
      </c>
      <c r="D40" s="46"/>
      <c r="E40" s="46"/>
      <c r="F40" s="2">
        <v>1</v>
      </c>
      <c r="G40" s="2" t="s">
        <v>64</v>
      </c>
      <c r="H40" s="2" t="s">
        <v>49</v>
      </c>
      <c r="I40" s="4">
        <v>44800000</v>
      </c>
      <c r="J40" s="6">
        <f>I40*F40</f>
        <v>44800000</v>
      </c>
      <c r="K40" s="6"/>
      <c r="L40" s="10">
        <f>J40</f>
        <v>44800000</v>
      </c>
      <c r="M40" s="24"/>
      <c r="N40" s="32"/>
      <c r="O40" s="5"/>
      <c r="P40" s="5"/>
      <c r="Q40" s="33"/>
    </row>
    <row r="41" spans="2:17" ht="56" x14ac:dyDescent="0.2">
      <c r="B41" s="16" t="s">
        <v>65</v>
      </c>
      <c r="C41" s="46" t="s">
        <v>66</v>
      </c>
      <c r="D41" s="46"/>
      <c r="E41" s="46"/>
      <c r="F41" s="2">
        <v>1</v>
      </c>
      <c r="G41" s="2" t="s">
        <v>67</v>
      </c>
      <c r="H41" s="2">
        <v>4</v>
      </c>
      <c r="I41" s="4">
        <v>1762300</v>
      </c>
      <c r="J41" s="6">
        <f t="shared" si="0"/>
        <v>7049200</v>
      </c>
      <c r="K41" s="6">
        <f t="shared" si="1"/>
        <v>7049200</v>
      </c>
      <c r="L41" s="8"/>
      <c r="M41" s="28">
        <f>I41/30</f>
        <v>58743.333333333336</v>
      </c>
      <c r="N41" s="32">
        <v>5</v>
      </c>
      <c r="O41" s="34">
        <v>240000</v>
      </c>
      <c r="P41" s="5"/>
      <c r="Q41" s="33"/>
    </row>
    <row r="42" spans="2:17" ht="157" customHeight="1" x14ac:dyDescent="0.2">
      <c r="B42" s="16" t="s">
        <v>68</v>
      </c>
      <c r="C42" s="46" t="s">
        <v>69</v>
      </c>
      <c r="D42" s="46"/>
      <c r="E42" s="46"/>
      <c r="F42" s="2">
        <v>1</v>
      </c>
      <c r="G42" s="2" t="s">
        <v>70</v>
      </c>
      <c r="H42" s="2">
        <v>4</v>
      </c>
      <c r="I42" s="4">
        <v>5154500</v>
      </c>
      <c r="J42" s="6">
        <f t="shared" si="0"/>
        <v>20618000</v>
      </c>
      <c r="K42" s="6">
        <f t="shared" si="1"/>
        <v>20618000</v>
      </c>
      <c r="L42" s="8"/>
      <c r="M42" s="28">
        <f>I42/30</f>
        <v>171816.66666666666</v>
      </c>
      <c r="N42" s="32">
        <v>5</v>
      </c>
      <c r="O42" s="34">
        <v>120000</v>
      </c>
      <c r="P42" s="5"/>
      <c r="Q42" s="33"/>
    </row>
    <row r="43" spans="2:17" ht="70" x14ac:dyDescent="0.2">
      <c r="B43" s="16" t="s">
        <v>71</v>
      </c>
      <c r="C43" s="46" t="s">
        <v>72</v>
      </c>
      <c r="D43" s="46"/>
      <c r="E43" s="46"/>
      <c r="F43" s="2">
        <v>1</v>
      </c>
      <c r="G43" s="2" t="s">
        <v>73</v>
      </c>
      <c r="H43" s="2" t="s">
        <v>49</v>
      </c>
      <c r="I43" s="4">
        <v>11885000</v>
      </c>
      <c r="J43" s="6">
        <f>I43*F43</f>
        <v>11885000</v>
      </c>
      <c r="K43" s="6">
        <f t="shared" si="1"/>
        <v>11885000</v>
      </c>
      <c r="L43" s="8"/>
      <c r="M43" s="24"/>
      <c r="N43" s="32"/>
      <c r="O43" s="5"/>
      <c r="P43" s="5"/>
      <c r="Q43" s="33"/>
    </row>
    <row r="44" spans="2:17" ht="56" x14ac:dyDescent="0.2">
      <c r="B44" s="16" t="s">
        <v>74</v>
      </c>
      <c r="C44" s="46" t="s">
        <v>75</v>
      </c>
      <c r="D44" s="46"/>
      <c r="E44" s="46"/>
      <c r="F44" s="2">
        <v>1</v>
      </c>
      <c r="G44" s="2" t="s">
        <v>76</v>
      </c>
      <c r="H44" s="2">
        <v>4</v>
      </c>
      <c r="I44" s="4">
        <v>1747300</v>
      </c>
      <c r="J44" s="6">
        <f t="shared" si="0"/>
        <v>6989200</v>
      </c>
      <c r="K44" s="6">
        <f t="shared" si="1"/>
        <v>6989200</v>
      </c>
      <c r="L44" s="8"/>
      <c r="M44" s="28">
        <f>I44/30</f>
        <v>58243.333333333336</v>
      </c>
      <c r="N44" s="32">
        <v>5</v>
      </c>
      <c r="O44" s="34">
        <v>200000</v>
      </c>
      <c r="P44" s="5"/>
      <c r="Q44" s="33"/>
    </row>
    <row r="45" spans="2:17" x14ac:dyDescent="0.2">
      <c r="B45" s="47" t="s">
        <v>77</v>
      </c>
      <c r="C45" s="48"/>
      <c r="D45" s="48"/>
      <c r="E45" s="48"/>
      <c r="F45" s="48"/>
      <c r="G45" s="48"/>
      <c r="H45" s="48"/>
      <c r="I45" s="2"/>
      <c r="J45" s="6"/>
      <c r="K45" s="6"/>
      <c r="L45" s="8"/>
      <c r="M45" s="24"/>
      <c r="N45" s="32"/>
      <c r="O45" s="5"/>
      <c r="P45" s="5"/>
      <c r="Q45" s="33"/>
    </row>
    <row r="46" spans="2:17" ht="70" x14ac:dyDescent="0.2">
      <c r="B46" s="16" t="s">
        <v>78</v>
      </c>
      <c r="C46" s="46" t="s">
        <v>79</v>
      </c>
      <c r="D46" s="46"/>
      <c r="E46" s="46"/>
      <c r="F46" s="2">
        <v>1</v>
      </c>
      <c r="G46" s="2" t="s">
        <v>80</v>
      </c>
      <c r="H46" s="2" t="s">
        <v>49</v>
      </c>
      <c r="I46" s="4">
        <v>70752000</v>
      </c>
      <c r="J46" s="6">
        <f>I46*F46</f>
        <v>70752000</v>
      </c>
      <c r="K46" s="6">
        <f t="shared" si="1"/>
        <v>70752000</v>
      </c>
      <c r="L46" s="8"/>
      <c r="M46" s="24"/>
      <c r="N46" s="32"/>
      <c r="O46" s="5"/>
      <c r="P46" s="5"/>
      <c r="Q46" s="33"/>
    </row>
    <row r="47" spans="2:17" x14ac:dyDescent="0.2">
      <c r="B47" s="47" t="s">
        <v>81</v>
      </c>
      <c r="C47" s="48"/>
      <c r="D47" s="48"/>
      <c r="E47" s="48"/>
      <c r="F47" s="48"/>
      <c r="G47" s="48"/>
      <c r="H47" s="48"/>
      <c r="I47" s="2"/>
      <c r="J47" s="6"/>
      <c r="K47" s="6"/>
      <c r="L47" s="8"/>
      <c r="M47" s="24"/>
      <c r="N47" s="32"/>
      <c r="O47" s="5"/>
      <c r="P47" s="5"/>
      <c r="Q47" s="33"/>
    </row>
    <row r="48" spans="2:17" ht="20.25" customHeight="1" x14ac:dyDescent="0.2">
      <c r="B48" s="49" t="s">
        <v>82</v>
      </c>
      <c r="C48" s="50"/>
      <c r="D48" s="50"/>
      <c r="E48" s="50"/>
      <c r="F48" s="2">
        <v>1</v>
      </c>
      <c r="G48" s="2" t="s">
        <v>4</v>
      </c>
      <c r="H48" s="2">
        <v>4</v>
      </c>
      <c r="I48" s="4">
        <v>7656448</v>
      </c>
      <c r="J48" s="6">
        <f t="shared" si="0"/>
        <v>30625792</v>
      </c>
      <c r="K48" s="6"/>
      <c r="L48" s="9">
        <f>J48</f>
        <v>30625792</v>
      </c>
      <c r="M48" s="28">
        <f>I48/30</f>
        <v>255214.93333333332</v>
      </c>
      <c r="N48" s="32">
        <v>5</v>
      </c>
      <c r="O48" s="34">
        <v>1276074</v>
      </c>
      <c r="P48" s="5"/>
      <c r="Q48" s="33"/>
    </row>
    <row r="49" spans="2:17" ht="40.5" customHeight="1" x14ac:dyDescent="0.2">
      <c r="B49" s="49" t="s">
        <v>83</v>
      </c>
      <c r="C49" s="50"/>
      <c r="D49" s="50"/>
      <c r="E49" s="50"/>
      <c r="F49" s="2">
        <v>1</v>
      </c>
      <c r="G49" s="2" t="s">
        <v>84</v>
      </c>
      <c r="H49" s="2">
        <v>4</v>
      </c>
      <c r="I49" s="4">
        <v>1250000</v>
      </c>
      <c r="J49" s="6">
        <f t="shared" si="0"/>
        <v>5000000</v>
      </c>
      <c r="K49" s="6"/>
      <c r="L49" s="9">
        <f t="shared" ref="L49:L50" si="4">J49</f>
        <v>5000000</v>
      </c>
      <c r="M49" s="28">
        <f t="shared" ref="M49:M50" si="5">I49/30</f>
        <v>41666.666666666664</v>
      </c>
      <c r="N49" s="32">
        <v>5</v>
      </c>
      <c r="O49" s="34">
        <f t="shared" ref="O49:O50" si="6">N49*M49</f>
        <v>208333.33333333331</v>
      </c>
      <c r="P49" s="5"/>
      <c r="Q49" s="33"/>
    </row>
    <row r="50" spans="2:17" ht="40.5" customHeight="1" x14ac:dyDescent="0.2">
      <c r="B50" s="49" t="s">
        <v>85</v>
      </c>
      <c r="C50" s="50"/>
      <c r="D50" s="50"/>
      <c r="E50" s="50"/>
      <c r="F50" s="2">
        <v>1</v>
      </c>
      <c r="G50" s="2" t="s">
        <v>4</v>
      </c>
      <c r="H50" s="2">
        <v>4</v>
      </c>
      <c r="I50" s="4">
        <v>1192500</v>
      </c>
      <c r="J50" s="6">
        <f t="shared" si="0"/>
        <v>4770000</v>
      </c>
      <c r="K50" s="6"/>
      <c r="L50" s="9">
        <f t="shared" si="4"/>
        <v>4770000</v>
      </c>
      <c r="M50" s="28">
        <f t="shared" si="5"/>
        <v>39750</v>
      </c>
      <c r="N50" s="32">
        <v>5</v>
      </c>
      <c r="O50" s="34">
        <f t="shared" si="6"/>
        <v>198750</v>
      </c>
      <c r="P50" s="5"/>
      <c r="Q50" s="33"/>
    </row>
    <row r="51" spans="2:17" ht="42.75" customHeight="1" thickBot="1" x14ac:dyDescent="0.25">
      <c r="B51" s="54" t="s">
        <v>86</v>
      </c>
      <c r="C51" s="55"/>
      <c r="D51" s="55"/>
      <c r="E51" s="55"/>
      <c r="F51" s="17">
        <v>1</v>
      </c>
      <c r="G51" s="17" t="s">
        <v>87</v>
      </c>
      <c r="H51" s="17" t="s">
        <v>49</v>
      </c>
      <c r="I51" s="18">
        <v>7970000</v>
      </c>
      <c r="J51" s="19">
        <f>I51*F51</f>
        <v>7970000</v>
      </c>
      <c r="K51" s="20">
        <v>6990000</v>
      </c>
      <c r="L51" s="21">
        <f>J51-K51</f>
        <v>980000</v>
      </c>
      <c r="M51" s="30"/>
      <c r="N51" s="35"/>
      <c r="O51" s="36"/>
      <c r="P51" s="36"/>
      <c r="Q51" s="37"/>
    </row>
    <row r="53" spans="2:17" x14ac:dyDescent="0.2">
      <c r="L53" s="7"/>
      <c r="M53" s="7"/>
      <c r="N53" s="7" t="s">
        <v>94</v>
      </c>
      <c r="O53" s="41">
        <f>SUM(O3:O51)</f>
        <v>33865924.000000007</v>
      </c>
    </row>
    <row r="54" spans="2:17" x14ac:dyDescent="0.2">
      <c r="L54" s="7"/>
      <c r="M54" s="7"/>
    </row>
    <row r="55" spans="2:17" x14ac:dyDescent="0.2">
      <c r="L55" s="7"/>
      <c r="M55" s="7"/>
      <c r="N55"/>
      <c r="O55"/>
    </row>
    <row r="56" spans="2:17" x14ac:dyDescent="0.2">
      <c r="L56" s="7"/>
      <c r="M56" s="7"/>
      <c r="N56"/>
      <c r="O56"/>
    </row>
    <row r="57" spans="2:17" x14ac:dyDescent="0.2">
      <c r="L57" s="7"/>
      <c r="M57" s="7"/>
      <c r="N57"/>
      <c r="O57"/>
    </row>
    <row r="58" spans="2:17" x14ac:dyDescent="0.2">
      <c r="L58" s="7"/>
      <c r="M58" s="7"/>
    </row>
    <row r="59" spans="2:17" x14ac:dyDescent="0.2">
      <c r="L59" s="7"/>
      <c r="M59" s="7"/>
    </row>
    <row r="60" spans="2:17" x14ac:dyDescent="0.2">
      <c r="L60" s="7"/>
      <c r="M60" s="7"/>
    </row>
    <row r="61" spans="2:17" x14ac:dyDescent="0.2">
      <c r="L61" s="7"/>
      <c r="M61" s="7"/>
    </row>
    <row r="62" spans="2:17" x14ac:dyDescent="0.2">
      <c r="L62" s="7"/>
      <c r="M62" s="7"/>
    </row>
  </sheetData>
  <mergeCells count="54">
    <mergeCell ref="C7:E7"/>
    <mergeCell ref="C2:E2"/>
    <mergeCell ref="B3:H3"/>
    <mergeCell ref="C4:E4"/>
    <mergeCell ref="C5:E5"/>
    <mergeCell ref="B6:H6"/>
    <mergeCell ref="C22:E22"/>
    <mergeCell ref="B8:H8"/>
    <mergeCell ref="C9:E9"/>
    <mergeCell ref="B10:H10"/>
    <mergeCell ref="C11:E11"/>
    <mergeCell ref="B12:H12"/>
    <mergeCell ref="B13:B30"/>
    <mergeCell ref="C13:E13"/>
    <mergeCell ref="C14:E14"/>
    <mergeCell ref="C15:E15"/>
    <mergeCell ref="C16:E16"/>
    <mergeCell ref="C17:E17"/>
    <mergeCell ref="C18:E18"/>
    <mergeCell ref="C19:E19"/>
    <mergeCell ref="C20:E20"/>
    <mergeCell ref="C21:E21"/>
    <mergeCell ref="B33:H33"/>
    <mergeCell ref="C23:E23"/>
    <mergeCell ref="C24:E24"/>
    <mergeCell ref="C25:E25"/>
    <mergeCell ref="C26:E26"/>
    <mergeCell ref="C27:E27"/>
    <mergeCell ref="C28:E28"/>
    <mergeCell ref="B49:E49"/>
    <mergeCell ref="B50:E50"/>
    <mergeCell ref="B51:E51"/>
    <mergeCell ref="C40:E40"/>
    <mergeCell ref="C41:E41"/>
    <mergeCell ref="C42:E42"/>
    <mergeCell ref="C43:E43"/>
    <mergeCell ref="C44:E44"/>
    <mergeCell ref="B45:H45"/>
    <mergeCell ref="N1:Q1"/>
    <mergeCell ref="F1:L1"/>
    <mergeCell ref="C46:E46"/>
    <mergeCell ref="B47:H47"/>
    <mergeCell ref="B48:E48"/>
    <mergeCell ref="C34:E34"/>
    <mergeCell ref="C35:E35"/>
    <mergeCell ref="C36:E36"/>
    <mergeCell ref="B37:H37"/>
    <mergeCell ref="C38:E38"/>
    <mergeCell ref="C39:E39"/>
    <mergeCell ref="C29:E29"/>
    <mergeCell ref="C30:E30"/>
    <mergeCell ref="B31:B32"/>
    <mergeCell ref="C31:E31"/>
    <mergeCell ref="C32:E3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Camila Londoño Valencia</dc:creator>
  <cp:lastModifiedBy>Microsoft Office User</cp:lastModifiedBy>
  <dcterms:created xsi:type="dcterms:W3CDTF">2015-06-05T18:17:20Z</dcterms:created>
  <dcterms:modified xsi:type="dcterms:W3CDTF">2026-07-16T15:51:07Z</dcterms:modified>
</cp:coreProperties>
</file>