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628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liliaahumada/Desktop/2026/MARIA LA BAJA /ACTIVATE /"/>
    </mc:Choice>
  </mc:AlternateContent>
  <xr:revisionPtr revIDLastSave="0" documentId="13_ncr:1_{C368F40C-063E-AA45-B04E-A390CB6773CA}" xr6:coauthVersionLast="47" xr6:coauthVersionMax="47" xr10:uidLastSave="{00000000-0000-0000-0000-000000000000}"/>
  <bookViews>
    <workbookView xWindow="0" yWindow="600" windowWidth="28800" windowHeight="15980" xr2:uid="{00000000-000D-0000-FFFF-FFFF00000000}"/>
  </bookViews>
  <sheets>
    <sheet name="VERIFICACIÓN ECONOMICA 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4" i="13" l="1"/>
  <c r="AH15" i="13"/>
  <c r="AH16" i="13"/>
  <c r="AH14" i="13"/>
  <c r="AH17" i="13" s="1"/>
  <c r="AA15" i="13"/>
  <c r="AA16" i="13"/>
  <c r="AA14" i="13"/>
  <c r="AA17" i="13" s="1"/>
  <c r="AA19" i="13" s="1"/>
  <c r="T15" i="13"/>
  <c r="T16" i="13"/>
  <c r="T17" i="13" s="1"/>
  <c r="T19" i="13" s="1"/>
  <c r="T14" i="13"/>
  <c r="M15" i="13"/>
  <c r="M16" i="13"/>
  <c r="M14" i="13"/>
  <c r="F15" i="13"/>
  <c r="F16" i="13"/>
  <c r="F14" i="13"/>
  <c r="AH22" i="13" l="1"/>
  <c r="AH21" i="13"/>
  <c r="AH20" i="13"/>
  <c r="AH19" i="13" s="1"/>
  <c r="AH23" i="13" s="1"/>
  <c r="T22" i="13"/>
  <c r="T21" i="13"/>
  <c r="T20" i="13"/>
  <c r="T23" i="13"/>
  <c r="AA21" i="13"/>
  <c r="AA20" i="13"/>
  <c r="AA22" i="13"/>
  <c r="AA23" i="13" s="1"/>
  <c r="M17" i="13"/>
  <c r="F17" i="13"/>
  <c r="G22" i="13" l="1"/>
  <c r="G21" i="13"/>
  <c r="G20" i="13"/>
  <c r="F19" i="13"/>
  <c r="M19" i="13"/>
  <c r="M22" i="13"/>
  <c r="M21" i="13"/>
  <c r="M20" i="13"/>
  <c r="M23" i="13" l="1"/>
  <c r="F22" i="13"/>
  <c r="F21" i="13"/>
  <c r="F20" i="13"/>
  <c r="F23" i="13"/>
</calcChain>
</file>

<file path=xl/sharedStrings.xml><?xml version="1.0" encoding="utf-8"?>
<sst xmlns="http://schemas.openxmlformats.org/spreadsheetml/2006/main" count="174" uniqueCount="47">
  <si>
    <t>UN</t>
  </si>
  <si>
    <t>COSTO DIRECTO</t>
  </si>
  <si>
    <t>ITEM</t>
  </si>
  <si>
    <t>DESCRIPCION</t>
  </si>
  <si>
    <t xml:space="preserve">                                                                                                                             </t>
  </si>
  <si>
    <t xml:space="preserve">                                                                                                                                                  </t>
  </si>
  <si>
    <t>CANT.</t>
  </si>
  <si>
    <t>VR./ UNITARIO</t>
  </si>
  <si>
    <t>VR./ TOTAL</t>
  </si>
  <si>
    <t xml:space="preserve">COSTO TOTAL </t>
  </si>
  <si>
    <r>
      <t>M</t>
    </r>
    <r>
      <rPr>
        <vertAlign val="superscript"/>
        <sz val="12"/>
        <color theme="1"/>
        <rFont val="Arial Narrow"/>
        <family val="2"/>
      </rPr>
      <t>2</t>
    </r>
  </si>
  <si>
    <t>Administracion ( 23% )</t>
  </si>
  <si>
    <t>Utilidad  ( 5% )</t>
  </si>
  <si>
    <r>
      <rPr>
        <sz val="12"/>
        <color theme="1"/>
        <rFont val="Arial Narrow"/>
        <family val="2"/>
      </rPr>
      <t xml:space="preserve">OBJETO: </t>
    </r>
    <r>
      <rPr>
        <b/>
        <sz val="12"/>
        <color theme="1"/>
        <rFont val="Arial Narrow"/>
        <family val="2"/>
      </rPr>
      <t xml:space="preserve"> </t>
    </r>
  </si>
  <si>
    <t>SUBTOTAL</t>
  </si>
  <si>
    <t>Imprevisto  ( 2% )</t>
  </si>
  <si>
    <t xml:space="preserve">Traslado De Líneas Eléctricas Existentes  </t>
  </si>
  <si>
    <t>Gbal</t>
  </si>
  <si>
    <t>Demolición De Losa En Concreto E=12. Y Estructura Existente (incluye retiro de material)</t>
  </si>
  <si>
    <t>Descapote De Terreno A Maquina (incluye retiro de material)</t>
  </si>
  <si>
    <r>
      <rPr>
        <sz val="12"/>
        <color theme="1"/>
        <rFont val="Arial Narrow"/>
        <family val="2"/>
      </rPr>
      <t>LOCALIZACION:</t>
    </r>
    <r>
      <rPr>
        <b/>
        <sz val="12"/>
        <color theme="1"/>
        <rFont val="Arial Narrow"/>
        <family val="2"/>
      </rPr>
      <t xml:space="preserve"> MUNICIPIO DE MARIA LA BAJA - DEPARTAMENTO DE BOLIVAR.</t>
    </r>
  </si>
  <si>
    <t>CONTRATAR LA ADECUACIÓN DE TERRENOS PARA EL DESARROLLO DE PROYECTOS INSTITUCIONALES EN EL MUNICIPIO DE MARÍA LA BAJA, BOLÍVAR</t>
  </si>
  <si>
    <r>
      <rPr>
        <sz val="12"/>
        <color theme="1"/>
        <rFont val="Arial Narrow"/>
        <family val="2"/>
      </rPr>
      <t>FECHA:</t>
    </r>
    <r>
      <rPr>
        <b/>
        <sz val="12"/>
        <color theme="1"/>
        <rFont val="Arial Narrow"/>
        <family val="2"/>
      </rPr>
      <t xml:space="preserve">  JULIOO DEL  2026.</t>
    </r>
  </si>
  <si>
    <t>OFERTA ECÓNOMICA</t>
  </si>
  <si>
    <t>CONSTRUCTORA C&amp;C</t>
  </si>
  <si>
    <t>B&amp;M CONSTRUCCIONES INTERVENTORIAS Y CONSULTORIAS S.A.S</t>
  </si>
  <si>
    <t>Administracion ( 0,9% )</t>
  </si>
  <si>
    <t>Imprevisto  ( 0,10% )</t>
  </si>
  <si>
    <t>Utilidad  ( 0,40% )</t>
  </si>
  <si>
    <t>ok</t>
  </si>
  <si>
    <t>PRECIO ARTIFICIALMENTE BAJO</t>
  </si>
  <si>
    <t>presupuesto oficial: $49.010.000</t>
  </si>
  <si>
    <t>OK</t>
  </si>
  <si>
    <t>TRESLA CONSULTORÍAS Y SERVICIOS S.A.S.</t>
  </si>
  <si>
    <t>RESULTADO DE LA VERIFICACIÓN: Proponente economicamente habil</t>
  </si>
  <si>
    <t>Arquitectura Ingenieria
y Construcciones S.A.S</t>
  </si>
  <si>
    <r>
      <rPr>
        <b/>
        <sz val="11"/>
        <color theme="1"/>
        <rFont val="Calibri"/>
        <family val="2"/>
        <scheme val="minor"/>
      </rPr>
      <t>RESULTADO DE LA VERIFICACIÓN</t>
    </r>
    <r>
      <rPr>
        <sz val="11"/>
        <color theme="1"/>
        <rFont val="Calibri"/>
        <family val="2"/>
        <scheme val="minor"/>
      </rPr>
      <t xml:space="preserve">: proponente economicamente habil </t>
    </r>
  </si>
  <si>
    <t>MARCOS JOSE CANABAL FIGUEROA</t>
  </si>
  <si>
    <t>A.U.I 30%</t>
  </si>
  <si>
    <r>
      <rPr>
        <b/>
        <sz val="11"/>
        <color theme="1"/>
        <rFont val="Calibri"/>
        <family val="2"/>
        <scheme val="minor"/>
      </rPr>
      <t>RESULTADO DE LA VERIFICACIÓN</t>
    </r>
    <r>
      <rPr>
        <sz val="11"/>
        <color theme="1"/>
        <rFont val="Calibri"/>
        <family val="2"/>
        <scheme val="minor"/>
      </rPr>
      <t>:  PROPONENTE INCURSO EN CAUSAL DE RECHAZO b. Cuando el oferente supere alguno de los precios o ítem techos fijados por la Entidad, o deje de incluir uno de estos en su oferta.</t>
    </r>
  </si>
  <si>
    <t>Ivan Del Real</t>
  </si>
  <si>
    <t>Evaluador financiero</t>
  </si>
  <si>
    <t>ORIGINAL FIRMADO</t>
  </si>
  <si>
    <t xml:space="preserve">Conlusión: Se recomienda rechazar la oferta </t>
  </si>
  <si>
    <r>
      <rPr>
        <b/>
        <sz val="11"/>
        <color theme="1"/>
        <rFont val="Calibri"/>
        <family val="2"/>
        <scheme val="minor"/>
      </rPr>
      <t>Conlusión:</t>
    </r>
    <r>
      <rPr>
        <sz val="11"/>
        <color theme="1"/>
        <rFont val="Calibri"/>
        <family val="2"/>
        <scheme val="minor"/>
      </rPr>
      <t xml:space="preserve"> Se recomienda rechazar la oferta </t>
    </r>
  </si>
  <si>
    <t>VERIFICACIÓN DEFINITIVA DE LAS OFERTAS ECONOMICAS  MC-MB-007-2026</t>
  </si>
  <si>
    <r>
      <rPr>
        <b/>
        <sz val="11"/>
        <color theme="1"/>
        <rFont val="Calibri"/>
        <family val="2"/>
        <scheme val="minor"/>
      </rPr>
      <t>RESULTADO DE LA VERIFICACIÓN:</t>
    </r>
    <r>
      <rPr>
        <sz val="11"/>
        <color theme="1"/>
        <rFont val="Calibri"/>
        <family val="2"/>
        <scheme val="minor"/>
      </rPr>
      <t xml:space="preserve">  Punto 6.1 Estudio - OFERTA ECONOMICA - PRECIO ARTIFICIALMENTE BAJO Cuando se presenten 4 Propuestas o menos, habilitadas económicamente, el Comité  previoEvaluador requerirá por precios artificialmente bajos al proponente que oferte un valor total por debajo del VEINTE POR CIENTO (20%) del Presupuesto Oficial Estimado –POE- del presente Proceso de Selección.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</si>
</sst>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(&quot;$&quot;\ * #,##0.00_);_(&quot;$&quot;\ * \(#,##0.00\);_(&quot;$&quot;\ * &quot;-&quot;??_);_(@_)"/>
    <numFmt numFmtId="165" formatCode="&quot;$&quot;#,##0"/>
    <numFmt numFmtId="166" formatCode="_(&quot;$&quot;\ * #,##0_);_(&quot;$&quot;\ * \(#,##0\);_(&quot;$&quot;\ 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vertAlign val="superscript"/>
      <sz val="12"/>
      <color theme="1"/>
      <name val="Arial Narrow"/>
      <family val="2"/>
    </font>
    <font>
      <sz val="12"/>
      <color theme="1"/>
      <name val="Rockwell Extra Bold"/>
      <family val="1"/>
    </font>
    <font>
      <b/>
      <sz val="11"/>
      <color theme="1"/>
      <name val="MS Gothic"/>
      <family val="3"/>
    </font>
    <font>
      <b/>
      <sz val="25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72">
    <xf numFmtId="0" fontId="0" fillId="0" borderId="0" xfId="0"/>
    <xf numFmtId="0" fontId="5" fillId="0" borderId="0" xfId="0" applyFont="1"/>
    <xf numFmtId="0" fontId="4" fillId="0" borderId="0" xfId="0" applyFont="1"/>
    <xf numFmtId="0" fontId="5" fillId="3" borderId="21" xfId="0" applyFont="1" applyFill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165" fontId="5" fillId="3" borderId="21" xfId="0" applyNumberFormat="1" applyFont="1" applyFill="1" applyBorder="1" applyAlignment="1">
      <alignment horizontal="center" vertical="center"/>
    </xf>
    <xf numFmtId="165" fontId="5" fillId="3" borderId="22" xfId="0" applyNumberFormat="1" applyFont="1" applyFill="1" applyBorder="1" applyAlignment="1">
      <alignment horizontal="center" vertical="center"/>
    </xf>
    <xf numFmtId="164" fontId="6" fillId="0" borderId="1" xfId="1" applyFont="1" applyFill="1" applyBorder="1" applyAlignment="1">
      <alignment vertical="center"/>
    </xf>
    <xf numFmtId="0" fontId="3" fillId="2" borderId="8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165" fontId="6" fillId="4" borderId="16" xfId="0" applyNumberFormat="1" applyFont="1" applyFill="1" applyBorder="1" applyAlignment="1">
      <alignment horizontal="center" vertical="center"/>
    </xf>
    <xf numFmtId="165" fontId="4" fillId="0" borderId="7" xfId="0" applyNumberFormat="1" applyFont="1" applyBorder="1" applyAlignment="1">
      <alignment horizontal="center" vertical="center"/>
    </xf>
    <xf numFmtId="164" fontId="5" fillId="0" borderId="24" xfId="1" applyFont="1" applyFill="1" applyBorder="1" applyAlignment="1">
      <alignment vertical="center"/>
    </xf>
    <xf numFmtId="166" fontId="5" fillId="0" borderId="23" xfId="0" applyNumberFormat="1" applyFont="1" applyBorder="1" applyAlignment="1">
      <alignment horizontal="center" vertical="center"/>
    </xf>
    <xf numFmtId="166" fontId="5" fillId="0" borderId="12" xfId="1" applyNumberFormat="1" applyFont="1" applyFill="1" applyBorder="1" applyAlignment="1">
      <alignment horizontal="center" vertical="center"/>
    </xf>
    <xf numFmtId="166" fontId="5" fillId="4" borderId="12" xfId="1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wrapText="1"/>
    </xf>
    <xf numFmtId="2" fontId="6" fillId="0" borderId="0" xfId="0" applyNumberFormat="1" applyFont="1" applyAlignment="1">
      <alignment horizontal="center" vertical="center"/>
    </xf>
    <xf numFmtId="164" fontId="5" fillId="0" borderId="25" xfId="1" applyFont="1" applyFill="1" applyBorder="1" applyAlignment="1">
      <alignment horizontal="right" vertical="center"/>
    </xf>
    <xf numFmtId="0" fontId="6" fillId="0" borderId="1" xfId="0" applyFont="1" applyBorder="1" applyAlignment="1">
      <alignment vertical="center" wrapText="1"/>
    </xf>
    <xf numFmtId="0" fontId="3" fillId="2" borderId="3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164" fontId="6" fillId="0" borderId="12" xfId="1" applyFont="1" applyFill="1" applyBorder="1" applyAlignment="1">
      <alignment vertical="center"/>
    </xf>
    <xf numFmtId="0" fontId="6" fillId="0" borderId="6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9" fillId="0" borderId="10" xfId="0" applyFont="1" applyBorder="1"/>
    <xf numFmtId="0" fontId="4" fillId="0" borderId="10" xfId="0" applyFont="1" applyBorder="1" applyAlignment="1">
      <alignment horizontal="center" vertical="center"/>
    </xf>
    <xf numFmtId="165" fontId="4" fillId="0" borderId="10" xfId="0" applyNumberFormat="1" applyFont="1" applyBorder="1" applyAlignment="1">
      <alignment horizontal="center" vertical="center"/>
    </xf>
    <xf numFmtId="165" fontId="4" fillId="0" borderId="9" xfId="0" applyNumberFormat="1" applyFont="1" applyBorder="1" applyAlignment="1">
      <alignment horizontal="center" vertical="center"/>
    </xf>
    <xf numFmtId="166" fontId="5" fillId="5" borderId="12" xfId="1" applyNumberFormat="1" applyFont="1" applyFill="1" applyBorder="1" applyAlignment="1">
      <alignment horizontal="center" vertical="center"/>
    </xf>
    <xf numFmtId="44" fontId="0" fillId="6" borderId="0" xfId="0" applyNumberFormat="1" applyFill="1"/>
    <xf numFmtId="42" fontId="0" fillId="7" borderId="0" xfId="2" applyFont="1" applyFill="1"/>
    <xf numFmtId="166" fontId="5" fillId="7" borderId="12" xfId="1" applyNumberFormat="1" applyFont="1" applyFill="1" applyBorder="1" applyAlignment="1">
      <alignment horizontal="center" vertical="center"/>
    </xf>
    <xf numFmtId="0" fontId="2" fillId="0" borderId="0" xfId="0" applyFont="1"/>
    <xf numFmtId="0" fontId="0" fillId="0" borderId="10" xfId="0" applyBorder="1"/>
    <xf numFmtId="0" fontId="0" fillId="0" borderId="0" xfId="0" applyAlignment="1">
      <alignment horizontal="left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left" vertical="center" wrapText="1"/>
    </xf>
    <xf numFmtId="0" fontId="5" fillId="4" borderId="5" xfId="0" applyFont="1" applyFill="1" applyBorder="1" applyAlignment="1">
      <alignment horizontal="left" vertical="center" wrapText="1"/>
    </xf>
    <xf numFmtId="0" fontId="5" fillId="4" borderId="6" xfId="0" applyFont="1" applyFill="1" applyBorder="1" applyAlignment="1">
      <alignment horizontal="left"/>
    </xf>
    <xf numFmtId="0" fontId="5" fillId="4" borderId="0" xfId="0" applyFont="1" applyFill="1" applyAlignment="1">
      <alignment horizontal="left"/>
    </xf>
    <xf numFmtId="0" fontId="5" fillId="4" borderId="7" xfId="0" applyFont="1" applyFill="1" applyBorder="1" applyAlignment="1">
      <alignment horizontal="left"/>
    </xf>
    <xf numFmtId="0" fontId="5" fillId="4" borderId="15" xfId="0" applyFont="1" applyFill="1" applyBorder="1" applyAlignment="1">
      <alignment horizontal="left"/>
    </xf>
    <xf numFmtId="0" fontId="5" fillId="4" borderId="2" xfId="0" applyFont="1" applyFill="1" applyBorder="1" applyAlignment="1">
      <alignment horizontal="left"/>
    </xf>
    <xf numFmtId="0" fontId="6" fillId="0" borderId="13" xfId="0" applyFont="1" applyBorder="1" applyAlignment="1">
      <alignment horizontal="center"/>
    </xf>
    <xf numFmtId="0" fontId="6" fillId="0" borderId="20" xfId="0" applyFont="1" applyBorder="1" applyAlignment="1">
      <alignment horizontal="center" vertical="center"/>
    </xf>
    <xf numFmtId="0" fontId="5" fillId="0" borderId="17" xfId="0" applyFont="1" applyBorder="1" applyAlignment="1">
      <alignment horizontal="left"/>
    </xf>
    <xf numFmtId="0" fontId="5" fillId="0" borderId="18" xfId="0" applyFont="1" applyBorder="1" applyAlignment="1">
      <alignment horizontal="left"/>
    </xf>
    <xf numFmtId="0" fontId="5" fillId="0" borderId="19" xfId="0" applyFont="1" applyBorder="1" applyAlignment="1">
      <alignment horizontal="left"/>
    </xf>
    <xf numFmtId="0" fontId="5" fillId="5" borderId="17" xfId="0" applyFont="1" applyFill="1" applyBorder="1" applyAlignment="1">
      <alignment horizontal="left"/>
    </xf>
    <xf numFmtId="0" fontId="5" fillId="5" borderId="18" xfId="0" applyFont="1" applyFill="1" applyBorder="1" applyAlignment="1">
      <alignment horizontal="left"/>
    </xf>
    <xf numFmtId="0" fontId="5" fillId="5" borderId="19" xfId="0" applyFont="1" applyFill="1" applyBorder="1" applyAlignment="1">
      <alignment horizontal="left"/>
    </xf>
    <xf numFmtId="0" fontId="0" fillId="0" borderId="0" xfId="0" applyAlignment="1">
      <alignment horizontal="left" vertical="top" wrapText="1"/>
    </xf>
    <xf numFmtId="0" fontId="0" fillId="7" borderId="0" xfId="0" applyFill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26" xfId="0" applyFont="1" applyBorder="1" applyAlignment="1">
      <alignment horizontal="center" wrapText="1"/>
    </xf>
    <xf numFmtId="0" fontId="2" fillId="0" borderId="27" xfId="0" applyFont="1" applyBorder="1" applyAlignment="1">
      <alignment horizontal="center"/>
    </xf>
    <xf numFmtId="0" fontId="2" fillId="0" borderId="28" xfId="0" applyFont="1" applyBorder="1" applyAlignment="1">
      <alignment horizontal="center"/>
    </xf>
  </cellXfs>
  <cellStyles count="3">
    <cellStyle name="Moneda" xfId="1" builtinId="4"/>
    <cellStyle name="Moneda [0]" xfId="2" builtinId="7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244C03-D01C-7D43-AB50-02AC8CD0B6C4}">
  <dimension ref="A1:AH33"/>
  <sheetViews>
    <sheetView tabSelected="1" topLeftCell="A15" workbookViewId="0">
      <selection activeCell="I39" sqref="I39"/>
    </sheetView>
  </sheetViews>
  <sheetFormatPr baseColWidth="10" defaultRowHeight="15" x14ac:dyDescent="0.2"/>
  <cols>
    <col min="1" max="1" width="6.1640625" customWidth="1"/>
    <col min="2" max="2" width="26" customWidth="1"/>
    <col min="5" max="5" width="17" customWidth="1"/>
    <col min="6" max="6" width="24" customWidth="1"/>
    <col min="7" max="7" width="14" bestFit="1" customWidth="1"/>
    <col min="8" max="8" width="7" customWidth="1"/>
    <col min="9" max="9" width="25.83203125" customWidth="1"/>
    <col min="12" max="12" width="20.1640625" customWidth="1"/>
    <col min="13" max="13" width="22.33203125" customWidth="1"/>
    <col min="15" max="15" width="7.33203125" customWidth="1"/>
    <col min="16" max="16" width="25.83203125" customWidth="1"/>
    <col min="17" max="17" width="12.5" bestFit="1" customWidth="1"/>
    <col min="19" max="19" width="19.6640625" customWidth="1"/>
    <col min="20" max="20" width="19.1640625" customWidth="1"/>
    <col min="22" max="22" width="8.33203125" customWidth="1"/>
    <col min="23" max="23" width="23" customWidth="1"/>
    <col min="26" max="26" width="17" customWidth="1"/>
    <col min="27" max="27" width="21.6640625" customWidth="1"/>
    <col min="29" max="29" width="8" customWidth="1"/>
    <col min="30" max="30" width="25.5" customWidth="1"/>
    <col min="33" max="33" width="17.33203125" customWidth="1"/>
    <col min="34" max="34" width="22.1640625" customWidth="1"/>
  </cols>
  <sheetData>
    <row r="1" spans="1:34" x14ac:dyDescent="0.2">
      <c r="C1" s="66" t="s">
        <v>45</v>
      </c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6"/>
    </row>
    <row r="2" spans="1:34" x14ac:dyDescent="0.2"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</row>
    <row r="3" spans="1:34" ht="19" x14ac:dyDescent="0.25">
      <c r="N3" s="67" t="s">
        <v>31</v>
      </c>
      <c r="O3" s="67"/>
      <c r="P3" s="67"/>
      <c r="Q3" s="67"/>
      <c r="R3" s="67"/>
      <c r="S3" s="67"/>
      <c r="T3" s="67"/>
      <c r="U3" s="67"/>
    </row>
    <row r="4" spans="1:34" x14ac:dyDescent="0.2">
      <c r="O4" s="65" t="s">
        <v>30</v>
      </c>
      <c r="P4" s="65"/>
      <c r="Q4" s="42">
        <f>49010000-(49010000*20%)</f>
        <v>39208000</v>
      </c>
    </row>
    <row r="5" spans="1:34" ht="16" thickBot="1" x14ac:dyDescent="0.25"/>
    <row r="6" spans="1:34" ht="16" thickBot="1" x14ac:dyDescent="0.25">
      <c r="A6" s="68" t="s">
        <v>24</v>
      </c>
      <c r="B6" s="68"/>
      <c r="C6" s="68"/>
      <c r="D6" s="68"/>
      <c r="E6" s="68"/>
      <c r="F6" s="68"/>
      <c r="H6" s="68" t="s">
        <v>25</v>
      </c>
      <c r="I6" s="68"/>
      <c r="J6" s="68"/>
      <c r="K6" s="68"/>
      <c r="L6" s="68"/>
      <c r="M6" s="68"/>
      <c r="O6" s="68" t="s">
        <v>33</v>
      </c>
      <c r="P6" s="68"/>
      <c r="Q6" s="68"/>
      <c r="R6" s="68"/>
      <c r="S6" s="68"/>
      <c r="T6" s="68"/>
      <c r="V6" s="69" t="s">
        <v>35</v>
      </c>
      <c r="W6" s="70"/>
      <c r="X6" s="70"/>
      <c r="Y6" s="70"/>
      <c r="Z6" s="70"/>
      <c r="AA6" s="71"/>
      <c r="AC6" s="68" t="s">
        <v>37</v>
      </c>
      <c r="AD6" s="68"/>
      <c r="AE6" s="68"/>
      <c r="AF6" s="68"/>
      <c r="AG6" s="68"/>
      <c r="AH6" s="68"/>
    </row>
    <row r="7" spans="1:34" ht="21" x14ac:dyDescent="0.2">
      <c r="A7" s="30" t="s">
        <v>5</v>
      </c>
      <c r="B7" s="47" t="s">
        <v>23</v>
      </c>
      <c r="C7" s="47"/>
      <c r="D7" s="47"/>
      <c r="E7" s="47"/>
      <c r="F7" s="31"/>
      <c r="H7" s="30" t="s">
        <v>5</v>
      </c>
      <c r="I7" s="47" t="s">
        <v>23</v>
      </c>
      <c r="J7" s="47"/>
      <c r="K7" s="47"/>
      <c r="L7" s="47"/>
      <c r="M7" s="31"/>
      <c r="O7" s="30" t="s">
        <v>5</v>
      </c>
      <c r="P7" s="47" t="s">
        <v>23</v>
      </c>
      <c r="Q7" s="47"/>
      <c r="R7" s="47"/>
      <c r="S7" s="47"/>
      <c r="T7" s="31"/>
      <c r="V7" s="30" t="s">
        <v>5</v>
      </c>
      <c r="W7" s="47" t="s">
        <v>23</v>
      </c>
      <c r="X7" s="47"/>
      <c r="Y7" s="47"/>
      <c r="Z7" s="47"/>
      <c r="AA7" s="31"/>
      <c r="AC7" s="30" t="s">
        <v>5</v>
      </c>
      <c r="AD7" s="47" t="s">
        <v>23</v>
      </c>
      <c r="AE7" s="47"/>
      <c r="AF7" s="47"/>
      <c r="AG7" s="47"/>
      <c r="AH7" s="31"/>
    </row>
    <row r="8" spans="1:34" ht="22" thickBot="1" x14ac:dyDescent="0.25">
      <c r="A8" s="12" t="s">
        <v>4</v>
      </c>
      <c r="B8" s="48"/>
      <c r="C8" s="48"/>
      <c r="D8" s="48"/>
      <c r="E8" s="48"/>
      <c r="F8" s="8"/>
      <c r="H8" s="12" t="s">
        <v>4</v>
      </c>
      <c r="I8" s="48"/>
      <c r="J8" s="48"/>
      <c r="K8" s="48"/>
      <c r="L8" s="48"/>
      <c r="M8" s="8"/>
      <c r="O8" s="12" t="s">
        <v>4</v>
      </c>
      <c r="P8" s="48"/>
      <c r="Q8" s="48"/>
      <c r="R8" s="48"/>
      <c r="S8" s="48"/>
      <c r="T8" s="8"/>
      <c r="V8" s="12" t="s">
        <v>4</v>
      </c>
      <c r="W8" s="48"/>
      <c r="X8" s="48"/>
      <c r="Y8" s="48"/>
      <c r="Z8" s="48"/>
      <c r="AA8" s="8"/>
      <c r="AC8" s="12" t="s">
        <v>4</v>
      </c>
      <c r="AD8" s="48"/>
      <c r="AE8" s="48"/>
      <c r="AF8" s="48"/>
      <c r="AG8" s="48"/>
      <c r="AH8" s="8"/>
    </row>
    <row r="9" spans="1:34" ht="16" x14ac:dyDescent="0.2">
      <c r="A9" s="15" t="s">
        <v>13</v>
      </c>
      <c r="B9" s="49" t="s">
        <v>21</v>
      </c>
      <c r="C9" s="49"/>
      <c r="D9" s="49"/>
      <c r="E9" s="49"/>
      <c r="F9" s="50"/>
      <c r="H9" s="15" t="s">
        <v>13</v>
      </c>
      <c r="I9" s="49" t="s">
        <v>21</v>
      </c>
      <c r="J9" s="49"/>
      <c r="K9" s="49"/>
      <c r="L9" s="49"/>
      <c r="M9" s="50"/>
      <c r="O9" s="15" t="s">
        <v>13</v>
      </c>
      <c r="P9" s="49" t="s">
        <v>21</v>
      </c>
      <c r="Q9" s="49"/>
      <c r="R9" s="49"/>
      <c r="S9" s="49"/>
      <c r="T9" s="50"/>
      <c r="V9" s="15" t="s">
        <v>13</v>
      </c>
      <c r="W9" s="49" t="s">
        <v>21</v>
      </c>
      <c r="X9" s="49"/>
      <c r="Y9" s="49"/>
      <c r="Z9" s="49"/>
      <c r="AA9" s="50"/>
      <c r="AC9" s="15" t="s">
        <v>13</v>
      </c>
      <c r="AD9" s="49" t="s">
        <v>21</v>
      </c>
      <c r="AE9" s="49"/>
      <c r="AF9" s="49"/>
      <c r="AG9" s="49"/>
      <c r="AH9" s="50"/>
    </row>
    <row r="10" spans="1:34" ht="16" x14ac:dyDescent="0.2">
      <c r="A10" s="51" t="s">
        <v>20</v>
      </c>
      <c r="B10" s="52"/>
      <c r="C10" s="52"/>
      <c r="D10" s="52"/>
      <c r="E10" s="52"/>
      <c r="F10" s="53"/>
      <c r="H10" s="51" t="s">
        <v>20</v>
      </c>
      <c r="I10" s="52"/>
      <c r="J10" s="52"/>
      <c r="K10" s="52"/>
      <c r="L10" s="52"/>
      <c r="M10" s="53"/>
      <c r="O10" s="51" t="s">
        <v>20</v>
      </c>
      <c r="P10" s="52"/>
      <c r="Q10" s="52"/>
      <c r="R10" s="52"/>
      <c r="S10" s="52"/>
      <c r="T10" s="53"/>
      <c r="V10" s="51" t="s">
        <v>20</v>
      </c>
      <c r="W10" s="52"/>
      <c r="X10" s="52"/>
      <c r="Y10" s="52"/>
      <c r="Z10" s="52"/>
      <c r="AA10" s="53"/>
      <c r="AC10" s="51" t="s">
        <v>20</v>
      </c>
      <c r="AD10" s="52"/>
      <c r="AE10" s="52"/>
      <c r="AF10" s="52"/>
      <c r="AG10" s="52"/>
      <c r="AH10" s="53"/>
    </row>
    <row r="11" spans="1:34" ht="16" x14ac:dyDescent="0.2">
      <c r="A11" s="54" t="s">
        <v>22</v>
      </c>
      <c r="B11" s="55"/>
      <c r="C11" s="55"/>
      <c r="D11" s="55"/>
      <c r="E11" s="55"/>
      <c r="F11" s="18"/>
      <c r="H11" s="54" t="s">
        <v>22</v>
      </c>
      <c r="I11" s="55"/>
      <c r="J11" s="55"/>
      <c r="K11" s="55"/>
      <c r="L11" s="55"/>
      <c r="M11" s="18"/>
      <c r="O11" s="54" t="s">
        <v>22</v>
      </c>
      <c r="P11" s="55"/>
      <c r="Q11" s="55"/>
      <c r="R11" s="55"/>
      <c r="S11" s="55"/>
      <c r="T11" s="18"/>
      <c r="V11" s="54" t="s">
        <v>22</v>
      </c>
      <c r="W11" s="55"/>
      <c r="X11" s="55"/>
      <c r="Y11" s="55"/>
      <c r="Z11" s="55"/>
      <c r="AA11" s="18"/>
      <c r="AC11" s="54" t="s">
        <v>22</v>
      </c>
      <c r="AD11" s="55"/>
      <c r="AE11" s="55"/>
      <c r="AF11" s="55"/>
      <c r="AG11" s="55"/>
      <c r="AH11" s="18"/>
    </row>
    <row r="12" spans="1:34" ht="16" x14ac:dyDescent="0.2">
      <c r="A12" s="13"/>
      <c r="B12" s="1"/>
      <c r="C12" s="4"/>
      <c r="D12" s="4"/>
      <c r="E12" s="17"/>
      <c r="F12" s="19"/>
      <c r="H12" s="13"/>
      <c r="I12" s="1"/>
      <c r="J12" s="4"/>
      <c r="K12" s="4"/>
      <c r="L12" s="17"/>
      <c r="M12" s="19"/>
      <c r="O12" s="13"/>
      <c r="P12" s="1"/>
      <c r="Q12" s="4"/>
      <c r="R12" s="4"/>
      <c r="S12" s="17"/>
      <c r="T12" s="19"/>
      <c r="V12" s="13"/>
      <c r="W12" s="1"/>
      <c r="X12" s="4"/>
      <c r="Y12" s="4"/>
      <c r="Z12" s="17"/>
      <c r="AA12" s="19"/>
      <c r="AC12" s="13"/>
      <c r="AD12" s="1"/>
      <c r="AE12" s="4"/>
      <c r="AF12" s="4"/>
      <c r="AG12" s="17"/>
      <c r="AH12" s="19"/>
    </row>
    <row r="13" spans="1:34" ht="16" x14ac:dyDescent="0.2">
      <c r="A13" s="14" t="s">
        <v>2</v>
      </c>
      <c r="B13" s="3" t="s">
        <v>3</v>
      </c>
      <c r="C13" s="5" t="s">
        <v>0</v>
      </c>
      <c r="D13" s="5" t="s">
        <v>6</v>
      </c>
      <c r="E13" s="9" t="s">
        <v>7</v>
      </c>
      <c r="F13" s="10" t="s">
        <v>8</v>
      </c>
      <c r="H13" s="14" t="s">
        <v>2</v>
      </c>
      <c r="I13" s="3" t="s">
        <v>3</v>
      </c>
      <c r="J13" s="5" t="s">
        <v>0</v>
      </c>
      <c r="K13" s="5" t="s">
        <v>6</v>
      </c>
      <c r="L13" s="9" t="s">
        <v>7</v>
      </c>
      <c r="M13" s="10" t="s">
        <v>8</v>
      </c>
      <c r="O13" s="14" t="s">
        <v>2</v>
      </c>
      <c r="P13" s="3" t="s">
        <v>3</v>
      </c>
      <c r="Q13" s="5" t="s">
        <v>0</v>
      </c>
      <c r="R13" s="5" t="s">
        <v>6</v>
      </c>
      <c r="S13" s="9" t="s">
        <v>7</v>
      </c>
      <c r="T13" s="10" t="s">
        <v>8</v>
      </c>
      <c r="V13" s="14" t="s">
        <v>2</v>
      </c>
      <c r="W13" s="3" t="s">
        <v>3</v>
      </c>
      <c r="X13" s="5" t="s">
        <v>0</v>
      </c>
      <c r="Y13" s="5" t="s">
        <v>6</v>
      </c>
      <c r="Z13" s="9" t="s">
        <v>7</v>
      </c>
      <c r="AA13" s="10" t="s">
        <v>8</v>
      </c>
      <c r="AC13" s="14" t="s">
        <v>2</v>
      </c>
      <c r="AD13" s="3" t="s">
        <v>3</v>
      </c>
      <c r="AE13" s="5" t="s">
        <v>0</v>
      </c>
      <c r="AF13" s="5" t="s">
        <v>6</v>
      </c>
      <c r="AG13" s="9" t="s">
        <v>7</v>
      </c>
      <c r="AH13" s="10" t="s">
        <v>8</v>
      </c>
    </row>
    <row r="14" spans="1:34" ht="69" customHeight="1" x14ac:dyDescent="0.2">
      <c r="A14" s="32">
        <v>1</v>
      </c>
      <c r="B14" s="29" t="s">
        <v>18</v>
      </c>
      <c r="C14" s="24" t="s">
        <v>10</v>
      </c>
      <c r="D14" s="7">
        <v>800</v>
      </c>
      <c r="E14" s="11">
        <v>28000</v>
      </c>
      <c r="F14" s="33">
        <f>D14*E14</f>
        <v>22400000</v>
      </c>
      <c r="G14" t="s">
        <v>29</v>
      </c>
      <c r="H14" s="32">
        <v>1</v>
      </c>
      <c r="I14" s="29" t="s">
        <v>18</v>
      </c>
      <c r="J14" s="24" t="s">
        <v>10</v>
      </c>
      <c r="K14" s="7">
        <v>800</v>
      </c>
      <c r="L14" s="11">
        <v>22402.799999999999</v>
      </c>
      <c r="M14" s="33">
        <f>K14*L14</f>
        <v>17922240</v>
      </c>
      <c r="N14" t="s">
        <v>32</v>
      </c>
      <c r="O14" s="32">
        <v>1</v>
      </c>
      <c r="P14" s="29" t="s">
        <v>18</v>
      </c>
      <c r="Q14" s="24" t="s">
        <v>10</v>
      </c>
      <c r="R14" s="7">
        <v>800</v>
      </c>
      <c r="S14" s="11">
        <v>22500</v>
      </c>
      <c r="T14" s="33">
        <f>R14*S14</f>
        <v>18000000</v>
      </c>
      <c r="U14" t="s">
        <v>32</v>
      </c>
      <c r="V14" s="32">
        <v>1</v>
      </c>
      <c r="W14" s="29" t="s">
        <v>18</v>
      </c>
      <c r="X14" s="24" t="s">
        <v>10</v>
      </c>
      <c r="Y14" s="7">
        <v>800</v>
      </c>
      <c r="Z14" s="11">
        <v>26600</v>
      </c>
      <c r="AA14" s="33">
        <f>Y14*Z14</f>
        <v>21280000</v>
      </c>
      <c r="AB14" t="s">
        <v>29</v>
      </c>
      <c r="AC14" s="32">
        <v>1</v>
      </c>
      <c r="AD14" s="29" t="s">
        <v>18</v>
      </c>
      <c r="AE14" s="24" t="s">
        <v>10</v>
      </c>
      <c r="AF14" s="7">
        <v>800</v>
      </c>
      <c r="AG14" s="11">
        <v>28000</v>
      </c>
      <c r="AH14" s="33">
        <f>AF14*AG14</f>
        <v>22400000</v>
      </c>
    </row>
    <row r="15" spans="1:34" ht="56" customHeight="1" x14ac:dyDescent="0.2">
      <c r="A15" s="32">
        <v>2</v>
      </c>
      <c r="B15" s="29" t="s">
        <v>19</v>
      </c>
      <c r="C15" s="24" t="s">
        <v>10</v>
      </c>
      <c r="D15" s="7">
        <v>3450</v>
      </c>
      <c r="E15" s="11">
        <v>4000</v>
      </c>
      <c r="F15" s="33">
        <f t="shared" ref="F15:F16" si="0">D15*E15</f>
        <v>13800000</v>
      </c>
      <c r="G15" t="s">
        <v>29</v>
      </c>
      <c r="H15" s="32">
        <v>2</v>
      </c>
      <c r="I15" s="29" t="s">
        <v>19</v>
      </c>
      <c r="J15" s="24" t="s">
        <v>10</v>
      </c>
      <c r="K15" s="7">
        <v>3450</v>
      </c>
      <c r="L15" s="11">
        <v>3200.4</v>
      </c>
      <c r="M15" s="33">
        <f t="shared" ref="M15:M16" si="1">K15*L15</f>
        <v>11041380</v>
      </c>
      <c r="N15" t="s">
        <v>32</v>
      </c>
      <c r="O15" s="32">
        <v>2</v>
      </c>
      <c r="P15" s="29" t="s">
        <v>19</v>
      </c>
      <c r="Q15" s="24" t="s">
        <v>10</v>
      </c>
      <c r="R15" s="7">
        <v>3450</v>
      </c>
      <c r="S15" s="11">
        <v>3230</v>
      </c>
      <c r="T15" s="33">
        <f t="shared" ref="T15:T16" si="2">R15*S15</f>
        <v>11143500</v>
      </c>
      <c r="U15" t="s">
        <v>32</v>
      </c>
      <c r="V15" s="32">
        <v>2</v>
      </c>
      <c r="W15" s="29" t="s">
        <v>19</v>
      </c>
      <c r="X15" s="24" t="s">
        <v>10</v>
      </c>
      <c r="Y15" s="7">
        <v>3450</v>
      </c>
      <c r="Z15" s="11">
        <v>3800</v>
      </c>
      <c r="AA15" s="33">
        <f t="shared" ref="AA15:AA16" si="3">Y15*Z15</f>
        <v>13110000</v>
      </c>
      <c r="AB15" t="s">
        <v>29</v>
      </c>
      <c r="AC15" s="32">
        <v>2</v>
      </c>
      <c r="AD15" s="29" t="s">
        <v>19</v>
      </c>
      <c r="AE15" s="24" t="s">
        <v>10</v>
      </c>
      <c r="AF15" s="7">
        <v>3450</v>
      </c>
      <c r="AG15" s="11">
        <v>4000</v>
      </c>
      <c r="AH15" s="33">
        <f t="shared" ref="AH15:AH16" si="4">AF15*AG15</f>
        <v>13800000</v>
      </c>
    </row>
    <row r="16" spans="1:34" ht="38" customHeight="1" x14ac:dyDescent="0.2">
      <c r="A16" s="32">
        <v>3</v>
      </c>
      <c r="B16" s="29" t="s">
        <v>16</v>
      </c>
      <c r="C16" s="24" t="s">
        <v>17</v>
      </c>
      <c r="D16" s="7">
        <v>1</v>
      </c>
      <c r="E16" s="11">
        <v>1500000</v>
      </c>
      <c r="F16" s="33">
        <f t="shared" si="0"/>
        <v>1500000</v>
      </c>
      <c r="G16" t="s">
        <v>29</v>
      </c>
      <c r="H16" s="32">
        <v>3</v>
      </c>
      <c r="I16" s="29" t="s">
        <v>16</v>
      </c>
      <c r="J16" s="24" t="s">
        <v>17</v>
      </c>
      <c r="K16" s="7">
        <v>1</v>
      </c>
      <c r="L16" s="11">
        <v>1200150</v>
      </c>
      <c r="M16" s="33">
        <f t="shared" si="1"/>
        <v>1200150</v>
      </c>
      <c r="N16" t="s">
        <v>32</v>
      </c>
      <c r="O16" s="32">
        <v>3</v>
      </c>
      <c r="P16" s="29" t="s">
        <v>16</v>
      </c>
      <c r="Q16" s="24" t="s">
        <v>17</v>
      </c>
      <c r="R16" s="7">
        <v>1</v>
      </c>
      <c r="S16" s="11">
        <v>1204500</v>
      </c>
      <c r="T16" s="33">
        <f t="shared" si="2"/>
        <v>1204500</v>
      </c>
      <c r="U16" t="s">
        <v>32</v>
      </c>
      <c r="V16" s="32">
        <v>3</v>
      </c>
      <c r="W16" s="29" t="s">
        <v>16</v>
      </c>
      <c r="X16" s="24" t="s">
        <v>17</v>
      </c>
      <c r="Y16" s="7">
        <v>1</v>
      </c>
      <c r="Z16" s="11">
        <v>1425000</v>
      </c>
      <c r="AA16" s="33">
        <f t="shared" si="3"/>
        <v>1425000</v>
      </c>
      <c r="AB16" t="s">
        <v>29</v>
      </c>
      <c r="AC16" s="32">
        <v>3</v>
      </c>
      <c r="AD16" s="29" t="s">
        <v>16</v>
      </c>
      <c r="AE16" s="24" t="s">
        <v>17</v>
      </c>
      <c r="AF16" s="7">
        <v>1</v>
      </c>
      <c r="AG16" s="11">
        <v>1450000</v>
      </c>
      <c r="AH16" s="33">
        <f t="shared" si="4"/>
        <v>1450000</v>
      </c>
    </row>
    <row r="17" spans="1:34" ht="16" x14ac:dyDescent="0.2">
      <c r="A17" s="34"/>
      <c r="B17" s="26"/>
      <c r="C17" s="25"/>
      <c r="D17" s="27"/>
      <c r="E17" s="28" t="s">
        <v>14</v>
      </c>
      <c r="F17" s="20">
        <f>SUM(F14:F16)</f>
        <v>37700000</v>
      </c>
      <c r="G17" t="s">
        <v>29</v>
      </c>
      <c r="H17" s="34"/>
      <c r="I17" s="26"/>
      <c r="J17" s="25"/>
      <c r="K17" s="27"/>
      <c r="L17" s="28" t="s">
        <v>14</v>
      </c>
      <c r="M17" s="20">
        <f>SUM(M14:M16)</f>
        <v>30163770</v>
      </c>
      <c r="N17" t="s">
        <v>32</v>
      </c>
      <c r="O17" s="34"/>
      <c r="P17" s="26"/>
      <c r="Q17" s="25"/>
      <c r="R17" s="27"/>
      <c r="S17" s="28" t="s">
        <v>14</v>
      </c>
      <c r="T17" s="20">
        <f>SUM(T14:T16)</f>
        <v>30348000</v>
      </c>
      <c r="U17" t="s">
        <v>32</v>
      </c>
      <c r="V17" s="34"/>
      <c r="W17" s="26"/>
      <c r="X17" s="25"/>
      <c r="Y17" s="27"/>
      <c r="Z17" s="28" t="s">
        <v>14</v>
      </c>
      <c r="AA17" s="20">
        <f>SUM(AA14:AA16)</f>
        <v>35815000</v>
      </c>
      <c r="AB17" t="s">
        <v>29</v>
      </c>
      <c r="AC17" s="34"/>
      <c r="AD17" s="26"/>
      <c r="AE17" s="25"/>
      <c r="AF17" s="27"/>
      <c r="AG17" s="28" t="s">
        <v>14</v>
      </c>
      <c r="AH17" s="20">
        <f>SUM(AH14:AH16)</f>
        <v>37650000</v>
      </c>
    </row>
    <row r="18" spans="1:34" ht="16" x14ac:dyDescent="0.2">
      <c r="A18" s="16"/>
      <c r="B18" s="56"/>
      <c r="C18" s="56"/>
      <c r="D18" s="56"/>
      <c r="E18" s="6"/>
      <c r="F18" s="21"/>
      <c r="H18" s="16"/>
      <c r="I18" s="56"/>
      <c r="J18" s="56"/>
      <c r="K18" s="56"/>
      <c r="L18" s="6"/>
      <c r="M18" s="21"/>
      <c r="O18" s="16"/>
      <c r="P18" s="56"/>
      <c r="Q18" s="56"/>
      <c r="R18" s="56"/>
      <c r="S18" s="6"/>
      <c r="T18" s="21"/>
      <c r="V18" s="16"/>
      <c r="W18" s="56"/>
      <c r="X18" s="56"/>
      <c r="Y18" s="56"/>
      <c r="Z18" s="6"/>
      <c r="AA18" s="21"/>
      <c r="AC18" s="16"/>
      <c r="AD18" s="56"/>
      <c r="AE18" s="56"/>
      <c r="AF18" s="56"/>
      <c r="AG18" s="6"/>
      <c r="AH18" s="21"/>
    </row>
    <row r="19" spans="1:34" ht="16" x14ac:dyDescent="0.2">
      <c r="A19" s="57"/>
      <c r="B19" s="58" t="s">
        <v>1</v>
      </c>
      <c r="C19" s="59"/>
      <c r="D19" s="59"/>
      <c r="E19" s="60"/>
      <c r="F19" s="22">
        <f>+F17</f>
        <v>37700000</v>
      </c>
      <c r="H19" s="57"/>
      <c r="I19" s="58" t="s">
        <v>1</v>
      </c>
      <c r="J19" s="59"/>
      <c r="K19" s="59"/>
      <c r="L19" s="60"/>
      <c r="M19" s="22">
        <f>+M17</f>
        <v>30163770</v>
      </c>
      <c r="N19" t="s">
        <v>32</v>
      </c>
      <c r="O19" s="57"/>
      <c r="P19" s="58" t="s">
        <v>1</v>
      </c>
      <c r="Q19" s="59"/>
      <c r="R19" s="59"/>
      <c r="S19" s="60"/>
      <c r="T19" s="22">
        <f>+T17</f>
        <v>30348000</v>
      </c>
      <c r="U19" t="s">
        <v>32</v>
      </c>
      <c r="V19" s="57"/>
      <c r="W19" s="58" t="s">
        <v>1</v>
      </c>
      <c r="X19" s="59"/>
      <c r="Y19" s="59"/>
      <c r="Z19" s="60"/>
      <c r="AA19" s="22">
        <f>+AA17</f>
        <v>35815000</v>
      </c>
      <c r="AB19" t="s">
        <v>29</v>
      </c>
      <c r="AC19" s="57"/>
      <c r="AD19" s="61" t="s">
        <v>38</v>
      </c>
      <c r="AE19" s="62"/>
      <c r="AF19" s="62"/>
      <c r="AG19" s="63"/>
      <c r="AH19" s="40">
        <f>SUM(AH20:AH22)</f>
        <v>11295000</v>
      </c>
    </row>
    <row r="20" spans="1:34" ht="16" x14ac:dyDescent="0.2">
      <c r="A20" s="57"/>
      <c r="B20" s="61" t="s">
        <v>26</v>
      </c>
      <c r="C20" s="62"/>
      <c r="D20" s="62"/>
      <c r="E20" s="63"/>
      <c r="F20" s="40">
        <f>F19*0.9%</f>
        <v>339300.00000000006</v>
      </c>
      <c r="G20" s="41">
        <f>F17*23%</f>
        <v>8671000</v>
      </c>
      <c r="H20" s="57"/>
      <c r="I20" s="58" t="s">
        <v>11</v>
      </c>
      <c r="J20" s="59"/>
      <c r="K20" s="59"/>
      <c r="L20" s="60"/>
      <c r="M20" s="22">
        <f>M17*23%</f>
        <v>6937667.1000000006</v>
      </c>
      <c r="N20" t="s">
        <v>32</v>
      </c>
      <c r="O20" s="57"/>
      <c r="P20" s="58" t="s">
        <v>11</v>
      </c>
      <c r="Q20" s="59"/>
      <c r="R20" s="59"/>
      <c r="S20" s="60"/>
      <c r="T20" s="22">
        <f>+T19*23%</f>
        <v>6980040</v>
      </c>
      <c r="U20" t="s">
        <v>32</v>
      </c>
      <c r="V20" s="57"/>
      <c r="W20" s="58" t="s">
        <v>11</v>
      </c>
      <c r="X20" s="59"/>
      <c r="Y20" s="59"/>
      <c r="Z20" s="60"/>
      <c r="AA20" s="22">
        <f>+AA19*23%</f>
        <v>8237450</v>
      </c>
      <c r="AB20" t="s">
        <v>29</v>
      </c>
      <c r="AC20" s="57"/>
      <c r="AD20" s="58" t="s">
        <v>11</v>
      </c>
      <c r="AE20" s="59"/>
      <c r="AF20" s="59"/>
      <c r="AG20" s="60"/>
      <c r="AH20" s="22">
        <f>AH17*23%</f>
        <v>8659500</v>
      </c>
    </row>
    <row r="21" spans="1:34" ht="16" x14ac:dyDescent="0.2">
      <c r="A21" s="57"/>
      <c r="B21" s="61" t="s">
        <v>27</v>
      </c>
      <c r="C21" s="62"/>
      <c r="D21" s="62"/>
      <c r="E21" s="63"/>
      <c r="F21" s="40">
        <f>F19*0.1%</f>
        <v>37700</v>
      </c>
      <c r="G21" s="41">
        <f>F17*2%</f>
        <v>754000</v>
      </c>
      <c r="H21" s="57"/>
      <c r="I21" s="58" t="s">
        <v>15</v>
      </c>
      <c r="J21" s="59"/>
      <c r="K21" s="59"/>
      <c r="L21" s="60"/>
      <c r="M21" s="22">
        <f>M17*2%</f>
        <v>603275.4</v>
      </c>
      <c r="N21" t="s">
        <v>32</v>
      </c>
      <c r="O21" s="57"/>
      <c r="P21" s="58" t="s">
        <v>15</v>
      </c>
      <c r="Q21" s="59"/>
      <c r="R21" s="59"/>
      <c r="S21" s="60"/>
      <c r="T21" s="22">
        <f>+T19*2%</f>
        <v>606960</v>
      </c>
      <c r="U21" t="s">
        <v>32</v>
      </c>
      <c r="V21" s="57"/>
      <c r="W21" s="58" t="s">
        <v>15</v>
      </c>
      <c r="X21" s="59"/>
      <c r="Y21" s="59"/>
      <c r="Z21" s="60"/>
      <c r="AA21" s="22">
        <f>+AA19*2%</f>
        <v>716300</v>
      </c>
      <c r="AB21" t="s">
        <v>29</v>
      </c>
      <c r="AC21" s="57"/>
      <c r="AD21" s="58" t="s">
        <v>15</v>
      </c>
      <c r="AE21" s="59"/>
      <c r="AF21" s="59"/>
      <c r="AG21" s="60"/>
      <c r="AH21" s="22">
        <f>AH17*5%</f>
        <v>1882500</v>
      </c>
    </row>
    <row r="22" spans="1:34" ht="16" x14ac:dyDescent="0.2">
      <c r="A22" s="57"/>
      <c r="B22" s="61" t="s">
        <v>28</v>
      </c>
      <c r="C22" s="62"/>
      <c r="D22" s="62"/>
      <c r="E22" s="63"/>
      <c r="F22" s="40">
        <f>F19*0.4%</f>
        <v>150800</v>
      </c>
      <c r="G22" s="41">
        <f>F17*5%</f>
        <v>1885000</v>
      </c>
      <c r="H22" s="57"/>
      <c r="I22" s="58" t="s">
        <v>12</v>
      </c>
      <c r="J22" s="59"/>
      <c r="K22" s="59"/>
      <c r="L22" s="60"/>
      <c r="M22" s="22">
        <f>M17*5%</f>
        <v>1508188.5</v>
      </c>
      <c r="N22" t="s">
        <v>32</v>
      </c>
      <c r="O22" s="57"/>
      <c r="P22" s="58" t="s">
        <v>12</v>
      </c>
      <c r="Q22" s="59"/>
      <c r="R22" s="59"/>
      <c r="S22" s="60"/>
      <c r="T22" s="22">
        <f>+T19*5%</f>
        <v>1517400</v>
      </c>
      <c r="U22" t="s">
        <v>32</v>
      </c>
      <c r="V22" s="57"/>
      <c r="W22" s="58" t="s">
        <v>12</v>
      </c>
      <c r="X22" s="59"/>
      <c r="Y22" s="59"/>
      <c r="Z22" s="60"/>
      <c r="AA22" s="22">
        <f>+AA19*5%</f>
        <v>1790750</v>
      </c>
      <c r="AB22" t="s">
        <v>29</v>
      </c>
      <c r="AC22" s="57"/>
      <c r="AD22" s="58" t="s">
        <v>12</v>
      </c>
      <c r="AE22" s="59"/>
      <c r="AF22" s="59"/>
      <c r="AG22" s="60"/>
      <c r="AH22" s="22">
        <f>AH17*2%</f>
        <v>753000</v>
      </c>
    </row>
    <row r="23" spans="1:34" ht="16" x14ac:dyDescent="0.2">
      <c r="A23" s="57"/>
      <c r="B23" s="58" t="s">
        <v>9</v>
      </c>
      <c r="C23" s="59"/>
      <c r="D23" s="59"/>
      <c r="E23" s="60"/>
      <c r="F23" s="43">
        <f>SUM(F19:F22)</f>
        <v>38227800</v>
      </c>
      <c r="H23" s="57"/>
      <c r="I23" s="58" t="s">
        <v>9</v>
      </c>
      <c r="J23" s="59"/>
      <c r="K23" s="59"/>
      <c r="L23" s="60"/>
      <c r="M23" s="23">
        <f>SUM(M19:M22)</f>
        <v>39212901</v>
      </c>
      <c r="N23" t="s">
        <v>32</v>
      </c>
      <c r="O23" s="57"/>
      <c r="P23" s="58" t="s">
        <v>9</v>
      </c>
      <c r="Q23" s="59"/>
      <c r="R23" s="59"/>
      <c r="S23" s="60"/>
      <c r="T23" s="23">
        <f>SUM(T19:T22)</f>
        <v>39452400</v>
      </c>
      <c r="U23" t="s">
        <v>32</v>
      </c>
      <c r="V23" s="57"/>
      <c r="W23" s="58" t="s">
        <v>9</v>
      </c>
      <c r="X23" s="59"/>
      <c r="Y23" s="59"/>
      <c r="Z23" s="60"/>
      <c r="AA23" s="23">
        <f>SUM(AA19:AA22)</f>
        <v>46559500</v>
      </c>
      <c r="AB23" t="s">
        <v>29</v>
      </c>
      <c r="AC23" s="57"/>
      <c r="AD23" s="58" t="s">
        <v>9</v>
      </c>
      <c r="AE23" s="59"/>
      <c r="AF23" s="59"/>
      <c r="AG23" s="60"/>
      <c r="AH23" s="23">
        <f>+AH17+AH19</f>
        <v>48945000</v>
      </c>
    </row>
    <row r="24" spans="1:34" x14ac:dyDescent="0.2">
      <c r="A24" s="13"/>
      <c r="B24" s="2"/>
      <c r="C24" s="4"/>
      <c r="D24" s="4"/>
      <c r="E24" s="17"/>
      <c r="F24" s="19"/>
      <c r="H24" s="13"/>
      <c r="I24" s="2"/>
      <c r="J24" s="4"/>
      <c r="K24" s="4"/>
      <c r="L24" s="17"/>
      <c r="M24" s="19"/>
      <c r="O24" s="13"/>
      <c r="P24" s="2"/>
      <c r="Q24" s="4"/>
      <c r="R24" s="4"/>
      <c r="S24" s="17"/>
      <c r="T24" s="19"/>
      <c r="V24" s="13"/>
      <c r="W24" s="2"/>
      <c r="X24" s="4"/>
      <c r="Y24" s="4"/>
      <c r="Z24" s="17"/>
      <c r="AA24" s="19"/>
      <c r="AC24" s="13"/>
      <c r="AD24" s="2"/>
      <c r="AE24" s="4"/>
      <c r="AF24" s="4"/>
      <c r="AG24" s="17"/>
      <c r="AH24" s="19"/>
    </row>
    <row r="25" spans="1:34" ht="16" thickBot="1" x14ac:dyDescent="0.25">
      <c r="A25" s="35"/>
      <c r="B25" s="36"/>
      <c r="C25" s="37"/>
      <c r="D25" s="37"/>
      <c r="E25" s="38"/>
      <c r="F25" s="39"/>
      <c r="H25" s="35"/>
      <c r="I25" s="36"/>
      <c r="J25" s="37"/>
      <c r="K25" s="37"/>
      <c r="L25" s="38"/>
      <c r="M25" s="39"/>
      <c r="O25" s="35"/>
      <c r="P25" s="36"/>
      <c r="Q25" s="37"/>
      <c r="R25" s="37"/>
      <c r="S25" s="38"/>
      <c r="T25" s="39"/>
      <c r="V25" s="35"/>
      <c r="W25" s="36"/>
      <c r="X25" s="37"/>
      <c r="Y25" s="37"/>
      <c r="Z25" s="38"/>
      <c r="AA25" s="39"/>
      <c r="AC25" s="35"/>
      <c r="AD25" s="36"/>
      <c r="AE25" s="37"/>
      <c r="AF25" s="37"/>
      <c r="AG25" s="38"/>
      <c r="AH25" s="39"/>
    </row>
    <row r="27" spans="1:34" ht="64" customHeight="1" x14ac:dyDescent="0.2">
      <c r="A27" s="64" t="s">
        <v>46</v>
      </c>
      <c r="B27" s="64"/>
      <c r="C27" s="64"/>
      <c r="D27" s="64"/>
      <c r="E27" s="64"/>
      <c r="F27" s="64"/>
      <c r="H27" t="s">
        <v>34</v>
      </c>
      <c r="O27" t="s">
        <v>36</v>
      </c>
      <c r="V27" t="s">
        <v>36</v>
      </c>
      <c r="AC27" s="64" t="s">
        <v>39</v>
      </c>
      <c r="AD27" s="64"/>
      <c r="AE27" s="64"/>
      <c r="AF27" s="64"/>
      <c r="AG27" s="64"/>
      <c r="AH27" s="64"/>
    </row>
    <row r="28" spans="1:34" ht="72" customHeight="1" x14ac:dyDescent="0.2">
      <c r="A28" s="46" t="s">
        <v>44</v>
      </c>
      <c r="B28" s="46"/>
      <c r="C28" s="46"/>
      <c r="D28" s="46"/>
      <c r="E28" s="46"/>
      <c r="F28" s="46"/>
      <c r="AC28" s="46" t="s">
        <v>43</v>
      </c>
      <c r="AD28" s="46"/>
      <c r="AE28" s="46"/>
      <c r="AF28" s="46"/>
      <c r="AG28" s="46"/>
      <c r="AH28" s="46"/>
    </row>
    <row r="31" spans="1:34" ht="16" thickBot="1" x14ac:dyDescent="0.25">
      <c r="B31" s="45" t="s">
        <v>42</v>
      </c>
    </row>
    <row r="32" spans="1:34" x14ac:dyDescent="0.2">
      <c r="B32" s="44" t="s">
        <v>40</v>
      </c>
    </row>
    <row r="33" spans="2:2" x14ac:dyDescent="0.2">
      <c r="B33" s="44" t="s">
        <v>41</v>
      </c>
    </row>
  </sheetData>
  <mergeCells count="67">
    <mergeCell ref="A27:F27"/>
    <mergeCell ref="O4:P4"/>
    <mergeCell ref="AC27:AH27"/>
    <mergeCell ref="C1:AG2"/>
    <mergeCell ref="N3:U3"/>
    <mergeCell ref="A6:F6"/>
    <mergeCell ref="H6:M6"/>
    <mergeCell ref="O6:T6"/>
    <mergeCell ref="V6:AA6"/>
    <mergeCell ref="AC6:AH6"/>
    <mergeCell ref="AC19:AC23"/>
    <mergeCell ref="AD19:AG19"/>
    <mergeCell ref="AD20:AG20"/>
    <mergeCell ref="AD21:AG21"/>
    <mergeCell ref="AD22:AG22"/>
    <mergeCell ref="AD23:AG23"/>
    <mergeCell ref="AD7:AG8"/>
    <mergeCell ref="AD9:AH9"/>
    <mergeCell ref="AC10:AH10"/>
    <mergeCell ref="AC11:AG11"/>
    <mergeCell ref="AD18:AF18"/>
    <mergeCell ref="V19:V23"/>
    <mergeCell ref="W19:Z19"/>
    <mergeCell ref="W20:Z20"/>
    <mergeCell ref="W21:Z21"/>
    <mergeCell ref="W22:Z22"/>
    <mergeCell ref="W23:Z23"/>
    <mergeCell ref="W7:Z8"/>
    <mergeCell ref="W9:AA9"/>
    <mergeCell ref="V10:AA10"/>
    <mergeCell ref="V11:Z11"/>
    <mergeCell ref="W18:Y18"/>
    <mergeCell ref="O19:O23"/>
    <mergeCell ref="P19:S19"/>
    <mergeCell ref="P20:S20"/>
    <mergeCell ref="P21:S21"/>
    <mergeCell ref="P22:S22"/>
    <mergeCell ref="P23:S23"/>
    <mergeCell ref="P7:S8"/>
    <mergeCell ref="P9:T9"/>
    <mergeCell ref="O10:T10"/>
    <mergeCell ref="O11:S11"/>
    <mergeCell ref="P18:R18"/>
    <mergeCell ref="H11:L11"/>
    <mergeCell ref="I18:K18"/>
    <mergeCell ref="H19:H23"/>
    <mergeCell ref="I19:L19"/>
    <mergeCell ref="I20:L20"/>
    <mergeCell ref="I21:L21"/>
    <mergeCell ref="I22:L22"/>
    <mergeCell ref="I23:L23"/>
    <mergeCell ref="A28:F28"/>
    <mergeCell ref="AC28:AH28"/>
    <mergeCell ref="B7:E8"/>
    <mergeCell ref="B9:F9"/>
    <mergeCell ref="A10:F10"/>
    <mergeCell ref="A11:E11"/>
    <mergeCell ref="B18:D18"/>
    <mergeCell ref="A19:A23"/>
    <mergeCell ref="B19:E19"/>
    <mergeCell ref="B20:E20"/>
    <mergeCell ref="B21:E21"/>
    <mergeCell ref="B22:E22"/>
    <mergeCell ref="B23:E23"/>
    <mergeCell ref="I7:L8"/>
    <mergeCell ref="I9:M9"/>
    <mergeCell ref="H10:M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VERIFICACIÓN ECONOMICA 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Lilia Ahumada</cp:lastModifiedBy>
  <cp:lastPrinted>2024-05-21T15:17:25Z</cp:lastPrinted>
  <dcterms:created xsi:type="dcterms:W3CDTF">2009-08-06T02:47:50Z</dcterms:created>
  <dcterms:modified xsi:type="dcterms:W3CDTF">2026-07-17T22:13:07Z</dcterms:modified>
</cp:coreProperties>
</file>