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rabajos\Trabajo\ICCU\2026\198-2026\Zipaquira\Obra\"/>
    </mc:Choice>
  </mc:AlternateContent>
  <xr:revisionPtr revIDLastSave="0" documentId="13_ncr:1_{5F3BD171-29C3-4DF5-9377-134B5AC83DDA}" xr6:coauthVersionLast="47" xr6:coauthVersionMax="47" xr10:uidLastSave="{00000000-0000-0000-0000-000000000000}"/>
  <bookViews>
    <workbookView xWindow="-108" yWindow="-108" windowWidth="23256" windowHeight="12456" activeTab="1" xr2:uid="{C9A5C1DB-DDB1-4084-9C5F-1081240717DC}"/>
  </bookViews>
  <sheets>
    <sheet name="Analisis numerico" sheetId="1" r:id="rId1"/>
    <sheet name="Busqueda" sheetId="6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numerico'!$H$12:$H$28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>'Analisis numerico'!#REF!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numerico'!$A$1:$AH$44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'Analisis numerico'!$J$40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'Analisis numerico'!$J$40</definedName>
    <definedName name="solver_pre" localSheetId="0" hidden="1">0.000001</definedName>
    <definedName name="solver_rel1" localSheetId="0" hidden="1">2</definedName>
    <definedName name="solver_rhs1" localSheetId="0" hidden="1">'Analisis numerico'!$J$41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4" i="1" l="1"/>
  <c r="W37" i="1"/>
  <c r="Y37" i="1"/>
  <c r="W38" i="1"/>
  <c r="Y38" i="1"/>
  <c r="W39" i="1"/>
  <c r="Y39" i="1"/>
  <c r="W40" i="1"/>
  <c r="Y40" i="1"/>
  <c r="W41" i="1"/>
  <c r="Y41" i="1"/>
  <c r="W42" i="1"/>
  <c r="Y42" i="1"/>
  <c r="W43" i="1"/>
  <c r="Y43" i="1"/>
  <c r="V23" i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15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13" i="1"/>
  <c r="J58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AJ37" i="1" s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AJ35" i="1" l="1"/>
  <c r="M13" i="1" l="1" a="1"/>
  <c r="M13" i="1" l="1"/>
  <c r="V13" i="1"/>
  <c r="W13" i="1" l="1"/>
  <c r="W14" i="1"/>
  <c r="W15" i="1" l="1"/>
  <c r="V16" i="1" l="1"/>
  <c r="W16" i="1" l="1"/>
  <c r="V17" i="1"/>
  <c r="V18" i="1" s="1"/>
  <c r="W17" i="1" l="1"/>
  <c r="W18" i="1"/>
  <c r="V19" i="1"/>
  <c r="W19" i="1" l="1"/>
  <c r="V20" i="1"/>
  <c r="W20" i="1" l="1"/>
  <c r="V21" i="1"/>
  <c r="W21" i="1" l="1"/>
  <c r="V22" i="1"/>
  <c r="X13" i="1" s="1"/>
  <c r="W22" i="1" l="1"/>
  <c r="W23" i="1" l="1"/>
  <c r="W24" i="1" l="1"/>
  <c r="W25" i="1" l="1"/>
  <c r="W26" i="1" l="1"/>
  <c r="W27" i="1" l="1"/>
  <c r="W28" i="1" l="1"/>
  <c r="W29" i="1" l="1"/>
  <c r="W30" i="1" l="1"/>
  <c r="W31" i="1" l="1"/>
  <c r="W32" i="1" l="1"/>
  <c r="W33" i="1" l="1"/>
  <c r="W34" i="1" l="1"/>
  <c r="Y13" i="1" l="1"/>
  <c r="W35" i="1"/>
  <c r="W36" i="1" l="1"/>
  <c r="Y30" i="1" l="1"/>
  <c r="Y31" i="1"/>
  <c r="Y34" i="1"/>
  <c r="Y33" i="1"/>
  <c r="Y32" i="1"/>
  <c r="Y35" i="1"/>
  <c r="Y36" i="1"/>
  <c r="Y14" i="1"/>
  <c r="Y23" i="1"/>
  <c r="Y17" i="1"/>
  <c r="Y16" i="1"/>
  <c r="Y18" i="1"/>
  <c r="Y19" i="1"/>
  <c r="Y28" i="1"/>
  <c r="Y26" i="1"/>
  <c r="Y24" i="1"/>
  <c r="Y22" i="1"/>
  <c r="Y25" i="1"/>
  <c r="Y20" i="1"/>
  <c r="Y21" i="1"/>
  <c r="Y27" i="1"/>
  <c r="Y15" i="1"/>
  <c r="Y29" i="1"/>
  <c r="AA13" i="1" l="1" a="1"/>
  <c r="AA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<sst xmlns="http://schemas.openxmlformats.org/spreadsheetml/2006/main" count="163" uniqueCount="85">
  <si>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</si>
  <si>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</si>
  <si>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</si>
  <si>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</si>
  <si>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</si>
  <si>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</si>
  <si>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</si>
  <si>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</si>
  <si>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</si>
  <si>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</si>
  <si>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APU CREADO</t>
  </si>
  <si>
    <t xml:space="preserve">APU CREADO </t>
  </si>
  <si>
    <t>SUMINISTRO FIGURADO Y ARMADO DE ACERO DE REFUERZO 60000 PSI</t>
  </si>
  <si>
    <t>Alcance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</si>
  <si>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</si>
  <si>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</si>
  <si>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</si>
  <si>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</si>
  <si>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</si>
  <si>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</si>
  <si>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</si>
  <si>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KG</t>
  </si>
  <si>
    <t>EXCAVACIONES VARIAS SIN CLASIFICAR (INCLUYE RETIRO DE SOBRANTES A UNA DISTANCIA MENOR DE 5 KM)</t>
  </si>
  <si>
    <t>***</t>
  </si>
  <si>
    <t>M3-KM</t>
  </si>
  <si>
    <t>AFIRMADO</t>
  </si>
  <si>
    <t>M2</t>
  </si>
  <si>
    <t>APU 2</t>
  </si>
  <si>
    <t>600.1-07</t>
  </si>
  <si>
    <t>TRANSPORTE DE MATERIALES PROV. DE EXPLANACIÓN, CANALES, PRESTAMOS, SOBREACARREOS Y DERRUMBES</t>
  </si>
  <si>
    <t>APU 3</t>
  </si>
  <si>
    <t>TUBERÍA DRENAJE PVC 110, INC TRITURADO</t>
  </si>
  <si>
    <t>MATERIAL GRANULAR FILTRANTE</t>
  </si>
  <si>
    <t>CONCRETO CLASE F, 2000 PSI PARA SOLADOS Y ATRAQUES</t>
  </si>
  <si>
    <t>LIMPIEZA DE ALCANTARILLAS CON DIÁMETRO MENOR O IGUAL A Ø= 36", INCLUYE RECTIFICACIÓN DE DESCOLES, Y RETIRO DE SOBRANTES A UNA DISTANCIA DE 5 KM</t>
  </si>
  <si>
    <t>801.1</t>
  </si>
  <si>
    <t xml:space="preserve">SUMINISTRO  E  INSTALACIÓN  DE  GEOTEXTIL NT 2500 (ESTABILIZACIÓN, FILTRO Y SEPARACIÓN) </t>
  </si>
  <si>
    <t>ML</t>
  </si>
  <si>
    <t>DREN EN TUBERÍA PVC SANITARIA, D=4" (PUENTES)</t>
  </si>
  <si>
    <t>UN</t>
  </si>
  <si>
    <t>RELLENO PARA ESTRUCTURAS</t>
  </si>
  <si>
    <t>MEJORAMIENTO Y REHABILITACIÓN DE LA VÍA QUE DESDE EL CASCO URBANO DE NEMOCÓN CONDUCE HASTA EL SECTOR DE AV COLOMBIANA EN EL MUNICIPIO DE ZIPAQUIRÁ, DEPARTAMENTO DE CUNDINAMARCA.</t>
  </si>
  <si>
    <t>RAJÓN PARA MEJORAMIENTO DE LA SUBRASANTE</t>
  </si>
  <si>
    <t>320.1</t>
  </si>
  <si>
    <t>SUBBASE GRANULAR</t>
  </si>
  <si>
    <t>330.1</t>
  </si>
  <si>
    <t>BASE GRANULAR</t>
  </si>
  <si>
    <t>420.1</t>
  </si>
  <si>
    <t>RIEGO DE IMPRIMACIÓN</t>
  </si>
  <si>
    <t>421.1</t>
  </si>
  <si>
    <t>RIEGO DE LIGA CON EMULSIÓN ASFÁLTICA CRR-1</t>
  </si>
  <si>
    <t>450.2 P</t>
  </si>
  <si>
    <t>MEZCLA DENSA EN CALIENTE TIPO MDC-19  (INCLUYE CEMENTO ASFÁLTICO)</t>
  </si>
  <si>
    <t>450.1 P</t>
  </si>
  <si>
    <t>MEZCLA DENSA EN CALIENTE TIPO MDC-25 (INCLUYE CEMENTO ASFÁLTICO)</t>
  </si>
  <si>
    <t xml:space="preserve">SUMINISTRO  E  INSTALACIÓN  DE  GEOTEXTIL T 2400 (ESTABILIZACIÓN, FILTRO Y SEPARACIÓN) </t>
  </si>
  <si>
    <t>SUMINISTRO  E  INSTALACIÓN  DE  GEOMALLA DE REFUERZO BX-75</t>
  </si>
  <si>
    <t>673.1</t>
  </si>
  <si>
    <t>CUNETA EN CONCRETO 3000 PSI FUNDIDA EN EL LUGAR</t>
  </si>
  <si>
    <t>640.1</t>
  </si>
  <si>
    <t>630.6</t>
  </si>
  <si>
    <t>630.4</t>
  </si>
  <si>
    <t>CONCRETOS CLASE D, f´c =3000 psi (bases)</t>
  </si>
  <si>
    <t>CONCRETOS CLASE D, f´c =3000 psi (elevaciones)</t>
  </si>
  <si>
    <t>SUMINISTRO E INSTALACIÓN TUBERÍA EN PVC-ALCANTARILLADO, DIÁMETRO 36"</t>
  </si>
  <si>
    <t>610.1</t>
  </si>
  <si>
    <t>201 P</t>
  </si>
  <si>
    <t>DEMOLICIÓN CONCRETO ESTRUCTURAL (INCLUYE CARGUE Y RETIRO DE SOBRANTES A UNA DISTANCIA DE 5KM)</t>
  </si>
  <si>
    <t>801.6</t>
  </si>
  <si>
    <t>630 P</t>
  </si>
  <si>
    <t>CONCRETOS f´c =3500 psi (elevaciones)</t>
  </si>
  <si>
    <t>CONCRETOS f´c =3500 psi (bases)</t>
  </si>
  <si>
    <t>LÍNEAS DE DEMARCACIÓN CON PINTURA EN FRÍO</t>
  </si>
  <si>
    <t>730.1</t>
  </si>
  <si>
    <t>DEFENSA METÁLICA</t>
  </si>
  <si>
    <t>730.2</t>
  </si>
  <si>
    <t>SECCIÓN FINAL DEFENSA METÁLICA</t>
  </si>
  <si>
    <t>730.3</t>
  </si>
  <si>
    <t>TOPE DEFENSA METÁLICA</t>
  </si>
  <si>
    <t>SUMINISTRO E INSTALACIÓN DE CAPTAFAROS EN DEFENSA METÁLICA</t>
  </si>
  <si>
    <t>SEÑAL DE TRÁNSITO GRUPO I 0.90X0.90M, POSTE 3.5M</t>
  </si>
  <si>
    <t>MARCA VIAL CON PINTURA EN FRÍO</t>
  </si>
  <si>
    <t>REFUERZO MALLA ELECTROSOLDADA</t>
  </si>
  <si>
    <t>ROCERÍA  (INCLUYE RETIRO DE SOBRANTES A UNA DISTANCIA DE 5 KM)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</si>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</sst>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6" formatCode="0.0"/>
    <numFmt numFmtId="167" formatCode="&quot;$&quot;\ #,##0.00;[Red]&quot;$&quot;\ \-#,##0.00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_([$$-240A]\ * #,##0_);_([$$-240A]\ * \(#,##0\);_([$$-240A]\ * &quot;-&quot;??_);_(@_)"/>
    <numFmt numFmtId="171" formatCode="_-* #,##0.00\ &quot;Pts&quot;_-;\-* #,##0.00\ &quot;Pts&quot;_-;_-* &quot;-&quot;??\ &quot;Pts&quot;_-;_-@_-"/>
    <numFmt numFmtId="172" formatCode="0.0000%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81" formatCode="_-&quot;$&quot;* #,##0_-;\-&quot;$&quot;* #,##0_-;_-&quot;$&quot;* &quot;-&quot;_-;_-@_-"/>
    <numFmt numFmtId="182" formatCode="_-&quot;$&quot;\ * #,##0.00_-;\-&quot;$&quot;\ * #,##0.00_-;_-&quot;$&quot;\ * &quot;-&quot;_-;_-@_-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7">
    <xf numFmtId="0" fontId="0" fillId="0" borderId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168" fontId="6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4">
    <xf numFmtId="0" fontId="0" fillId="0" borderId="0" xfId="0"/>
    <xf numFmtId="0" fontId="4" fillId="0" borderId="1" xfId="5" applyFont="1" applyBorder="1"/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left" wrapText="1"/>
    </xf>
    <xf numFmtId="164" fontId="5" fillId="0" borderId="0" xfId="5" applyNumberFormat="1" applyFont="1"/>
    <xf numFmtId="165" fontId="5" fillId="0" borderId="0" xfId="2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5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wrapText="1"/>
    </xf>
    <xf numFmtId="164" fontId="9" fillId="0" borderId="0" xfId="5" applyNumberFormat="1" applyFont="1" applyAlignment="1">
      <alignment horizontal="center"/>
    </xf>
    <xf numFmtId="165" fontId="9" fillId="0" borderId="0" xfId="2" applyFont="1" applyAlignment="1">
      <alignment horizontal="center"/>
    </xf>
    <xf numFmtId="0" fontId="9" fillId="0" borderId="6" xfId="5" applyFont="1" applyBorder="1" applyAlignment="1">
      <alignment horizontal="center"/>
    </xf>
    <xf numFmtId="0" fontId="10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4" fillId="0" borderId="5" xfId="5" applyFont="1" applyBorder="1"/>
    <xf numFmtId="0" fontId="5" fillId="0" borderId="6" xfId="5" applyFont="1" applyBorder="1"/>
    <xf numFmtId="0" fontId="9" fillId="0" borderId="0" xfId="5" applyFont="1" applyAlignment="1">
      <alignment horizontal="centerContinuous" wrapText="1"/>
    </xf>
    <xf numFmtId="0" fontId="5" fillId="0" borderId="0" xfId="5" applyFont="1" applyAlignment="1">
      <alignment horizontal="centerContinuous" wrapText="1"/>
    </xf>
    <xf numFmtId="164" fontId="5" fillId="0" borderId="0" xfId="5" applyNumberFormat="1" applyFont="1" applyAlignment="1">
      <alignment horizontal="centerContinuous" wrapText="1"/>
    </xf>
    <xf numFmtId="165" fontId="5" fillId="0" borderId="0" xfId="2" applyFont="1" applyAlignment="1">
      <alignment horizontal="centerContinuous" wrapText="1"/>
    </xf>
    <xf numFmtId="0" fontId="9" fillId="2" borderId="7" xfId="0" applyFont="1" applyFill="1" applyBorder="1" applyAlignment="1">
      <alignment vertical="center"/>
    </xf>
    <xf numFmtId="0" fontId="5" fillId="2" borderId="8" xfId="0" applyFont="1" applyFill="1" applyBorder="1"/>
    <xf numFmtId="0" fontId="5" fillId="2" borderId="8" xfId="5" applyFont="1" applyFill="1" applyBorder="1" applyAlignment="1">
      <alignment horizontal="left" wrapText="1"/>
    </xf>
    <xf numFmtId="0" fontId="5" fillId="2" borderId="8" xfId="5" applyFont="1" applyFill="1" applyBorder="1"/>
    <xf numFmtId="164" fontId="5" fillId="2" borderId="8" xfId="5" applyNumberFormat="1" applyFont="1" applyFill="1" applyBorder="1"/>
    <xf numFmtId="165" fontId="5" fillId="2" borderId="8" xfId="2" applyFont="1" applyFill="1" applyBorder="1"/>
    <xf numFmtId="0" fontId="5" fillId="2" borderId="9" xfId="5" applyFont="1" applyFill="1" applyBorder="1"/>
    <xf numFmtId="0" fontId="9" fillId="3" borderId="10" xfId="6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10" xfId="6" applyFont="1" applyFill="1" applyBorder="1" applyAlignment="1">
      <alignment horizontal="left" vertical="center" wrapText="1"/>
    </xf>
    <xf numFmtId="164" fontId="9" fillId="3" borderId="10" xfId="6" applyNumberFormat="1" applyFont="1" applyFill="1" applyBorder="1" applyAlignment="1">
      <alignment horizontal="center" vertical="center" wrapText="1"/>
    </xf>
    <xf numFmtId="165" fontId="9" fillId="3" borderId="10" xfId="2" applyFont="1" applyFill="1" applyBorder="1" applyAlignment="1">
      <alignment horizontal="center" vertical="center" wrapText="1"/>
    </xf>
    <xf numFmtId="6" fontId="5" fillId="0" borderId="0" xfId="3" applyNumberFormat="1" applyFont="1" applyFill="1" applyBorder="1" applyAlignment="1" applyProtection="1">
      <alignment horizontal="center" vertical="center" wrapText="1"/>
    </xf>
    <xf numFmtId="0" fontId="4" fillId="0" borderId="0" xfId="14" applyFont="1"/>
    <xf numFmtId="0" fontId="4" fillId="0" borderId="5" xfId="14" applyFont="1" applyBorder="1"/>
    <xf numFmtId="0" fontId="5" fillId="0" borderId="0" xfId="14" applyFont="1"/>
    <xf numFmtId="0" fontId="11" fillId="0" borderId="0" xfId="14" applyFont="1"/>
    <xf numFmtId="174" fontId="6" fillId="0" borderId="0" xfId="14" applyNumberFormat="1"/>
    <xf numFmtId="175" fontId="12" fillId="0" borderId="0" xfId="14" applyNumberFormat="1" applyFont="1"/>
    <xf numFmtId="0" fontId="6" fillId="0" borderId="0" xfId="14"/>
    <xf numFmtId="175" fontId="5" fillId="0" borderId="0" xfId="5" applyNumberFormat="1" applyFont="1"/>
    <xf numFmtId="175" fontId="9" fillId="0" borderId="0" xfId="5" applyNumberFormat="1" applyFont="1"/>
    <xf numFmtId="174" fontId="5" fillId="0" borderId="0" xfId="5" applyNumberFormat="1" applyFont="1"/>
    <xf numFmtId="0" fontId="4" fillId="0" borderId="17" xfId="14" applyFont="1" applyBorder="1"/>
    <xf numFmtId="0" fontId="5" fillId="0" borderId="11" xfId="5" applyFont="1" applyBorder="1"/>
    <xf numFmtId="10" fontId="5" fillId="0" borderId="11" xfId="5" applyNumberFormat="1" applyFont="1" applyBorder="1"/>
    <xf numFmtId="0" fontId="5" fillId="0" borderId="11" xfId="14" applyFont="1" applyBorder="1"/>
    <xf numFmtId="10" fontId="5" fillId="0" borderId="15" xfId="5" applyNumberFormat="1" applyFont="1" applyBorder="1"/>
    <xf numFmtId="0" fontId="5" fillId="0" borderId="15" xfId="5" applyFont="1" applyBorder="1"/>
    <xf numFmtId="0" fontId="9" fillId="3" borderId="19" xfId="6" applyFont="1" applyFill="1" applyBorder="1" applyAlignment="1">
      <alignment horizontal="center" vertical="center" wrapText="1"/>
    </xf>
    <xf numFmtId="0" fontId="9" fillId="3" borderId="20" xfId="6" applyFont="1" applyFill="1" applyBorder="1" applyAlignment="1">
      <alignment horizontal="center" vertical="center" wrapText="1"/>
    </xf>
    <xf numFmtId="0" fontId="9" fillId="0" borderId="20" xfId="7" applyFont="1" applyBorder="1" applyAlignment="1">
      <alignment horizontal="center" vertical="center" wrapText="1"/>
    </xf>
    <xf numFmtId="0" fontId="9" fillId="3" borderId="20" xfId="6" applyFont="1" applyFill="1" applyBorder="1" applyAlignment="1">
      <alignment horizontal="left" vertical="center" wrapText="1"/>
    </xf>
    <xf numFmtId="164" fontId="9" fillId="3" borderId="20" xfId="6" applyNumberFormat="1" applyFont="1" applyFill="1" applyBorder="1" applyAlignment="1">
      <alignment horizontal="center" vertical="center" wrapText="1"/>
    </xf>
    <xf numFmtId="165" fontId="9" fillId="3" borderId="20" xfId="2" applyFont="1" applyFill="1" applyBorder="1" applyAlignment="1">
      <alignment horizontal="center" vertical="center" wrapText="1"/>
    </xf>
    <xf numFmtId="4" fontId="9" fillId="3" borderId="20" xfId="6" applyNumberFormat="1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left" vertical="center" wrapText="1"/>
    </xf>
    <xf numFmtId="164" fontId="5" fillId="3" borderId="15" xfId="6" applyNumberFormat="1" applyFont="1" applyFill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4" fontId="5" fillId="3" borderId="15" xfId="6" applyNumberFormat="1" applyFont="1" applyFill="1" applyBorder="1" applyAlignment="1">
      <alignment horizontal="center" vertical="center" wrapText="1"/>
    </xf>
    <xf numFmtId="10" fontId="5" fillId="3" borderId="15" xfId="6" applyNumberFormat="1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left" vertical="center" wrapText="1"/>
    </xf>
    <xf numFmtId="164" fontId="5" fillId="3" borderId="11" xfId="6" applyNumberFormat="1" applyFont="1" applyFill="1" applyBorder="1" applyAlignment="1">
      <alignment horizontal="center" vertical="center" wrapText="1"/>
    </xf>
    <xf numFmtId="165" fontId="5" fillId="3" borderId="11" xfId="2" applyFont="1" applyFill="1" applyBorder="1" applyAlignment="1">
      <alignment horizontal="center" vertical="center" wrapText="1"/>
    </xf>
    <xf numFmtId="4" fontId="5" fillId="3" borderId="11" xfId="6" applyNumberFormat="1" applyFont="1" applyFill="1" applyBorder="1" applyAlignment="1">
      <alignment horizontal="center" vertical="center" wrapText="1"/>
    </xf>
    <xf numFmtId="10" fontId="5" fillId="3" borderId="11" xfId="6" applyNumberFormat="1" applyFont="1" applyFill="1" applyBorder="1" applyAlignment="1">
      <alignment horizontal="center" vertical="center" wrapText="1"/>
    </xf>
    <xf numFmtId="0" fontId="9" fillId="0" borderId="20" xfId="5" applyFont="1" applyBorder="1"/>
    <xf numFmtId="0" fontId="9" fillId="0" borderId="21" xfId="5" applyFont="1" applyBorder="1"/>
    <xf numFmtId="0" fontId="5" fillId="0" borderId="18" xfId="5" applyFont="1" applyBorder="1"/>
    <xf numFmtId="4" fontId="9" fillId="3" borderId="13" xfId="6" applyNumberFormat="1" applyFont="1" applyFill="1" applyBorder="1" applyAlignment="1">
      <alignment horizontal="center" vertical="center" wrapText="1"/>
    </xf>
    <xf numFmtId="168" fontId="4" fillId="0" borderId="0" xfId="1" applyFont="1" applyFill="1"/>
    <xf numFmtId="3" fontId="4" fillId="0" borderId="0" xfId="1" applyNumberFormat="1" applyFont="1" applyFill="1"/>
    <xf numFmtId="42" fontId="5" fillId="0" borderId="0" xfId="3" applyFont="1" applyFill="1" applyAlignment="1">
      <alignment horizontal="center" vertical="center"/>
    </xf>
    <xf numFmtId="168" fontId="4" fillId="0" borderId="11" xfId="1" applyFont="1" applyFill="1" applyBorder="1"/>
    <xf numFmtId="168" fontId="4" fillId="0" borderId="11" xfId="1" applyFont="1" applyFill="1" applyBorder="1" applyAlignment="1">
      <alignment wrapText="1"/>
    </xf>
    <xf numFmtId="9" fontId="4" fillId="0" borderId="0" xfId="4" applyFont="1" applyFill="1"/>
    <xf numFmtId="172" fontId="4" fillId="0" borderId="0" xfId="4" applyNumberFormat="1" applyFont="1" applyFill="1"/>
    <xf numFmtId="0" fontId="4" fillId="0" borderId="0" xfId="17" applyFont="1"/>
    <xf numFmtId="173" fontId="9" fillId="0" borderId="0" xfId="16" applyNumberFormat="1" applyFont="1" applyFill="1" applyBorder="1" applyAlignment="1">
      <alignment horizontal="center" vertical="center"/>
    </xf>
    <xf numFmtId="170" fontId="4" fillId="0" borderId="0" xfId="14" applyNumberFormat="1" applyFont="1"/>
    <xf numFmtId="165" fontId="5" fillId="0" borderId="0" xfId="2" applyFont="1" applyFill="1" applyAlignment="1">
      <alignment horizontal="center" vertical="center"/>
    </xf>
    <xf numFmtId="174" fontId="6" fillId="0" borderId="0" xfId="0" applyNumberFormat="1" applyFont="1"/>
    <xf numFmtId="0" fontId="5" fillId="0" borderId="0" xfId="14" applyFont="1" applyAlignment="1">
      <alignment horizontal="center" vertical="center"/>
    </xf>
    <xf numFmtId="175" fontId="5" fillId="0" borderId="0" xfId="14" applyNumberFormat="1" applyFont="1" applyAlignment="1">
      <alignment horizontal="center" vertical="center"/>
    </xf>
    <xf numFmtId="175" fontId="6" fillId="0" borderId="0" xfId="14" applyNumberFormat="1"/>
    <xf numFmtId="175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15" fillId="0" borderId="14" xfId="20" applyFont="1" applyFill="1" applyBorder="1" applyAlignment="1" applyProtection="1">
      <alignment horizontal="center" vertical="center"/>
    </xf>
    <xf numFmtId="0" fontId="16" fillId="0" borderId="11" xfId="7" applyFont="1" applyBorder="1" applyAlignment="1">
      <alignment horizontal="justify" vertical="center" wrapText="1"/>
    </xf>
    <xf numFmtId="0" fontId="16" fillId="0" borderId="11" xfId="7" applyFont="1" applyBorder="1" applyAlignment="1">
      <alignment horizontal="center" vertical="center" wrapText="1"/>
    </xf>
    <xf numFmtId="0" fontId="15" fillId="0" borderId="22" xfId="20" applyFont="1" applyFill="1" applyBorder="1" applyAlignment="1" applyProtection="1">
      <alignment horizontal="center" vertical="center"/>
    </xf>
    <xf numFmtId="0" fontId="16" fillId="0" borderId="15" xfId="7" applyFont="1" applyBorder="1" applyAlignment="1">
      <alignment horizontal="center" vertical="center" wrapText="1"/>
    </xf>
    <xf numFmtId="0" fontId="16" fillId="3" borderId="27" xfId="7" applyFont="1" applyFill="1" applyBorder="1" applyAlignment="1">
      <alignment horizontal="center" vertical="center" wrapText="1"/>
    </xf>
    <xf numFmtId="0" fontId="16" fillId="3" borderId="27" xfId="7" applyFont="1" applyFill="1" applyBorder="1" applyAlignment="1">
      <alignment horizontal="justify" vertical="center" wrapText="1"/>
    </xf>
    <xf numFmtId="0" fontId="15" fillId="3" borderId="14" xfId="20" applyFont="1" applyFill="1" applyBorder="1" applyAlignment="1" applyProtection="1">
      <alignment horizontal="center" vertical="center"/>
    </xf>
    <xf numFmtId="0" fontId="16" fillId="3" borderId="11" xfId="7" applyFont="1" applyFill="1" applyBorder="1" applyAlignment="1">
      <alignment horizontal="center" vertical="center" wrapText="1"/>
    </xf>
    <xf numFmtId="0" fontId="16" fillId="3" borderId="11" xfId="7" applyFont="1" applyFill="1" applyBorder="1" applyAlignment="1">
      <alignment horizontal="justify" vertical="center" wrapText="1"/>
    </xf>
    <xf numFmtId="4" fontId="16" fillId="3" borderId="11" xfId="12" applyNumberFormat="1" applyFont="1" applyFill="1" applyBorder="1" applyAlignment="1" applyProtection="1">
      <alignment horizontal="center" vertical="center" wrapText="1"/>
    </xf>
    <xf numFmtId="0" fontId="15" fillId="3" borderId="23" xfId="20" applyFont="1" applyFill="1" applyBorder="1" applyAlignment="1" applyProtection="1">
      <alignment horizontal="center" vertical="center"/>
    </xf>
    <xf numFmtId="0" fontId="16" fillId="3" borderId="24" xfId="7" applyFont="1" applyFill="1" applyBorder="1" applyAlignment="1">
      <alignment horizontal="center" vertical="center" wrapText="1"/>
    </xf>
    <xf numFmtId="0" fontId="16" fillId="3" borderId="24" xfId="7" applyFont="1" applyFill="1" applyBorder="1" applyAlignment="1">
      <alignment horizontal="justify" vertical="center" wrapText="1"/>
    </xf>
    <xf numFmtId="4" fontId="16" fillId="3" borderId="24" xfId="12" applyNumberFormat="1" applyFont="1" applyFill="1" applyBorder="1" applyAlignment="1" applyProtection="1">
      <alignment horizontal="center" vertical="center" wrapText="1"/>
    </xf>
    <xf numFmtId="0" fontId="15" fillId="0" borderId="26" xfId="20" applyFont="1" applyFill="1" applyBorder="1" applyAlignment="1" applyProtection="1">
      <alignment horizontal="center" vertical="center"/>
    </xf>
    <xf numFmtId="0" fontId="16" fillId="0" borderId="27" xfId="7" applyFont="1" applyBorder="1" applyAlignment="1">
      <alignment horizontal="center" vertical="center" wrapText="1"/>
    </xf>
    <xf numFmtId="4" fontId="16" fillId="0" borderId="27" xfId="12" applyNumberFormat="1" applyFont="1" applyFill="1" applyBorder="1" applyAlignment="1" applyProtection="1">
      <alignment horizontal="center" vertical="center" wrapText="1"/>
    </xf>
    <xf numFmtId="4" fontId="16" fillId="0" borderId="11" xfId="12" applyNumberFormat="1" applyFont="1" applyFill="1" applyBorder="1" applyAlignment="1" applyProtection="1">
      <alignment horizontal="center" vertical="center" wrapText="1"/>
    </xf>
    <xf numFmtId="2" fontId="16" fillId="0" borderId="11" xfId="7" applyNumberFormat="1" applyFont="1" applyBorder="1" applyAlignment="1">
      <alignment horizontal="center" vertical="center" wrapText="1"/>
    </xf>
    <xf numFmtId="0" fontId="16" fillId="0" borderId="11" xfId="8" applyFont="1" applyBorder="1" applyAlignment="1">
      <alignment horizontal="center" vertical="center"/>
    </xf>
    <xf numFmtId="0" fontId="16" fillId="0" borderId="11" xfId="11" applyFont="1" applyBorder="1" applyAlignment="1">
      <alignment horizontal="center" vertical="center"/>
    </xf>
    <xf numFmtId="0" fontId="18" fillId="0" borderId="0" xfId="18" applyFont="1" applyAlignment="1">
      <alignment horizontal="center" vertical="center" wrapText="1"/>
    </xf>
    <xf numFmtId="168" fontId="17" fillId="4" borderId="0" xfId="18" applyNumberFormat="1" applyFont="1" applyFill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2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7" fillId="0" borderId="4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6" xfId="5" applyFont="1" applyBorder="1" applyAlignment="1">
      <alignment horizontal="center"/>
    </xf>
    <xf numFmtId="0" fontId="7" fillId="0" borderId="5" xfId="5" applyFont="1" applyBorder="1" applyAlignment="1">
      <alignment horizontal="center"/>
    </xf>
    <xf numFmtId="0" fontId="7" fillId="0" borderId="0" xfId="5" applyFont="1" applyAlignment="1">
      <alignment horizontal="center"/>
    </xf>
    <xf numFmtId="0" fontId="7" fillId="0" borderId="6" xfId="5" applyFont="1" applyBorder="1" applyAlignment="1">
      <alignment horizontal="center"/>
    </xf>
    <xf numFmtId="165" fontId="16" fillId="3" borderId="11" xfId="2" applyFont="1" applyFill="1" applyBorder="1" applyAlignment="1" applyProtection="1">
      <alignment horizontal="right" vertical="center" wrapText="1"/>
    </xf>
    <xf numFmtId="8" fontId="16" fillId="0" borderId="12" xfId="3" applyNumberFormat="1" applyFont="1" applyFill="1" applyBorder="1" applyAlignment="1" applyProtection="1">
      <alignment horizontal="right" vertical="center" wrapText="1"/>
    </xf>
    <xf numFmtId="2" fontId="16" fillId="0" borderId="27" xfId="7" applyNumberFormat="1" applyFont="1" applyBorder="1" applyAlignment="1">
      <alignment horizontal="center" vertical="center" wrapText="1"/>
    </xf>
    <xf numFmtId="165" fontId="16" fillId="0" borderId="27" xfId="2" applyFont="1" applyFill="1" applyBorder="1" applyAlignment="1" applyProtection="1">
      <alignment horizontal="right" vertical="center" wrapText="1"/>
    </xf>
    <xf numFmtId="8" fontId="16" fillId="0" borderId="16" xfId="8" applyNumberFormat="1" applyFont="1" applyBorder="1" applyAlignment="1">
      <alignment vertical="center"/>
    </xf>
    <xf numFmtId="2" fontId="16" fillId="0" borderId="15" xfId="7" applyNumberFormat="1" applyFont="1" applyBorder="1" applyAlignment="1">
      <alignment horizontal="center" vertical="center" wrapText="1"/>
    </xf>
    <xf numFmtId="0" fontId="16" fillId="3" borderId="15" xfId="7" applyFont="1" applyFill="1" applyBorder="1" applyAlignment="1">
      <alignment horizontal="justify" vertical="center" wrapText="1"/>
    </xf>
    <xf numFmtId="0" fontId="16" fillId="3" borderId="15" xfId="7" applyFont="1" applyFill="1" applyBorder="1" applyAlignment="1">
      <alignment horizontal="center" vertical="center" wrapText="1"/>
    </xf>
    <xf numFmtId="4" fontId="16" fillId="0" borderId="15" xfId="12" applyNumberFormat="1" applyFont="1" applyFill="1" applyBorder="1" applyAlignment="1" applyProtection="1">
      <alignment horizontal="center" vertical="center" wrapText="1"/>
    </xf>
    <xf numFmtId="165" fontId="16" fillId="0" borderId="15" xfId="2" applyFont="1" applyFill="1" applyBorder="1" applyAlignment="1" applyProtection="1">
      <alignment horizontal="right" vertical="center" wrapText="1"/>
    </xf>
    <xf numFmtId="166" fontId="16" fillId="0" borderId="11" xfId="7" applyNumberFormat="1" applyFont="1" applyBorder="1" applyAlignment="1">
      <alignment horizontal="center" vertical="center" wrapText="1"/>
    </xf>
    <xf numFmtId="165" fontId="16" fillId="0" borderId="11" xfId="2" applyFont="1" applyFill="1" applyBorder="1" applyAlignment="1" applyProtection="1">
      <alignment horizontal="right" vertical="center" wrapText="1"/>
    </xf>
    <xf numFmtId="166" fontId="16" fillId="0" borderId="11" xfId="8" applyNumberFormat="1" applyFont="1" applyBorder="1" applyAlignment="1">
      <alignment horizontal="center" vertical="center"/>
    </xf>
    <xf numFmtId="2" fontId="16" fillId="0" borderId="11" xfId="8" applyNumberFormat="1" applyFont="1" applyBorder="1" applyAlignment="1">
      <alignment horizontal="center" vertical="center"/>
    </xf>
    <xf numFmtId="2" fontId="15" fillId="3" borderId="14" xfId="20" applyNumberFormat="1" applyFont="1" applyFill="1" applyBorder="1" applyAlignment="1" applyProtection="1">
      <alignment horizontal="center" vertical="center"/>
    </xf>
    <xf numFmtId="8" fontId="16" fillId="0" borderId="12" xfId="8" applyNumberFormat="1" applyFont="1" applyBorder="1" applyAlignment="1">
      <alignment vertical="center"/>
    </xf>
    <xf numFmtId="4" fontId="16" fillId="0" borderId="27" xfId="7" applyNumberFormat="1" applyFont="1" applyBorder="1" applyAlignment="1">
      <alignment horizontal="center" vertical="center" wrapText="1"/>
    </xf>
    <xf numFmtId="182" fontId="16" fillId="0" borderId="12" xfId="3" applyNumberFormat="1" applyFont="1" applyFill="1" applyBorder="1" applyAlignment="1" applyProtection="1">
      <alignment horizontal="right" vertical="center" wrapText="1"/>
    </xf>
    <xf numFmtId="4" fontId="16" fillId="0" borderId="11" xfId="7" applyNumberFormat="1" applyFont="1" applyBorder="1" applyAlignment="1">
      <alignment horizontal="center" vertical="center" wrapText="1"/>
    </xf>
    <xf numFmtId="182" fontId="16" fillId="0" borderId="28" xfId="3" applyNumberFormat="1" applyFont="1" applyFill="1" applyBorder="1" applyAlignment="1" applyProtection="1">
      <alignment horizontal="right" vertical="center" wrapText="1"/>
    </xf>
    <xf numFmtId="3" fontId="16" fillId="0" borderId="15" xfId="7" applyNumberFormat="1" applyFont="1" applyBorder="1" applyAlignment="1">
      <alignment horizontal="center" vertical="center" wrapText="1"/>
    </xf>
    <xf numFmtId="0" fontId="16" fillId="0" borderId="24" xfId="8" applyFont="1" applyBorder="1" applyAlignment="1">
      <alignment horizontal="center" vertical="center"/>
    </xf>
    <xf numFmtId="165" fontId="16" fillId="3" borderId="24" xfId="2" applyFont="1" applyFill="1" applyBorder="1" applyAlignment="1" applyProtection="1">
      <alignment horizontal="right" vertical="center" wrapText="1"/>
    </xf>
    <xf numFmtId="182" fontId="16" fillId="0" borderId="25" xfId="3" applyNumberFormat="1" applyFont="1" applyFill="1" applyBorder="1" applyAlignment="1" applyProtection="1">
      <alignment horizontal="right" vertical="center" wrapText="1"/>
    </xf>
    <xf numFmtId="4" fontId="16" fillId="0" borderId="15" xfId="7" applyNumberFormat="1" applyFont="1" applyBorder="1" applyAlignment="1">
      <alignment horizontal="center" vertical="center" wrapText="1"/>
    </xf>
    <xf numFmtId="182" fontId="16" fillId="0" borderId="16" xfId="3" applyNumberFormat="1" applyFont="1" applyFill="1" applyBorder="1" applyAlignment="1" applyProtection="1">
      <alignment horizontal="right" vertical="center" wrapText="1"/>
    </xf>
    <xf numFmtId="0" fontId="15" fillId="0" borderId="29" xfId="20" applyFont="1" applyFill="1" applyBorder="1" applyAlignment="1" applyProtection="1">
      <alignment horizontal="center" vertical="center"/>
    </xf>
    <xf numFmtId="3" fontId="16" fillId="0" borderId="30" xfId="7" applyNumberFormat="1" applyFont="1" applyBorder="1" applyAlignment="1">
      <alignment horizontal="center" vertical="center" wrapText="1"/>
    </xf>
    <xf numFmtId="0" fontId="16" fillId="0" borderId="30" xfId="7" applyFont="1" applyBorder="1" applyAlignment="1">
      <alignment horizontal="center" vertical="center" wrapText="1"/>
    </xf>
    <xf numFmtId="0" fontId="16" fillId="3" borderId="31" xfId="7" applyFont="1" applyFill="1" applyBorder="1" applyAlignment="1">
      <alignment horizontal="justify" vertical="center" wrapText="1"/>
    </xf>
    <xf numFmtId="0" fontId="16" fillId="0" borderId="31" xfId="7" applyFont="1" applyBorder="1" applyAlignment="1">
      <alignment horizontal="center" vertical="center" wrapText="1"/>
    </xf>
    <xf numFmtId="4" fontId="16" fillId="0" borderId="31" xfId="12" applyNumberFormat="1" applyFont="1" applyFill="1" applyBorder="1" applyAlignment="1" applyProtection="1">
      <alignment horizontal="center" vertical="center" wrapText="1"/>
    </xf>
    <xf numFmtId="165" fontId="16" fillId="0" borderId="31" xfId="2" applyFont="1" applyFill="1" applyBorder="1" applyAlignment="1" applyProtection="1">
      <alignment horizontal="right" vertical="center" wrapText="1"/>
    </xf>
    <xf numFmtId="2" fontId="15" fillId="3" borderId="23" xfId="20" applyNumberFormat="1" applyFont="1" applyFill="1" applyBorder="1" applyAlignment="1" applyProtection="1">
      <alignment horizontal="center" vertical="center"/>
    </xf>
    <xf numFmtId="0" fontId="16" fillId="0" borderId="24" xfId="11" applyFont="1" applyBorder="1" applyAlignment="1">
      <alignment horizontal="center" vertical="center"/>
    </xf>
    <xf numFmtId="4" fontId="16" fillId="0" borderId="24" xfId="12" applyNumberFormat="1" applyFont="1" applyFill="1" applyBorder="1" applyAlignment="1" applyProtection="1">
      <alignment horizontal="center" vertical="center" wrapText="1"/>
    </xf>
    <xf numFmtId="165" fontId="16" fillId="0" borderId="24" xfId="2" applyFont="1" applyFill="1" applyBorder="1" applyAlignment="1" applyProtection="1">
      <alignment horizontal="right" vertical="center" wrapText="1"/>
    </xf>
    <xf numFmtId="8" fontId="5" fillId="0" borderId="0" xfId="5" applyNumberFormat="1" applyFont="1"/>
    <xf numFmtId="0" fontId="9" fillId="0" borderId="32" xfId="6" applyFont="1" applyBorder="1" applyAlignment="1">
      <alignment horizontal="center" vertical="center" wrapText="1"/>
    </xf>
    <xf numFmtId="0" fontId="9" fillId="0" borderId="33" xfId="6" applyFont="1" applyBorder="1" applyAlignment="1">
      <alignment horizontal="center" vertical="center" wrapText="1"/>
    </xf>
    <xf numFmtId="0" fontId="9" fillId="0" borderId="33" xfId="7" applyFont="1" applyBorder="1" applyAlignment="1">
      <alignment horizontal="center" vertical="center" wrapText="1"/>
    </xf>
    <xf numFmtId="0" fontId="9" fillId="0" borderId="33" xfId="6" applyFont="1" applyBorder="1" applyAlignment="1">
      <alignment horizontal="left" vertical="center" wrapText="1"/>
    </xf>
    <xf numFmtId="164" fontId="9" fillId="0" borderId="33" xfId="6" applyNumberFormat="1" applyFont="1" applyBorder="1" applyAlignment="1">
      <alignment horizontal="center" vertical="center" wrapText="1"/>
    </xf>
    <xf numFmtId="165" fontId="9" fillId="0" borderId="33" xfId="2" applyFont="1" applyFill="1" applyBorder="1" applyAlignment="1">
      <alignment horizontal="center" vertical="center" wrapText="1"/>
    </xf>
    <xf numFmtId="4" fontId="9" fillId="0" borderId="34" xfId="6" applyNumberFormat="1" applyFont="1" applyBorder="1" applyAlignment="1">
      <alignment horizontal="center" vertical="center" wrapText="1"/>
    </xf>
  </cellXfs>
  <cellStyles count="27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[0] 2" xfId="25" xr:uid="{45A586CB-CF66-49D3-A0DE-AB90A9BCB177}"/>
    <cellStyle name="Moneda 2" xfId="10" xr:uid="{7BD79A82-47F4-441B-85F2-762F900EA85E}"/>
    <cellStyle name="Moneda 2 2 2 2 2" xfId="16" xr:uid="{7FDC90EA-DE31-46A5-9AC8-8238FF911613}"/>
    <cellStyle name="Moneda 3" xfId="24" xr:uid="{4F1CEBB2-AC6B-4EB7-A0E9-B7F9F0813D52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11 2" xfId="23" xr:uid="{CB7A9924-32D7-43A9-95BF-2795BDAF70BD}"/>
    <cellStyle name="Normal 3 2" xfId="14" xr:uid="{BFAEFD1C-769E-4213-B41B-E9B9A17CA893}"/>
    <cellStyle name="Normal 3 2 2" xfId="15" xr:uid="{207ABEC5-3480-42BA-B206-0F7561252BEA}"/>
    <cellStyle name="Normal 3 3" xfId="22" xr:uid="{9D07FC94-3367-4A9B-8F69-4D3258D66220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  <cellStyle name="Porcentaje 2" xfId="26" xr:uid="{68BAAA60-5301-4F29-8185-62B7AD388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2054550</xdr:colOff>
      <xdr:row>4</xdr:row>
      <xdr:rowOff>193552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2174890</xdr:colOff>
      <xdr:row>7</xdr:row>
      <xdr:rowOff>149551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605960</xdr:colOff>
      <xdr:row>7</xdr:row>
      <xdr:rowOff>118101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98994B-BDC4-455E-9CE0-23B85085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80655" y="221672"/>
          <a:ext cx="3270997" cy="17139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107731</xdr:colOff>
      <xdr:row>17</xdr:row>
      <xdr:rowOff>102475</xdr:rowOff>
    </xdr:from>
    <xdr:to>
      <xdr:col>16</xdr:col>
      <xdr:colOff>411480</xdr:colOff>
      <xdr:row>46</xdr:row>
      <xdr:rowOff>77591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858289-E28C-E2D5-5614-7FE0188E6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731" y="2952355"/>
          <a:ext cx="12983429" cy="4836676"/>
        </a:xfrm>
        <a:prstGeom prst="rect">
          <a:avLst/>
        </a:prstGeom>
      </xdr:spPr>
    </xdr:pic>
    <xdr:clientData/>
  </xdr:twoCellAnchor>
  <xdr:twoCellAnchor editAs="oneCell">
    <xdr:from>
      <xdr:col>16</xdr:col>
      <xdr:colOff>441960</xdr:colOff>
      <xdr:row>17</xdr:row>
      <xdr:rowOff>45720</xdr:rowOff>
    </xdr:from>
    <xdr:to>
      <xdr:col>34</xdr:col>
      <xdr:colOff>204860</xdr:colOff>
      <xdr:row>46</xdr:row>
      <xdr:rowOff>121920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C350314-5BE4-86C2-C0C4-2CFB1DD40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21640" y="2895600"/>
          <a:ext cx="14027540" cy="4937760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</xdr:colOff>
      <xdr:row>48</xdr:row>
      <xdr:rowOff>30480</xdr:rowOff>
    </xdr:from>
    <xdr:to>
      <xdr:col>16</xdr:col>
      <xdr:colOff>389741</xdr:colOff>
      <xdr:row>75</xdr:row>
      <xdr:rowOff>15631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ECB809E-361F-EDA9-5F38-709C2DD05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60" y="8077200"/>
          <a:ext cx="12932261" cy="4511431"/>
        </a:xfrm>
        <a:prstGeom prst="rect">
          <a:avLst/>
        </a:prstGeom>
      </xdr:spPr>
    </xdr:pic>
    <xdr:clientData/>
  </xdr:twoCellAnchor>
  <xdr:twoCellAnchor editAs="oneCell">
    <xdr:from>
      <xdr:col>16</xdr:col>
      <xdr:colOff>548640</xdr:colOff>
      <xdr:row>47</xdr:row>
      <xdr:rowOff>137160</xdr:rowOff>
    </xdr:from>
    <xdr:to>
      <xdr:col>32</xdr:col>
      <xdr:colOff>709773</xdr:colOff>
      <xdr:row>74</xdr:row>
      <xdr:rowOff>160414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3F3767A-714C-9806-13AC-ECBCE8212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228320" y="8016240"/>
          <a:ext cx="12840813" cy="4549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sheetPr codeName="Hoja1"/>
  <dimension ref="A1:AP58"/>
  <sheetViews>
    <sheetView showGridLines="0" topLeftCell="Y1" zoomScale="55" zoomScaleNormal="55" zoomScaleSheetLayoutView="50" zoomScalePageLayoutView="55" workbookViewId="0">
      <selection activeCell="AD16" sqref="AD16"/>
    </sheetView>
  </sheetViews>
  <sheetFormatPr baseColWidth="10" defaultColWidth="11.44140625" defaultRowHeight="13.8" x14ac:dyDescent="0.25"/>
  <cols>
    <col min="1" max="2" width="3.44140625" style="3" customWidth="1"/>
    <col min="3" max="3" width="7.44140625" style="3" customWidth="1"/>
    <col min="4" max="4" width="15.6640625" style="3" bestFit="1" customWidth="1"/>
    <col min="5" max="5" width="24.5546875" style="3" bestFit="1" customWidth="1"/>
    <col min="6" max="6" width="73.109375" style="4" customWidth="1"/>
    <col min="7" max="7" width="8.88671875" style="3" customWidth="1"/>
    <col min="8" max="8" width="18.88671875" style="5" customWidth="1"/>
    <col min="9" max="9" width="26.88671875" style="6" customWidth="1"/>
    <col min="10" max="10" width="33.5546875" style="3" bestFit="1" customWidth="1"/>
    <col min="11" max="11" width="15.109375" style="3" bestFit="1" customWidth="1"/>
    <col min="12" max="26" width="33.44140625" style="3" customWidth="1"/>
    <col min="27" max="27" width="21.44140625" style="3" customWidth="1"/>
    <col min="28" max="28" width="19.109375" style="3" bestFit="1" customWidth="1"/>
    <col min="29" max="29" width="24.5546875" style="3" customWidth="1"/>
    <col min="30" max="30" width="69.33203125" style="3" customWidth="1"/>
    <col min="31" max="31" width="9.109375" style="3" bestFit="1" customWidth="1"/>
    <col min="32" max="32" width="16.33203125" style="3" bestFit="1" customWidth="1"/>
    <col min="33" max="33" width="18.5546875" style="3" bestFit="1" customWidth="1"/>
    <col min="34" max="34" width="22.109375" style="3" bestFit="1" customWidth="1"/>
    <col min="35" max="35" width="19.6640625" style="3" customWidth="1"/>
    <col min="36" max="36" width="18.6640625" style="3" customWidth="1"/>
    <col min="37" max="37" width="18.88671875" style="94" bestFit="1" customWidth="1"/>
    <col min="38" max="38" width="17.5546875" style="3" bestFit="1" customWidth="1"/>
    <col min="39" max="39" width="16.44140625" style="3" bestFit="1" customWidth="1"/>
    <col min="40" max="40" width="20.88671875" style="3" bestFit="1" customWidth="1"/>
    <col min="41" max="41" width="39.109375" style="3" customWidth="1"/>
    <col min="42" max="42" width="36.109375" style="3" customWidth="1"/>
    <col min="43" max="16384" width="11.44140625" style="3"/>
  </cols>
  <sheetData>
    <row r="1" spans="1:41" ht="16.5" customHeight="1" thickBot="1" x14ac:dyDescent="0.3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" customHeight="1" thickTop="1" x14ac:dyDescent="0.3">
      <c r="A2" s="2"/>
      <c r="B2" s="120" t="s">
        <v>0</v>
      </c>
      <c r="C2" s="121"/>
      <c r="D2" s="121"/>
      <c r="E2" s="121"/>
      <c r="F2" s="121"/>
      <c r="G2" s="121"/>
      <c r="H2" s="121"/>
      <c r="I2" s="121"/>
      <c r="J2" s="121"/>
      <c r="K2" s="122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" x14ac:dyDescent="0.25">
      <c r="A3" s="2"/>
      <c r="B3" s="123" t="s">
        <v>1</v>
      </c>
      <c r="C3" s="124"/>
      <c r="D3" s="124"/>
      <c r="E3" s="124"/>
      <c r="F3" s="124"/>
      <c r="G3" s="124"/>
      <c r="H3" s="124"/>
      <c r="I3" s="124"/>
      <c r="J3" s="124"/>
      <c r="K3" s="125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25">
      <c r="A4" s="2"/>
      <c r="B4" s="123"/>
      <c r="C4" s="124"/>
      <c r="D4" s="124"/>
      <c r="E4" s="124"/>
      <c r="F4" s="124"/>
      <c r="G4" s="124"/>
      <c r="H4" s="124"/>
      <c r="I4" s="124"/>
      <c r="J4" s="124"/>
      <c r="K4" s="125"/>
      <c r="N4" s="117"/>
      <c r="O4" s="117"/>
      <c r="P4" s="117"/>
      <c r="Q4" s="117"/>
      <c r="R4" s="117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3">
      <c r="A5" s="2"/>
      <c r="B5" s="126" t="s">
        <v>19</v>
      </c>
      <c r="C5" s="127"/>
      <c r="D5" s="127"/>
      <c r="E5" s="127"/>
      <c r="F5" s="127"/>
      <c r="G5" s="127"/>
      <c r="H5" s="127"/>
      <c r="I5" s="127"/>
      <c r="J5" s="127"/>
      <c r="K5" s="128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3">
      <c r="A6" s="2"/>
      <c r="B6" s="126"/>
      <c r="C6" s="127"/>
      <c r="D6" s="127"/>
      <c r="E6" s="127"/>
      <c r="F6" s="127"/>
      <c r="G6" s="127"/>
      <c r="H6" s="127"/>
      <c r="I6" s="127"/>
      <c r="J6" s="127"/>
      <c r="K6" s="128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3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25">
      <c r="A8" s="2"/>
      <c r="B8" s="15"/>
      <c r="C8" s="16"/>
      <c r="D8" s="16"/>
      <c r="E8" s="16"/>
      <c r="F8" s="119"/>
      <c r="G8" s="119"/>
      <c r="H8" s="119"/>
      <c r="I8" s="119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25">
      <c r="A9" s="2"/>
      <c r="B9" s="18"/>
      <c r="C9" s="118" t="s">
        <v>41</v>
      </c>
      <c r="D9" s="118"/>
      <c r="E9" s="118"/>
      <c r="F9" s="118"/>
      <c r="G9" s="118"/>
      <c r="H9" s="118"/>
      <c r="I9" s="118"/>
      <c r="J9" s="118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5.6" thickBot="1" x14ac:dyDescent="0.3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3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28.2" thickBot="1" x14ac:dyDescent="0.3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77" t="s">
        <v>9</v>
      </c>
      <c r="K12" s="76" t="s">
        <v>14</v>
      </c>
      <c r="M12" s="53" t="s">
        <v>2</v>
      </c>
      <c r="N12" s="54" t="s">
        <v>3</v>
      </c>
      <c r="O12" s="55" t="s">
        <v>4</v>
      </c>
      <c r="P12" s="56" t="s">
        <v>5</v>
      </c>
      <c r="Q12" s="54" t="s">
        <v>6</v>
      </c>
      <c r="R12" s="57" t="s">
        <v>7</v>
      </c>
      <c r="S12" s="58" t="s">
        <v>8</v>
      </c>
      <c r="T12" s="59" t="s">
        <v>9</v>
      </c>
      <c r="U12" s="74" t="s">
        <v>14</v>
      </c>
      <c r="V12" s="74" t="s">
        <v>15</v>
      </c>
      <c r="W12" s="74" t="s">
        <v>16</v>
      </c>
      <c r="X12" s="74" t="s">
        <v>17</v>
      </c>
      <c r="Y12" s="75" t="s">
        <v>18</v>
      </c>
      <c r="AA12" s="167" t="s">
        <v>2</v>
      </c>
      <c r="AB12" s="168" t="s">
        <v>3</v>
      </c>
      <c r="AC12" s="169" t="s">
        <v>4</v>
      </c>
      <c r="AD12" s="170" t="s">
        <v>5</v>
      </c>
      <c r="AE12" s="168" t="s">
        <v>6</v>
      </c>
      <c r="AF12" s="171" t="s">
        <v>7</v>
      </c>
      <c r="AG12" s="172" t="s">
        <v>8</v>
      </c>
      <c r="AH12" s="173" t="s">
        <v>9</v>
      </c>
      <c r="AI12" s="2"/>
      <c r="AJ12" s="2"/>
      <c r="AK12" s="7"/>
      <c r="AL12" s="8"/>
      <c r="AM12" s="8"/>
      <c r="AN12" s="8"/>
      <c r="AO12" s="8"/>
    </row>
    <row r="13" spans="1:41" ht="41.4" x14ac:dyDescent="0.25">
      <c r="A13" s="2"/>
      <c r="B13" s="18"/>
      <c r="C13" s="102">
        <v>1.1000000000000001</v>
      </c>
      <c r="D13" s="103">
        <v>2.9</v>
      </c>
      <c r="E13" s="103" t="s">
        <v>28</v>
      </c>
      <c r="F13" s="104" t="s">
        <v>22</v>
      </c>
      <c r="G13" s="103" t="s">
        <v>20</v>
      </c>
      <c r="H13" s="105">
        <v>18471.796935495579</v>
      </c>
      <c r="I13" s="129">
        <v>40204</v>
      </c>
      <c r="J13" s="130">
        <f t="shared" ref="J13:J14" si="0">ROUND(H13*I13,0)</f>
        <v>742640124</v>
      </c>
      <c r="K13" s="51">
        <f>J13/$J$58</f>
        <v>5.1491024178192457E-2</v>
      </c>
      <c r="M13" s="60" cm="1">
        <f t="array" ref="M13:U43">_xlfn._xlws.SORT(C13:K43,9,-1)</f>
        <v>2.8</v>
      </c>
      <c r="N13" s="60">
        <v>3.9</v>
      </c>
      <c r="O13" s="61" t="str">
        <v>450.1 P</v>
      </c>
      <c r="P13" s="62" t="str">
        <v>MEZCLA DENSA EN CALIENTE TIPO MDC-25 (INCLUYE CEMENTO ASFÁLTICO)</v>
      </c>
      <c r="Q13" s="60" t="str">
        <v>M3</v>
      </c>
      <c r="R13" s="63">
        <v>1563.9359999999999</v>
      </c>
      <c r="S13" s="64">
        <v>1571725</v>
      </c>
      <c r="T13" s="65">
        <v>2458077310</v>
      </c>
      <c r="U13" s="66">
        <v>0.17043102589091494</v>
      </c>
      <c r="V13" s="51">
        <f>+U13</f>
        <v>0.17043102589091494</v>
      </c>
      <c r="W13" s="52" t="b">
        <f>V13&lt;0.8</f>
        <v>1</v>
      </c>
      <c r="X13" s="51">
        <f>AVERAGEIF(V13:V36,"&lt;0,8",U13:U36)</f>
        <v>9.5769277502685435E-2</v>
      </c>
      <c r="Y13" s="52" t="b">
        <f>U13&gt;$X$13</f>
        <v>1</v>
      </c>
      <c r="AA13" s="48" cm="1">
        <f t="array" ref="AA13:AM16">_xlfn._xlws.FILTER(M13:Y36,Y13:Y36)</f>
        <v>2.8</v>
      </c>
      <c r="AB13" s="48">
        <v>3.9</v>
      </c>
      <c r="AC13" s="81" t="str">
        <v>450.1 P</v>
      </c>
      <c r="AD13" s="82" t="str">
        <v>MEZCLA DENSA EN CALIENTE TIPO MDC-25 (INCLUYE CEMENTO ASFÁLTICO)</v>
      </c>
      <c r="AE13" s="81" t="str">
        <v>M3</v>
      </c>
      <c r="AF13" s="81">
        <v>1563.9359999999999</v>
      </c>
      <c r="AG13" s="81">
        <v>1571725</v>
      </c>
      <c r="AH13" s="81">
        <v>2458077310</v>
      </c>
      <c r="AI13" s="78">
        <v>0.17043102589091494</v>
      </c>
      <c r="AJ13" s="79">
        <v>0.17043102589091494</v>
      </c>
      <c r="AK13" s="80" t="b">
        <v>1</v>
      </c>
      <c r="AL13" s="8">
        <v>9.5769277502685435E-2</v>
      </c>
      <c r="AM13" s="8" t="b">
        <v>1</v>
      </c>
      <c r="AN13" s="8"/>
      <c r="AO13" s="8"/>
    </row>
    <row r="14" spans="1:41" ht="42" customHeight="1" thickBot="1" x14ac:dyDescent="0.3">
      <c r="A14" s="2"/>
      <c r="B14" s="18"/>
      <c r="C14" s="102">
        <v>1.2</v>
      </c>
      <c r="D14" s="103">
        <v>1.6</v>
      </c>
      <c r="E14" s="103" t="s">
        <v>23</v>
      </c>
      <c r="F14" s="104" t="s">
        <v>29</v>
      </c>
      <c r="G14" s="103" t="s">
        <v>24</v>
      </c>
      <c r="H14" s="105">
        <v>468880.67799216381</v>
      </c>
      <c r="I14" s="129">
        <v>2461</v>
      </c>
      <c r="J14" s="130">
        <f t="shared" si="0"/>
        <v>1153915349</v>
      </c>
      <c r="K14" s="51">
        <f t="shared" ref="K14:K56" si="1">J14/$J$58</f>
        <v>8.0006831323520544E-2</v>
      </c>
      <c r="M14" s="67">
        <v>2.7</v>
      </c>
      <c r="N14" s="67">
        <v>3.1</v>
      </c>
      <c r="O14" s="68" t="str">
        <v>450.2 P</v>
      </c>
      <c r="P14" s="69" t="str">
        <v>MEZCLA DENSA EN CALIENTE TIPO MDC-19  (INCLUYE CEMENTO ASFÁLTICO)</v>
      </c>
      <c r="Q14" s="67" t="str">
        <v>M3</v>
      </c>
      <c r="R14" s="70">
        <v>1345.3019999999999</v>
      </c>
      <c r="S14" s="71">
        <v>1583295</v>
      </c>
      <c r="T14" s="72">
        <v>2130009930</v>
      </c>
      <c r="U14" s="73">
        <v>0.14768444265397654</v>
      </c>
      <c r="V14" s="49">
        <f>+U14+V13</f>
        <v>0.31811546854489148</v>
      </c>
      <c r="W14" s="48" t="b">
        <f t="shared" ref="W14:W36" si="2">V14&lt;0.8</f>
        <v>1</v>
      </c>
      <c r="X14" s="48"/>
      <c r="Y14" s="48" t="b">
        <f t="shared" ref="Y14:Y36" si="3">U14&gt;$X$13</f>
        <v>1</v>
      </c>
      <c r="AA14" s="48">
        <v>2.7</v>
      </c>
      <c r="AB14" s="48">
        <v>3.1</v>
      </c>
      <c r="AC14" s="81" t="str">
        <v>450.2 P</v>
      </c>
      <c r="AD14" s="82" t="str">
        <v>MEZCLA DENSA EN CALIENTE TIPO MDC-19  (INCLUYE CEMENTO ASFÁLTICO)</v>
      </c>
      <c r="AE14" s="81" t="str">
        <v>M3</v>
      </c>
      <c r="AF14" s="81">
        <v>1345.3019999999999</v>
      </c>
      <c r="AG14" s="81">
        <v>1583295</v>
      </c>
      <c r="AH14" s="81">
        <v>2130009930</v>
      </c>
      <c r="AI14" s="78">
        <v>0.14768444265397654</v>
      </c>
      <c r="AJ14" s="83">
        <v>0.31811546854489148</v>
      </c>
      <c r="AK14" s="80" t="b">
        <v>1</v>
      </c>
      <c r="AL14" s="8">
        <v>0</v>
      </c>
      <c r="AM14" s="8" t="b">
        <v>1</v>
      </c>
      <c r="AN14" s="8"/>
      <c r="AO14" s="8"/>
    </row>
    <row r="15" spans="1:41" ht="18" x14ac:dyDescent="0.25">
      <c r="A15" s="2"/>
      <c r="B15" s="18"/>
      <c r="C15" s="110">
        <v>2.1</v>
      </c>
      <c r="D15" s="131">
        <v>3.22</v>
      </c>
      <c r="E15" s="111" t="s">
        <v>23</v>
      </c>
      <c r="F15" s="101" t="s">
        <v>42</v>
      </c>
      <c r="G15" s="100" t="s">
        <v>20</v>
      </c>
      <c r="H15" s="112">
        <v>784.07999999999993</v>
      </c>
      <c r="I15" s="132">
        <v>183345</v>
      </c>
      <c r="J15" s="133">
        <f>ROUND(H15*I15,0)</f>
        <v>143757148</v>
      </c>
      <c r="K15" s="51">
        <f t="shared" si="1"/>
        <v>9.9674156354309651E-3</v>
      </c>
      <c r="M15" s="67">
        <v>2.2999999999999998</v>
      </c>
      <c r="N15" s="67">
        <v>3.2</v>
      </c>
      <c r="O15" s="68" t="str">
        <v>320.1</v>
      </c>
      <c r="P15" s="69" t="str">
        <v>SUBBASE GRANULAR</v>
      </c>
      <c r="Q15" s="67" t="str">
        <v>M3</v>
      </c>
      <c r="R15" s="70">
        <v>5864.76</v>
      </c>
      <c r="S15" s="71">
        <v>269761</v>
      </c>
      <c r="T15" s="72">
        <v>1582083522</v>
      </c>
      <c r="U15" s="73">
        <v>0.10969391263758578</v>
      </c>
      <c r="V15" s="49">
        <f>+V14+U15</f>
        <v>0.42780938118247724</v>
      </c>
      <c r="W15" s="48" t="b">
        <f t="shared" si="2"/>
        <v>1</v>
      </c>
      <c r="X15" s="48"/>
      <c r="Y15" s="48" t="b">
        <f t="shared" si="3"/>
        <v>1</v>
      </c>
      <c r="AA15" s="48">
        <v>2.2999999999999998</v>
      </c>
      <c r="AB15" s="48">
        <v>3.2</v>
      </c>
      <c r="AC15" s="81" t="str">
        <v>320.1</v>
      </c>
      <c r="AD15" s="81" t="str">
        <v>SUBBASE GRANULAR</v>
      </c>
      <c r="AE15" s="81" t="str">
        <v>M3</v>
      </c>
      <c r="AF15" s="81">
        <v>5864.76</v>
      </c>
      <c r="AG15" s="81">
        <v>269761</v>
      </c>
      <c r="AH15" s="81">
        <v>1582083522</v>
      </c>
      <c r="AI15" s="78">
        <v>0.10969391263758578</v>
      </c>
      <c r="AJ15" s="79">
        <v>0.42780938118247724</v>
      </c>
      <c r="AK15" s="80" t="b">
        <v>1</v>
      </c>
      <c r="AL15" s="8">
        <v>0</v>
      </c>
      <c r="AM15" s="8" t="b">
        <v>1</v>
      </c>
      <c r="AN15" s="8"/>
      <c r="AO15" s="8"/>
    </row>
    <row r="16" spans="1:41" ht="69.900000000000006" customHeight="1" x14ac:dyDescent="0.25">
      <c r="A16" s="2"/>
      <c r="B16" s="18"/>
      <c r="C16" s="98">
        <v>2.2000000000000002</v>
      </c>
      <c r="D16" s="134">
        <v>3.15</v>
      </c>
      <c r="E16" s="99">
        <v>311.10000000000002</v>
      </c>
      <c r="F16" s="135" t="s">
        <v>25</v>
      </c>
      <c r="G16" s="136" t="s">
        <v>20</v>
      </c>
      <c r="H16" s="137">
        <v>435.6</v>
      </c>
      <c r="I16" s="138">
        <v>119312</v>
      </c>
      <c r="J16" s="133">
        <f>ROUND(H16*I16,0)</f>
        <v>51972307</v>
      </c>
      <c r="K16" s="51">
        <f t="shared" si="1"/>
        <v>3.6035048872924097E-3</v>
      </c>
      <c r="M16" s="67">
        <v>2.4</v>
      </c>
      <c r="N16" s="67">
        <v>3.3</v>
      </c>
      <c r="O16" s="68" t="str">
        <v>330.1</v>
      </c>
      <c r="P16" s="69" t="str">
        <v>BASE GRANULAR</v>
      </c>
      <c r="Q16" s="67" t="str">
        <v>M3</v>
      </c>
      <c r="R16" s="70">
        <v>4887.3</v>
      </c>
      <c r="S16" s="71">
        <v>283234</v>
      </c>
      <c r="T16" s="72">
        <v>1384249528</v>
      </c>
      <c r="U16" s="73">
        <v>9.5977073701581331E-2</v>
      </c>
      <c r="V16" s="49">
        <f t="shared" ref="V16:V44" si="4">+U16+V15</f>
        <v>0.52378645488405862</v>
      </c>
      <c r="W16" s="48" t="b">
        <f t="shared" si="2"/>
        <v>1</v>
      </c>
      <c r="X16" s="48"/>
      <c r="Y16" s="48" t="b">
        <f t="shared" si="3"/>
        <v>1</v>
      </c>
      <c r="AA16" s="48">
        <v>2.4</v>
      </c>
      <c r="AB16" s="48">
        <v>3.3</v>
      </c>
      <c r="AC16" s="81" t="str">
        <v>330.1</v>
      </c>
      <c r="AD16" s="81" t="str">
        <v>BASE GRANULAR</v>
      </c>
      <c r="AE16" s="81" t="str">
        <v>M3</v>
      </c>
      <c r="AF16" s="81">
        <v>4887.3</v>
      </c>
      <c r="AG16" s="81">
        <v>283234</v>
      </c>
      <c r="AH16" s="81">
        <v>1384249528</v>
      </c>
      <c r="AI16" s="78">
        <v>9.5977073701581331E-2</v>
      </c>
      <c r="AJ16" s="79">
        <v>0.52378645488405862</v>
      </c>
      <c r="AK16" s="80" t="b">
        <v>1</v>
      </c>
      <c r="AL16" s="8">
        <v>0</v>
      </c>
      <c r="AM16" s="8" t="b">
        <v>1</v>
      </c>
      <c r="AN16" s="8"/>
      <c r="AO16" s="8"/>
    </row>
    <row r="17" spans="1:41" ht="42" customHeight="1" x14ac:dyDescent="0.25">
      <c r="A17" s="2"/>
      <c r="B17" s="18"/>
      <c r="C17" s="95">
        <v>2.2999999999999998</v>
      </c>
      <c r="D17" s="139">
        <v>3.2</v>
      </c>
      <c r="E17" s="97" t="s">
        <v>43</v>
      </c>
      <c r="F17" s="96" t="s">
        <v>44</v>
      </c>
      <c r="G17" s="97" t="s">
        <v>20</v>
      </c>
      <c r="H17" s="113">
        <v>5864.76</v>
      </c>
      <c r="I17" s="140">
        <v>269761</v>
      </c>
      <c r="J17" s="133">
        <f t="shared" ref="J17:J24" si="5">ROUND(H17*I17,0)</f>
        <v>1582083522</v>
      </c>
      <c r="K17" s="51">
        <f t="shared" si="1"/>
        <v>0.10969391263758578</v>
      </c>
      <c r="M17" s="67">
        <v>1.2</v>
      </c>
      <c r="N17" s="67">
        <v>1.6</v>
      </c>
      <c r="O17" s="68" t="str">
        <v>***</v>
      </c>
      <c r="P17" s="69" t="str">
        <v>TRANSPORTE DE MATERIALES PROV. DE EXPLANACIÓN, CANALES, PRESTAMOS, SOBREACARREOS Y DERRUMBES</v>
      </c>
      <c r="Q17" s="67" t="str">
        <v>M3-KM</v>
      </c>
      <c r="R17" s="70">
        <v>468880.67799216381</v>
      </c>
      <c r="S17" s="71">
        <v>2461</v>
      </c>
      <c r="T17" s="72">
        <v>1153915349</v>
      </c>
      <c r="U17" s="73">
        <v>8.0006831323520544E-2</v>
      </c>
      <c r="V17" s="49">
        <f t="shared" si="4"/>
        <v>0.60379328620757922</v>
      </c>
      <c r="W17" s="48" t="b">
        <f t="shared" si="2"/>
        <v>1</v>
      </c>
      <c r="X17" s="48"/>
      <c r="Y17" s="48" t="b">
        <f t="shared" si="3"/>
        <v>0</v>
      </c>
      <c r="AC17" s="78"/>
      <c r="AD17" s="78"/>
      <c r="AE17" s="78"/>
      <c r="AF17" s="78"/>
      <c r="AG17" s="78"/>
      <c r="AH17" s="78"/>
      <c r="AI17" s="78"/>
      <c r="AJ17" s="79"/>
      <c r="AK17" s="80"/>
      <c r="AL17" s="8"/>
      <c r="AM17" s="8"/>
      <c r="AN17" s="8"/>
      <c r="AO17" s="8"/>
    </row>
    <row r="18" spans="1:41" ht="27.6" x14ac:dyDescent="0.25">
      <c r="A18" s="2"/>
      <c r="B18" s="18"/>
      <c r="C18" s="95">
        <v>2.4</v>
      </c>
      <c r="D18" s="114">
        <v>3.3</v>
      </c>
      <c r="E18" s="97" t="s">
        <v>45</v>
      </c>
      <c r="F18" s="104" t="s">
        <v>46</v>
      </c>
      <c r="G18" s="103" t="s">
        <v>20</v>
      </c>
      <c r="H18" s="113">
        <v>4887.3</v>
      </c>
      <c r="I18" s="140">
        <v>283234</v>
      </c>
      <c r="J18" s="133">
        <f t="shared" si="5"/>
        <v>1384249528</v>
      </c>
      <c r="K18" s="51">
        <f t="shared" si="1"/>
        <v>9.5977073701581331E-2</v>
      </c>
      <c r="M18" s="67">
        <v>3.4</v>
      </c>
      <c r="N18" s="67" t="str">
        <v>APU 2</v>
      </c>
      <c r="O18" s="68">
        <v>0</v>
      </c>
      <c r="P18" s="69" t="str">
        <v>CUNETA EN CONCRETO 3000 PSI FUNDIDA EN EL LUGAR</v>
      </c>
      <c r="Q18" s="67" t="str">
        <v>M3</v>
      </c>
      <c r="R18" s="70">
        <v>959.68799999999999</v>
      </c>
      <c r="S18" s="71">
        <v>892200</v>
      </c>
      <c r="T18" s="72">
        <v>856233634</v>
      </c>
      <c r="U18" s="73">
        <v>5.9367041081765722E-2</v>
      </c>
      <c r="V18" s="49">
        <f t="shared" si="4"/>
        <v>0.66316032728934493</v>
      </c>
      <c r="W18" s="48" t="b">
        <f t="shared" si="2"/>
        <v>1</v>
      </c>
      <c r="X18" s="48"/>
      <c r="Y18" s="48" t="b">
        <f t="shared" si="3"/>
        <v>0</v>
      </c>
      <c r="AC18" s="78"/>
      <c r="AD18" s="78"/>
      <c r="AE18" s="78"/>
      <c r="AF18" s="78"/>
      <c r="AG18" s="78"/>
      <c r="AH18" s="78"/>
      <c r="AI18" s="78"/>
      <c r="AJ18" s="79"/>
      <c r="AK18" s="80"/>
      <c r="AL18" s="8"/>
      <c r="AM18" s="8"/>
      <c r="AN18" s="8"/>
      <c r="AO18" s="8"/>
    </row>
    <row r="19" spans="1:41" ht="41.4" x14ac:dyDescent="0.25">
      <c r="A19" s="2"/>
      <c r="B19" s="18"/>
      <c r="C19" s="95">
        <v>2.5</v>
      </c>
      <c r="D19" s="139">
        <v>3.5</v>
      </c>
      <c r="E19" s="97" t="s">
        <v>47</v>
      </c>
      <c r="F19" s="104" t="s">
        <v>48</v>
      </c>
      <c r="G19" s="103" t="s">
        <v>26</v>
      </c>
      <c r="H19" s="113">
        <v>19549.2</v>
      </c>
      <c r="I19" s="140">
        <v>8373</v>
      </c>
      <c r="J19" s="133">
        <f t="shared" si="5"/>
        <v>163685452</v>
      </c>
      <c r="K19" s="51">
        <f t="shared" si="1"/>
        <v>1.1349146503361244E-2</v>
      </c>
      <c r="M19" s="67">
        <v>2.1</v>
      </c>
      <c r="N19" s="67">
        <v>4.3700000000000196</v>
      </c>
      <c r="O19" s="68" t="str">
        <v>***</v>
      </c>
      <c r="P19" s="69" t="str">
        <v>SUMINISTRO  E  INSTALACIÓN  DE  GEOMALLA DE REFUERZO BX-75</v>
      </c>
      <c r="Q19" s="67" t="str">
        <v>M2</v>
      </c>
      <c r="R19" s="70">
        <v>19549.2</v>
      </c>
      <c r="S19" s="71">
        <v>37997</v>
      </c>
      <c r="T19" s="72">
        <v>742810952</v>
      </c>
      <c r="U19" s="73">
        <v>5.1502868553945994E-2</v>
      </c>
      <c r="V19" s="49">
        <f t="shared" si="4"/>
        <v>0.71466319584329097</v>
      </c>
      <c r="W19" s="48" t="b">
        <f t="shared" si="2"/>
        <v>1</v>
      </c>
      <c r="X19" s="48"/>
      <c r="Y19" s="48" t="b">
        <f t="shared" si="3"/>
        <v>0</v>
      </c>
      <c r="AC19" s="78"/>
      <c r="AD19" s="78"/>
      <c r="AE19" s="78"/>
      <c r="AF19" s="78"/>
      <c r="AG19" s="78"/>
      <c r="AH19" s="78"/>
      <c r="AI19" s="78"/>
      <c r="AJ19" s="79"/>
      <c r="AK19" s="80"/>
      <c r="AL19" s="8"/>
      <c r="AM19" s="8"/>
      <c r="AN19" s="8"/>
      <c r="AO19" s="8"/>
    </row>
    <row r="20" spans="1:41" ht="27.6" x14ac:dyDescent="0.25">
      <c r="A20" s="2"/>
      <c r="B20" s="18"/>
      <c r="C20" s="95">
        <v>2.6</v>
      </c>
      <c r="D20" s="139">
        <v>3.6</v>
      </c>
      <c r="E20" s="97" t="s">
        <v>49</v>
      </c>
      <c r="F20" s="104" t="s">
        <v>50</v>
      </c>
      <c r="G20" s="103" t="s">
        <v>26</v>
      </c>
      <c r="H20" s="113">
        <v>19549.2</v>
      </c>
      <c r="I20" s="140">
        <v>4101</v>
      </c>
      <c r="J20" s="133">
        <f t="shared" si="5"/>
        <v>80171269</v>
      </c>
      <c r="K20" s="51">
        <f t="shared" si="1"/>
        <v>5.5586826203796276E-3</v>
      </c>
      <c r="M20" s="67">
        <v>1.1000000000000001</v>
      </c>
      <c r="N20" s="67">
        <v>2.9</v>
      </c>
      <c r="O20" s="68" t="str">
        <v>600.1-07</v>
      </c>
      <c r="P20" s="69" t="str">
        <v>EXCAVACIONES VARIAS SIN CLASIFICAR (INCLUYE RETIRO DE SOBRANTES A UNA DISTANCIA MENOR DE 5 KM)</v>
      </c>
      <c r="Q20" s="67" t="str">
        <v>M3</v>
      </c>
      <c r="R20" s="70">
        <v>18471.796935495579</v>
      </c>
      <c r="S20" s="71">
        <v>40204</v>
      </c>
      <c r="T20" s="72">
        <v>742640124</v>
      </c>
      <c r="U20" s="73">
        <v>5.1491024178192457E-2</v>
      </c>
      <c r="V20" s="49">
        <f t="shared" si="4"/>
        <v>0.76615422002148348</v>
      </c>
      <c r="W20" s="48" t="b">
        <f t="shared" si="2"/>
        <v>1</v>
      </c>
      <c r="X20" s="48"/>
      <c r="Y20" s="48" t="b">
        <f t="shared" si="3"/>
        <v>0</v>
      </c>
      <c r="AC20" s="78"/>
      <c r="AD20" s="78"/>
      <c r="AE20" s="78"/>
      <c r="AF20" s="78"/>
      <c r="AG20" s="78"/>
      <c r="AH20" s="78"/>
      <c r="AI20" s="78"/>
      <c r="AJ20" s="79"/>
      <c r="AK20" s="80"/>
      <c r="AL20" s="8"/>
      <c r="AM20" s="8"/>
      <c r="AN20" s="8"/>
      <c r="AO20" s="8"/>
    </row>
    <row r="21" spans="1:41" ht="32.4" customHeight="1" x14ac:dyDescent="0.25">
      <c r="A21" s="2"/>
      <c r="B21" s="18"/>
      <c r="C21" s="102">
        <v>2.7</v>
      </c>
      <c r="D21" s="139">
        <v>3.1</v>
      </c>
      <c r="E21" s="97" t="s">
        <v>51</v>
      </c>
      <c r="F21" s="104" t="s">
        <v>52</v>
      </c>
      <c r="G21" s="103" t="s">
        <v>20</v>
      </c>
      <c r="H21" s="113">
        <v>1345.3019999999999</v>
      </c>
      <c r="I21" s="140">
        <v>1583295</v>
      </c>
      <c r="J21" s="133">
        <f t="shared" si="5"/>
        <v>2130009930</v>
      </c>
      <c r="K21" s="51">
        <f t="shared" si="1"/>
        <v>0.14768444265397654</v>
      </c>
      <c r="M21" s="67">
        <v>3.2</v>
      </c>
      <c r="N21" s="67">
        <v>4.2200000000000104</v>
      </c>
      <c r="O21" s="68" t="str">
        <v>673.1</v>
      </c>
      <c r="P21" s="69" t="str">
        <v>MATERIAL GRANULAR FILTRANTE</v>
      </c>
      <c r="Q21" s="67" t="str">
        <v>M3</v>
      </c>
      <c r="R21" s="70">
        <v>4265.28</v>
      </c>
      <c r="S21" s="71">
        <v>150794</v>
      </c>
      <c r="T21" s="72">
        <v>643178632</v>
      </c>
      <c r="U21" s="73">
        <v>4.459485209717641E-2</v>
      </c>
      <c r="V21" s="49">
        <f t="shared" si="4"/>
        <v>0.81074907211865987</v>
      </c>
      <c r="W21" s="48" t="b">
        <f t="shared" si="2"/>
        <v>0</v>
      </c>
      <c r="X21" s="48"/>
      <c r="Y21" s="48" t="b">
        <f t="shared" si="3"/>
        <v>0</v>
      </c>
      <c r="AC21" s="78"/>
      <c r="AD21" s="78"/>
      <c r="AE21" s="78"/>
      <c r="AF21" s="78"/>
      <c r="AG21" s="78"/>
      <c r="AH21" s="78"/>
      <c r="AI21" s="78"/>
      <c r="AJ21" s="79"/>
      <c r="AK21" s="80" t="s">
        <v>10</v>
      </c>
      <c r="AL21" s="8"/>
      <c r="AM21" s="8"/>
      <c r="AN21" s="8"/>
      <c r="AO21" s="8"/>
    </row>
    <row r="22" spans="1:41" ht="55.2" x14ac:dyDescent="0.25">
      <c r="A22" s="2"/>
      <c r="B22" s="18"/>
      <c r="C22" s="95">
        <v>2.8</v>
      </c>
      <c r="D22" s="141">
        <v>3.9</v>
      </c>
      <c r="E22" s="116" t="s">
        <v>53</v>
      </c>
      <c r="F22" s="104" t="s">
        <v>54</v>
      </c>
      <c r="G22" s="103" t="s">
        <v>20</v>
      </c>
      <c r="H22" s="113">
        <v>1563.9359999999999</v>
      </c>
      <c r="I22" s="140">
        <v>1571725</v>
      </c>
      <c r="J22" s="133">
        <f t="shared" si="5"/>
        <v>2458077310</v>
      </c>
      <c r="K22" s="51">
        <f t="shared" si="1"/>
        <v>0.17043102589091494</v>
      </c>
      <c r="M22" s="67">
        <v>3.5</v>
      </c>
      <c r="N22" s="67">
        <v>4.5200000000000298</v>
      </c>
      <c r="O22" s="68" t="str">
        <v>640.1</v>
      </c>
      <c r="P22" s="69" t="str">
        <v>SUMINISTRO FIGURADO Y ARMADO DE ACERO DE REFUERZO 60000 PSI</v>
      </c>
      <c r="Q22" s="67" t="str">
        <v>KG</v>
      </c>
      <c r="R22" s="70">
        <v>38820.83873684211</v>
      </c>
      <c r="S22" s="71">
        <v>11310</v>
      </c>
      <c r="T22" s="72">
        <v>439063686</v>
      </c>
      <c r="U22" s="73">
        <v>3.0442522752234566E-2</v>
      </c>
      <c r="V22" s="49">
        <f t="shared" si="4"/>
        <v>0.84119159487089445</v>
      </c>
      <c r="W22" s="48" t="b">
        <f t="shared" si="2"/>
        <v>0</v>
      </c>
      <c r="X22" s="48"/>
      <c r="Y22" s="48" t="b">
        <f t="shared" si="3"/>
        <v>0</v>
      </c>
      <c r="AC22" s="78"/>
      <c r="AD22" s="78"/>
      <c r="AE22" s="78"/>
      <c r="AF22" s="78"/>
      <c r="AG22" s="78"/>
      <c r="AH22" s="78"/>
      <c r="AI22" s="78"/>
      <c r="AJ22" s="79"/>
      <c r="AK22" s="80" t="s">
        <v>10</v>
      </c>
      <c r="AL22" s="8"/>
      <c r="AM22" s="8"/>
      <c r="AN22" s="8"/>
      <c r="AO22" s="8"/>
    </row>
    <row r="23" spans="1:41" ht="56.1" customHeight="1" x14ac:dyDescent="0.25">
      <c r="A23" s="2"/>
      <c r="B23" s="18"/>
      <c r="C23" s="95">
        <v>2.9</v>
      </c>
      <c r="D23" s="142">
        <v>4.4600000000000204</v>
      </c>
      <c r="E23" s="116" t="s">
        <v>23</v>
      </c>
      <c r="F23" s="104" t="s">
        <v>55</v>
      </c>
      <c r="G23" s="103" t="s">
        <v>26</v>
      </c>
      <c r="H23" s="113">
        <v>19549.2</v>
      </c>
      <c r="I23" s="140">
        <v>18587</v>
      </c>
      <c r="J23" s="130">
        <f t="shared" si="5"/>
        <v>363360980</v>
      </c>
      <c r="K23" s="51">
        <f t="shared" si="1"/>
        <v>2.519366837576326E-2</v>
      </c>
      <c r="M23" s="67">
        <v>2.9</v>
      </c>
      <c r="N23" s="67">
        <v>4.4600000000000204</v>
      </c>
      <c r="O23" s="68" t="str">
        <v>***</v>
      </c>
      <c r="P23" s="69" t="str">
        <v xml:space="preserve">SUMINISTRO  E  INSTALACIÓN  DE  GEOTEXTIL T 2400 (ESTABILIZACIÓN, FILTRO Y SEPARACIÓN) </v>
      </c>
      <c r="Q23" s="67" t="str">
        <v>M2</v>
      </c>
      <c r="R23" s="70">
        <v>19549.2</v>
      </c>
      <c r="S23" s="71">
        <v>18587</v>
      </c>
      <c r="T23" s="72">
        <v>363360980</v>
      </c>
      <c r="U23" s="73">
        <v>2.519366837576326E-2</v>
      </c>
      <c r="V23" s="49">
        <f t="shared" si="4"/>
        <v>0.86638526324665777</v>
      </c>
      <c r="W23" s="48" t="b">
        <f t="shared" si="2"/>
        <v>0</v>
      </c>
      <c r="X23" s="48"/>
      <c r="Y23" s="48" t="b">
        <f t="shared" si="3"/>
        <v>0</v>
      </c>
      <c r="AC23" s="78"/>
      <c r="AD23" s="78"/>
      <c r="AE23" s="78"/>
      <c r="AF23" s="78"/>
      <c r="AG23" s="78"/>
      <c r="AH23" s="78"/>
      <c r="AI23" s="78"/>
      <c r="AJ23" s="79"/>
      <c r="AK23" s="80" t="s">
        <v>11</v>
      </c>
      <c r="AL23" s="8"/>
      <c r="AM23" s="8"/>
      <c r="AN23" s="8"/>
      <c r="AO23" s="8"/>
    </row>
    <row r="24" spans="1:41" ht="15.6" customHeight="1" thickBot="1" x14ac:dyDescent="0.3">
      <c r="A24" s="2"/>
      <c r="B24" s="18"/>
      <c r="C24" s="143">
        <v>2.1</v>
      </c>
      <c r="D24" s="142">
        <v>4.3700000000000196</v>
      </c>
      <c r="E24" s="116" t="s">
        <v>23</v>
      </c>
      <c r="F24" s="104" t="s">
        <v>56</v>
      </c>
      <c r="G24" s="103" t="s">
        <v>26</v>
      </c>
      <c r="H24" s="113">
        <v>19549.2</v>
      </c>
      <c r="I24" s="140">
        <v>37997</v>
      </c>
      <c r="J24" s="144">
        <f t="shared" si="5"/>
        <v>742810952</v>
      </c>
      <c r="K24" s="51">
        <f t="shared" si="1"/>
        <v>5.1502868553945994E-2</v>
      </c>
      <c r="M24" s="67">
        <v>4.5</v>
      </c>
      <c r="N24" s="67">
        <v>4.5000000000000302</v>
      </c>
      <c r="O24" s="68" t="str">
        <v>***</v>
      </c>
      <c r="P24" s="69" t="str">
        <v>SUMINISTRO E INSTALACIÓN TUBERÍA EN PVC-ALCANTARILLADO, DIÁMETRO 36"</v>
      </c>
      <c r="Q24" s="67" t="str">
        <v>ML</v>
      </c>
      <c r="R24" s="70">
        <v>108</v>
      </c>
      <c r="S24" s="71">
        <v>2195307</v>
      </c>
      <c r="T24" s="72">
        <v>237093156</v>
      </c>
      <c r="U24" s="73">
        <v>1.6438876696190947E-2</v>
      </c>
      <c r="V24" s="49">
        <f t="shared" si="4"/>
        <v>0.8828241399428487</v>
      </c>
      <c r="W24" s="48" t="b">
        <f t="shared" si="2"/>
        <v>0</v>
      </c>
      <c r="X24" s="48"/>
      <c r="Y24" s="48" t="b">
        <f t="shared" si="3"/>
        <v>0</v>
      </c>
      <c r="AC24" s="78"/>
      <c r="AD24" s="78"/>
      <c r="AE24" s="78"/>
      <c r="AF24" s="78"/>
      <c r="AG24" s="78"/>
      <c r="AH24" s="78"/>
      <c r="AI24" s="78"/>
      <c r="AJ24" s="79"/>
      <c r="AK24" s="80"/>
      <c r="AL24" s="8"/>
      <c r="AM24" s="8"/>
      <c r="AN24" s="8"/>
      <c r="AO24" s="8"/>
    </row>
    <row r="25" spans="1:41" ht="36" x14ac:dyDescent="0.25">
      <c r="A25" s="2"/>
      <c r="B25" s="18"/>
      <c r="C25" s="110">
        <v>3.1</v>
      </c>
      <c r="D25" s="145">
        <v>4.4200000000000204</v>
      </c>
      <c r="E25" s="111" t="s">
        <v>23</v>
      </c>
      <c r="F25" s="101" t="s">
        <v>36</v>
      </c>
      <c r="G25" s="111" t="s">
        <v>26</v>
      </c>
      <c r="H25" s="112">
        <v>11551.8</v>
      </c>
      <c r="I25" s="132">
        <v>17429</v>
      </c>
      <c r="J25" s="146">
        <f>ROUND(H25*I25,0)</f>
        <v>201336322</v>
      </c>
      <c r="K25" s="51">
        <f t="shared" si="1"/>
        <v>1.3959673183575981E-2</v>
      </c>
      <c r="M25" s="67">
        <v>3.1</v>
      </c>
      <c r="N25" s="67">
        <v>4.4200000000000204</v>
      </c>
      <c r="O25" s="68" t="str">
        <v>***</v>
      </c>
      <c r="P25" s="69" t="str">
        <v xml:space="preserve">SUMINISTRO  E  INSTALACIÓN  DE  GEOTEXTIL NT 2500 (ESTABILIZACIÓN, FILTRO Y SEPARACIÓN) </v>
      </c>
      <c r="Q25" s="67" t="str">
        <v>M2</v>
      </c>
      <c r="R25" s="70">
        <v>11551.8</v>
      </c>
      <c r="S25" s="71">
        <v>17429</v>
      </c>
      <c r="T25" s="72">
        <v>201336322</v>
      </c>
      <c r="U25" s="73">
        <v>1.3959673183575981E-2</v>
      </c>
      <c r="V25" s="49">
        <f t="shared" si="4"/>
        <v>0.89678381312642463</v>
      </c>
      <c r="W25" s="48" t="b">
        <f t="shared" si="2"/>
        <v>0</v>
      </c>
      <c r="X25" s="48"/>
      <c r="Y25" s="48" t="b">
        <f t="shared" si="3"/>
        <v>0</v>
      </c>
      <c r="AC25" s="78"/>
      <c r="AD25" s="78"/>
      <c r="AE25" s="78"/>
      <c r="AF25" s="78"/>
      <c r="AG25" s="78"/>
      <c r="AH25" s="78"/>
      <c r="AI25" s="78"/>
      <c r="AJ25" s="79"/>
      <c r="AK25" s="80"/>
      <c r="AL25" s="8"/>
      <c r="AM25" s="8"/>
      <c r="AN25" s="8"/>
      <c r="AO25" s="8"/>
    </row>
    <row r="26" spans="1:41" ht="15.6" customHeight="1" x14ac:dyDescent="0.25">
      <c r="A26" s="2"/>
      <c r="B26" s="18"/>
      <c r="C26" s="98">
        <v>3.2</v>
      </c>
      <c r="D26" s="147">
        <v>4.2200000000000104</v>
      </c>
      <c r="E26" s="97" t="s">
        <v>57</v>
      </c>
      <c r="F26" s="104" t="s">
        <v>32</v>
      </c>
      <c r="G26" s="97" t="s">
        <v>20</v>
      </c>
      <c r="H26" s="113">
        <v>4265.28</v>
      </c>
      <c r="I26" s="140">
        <v>150794</v>
      </c>
      <c r="J26" s="148">
        <f>ROUND(H26*I26,0)</f>
        <v>643178632</v>
      </c>
      <c r="K26" s="51">
        <f t="shared" si="1"/>
        <v>4.459485209717641E-2</v>
      </c>
      <c r="M26" s="67">
        <v>2.5</v>
      </c>
      <c r="N26" s="67">
        <v>3.5</v>
      </c>
      <c r="O26" s="68" t="str">
        <v>420.1</v>
      </c>
      <c r="P26" s="69" t="str">
        <v>RIEGO DE IMPRIMACIÓN</v>
      </c>
      <c r="Q26" s="67" t="str">
        <v>M2</v>
      </c>
      <c r="R26" s="70">
        <v>19549.2</v>
      </c>
      <c r="S26" s="71">
        <v>8373</v>
      </c>
      <c r="T26" s="72">
        <v>163685452</v>
      </c>
      <c r="U26" s="73">
        <v>1.1349146503361244E-2</v>
      </c>
      <c r="V26" s="49">
        <f t="shared" si="4"/>
        <v>0.90813295962978591</v>
      </c>
      <c r="W26" s="48" t="b">
        <f t="shared" si="2"/>
        <v>0</v>
      </c>
      <c r="X26" s="48"/>
      <c r="Y26" s="48" t="b">
        <f t="shared" si="3"/>
        <v>0</v>
      </c>
      <c r="AC26" s="78"/>
      <c r="AD26" s="78"/>
      <c r="AE26" s="78"/>
      <c r="AF26" s="78"/>
      <c r="AG26" s="78"/>
      <c r="AH26" s="78"/>
      <c r="AI26" s="78"/>
      <c r="AJ26" s="79"/>
      <c r="AK26" s="80"/>
      <c r="AL26" s="8"/>
      <c r="AM26" s="8"/>
      <c r="AN26" s="8"/>
      <c r="AO26" s="8"/>
    </row>
    <row r="27" spans="1:41" ht="27.6" x14ac:dyDescent="0.25">
      <c r="A27" s="2"/>
      <c r="B27" s="18"/>
      <c r="C27" s="95">
        <v>3.3</v>
      </c>
      <c r="D27" s="147">
        <v>3.11</v>
      </c>
      <c r="E27" s="97"/>
      <c r="F27" s="104" t="s">
        <v>31</v>
      </c>
      <c r="G27" s="97" t="s">
        <v>37</v>
      </c>
      <c r="H27" s="113">
        <v>2962</v>
      </c>
      <c r="I27" s="140">
        <v>45603</v>
      </c>
      <c r="J27" s="148">
        <f t="shared" ref="J27:J28" si="6">ROUND(H27*I27,0)</f>
        <v>135076086</v>
      </c>
      <c r="K27" s="51">
        <f t="shared" si="1"/>
        <v>9.3655133695975789E-3</v>
      </c>
      <c r="M27" s="67">
        <v>2.1</v>
      </c>
      <c r="N27" s="67">
        <v>3.22</v>
      </c>
      <c r="O27" s="68" t="str">
        <v>***</v>
      </c>
      <c r="P27" s="69" t="str">
        <v>RAJÓN PARA MEJORAMIENTO DE LA SUBRASANTE</v>
      </c>
      <c r="Q27" s="67" t="str">
        <v>M3</v>
      </c>
      <c r="R27" s="70">
        <v>784.07999999999993</v>
      </c>
      <c r="S27" s="71">
        <v>183345</v>
      </c>
      <c r="T27" s="72">
        <v>143757148</v>
      </c>
      <c r="U27" s="73">
        <v>9.9674156354309651E-3</v>
      </c>
      <c r="V27" s="49">
        <f t="shared" si="4"/>
        <v>0.91810037526521682</v>
      </c>
      <c r="W27" s="48" t="b">
        <f t="shared" si="2"/>
        <v>0</v>
      </c>
      <c r="X27" s="48"/>
      <c r="Y27" s="48" t="b">
        <f t="shared" si="3"/>
        <v>0</v>
      </c>
      <c r="AC27" s="78"/>
      <c r="AD27" s="78"/>
      <c r="AE27" s="78"/>
      <c r="AF27" s="78"/>
      <c r="AG27" s="78"/>
      <c r="AH27" s="78"/>
      <c r="AI27" s="78"/>
      <c r="AJ27" s="79"/>
      <c r="AK27" s="80"/>
      <c r="AL27" s="8"/>
      <c r="AM27" s="8"/>
      <c r="AN27" s="8"/>
      <c r="AO27" s="8"/>
    </row>
    <row r="28" spans="1:41" ht="27.9" customHeight="1" x14ac:dyDescent="0.25">
      <c r="A28" s="2"/>
      <c r="B28" s="18"/>
      <c r="C28" s="98">
        <v>3.4</v>
      </c>
      <c r="D28" s="149" t="s">
        <v>27</v>
      </c>
      <c r="E28" s="99"/>
      <c r="F28" s="104" t="s">
        <v>58</v>
      </c>
      <c r="G28" s="97" t="s">
        <v>20</v>
      </c>
      <c r="H28" s="113">
        <v>959.68799999999999</v>
      </c>
      <c r="I28" s="140">
        <v>892200</v>
      </c>
      <c r="J28" s="148">
        <f t="shared" si="6"/>
        <v>856233634</v>
      </c>
      <c r="K28" s="51">
        <f t="shared" si="1"/>
        <v>5.9367041081765722E-2</v>
      </c>
      <c r="M28" s="67">
        <v>3.3</v>
      </c>
      <c r="N28" s="67">
        <v>3.11</v>
      </c>
      <c r="O28" s="68">
        <v>0</v>
      </c>
      <c r="P28" s="69" t="str">
        <v>TUBERÍA DRENAJE PVC 110, INC TRITURADO</v>
      </c>
      <c r="Q28" s="67" t="str">
        <v>ML</v>
      </c>
      <c r="R28" s="70">
        <v>2962</v>
      </c>
      <c r="S28" s="71">
        <v>45603</v>
      </c>
      <c r="T28" s="72">
        <v>135076086</v>
      </c>
      <c r="U28" s="73">
        <v>9.3655133695975789E-3</v>
      </c>
      <c r="V28" s="49">
        <f t="shared" si="4"/>
        <v>0.92746588863481438</v>
      </c>
      <c r="W28" s="48" t="b">
        <f t="shared" si="2"/>
        <v>0</v>
      </c>
      <c r="X28" s="48"/>
      <c r="Y28" s="48" t="b">
        <f t="shared" si="3"/>
        <v>0</v>
      </c>
      <c r="AC28" s="78"/>
      <c r="AD28" s="78"/>
      <c r="AE28" s="78"/>
      <c r="AF28" s="78"/>
      <c r="AG28" s="78"/>
      <c r="AH28" s="78"/>
      <c r="AI28" s="78"/>
      <c r="AJ28" s="79"/>
      <c r="AK28" s="80"/>
      <c r="AL28" s="8"/>
      <c r="AM28" s="8"/>
      <c r="AN28" s="8"/>
      <c r="AO28" s="8"/>
    </row>
    <row r="29" spans="1:41" ht="26.4" customHeight="1" thickBot="1" x14ac:dyDescent="0.3">
      <c r="A29" s="2"/>
      <c r="B29" s="18"/>
      <c r="C29" s="106">
        <v>3.5</v>
      </c>
      <c r="D29" s="150">
        <v>4.5200000000000298</v>
      </c>
      <c r="E29" s="107" t="s">
        <v>59</v>
      </c>
      <c r="F29" s="108" t="s">
        <v>12</v>
      </c>
      <c r="G29" s="107" t="s">
        <v>21</v>
      </c>
      <c r="H29" s="109">
        <v>38820.83873684211</v>
      </c>
      <c r="I29" s="151">
        <v>11310</v>
      </c>
      <c r="J29" s="152">
        <f>ROUND(H29*I29,0)</f>
        <v>439063686</v>
      </c>
      <c r="K29" s="51">
        <f t="shared" si="1"/>
        <v>3.0442522752234566E-2</v>
      </c>
      <c r="M29" s="67">
        <v>4.4000000000000004</v>
      </c>
      <c r="N29" s="67">
        <v>4.5200000000000298</v>
      </c>
      <c r="O29" s="68" t="str">
        <v>640.1</v>
      </c>
      <c r="P29" s="69" t="str">
        <v>SUMINISTRO FIGURADO Y ARMADO DE ACERO DE REFUERZO 60000 PSI</v>
      </c>
      <c r="Q29" s="67" t="str">
        <v>KG</v>
      </c>
      <c r="R29" s="70">
        <v>9081.7108199999984</v>
      </c>
      <c r="S29" s="71">
        <v>11310</v>
      </c>
      <c r="T29" s="72">
        <v>102714149</v>
      </c>
      <c r="U29" s="73">
        <v>7.1216953658720739E-3</v>
      </c>
      <c r="V29" s="49">
        <f t="shared" si="4"/>
        <v>0.93458758400068642</v>
      </c>
      <c r="W29" s="48" t="b">
        <f t="shared" si="2"/>
        <v>0</v>
      </c>
      <c r="X29" s="48"/>
      <c r="Y29" s="48" t="b">
        <f t="shared" si="3"/>
        <v>0</v>
      </c>
      <c r="AC29" s="78"/>
      <c r="AD29" s="78"/>
      <c r="AE29" s="78"/>
      <c r="AF29" s="78"/>
      <c r="AG29" s="78"/>
      <c r="AH29" s="78"/>
      <c r="AI29" s="78"/>
      <c r="AJ29" s="79"/>
      <c r="AK29" s="80"/>
      <c r="AL29" s="8"/>
      <c r="AM29" s="8"/>
      <c r="AN29" s="8"/>
      <c r="AO29" s="8"/>
    </row>
    <row r="30" spans="1:41" ht="26.4" customHeight="1" x14ac:dyDescent="0.25">
      <c r="A30" s="2"/>
      <c r="B30" s="18"/>
      <c r="C30" s="110">
        <v>4.0999999999999996</v>
      </c>
      <c r="D30" s="145">
        <v>4.24000000000001</v>
      </c>
      <c r="E30" s="111" t="s">
        <v>60</v>
      </c>
      <c r="F30" s="101" t="s">
        <v>33</v>
      </c>
      <c r="G30" s="111" t="s">
        <v>20</v>
      </c>
      <c r="H30" s="112">
        <v>111.62587500000001</v>
      </c>
      <c r="I30" s="132">
        <v>661600</v>
      </c>
      <c r="J30" s="146">
        <f>ROUND(H30*I30,0)</f>
        <v>73851679</v>
      </c>
      <c r="K30" s="51">
        <f t="shared" si="1"/>
        <v>5.120513242008868E-3</v>
      </c>
      <c r="M30" s="67">
        <v>5.6</v>
      </c>
      <c r="N30" s="67">
        <v>4.5</v>
      </c>
      <c r="O30" s="68" t="str">
        <v>630 P</v>
      </c>
      <c r="P30" s="69" t="str">
        <v>CONCRETOS f´c =3500 psi (elevaciones)</v>
      </c>
      <c r="Q30" s="67" t="str">
        <v>M3</v>
      </c>
      <c r="R30" s="70">
        <v>70</v>
      </c>
      <c r="S30" s="71">
        <v>1341311</v>
      </c>
      <c r="T30" s="72">
        <v>93891770</v>
      </c>
      <c r="U30" s="73">
        <v>6.5099948722987192E-3</v>
      </c>
      <c r="V30" s="49">
        <f t="shared" si="4"/>
        <v>0.94109757887298517</v>
      </c>
      <c r="W30" s="48" t="b">
        <f t="shared" si="2"/>
        <v>0</v>
      </c>
      <c r="X30" s="48"/>
      <c r="Y30" s="48" t="b">
        <f t="shared" si="3"/>
        <v>0</v>
      </c>
      <c r="AC30" s="78"/>
      <c r="AD30" s="78"/>
      <c r="AE30" s="78"/>
      <c r="AF30" s="78"/>
      <c r="AG30" s="78"/>
      <c r="AH30" s="78"/>
      <c r="AI30" s="78"/>
      <c r="AJ30" s="79"/>
      <c r="AK30" s="80"/>
      <c r="AL30" s="8"/>
      <c r="AM30" s="8"/>
      <c r="AN30" s="8"/>
      <c r="AO30" s="8"/>
    </row>
    <row r="31" spans="1:41" ht="26.4" customHeight="1" x14ac:dyDescent="0.25">
      <c r="A31" s="2"/>
      <c r="B31" s="18"/>
      <c r="C31" s="98">
        <v>4.2</v>
      </c>
      <c r="D31" s="147">
        <v>4.5999999999999996</v>
      </c>
      <c r="E31" s="97" t="s">
        <v>61</v>
      </c>
      <c r="F31" s="104" t="s">
        <v>62</v>
      </c>
      <c r="G31" s="97" t="s">
        <v>20</v>
      </c>
      <c r="H31" s="113">
        <v>37.188000000000002</v>
      </c>
      <c r="I31" s="140">
        <v>1056626</v>
      </c>
      <c r="J31" s="148">
        <f>ROUND(H31*I31,0)</f>
        <v>39293808</v>
      </c>
      <c r="K31" s="51">
        <f t="shared" si="1"/>
        <v>2.7244399439172399E-3</v>
      </c>
      <c r="M31" s="67">
        <v>2.6</v>
      </c>
      <c r="N31" s="67">
        <v>3.6</v>
      </c>
      <c r="O31" s="68" t="str">
        <v>421.1</v>
      </c>
      <c r="P31" s="69" t="str">
        <v>RIEGO DE LIGA CON EMULSIÓN ASFÁLTICA CRR-1</v>
      </c>
      <c r="Q31" s="67" t="str">
        <v>M2</v>
      </c>
      <c r="R31" s="70">
        <v>19549.2</v>
      </c>
      <c r="S31" s="71">
        <v>4101</v>
      </c>
      <c r="T31" s="72">
        <v>80171269</v>
      </c>
      <c r="U31" s="73">
        <v>5.5586826203796276E-3</v>
      </c>
      <c r="V31" s="49">
        <f t="shared" si="4"/>
        <v>0.94665626149336479</v>
      </c>
      <c r="W31" s="48" t="b">
        <f t="shared" si="2"/>
        <v>0</v>
      </c>
      <c r="X31" s="48"/>
      <c r="Y31" s="48" t="b">
        <f t="shared" si="3"/>
        <v>0</v>
      </c>
      <c r="AC31" s="78"/>
      <c r="AD31" s="78"/>
      <c r="AE31" s="78"/>
      <c r="AF31" s="78"/>
      <c r="AG31" s="78"/>
      <c r="AH31" s="78"/>
      <c r="AI31" s="78"/>
      <c r="AJ31" s="79"/>
      <c r="AK31" s="80"/>
      <c r="AL31" s="8"/>
      <c r="AM31" s="8"/>
      <c r="AN31" s="8"/>
      <c r="AO31" s="8"/>
    </row>
    <row r="32" spans="1:41" ht="56.1" customHeight="1" x14ac:dyDescent="0.25">
      <c r="A32" s="2"/>
      <c r="B32" s="18"/>
      <c r="C32" s="95">
        <v>4.3</v>
      </c>
      <c r="D32" s="147">
        <v>4.7</v>
      </c>
      <c r="E32" s="97" t="s">
        <v>61</v>
      </c>
      <c r="F32" s="104" t="s">
        <v>63</v>
      </c>
      <c r="G32" s="97" t="s">
        <v>20</v>
      </c>
      <c r="H32" s="113">
        <v>56.722499999999997</v>
      </c>
      <c r="I32" s="140">
        <v>1289326</v>
      </c>
      <c r="J32" s="148">
        <f t="shared" ref="J32:J36" si="7">ROUND(H32*I32,0)</f>
        <v>73133794</v>
      </c>
      <c r="K32" s="51">
        <f t="shared" si="1"/>
        <v>5.0707386167259481E-3</v>
      </c>
      <c r="M32" s="67">
        <v>4.0999999999999996</v>
      </c>
      <c r="N32" s="67">
        <v>4.24000000000001</v>
      </c>
      <c r="O32" s="68" t="str">
        <v>630.6</v>
      </c>
      <c r="P32" s="69" t="str">
        <v>CONCRETO CLASE F, 2000 PSI PARA SOLADOS Y ATRAQUES</v>
      </c>
      <c r="Q32" s="67" t="str">
        <v>M3</v>
      </c>
      <c r="R32" s="70">
        <v>111.62587500000001</v>
      </c>
      <c r="S32" s="71">
        <v>661600</v>
      </c>
      <c r="T32" s="72">
        <v>73851679</v>
      </c>
      <c r="U32" s="73">
        <v>5.120513242008868E-3</v>
      </c>
      <c r="V32" s="49">
        <f t="shared" si="4"/>
        <v>0.9517767747353737</v>
      </c>
      <c r="W32" s="48" t="b">
        <f t="shared" si="2"/>
        <v>0</v>
      </c>
      <c r="X32" s="48"/>
      <c r="Y32" s="48" t="b">
        <f t="shared" si="3"/>
        <v>0</v>
      </c>
      <c r="AC32" s="78"/>
      <c r="AD32" s="78"/>
      <c r="AE32" s="78"/>
      <c r="AF32" s="78"/>
      <c r="AG32" s="78"/>
      <c r="AH32" s="78"/>
      <c r="AI32" s="78"/>
      <c r="AJ32" s="79"/>
      <c r="AK32" s="80"/>
      <c r="AL32" s="8"/>
      <c r="AM32" s="8"/>
      <c r="AN32" s="8"/>
      <c r="AO32" s="8"/>
    </row>
    <row r="33" spans="1:42" ht="26.4" customHeight="1" x14ac:dyDescent="0.25">
      <c r="A33" s="2"/>
      <c r="B33" s="18"/>
      <c r="C33" s="98">
        <v>4.4000000000000004</v>
      </c>
      <c r="D33" s="153">
        <v>4.5200000000000298</v>
      </c>
      <c r="E33" s="99" t="s">
        <v>59</v>
      </c>
      <c r="F33" s="104" t="s">
        <v>12</v>
      </c>
      <c r="G33" s="97" t="s">
        <v>21</v>
      </c>
      <c r="H33" s="113">
        <v>9081.7108199999984</v>
      </c>
      <c r="I33" s="140">
        <v>11310</v>
      </c>
      <c r="J33" s="148">
        <f>ROUND(H33*I33,0)</f>
        <v>102714149</v>
      </c>
      <c r="K33" s="51">
        <f t="shared" si="1"/>
        <v>7.1216953658720739E-3</v>
      </c>
      <c r="M33" s="67">
        <v>4.3</v>
      </c>
      <c r="N33" s="67">
        <v>4.7</v>
      </c>
      <c r="O33" s="68" t="str">
        <v>630.4</v>
      </c>
      <c r="P33" s="69" t="str">
        <v>CONCRETOS CLASE D, f´c =3000 psi (elevaciones)</v>
      </c>
      <c r="Q33" s="67" t="str">
        <v>M3</v>
      </c>
      <c r="R33" s="70">
        <v>56.722499999999997</v>
      </c>
      <c r="S33" s="71">
        <v>1289326</v>
      </c>
      <c r="T33" s="72">
        <v>73133794</v>
      </c>
      <c r="U33" s="73">
        <v>5.0707386167259481E-3</v>
      </c>
      <c r="V33" s="49">
        <f t="shared" si="4"/>
        <v>0.95684751335209961</v>
      </c>
      <c r="W33" s="48" t="b">
        <f t="shared" si="2"/>
        <v>0</v>
      </c>
      <c r="X33" s="48"/>
      <c r="Y33" s="48" t="b">
        <f t="shared" si="3"/>
        <v>0</v>
      </c>
      <c r="AC33" s="78"/>
      <c r="AD33" s="78"/>
      <c r="AE33" s="78"/>
      <c r="AF33" s="78"/>
      <c r="AG33" s="78"/>
      <c r="AH33" s="78"/>
      <c r="AI33" s="78"/>
      <c r="AJ33" s="79"/>
      <c r="AK33" s="80"/>
      <c r="AL33" s="8"/>
      <c r="AM33" s="8"/>
      <c r="AN33" s="8"/>
      <c r="AO33" s="8"/>
    </row>
    <row r="34" spans="1:42" ht="26.4" customHeight="1" x14ac:dyDescent="0.25">
      <c r="A34" s="2"/>
      <c r="B34" s="18"/>
      <c r="C34" s="98">
        <v>4.5</v>
      </c>
      <c r="D34" s="153">
        <v>4.5000000000000302</v>
      </c>
      <c r="E34" s="99" t="s">
        <v>23</v>
      </c>
      <c r="F34" s="104" t="s">
        <v>64</v>
      </c>
      <c r="G34" s="97" t="s">
        <v>37</v>
      </c>
      <c r="H34" s="113">
        <v>108</v>
      </c>
      <c r="I34" s="140">
        <v>2195307</v>
      </c>
      <c r="J34" s="148">
        <f t="shared" ref="J34:J35" si="8">ROUND(H34*I34,0)</f>
        <v>237093156</v>
      </c>
      <c r="K34" s="51">
        <f t="shared" si="1"/>
        <v>1.6438876696190947E-2</v>
      </c>
      <c r="M34" s="67">
        <v>2.2000000000000002</v>
      </c>
      <c r="N34" s="67">
        <v>3.15</v>
      </c>
      <c r="O34" s="68">
        <v>311.10000000000002</v>
      </c>
      <c r="P34" s="69" t="str">
        <v>AFIRMADO</v>
      </c>
      <c r="Q34" s="67" t="str">
        <v>M3</v>
      </c>
      <c r="R34" s="70">
        <v>435.6</v>
      </c>
      <c r="S34" s="71">
        <v>119312</v>
      </c>
      <c r="T34" s="72">
        <v>51972307</v>
      </c>
      <c r="U34" s="73">
        <v>3.6035048872924097E-3</v>
      </c>
      <c r="V34" s="49">
        <f t="shared" si="4"/>
        <v>0.96045101823939205</v>
      </c>
      <c r="W34" s="48" t="b">
        <f t="shared" si="2"/>
        <v>0</v>
      </c>
      <c r="X34" s="48"/>
      <c r="Y34" s="48" t="b">
        <f t="shared" si="3"/>
        <v>0</v>
      </c>
      <c r="AC34" s="78"/>
      <c r="AD34" s="78"/>
      <c r="AE34" s="78"/>
      <c r="AF34" s="78"/>
      <c r="AG34" s="78"/>
      <c r="AH34" s="78"/>
      <c r="AI34" s="78"/>
      <c r="AJ34" s="79"/>
      <c r="AK34" s="80"/>
      <c r="AL34" s="8"/>
      <c r="AM34" s="8"/>
      <c r="AN34" s="8"/>
      <c r="AO34" s="8"/>
    </row>
    <row r="35" spans="1:42" s="40" customFormat="1" ht="26.4" customHeight="1" x14ac:dyDescent="0.25">
      <c r="A35" s="37"/>
      <c r="B35" s="38"/>
      <c r="C35" s="98">
        <v>4.5999999999999996</v>
      </c>
      <c r="D35" s="153">
        <v>4.2300000000000102</v>
      </c>
      <c r="E35" s="99" t="s">
        <v>65</v>
      </c>
      <c r="F35" s="104" t="s">
        <v>40</v>
      </c>
      <c r="G35" s="97" t="s">
        <v>20</v>
      </c>
      <c r="H35" s="113">
        <v>300.73680000000002</v>
      </c>
      <c r="I35" s="140">
        <v>142113</v>
      </c>
      <c r="J35" s="148">
        <f t="shared" si="8"/>
        <v>42738609</v>
      </c>
      <c r="K35" s="51">
        <f t="shared" si="1"/>
        <v>2.963285551429906E-3</v>
      </c>
      <c r="L35" s="39"/>
      <c r="M35" s="67">
        <v>4.5999999999999996</v>
      </c>
      <c r="N35" s="67">
        <v>4.2300000000000102</v>
      </c>
      <c r="O35" s="68" t="str">
        <v>610.1</v>
      </c>
      <c r="P35" s="69" t="str">
        <v>RELLENO PARA ESTRUCTURAS</v>
      </c>
      <c r="Q35" s="67" t="str">
        <v>M3</v>
      </c>
      <c r="R35" s="70">
        <v>300.73680000000002</v>
      </c>
      <c r="S35" s="71">
        <v>142113</v>
      </c>
      <c r="T35" s="72">
        <v>42738609</v>
      </c>
      <c r="U35" s="73">
        <v>2.963285551429906E-3</v>
      </c>
      <c r="V35" s="49">
        <f t="shared" si="4"/>
        <v>0.96341430379082194</v>
      </c>
      <c r="W35" s="48" t="b">
        <f t="shared" si="2"/>
        <v>0</v>
      </c>
      <c r="X35" s="50"/>
      <c r="Y35" s="48" t="b">
        <f t="shared" si="3"/>
        <v>0</v>
      </c>
      <c r="Z35" s="39"/>
      <c r="AA35" s="39"/>
      <c r="AB35" s="39"/>
      <c r="AC35" s="37"/>
      <c r="AD35" s="37"/>
      <c r="AE35" s="37"/>
      <c r="AF35" s="37"/>
      <c r="AG35" s="37"/>
      <c r="AH35" s="37"/>
      <c r="AI35" s="37"/>
      <c r="AJ35" s="84" t="e">
        <f>+#REF!/J37</f>
        <v>#REF!</v>
      </c>
      <c r="AK35" s="36"/>
      <c r="AL35" s="8"/>
      <c r="AM35" s="8"/>
      <c r="AN35" s="8"/>
      <c r="AO35" s="8"/>
    </row>
    <row r="36" spans="1:42" s="40" customFormat="1" ht="26.4" customHeight="1" x14ac:dyDescent="0.25">
      <c r="A36" s="37"/>
      <c r="B36" s="38"/>
      <c r="C36" s="98">
        <v>4.7</v>
      </c>
      <c r="D36" s="149">
        <v>1.1000000000000001</v>
      </c>
      <c r="E36" s="99" t="s">
        <v>66</v>
      </c>
      <c r="F36" s="104" t="s">
        <v>67</v>
      </c>
      <c r="G36" s="97" t="s">
        <v>20</v>
      </c>
      <c r="H36" s="113">
        <v>52.218935495581796</v>
      </c>
      <c r="I36" s="140">
        <v>308780</v>
      </c>
      <c r="J36" s="148">
        <f t="shared" si="7"/>
        <v>16124163</v>
      </c>
      <c r="K36" s="51">
        <f t="shared" si="1"/>
        <v>1.1179703870755524E-3</v>
      </c>
      <c r="L36" s="39"/>
      <c r="M36" s="67">
        <v>4.2</v>
      </c>
      <c r="N36" s="67">
        <v>4.5999999999999996</v>
      </c>
      <c r="O36" s="68" t="str">
        <v>630.4</v>
      </c>
      <c r="P36" s="69" t="str">
        <v>CONCRETOS CLASE D, f´c =3000 psi (bases)</v>
      </c>
      <c r="Q36" s="67" t="str">
        <v>M3</v>
      </c>
      <c r="R36" s="70">
        <v>37.188000000000002</v>
      </c>
      <c r="S36" s="71">
        <v>1056626</v>
      </c>
      <c r="T36" s="72">
        <v>39293808</v>
      </c>
      <c r="U36" s="73">
        <v>2.7244399439172399E-3</v>
      </c>
      <c r="V36" s="49">
        <f t="shared" si="4"/>
        <v>0.96613874373473918</v>
      </c>
      <c r="W36" s="48" t="b">
        <f t="shared" si="2"/>
        <v>0</v>
      </c>
      <c r="X36" s="50"/>
      <c r="Y36" s="48" t="b">
        <f t="shared" si="3"/>
        <v>0</v>
      </c>
      <c r="Z36" s="39"/>
      <c r="AA36" s="39"/>
      <c r="AB36" s="39"/>
      <c r="AC36" s="78"/>
      <c r="AD36" s="78"/>
      <c r="AE36" s="78"/>
      <c r="AF36" s="78"/>
      <c r="AG36" s="78"/>
      <c r="AH36" s="78"/>
      <c r="AI36" s="78"/>
      <c r="AJ36" s="85" t="s">
        <v>13</v>
      </c>
      <c r="AK36" s="86"/>
      <c r="AL36" s="8"/>
      <c r="AM36" s="8"/>
      <c r="AN36" s="8"/>
      <c r="AO36" s="8"/>
    </row>
    <row r="37" spans="1:42" s="40" customFormat="1" ht="26.4" customHeight="1" thickBot="1" x14ac:dyDescent="0.3">
      <c r="A37" s="37"/>
      <c r="B37" s="38"/>
      <c r="C37" s="106">
        <v>4.8</v>
      </c>
      <c r="D37" s="150">
        <v>6.2</v>
      </c>
      <c r="E37" s="107" t="s">
        <v>68</v>
      </c>
      <c r="F37" s="108" t="s">
        <v>34</v>
      </c>
      <c r="G37" s="107" t="s">
        <v>39</v>
      </c>
      <c r="H37" s="109">
        <v>3</v>
      </c>
      <c r="I37" s="151">
        <v>361575</v>
      </c>
      <c r="J37" s="152">
        <f>ROUND(H37*I37,0)</f>
        <v>1084725</v>
      </c>
      <c r="K37" s="51">
        <f t="shared" si="1"/>
        <v>7.520951184384135E-5</v>
      </c>
      <c r="L37" s="39"/>
      <c r="M37" s="50">
        <v>5.5</v>
      </c>
      <c r="N37" s="50">
        <v>4.2300000000000102</v>
      </c>
      <c r="O37" s="50" t="str">
        <v>610.1</v>
      </c>
      <c r="P37" s="50" t="str">
        <v>RELLENO PARA ESTRUCTURAS</v>
      </c>
      <c r="Q37" s="50" t="str">
        <v>M3</v>
      </c>
      <c r="R37" s="50">
        <v>248</v>
      </c>
      <c r="S37" s="50">
        <v>142113</v>
      </c>
      <c r="T37" s="50">
        <v>35244024</v>
      </c>
      <c r="U37" s="50">
        <v>2.4436477821130967E-3</v>
      </c>
      <c r="V37" s="49">
        <f t="shared" si="4"/>
        <v>0.96858239151685233</v>
      </c>
      <c r="W37" s="48" t="b">
        <f t="shared" ref="W37:W43" si="9">V37&lt;0.8</f>
        <v>0</v>
      </c>
      <c r="X37" s="50"/>
      <c r="Y37" s="48" t="b">
        <f t="shared" ref="Y37:Y43" si="10">U37&gt;$X$13</f>
        <v>0</v>
      </c>
      <c r="Z37" s="39"/>
      <c r="AA37" s="39"/>
      <c r="AB37" s="39"/>
      <c r="AC37" s="37"/>
      <c r="AD37" s="37"/>
      <c r="AE37" s="37"/>
      <c r="AF37" s="37"/>
      <c r="AG37" s="37"/>
      <c r="AH37" s="37"/>
      <c r="AI37" s="37"/>
      <c r="AJ37" s="87">
        <f>7200000000-J37</f>
        <v>7198915275</v>
      </c>
      <c r="AK37" s="88"/>
      <c r="AL37" s="89"/>
      <c r="AM37" s="8"/>
      <c r="AN37" s="8"/>
      <c r="AO37" s="8"/>
    </row>
    <row r="38" spans="1:42" s="40" customFormat="1" ht="46.5" customHeight="1" x14ac:dyDescent="0.25">
      <c r="A38" s="37"/>
      <c r="B38" s="38"/>
      <c r="C38" s="110">
        <v>5.0999999999999996</v>
      </c>
      <c r="D38" s="145">
        <v>4.4200000000000204</v>
      </c>
      <c r="E38" s="111" t="s">
        <v>23</v>
      </c>
      <c r="F38" s="101" t="s">
        <v>36</v>
      </c>
      <c r="G38" s="111" t="s">
        <v>26</v>
      </c>
      <c r="H38" s="112">
        <v>170</v>
      </c>
      <c r="I38" s="132">
        <v>17429</v>
      </c>
      <c r="J38" s="146">
        <f>ROUND(H38*I38,0)</f>
        <v>2962930</v>
      </c>
      <c r="K38" s="51">
        <f t="shared" si="1"/>
        <v>2.0543503554124119E-4</v>
      </c>
      <c r="L38" s="39"/>
      <c r="M38" s="50">
        <v>4.7</v>
      </c>
      <c r="N38" s="50">
        <v>1.1000000000000001</v>
      </c>
      <c r="O38" s="50" t="str">
        <v>201 P</v>
      </c>
      <c r="P38" s="50" t="str">
        <v>DEMOLICIÓN CONCRETO ESTRUCTURAL (INCLUYE CARGUE Y RETIRO DE SOBRANTES A UNA DISTANCIA DE 5KM)</v>
      </c>
      <c r="Q38" s="50" t="str">
        <v>M3</v>
      </c>
      <c r="R38" s="50">
        <v>52.218935495581796</v>
      </c>
      <c r="S38" s="50">
        <v>308780</v>
      </c>
      <c r="T38" s="50">
        <v>16124163</v>
      </c>
      <c r="U38" s="50">
        <v>1.1179703870755524E-3</v>
      </c>
      <c r="V38" s="49">
        <f t="shared" si="4"/>
        <v>0.96970036190392783</v>
      </c>
      <c r="W38" s="48" t="b">
        <f t="shared" si="9"/>
        <v>0</v>
      </c>
      <c r="X38" s="50"/>
      <c r="Y38" s="48" t="b">
        <f t="shared" si="10"/>
        <v>0</v>
      </c>
      <c r="Z38" s="39"/>
      <c r="AA38" s="39"/>
      <c r="AB38" s="39"/>
      <c r="AC38" s="37"/>
      <c r="AD38" s="37"/>
      <c r="AE38" s="37"/>
      <c r="AF38" s="37"/>
      <c r="AG38" s="37"/>
      <c r="AH38" s="37"/>
      <c r="AI38" s="37"/>
      <c r="AJ38" s="37"/>
      <c r="AK38" s="90"/>
      <c r="AL38" s="8"/>
      <c r="AM38" s="8"/>
      <c r="AN38" s="8"/>
      <c r="AO38" s="8"/>
    </row>
    <row r="39" spans="1:42" s="40" customFormat="1" ht="48.75" customHeight="1" x14ac:dyDescent="0.25">
      <c r="A39" s="37"/>
      <c r="B39" s="38"/>
      <c r="C39" s="98">
        <v>5.2</v>
      </c>
      <c r="D39" s="147">
        <v>4.2200000000000104</v>
      </c>
      <c r="E39" s="97" t="s">
        <v>57</v>
      </c>
      <c r="F39" s="104" t="s">
        <v>32</v>
      </c>
      <c r="G39" s="97" t="s">
        <v>20</v>
      </c>
      <c r="H39" s="113">
        <v>12</v>
      </c>
      <c r="I39" s="140">
        <v>150794</v>
      </c>
      <c r="J39" s="148">
        <f>ROUND(H39*I39,0)</f>
        <v>1809528</v>
      </c>
      <c r="K39" s="51">
        <f t="shared" si="1"/>
        <v>1.254637973198392E-4</v>
      </c>
      <c r="L39" s="39"/>
      <c r="M39" s="50">
        <v>5.3</v>
      </c>
      <c r="N39" s="50">
        <v>3.11</v>
      </c>
      <c r="O39" s="50">
        <v>0</v>
      </c>
      <c r="P39" s="50" t="str">
        <v>TUBERÍA DRENAJE PVC 110, INC TRITURADO</v>
      </c>
      <c r="Q39" s="50" t="str">
        <v>ML</v>
      </c>
      <c r="R39" s="50">
        <v>100</v>
      </c>
      <c r="S39" s="50">
        <v>45603</v>
      </c>
      <c r="T39" s="50">
        <v>4560300</v>
      </c>
      <c r="U39" s="50">
        <v>3.16188837596137E-4</v>
      </c>
      <c r="V39" s="49">
        <f t="shared" si="4"/>
        <v>0.97001655074152393</v>
      </c>
      <c r="W39" s="48" t="b">
        <f t="shared" si="9"/>
        <v>0</v>
      </c>
      <c r="X39" s="50"/>
      <c r="Y39" s="48" t="b">
        <f t="shared" si="10"/>
        <v>0</v>
      </c>
      <c r="Z39" s="39"/>
      <c r="AA39" s="39"/>
      <c r="AB39" s="39"/>
      <c r="AC39" s="37"/>
      <c r="AD39" s="37"/>
      <c r="AE39" s="37"/>
      <c r="AF39" s="37"/>
      <c r="AG39" s="37"/>
      <c r="AH39" s="37"/>
      <c r="AI39" s="37"/>
      <c r="AJ39" s="37"/>
      <c r="AK39" s="90"/>
    </row>
    <row r="40" spans="1:42" s="40" customFormat="1" ht="30" customHeight="1" x14ac:dyDescent="0.25">
      <c r="A40" s="37"/>
      <c r="B40" s="38"/>
      <c r="C40" s="98">
        <v>5.3</v>
      </c>
      <c r="D40" s="147">
        <v>3.11</v>
      </c>
      <c r="E40" s="97"/>
      <c r="F40" s="104" t="s">
        <v>31</v>
      </c>
      <c r="G40" s="97" t="s">
        <v>37</v>
      </c>
      <c r="H40" s="113">
        <v>100</v>
      </c>
      <c r="I40" s="140">
        <v>45603</v>
      </c>
      <c r="J40" s="148">
        <f t="shared" ref="J40" si="11">ROUND(H40*I40,0)</f>
        <v>4560300</v>
      </c>
      <c r="K40" s="51">
        <f t="shared" si="1"/>
        <v>3.16188837596137E-4</v>
      </c>
      <c r="L40" s="39"/>
      <c r="M40" s="50">
        <v>5.0999999999999996</v>
      </c>
      <c r="N40" s="50">
        <v>4.4200000000000204</v>
      </c>
      <c r="O40" s="50" t="str">
        <v>***</v>
      </c>
      <c r="P40" s="50" t="str">
        <v xml:space="preserve">SUMINISTRO  E  INSTALACIÓN  DE  GEOTEXTIL NT 2500 (ESTABILIZACIÓN, FILTRO Y SEPARACIÓN) </v>
      </c>
      <c r="Q40" s="50" t="str">
        <v>M2</v>
      </c>
      <c r="R40" s="50">
        <v>170</v>
      </c>
      <c r="S40" s="50">
        <v>17429</v>
      </c>
      <c r="T40" s="50">
        <v>2962930</v>
      </c>
      <c r="U40" s="50">
        <v>2.0543503554124119E-4</v>
      </c>
      <c r="V40" s="49">
        <f t="shared" si="4"/>
        <v>0.9702219857770652</v>
      </c>
      <c r="W40" s="48" t="b">
        <f t="shared" si="9"/>
        <v>0</v>
      </c>
      <c r="X40" s="50"/>
      <c r="Y40" s="48" t="b">
        <f t="shared" si="10"/>
        <v>0</v>
      </c>
      <c r="Z40" s="39"/>
      <c r="AA40" s="39"/>
      <c r="AB40" s="39"/>
      <c r="AC40" s="37"/>
      <c r="AD40" s="37"/>
      <c r="AE40" s="37"/>
      <c r="AF40" s="37"/>
      <c r="AG40" s="37"/>
      <c r="AH40" s="37"/>
      <c r="AI40" s="37"/>
      <c r="AJ40" s="37"/>
      <c r="AK40" s="90"/>
    </row>
    <row r="41" spans="1:42" s="43" customFormat="1" ht="58.5" customHeight="1" x14ac:dyDescent="0.25">
      <c r="A41" s="37"/>
      <c r="B41" s="38"/>
      <c r="C41" s="98">
        <v>5.4</v>
      </c>
      <c r="D41" s="153">
        <v>4.2000000000000099</v>
      </c>
      <c r="E41" s="99" t="s">
        <v>23</v>
      </c>
      <c r="F41" s="104" t="s">
        <v>38</v>
      </c>
      <c r="G41" s="97" t="s">
        <v>39</v>
      </c>
      <c r="H41" s="113">
        <v>60</v>
      </c>
      <c r="I41" s="140">
        <v>34831</v>
      </c>
      <c r="J41" s="148">
        <f>ROUND(H41*I41,0)</f>
        <v>2089860</v>
      </c>
      <c r="K41" s="51">
        <f t="shared" si="1"/>
        <v>1.4490064340913161E-4</v>
      </c>
      <c r="L41" s="39"/>
      <c r="M41" s="50">
        <v>5.4</v>
      </c>
      <c r="N41" s="50">
        <v>4.2000000000000099</v>
      </c>
      <c r="O41" s="50" t="str">
        <v>***</v>
      </c>
      <c r="P41" s="50" t="str">
        <v>DREN EN TUBERÍA PVC SANITARIA, D=4" (PUENTES)</v>
      </c>
      <c r="Q41" s="50" t="str">
        <v>UN</v>
      </c>
      <c r="R41" s="50">
        <v>60</v>
      </c>
      <c r="S41" s="50">
        <v>34831</v>
      </c>
      <c r="T41" s="50">
        <v>2089860</v>
      </c>
      <c r="U41" s="50">
        <v>1.4490064340913161E-4</v>
      </c>
      <c r="V41" s="49">
        <f t="shared" si="4"/>
        <v>0.97036688642047431</v>
      </c>
      <c r="W41" s="48" t="b">
        <f t="shared" si="9"/>
        <v>0</v>
      </c>
      <c r="X41" s="50"/>
      <c r="Y41" s="48" t="b">
        <f t="shared" si="10"/>
        <v>0</v>
      </c>
      <c r="Z41" s="39"/>
      <c r="AA41" s="39"/>
      <c r="AB41" s="39"/>
      <c r="AC41" s="37"/>
      <c r="AD41" s="37"/>
      <c r="AE41" s="37"/>
      <c r="AF41" s="37"/>
      <c r="AG41" s="37"/>
      <c r="AH41" s="37"/>
      <c r="AI41" s="37"/>
      <c r="AJ41" s="37"/>
      <c r="AK41" s="91"/>
      <c r="AL41" s="92"/>
      <c r="AM41" s="41"/>
      <c r="AN41" s="42"/>
      <c r="AO41" s="41"/>
      <c r="AP41" s="41"/>
    </row>
    <row r="42" spans="1:42" ht="96.6" customHeight="1" x14ac:dyDescent="0.25">
      <c r="A42" s="2"/>
      <c r="B42" s="18"/>
      <c r="C42" s="98">
        <v>5.5</v>
      </c>
      <c r="D42" s="153">
        <v>4.2300000000000102</v>
      </c>
      <c r="E42" s="99" t="s">
        <v>65</v>
      </c>
      <c r="F42" s="104" t="s">
        <v>40</v>
      </c>
      <c r="G42" s="97" t="s">
        <v>20</v>
      </c>
      <c r="H42" s="113">
        <v>248</v>
      </c>
      <c r="I42" s="140">
        <v>142113</v>
      </c>
      <c r="J42" s="148">
        <f t="shared" ref="J42:J45" si="12">ROUND(H42*I42,0)</f>
        <v>35244024</v>
      </c>
      <c r="K42" s="51">
        <f t="shared" si="1"/>
        <v>2.4436477821130967E-3</v>
      </c>
      <c r="M42" s="48">
        <v>5.2</v>
      </c>
      <c r="N42" s="48">
        <v>4.2200000000000104</v>
      </c>
      <c r="O42" s="48" t="str">
        <v>673.1</v>
      </c>
      <c r="P42" s="48" t="str">
        <v>MATERIAL GRANULAR FILTRANTE</v>
      </c>
      <c r="Q42" s="48" t="str">
        <v>M3</v>
      </c>
      <c r="R42" s="48">
        <v>12</v>
      </c>
      <c r="S42" s="48">
        <v>150794</v>
      </c>
      <c r="T42" s="48">
        <v>1809528</v>
      </c>
      <c r="U42" s="48">
        <v>1.254637973198392E-4</v>
      </c>
      <c r="V42" s="49">
        <f t="shared" si="4"/>
        <v>0.97049235021779412</v>
      </c>
      <c r="W42" s="48" t="b">
        <f t="shared" si="9"/>
        <v>0</v>
      </c>
      <c r="X42" s="50"/>
      <c r="Y42" s="48" t="b">
        <f t="shared" si="10"/>
        <v>0</v>
      </c>
      <c r="AC42" s="2"/>
      <c r="AD42" s="2"/>
      <c r="AE42" s="2"/>
      <c r="AF42" s="2"/>
      <c r="AG42" s="2"/>
      <c r="AH42" s="2"/>
      <c r="AI42" s="2"/>
      <c r="AJ42" s="2"/>
      <c r="AK42" s="93"/>
      <c r="AL42" s="44"/>
      <c r="AN42" s="45"/>
      <c r="AO42" s="41"/>
      <c r="AP42" s="41"/>
    </row>
    <row r="43" spans="1:42" ht="42.6" customHeight="1" x14ac:dyDescent="0.25">
      <c r="A43" s="2"/>
      <c r="B43" s="18"/>
      <c r="C43" s="98">
        <v>5.6</v>
      </c>
      <c r="D43" s="153">
        <v>4.5</v>
      </c>
      <c r="E43" s="99" t="s">
        <v>69</v>
      </c>
      <c r="F43" s="104" t="s">
        <v>70</v>
      </c>
      <c r="G43" s="97" t="s">
        <v>20</v>
      </c>
      <c r="H43" s="113">
        <v>70</v>
      </c>
      <c r="I43" s="140">
        <v>1341311</v>
      </c>
      <c r="J43" s="148">
        <f t="shared" si="12"/>
        <v>93891770</v>
      </c>
      <c r="K43" s="51">
        <f t="shared" si="1"/>
        <v>6.5099948722987192E-3</v>
      </c>
      <c r="M43" s="48">
        <v>4.8</v>
      </c>
      <c r="N43" s="48">
        <v>6.2</v>
      </c>
      <c r="O43" s="48" t="str">
        <v>801.6</v>
      </c>
      <c r="P43" s="48" t="str">
        <v>LIMPIEZA DE ALCANTARILLAS CON DIÁMETRO MENOR O IGUAL A Ø= 36", INCLUYE RECTIFICACIÓN DE DESCOLES, Y RETIRO DE SOBRANTES A UNA DISTANCIA DE 5 KM</v>
      </c>
      <c r="Q43" s="48" t="str">
        <v>UN</v>
      </c>
      <c r="R43" s="48">
        <v>3</v>
      </c>
      <c r="S43" s="48">
        <v>361575</v>
      </c>
      <c r="T43" s="48">
        <v>1084725</v>
      </c>
      <c r="U43" s="48">
        <v>7.520951184384135E-5</v>
      </c>
      <c r="V43" s="49">
        <f t="shared" si="4"/>
        <v>0.97056755972963793</v>
      </c>
      <c r="W43" s="48" t="b">
        <f t="shared" si="9"/>
        <v>0</v>
      </c>
      <c r="X43" s="50"/>
      <c r="Y43" s="48" t="b">
        <f t="shared" si="10"/>
        <v>0</v>
      </c>
      <c r="AC43" s="2"/>
      <c r="AD43" s="2"/>
      <c r="AE43" s="2"/>
      <c r="AF43" s="2"/>
      <c r="AG43" s="2"/>
      <c r="AH43" s="2"/>
      <c r="AI43" s="2"/>
      <c r="AJ43" s="2"/>
      <c r="AN43" s="44"/>
      <c r="AO43" s="46"/>
      <c r="AP43" s="46"/>
    </row>
    <row r="44" spans="1:42" ht="18.600000000000001" thickBot="1" x14ac:dyDescent="0.3">
      <c r="A44" s="2"/>
      <c r="B44" s="47"/>
      <c r="C44" s="98">
        <v>5.7</v>
      </c>
      <c r="D44" s="153">
        <v>4.4000000000000004</v>
      </c>
      <c r="E44" s="99" t="s">
        <v>69</v>
      </c>
      <c r="F44" s="104" t="s">
        <v>71</v>
      </c>
      <c r="G44" s="97" t="s">
        <v>20</v>
      </c>
      <c r="H44" s="113">
        <v>70</v>
      </c>
      <c r="I44" s="140">
        <v>1106631</v>
      </c>
      <c r="J44" s="148">
        <f t="shared" si="12"/>
        <v>77464170</v>
      </c>
      <c r="K44" s="51">
        <f t="shared" si="1"/>
        <v>5.3709856517443035E-3</v>
      </c>
      <c r="V44" s="49"/>
      <c r="AC44" s="2"/>
      <c r="AD44" s="2"/>
      <c r="AE44" s="2"/>
      <c r="AF44" s="2"/>
      <c r="AG44" s="2"/>
      <c r="AH44" s="2"/>
      <c r="AI44" s="2"/>
      <c r="AJ44" s="2"/>
      <c r="AO44" s="46"/>
    </row>
    <row r="45" spans="1:42" ht="18.600000000000001" thickTop="1" x14ac:dyDescent="0.25">
      <c r="A45" s="2"/>
      <c r="B45" s="2"/>
      <c r="C45" s="98">
        <v>5.8</v>
      </c>
      <c r="D45" s="149">
        <v>4.24000000000001</v>
      </c>
      <c r="E45" s="99" t="s">
        <v>60</v>
      </c>
      <c r="F45" s="104" t="s">
        <v>33</v>
      </c>
      <c r="G45" s="97" t="s">
        <v>20</v>
      </c>
      <c r="H45" s="113">
        <v>10</v>
      </c>
      <c r="I45" s="140">
        <v>661600</v>
      </c>
      <c r="J45" s="148">
        <f t="shared" si="12"/>
        <v>6616000</v>
      </c>
      <c r="K45" s="51">
        <f t="shared" si="1"/>
        <v>4.5872099413109718E-4</v>
      </c>
      <c r="AC45" s="2"/>
      <c r="AD45" s="2"/>
      <c r="AE45" s="2"/>
      <c r="AF45" s="2"/>
      <c r="AG45" s="2"/>
      <c r="AH45" s="2"/>
      <c r="AI45" s="2"/>
      <c r="AJ45" s="2"/>
    </row>
    <row r="46" spans="1:42" ht="36.6" thickBot="1" x14ac:dyDescent="0.3">
      <c r="C46" s="106">
        <v>5.9</v>
      </c>
      <c r="D46" s="150">
        <v>4.5200000000000298</v>
      </c>
      <c r="E46" s="107" t="s">
        <v>59</v>
      </c>
      <c r="F46" s="108" t="s">
        <v>12</v>
      </c>
      <c r="G46" s="107" t="s">
        <v>21</v>
      </c>
      <c r="H46" s="109">
        <v>9906.7800000000007</v>
      </c>
      <c r="I46" s="151">
        <v>11310</v>
      </c>
      <c r="J46" s="152">
        <f>ROUND(H46*I46,0)</f>
        <v>112045682</v>
      </c>
      <c r="K46" s="51">
        <f t="shared" si="1"/>
        <v>7.7686981008368771E-3</v>
      </c>
    </row>
    <row r="47" spans="1:42" ht="18" x14ac:dyDescent="0.25">
      <c r="C47" s="95">
        <v>6.1</v>
      </c>
      <c r="D47" s="115">
        <v>7.1</v>
      </c>
      <c r="E47" s="116"/>
      <c r="F47" s="104" t="s">
        <v>72</v>
      </c>
      <c r="G47" s="103" t="s">
        <v>37</v>
      </c>
      <c r="H47" s="113">
        <v>8886</v>
      </c>
      <c r="I47" s="140">
        <v>7517</v>
      </c>
      <c r="J47" s="154">
        <f>ROUND(H47*I47,0)</f>
        <v>66796062</v>
      </c>
      <c r="K47" s="51">
        <f t="shared" si="1"/>
        <v>4.6313113610463126E-3</v>
      </c>
    </row>
    <row r="48" spans="1:42" ht="18" x14ac:dyDescent="0.25">
      <c r="C48" s="98">
        <v>6.2</v>
      </c>
      <c r="D48" s="147">
        <v>5.5</v>
      </c>
      <c r="E48" s="97" t="s">
        <v>73</v>
      </c>
      <c r="F48" s="104" t="s">
        <v>74</v>
      </c>
      <c r="G48" s="97" t="s">
        <v>37</v>
      </c>
      <c r="H48" s="113">
        <v>319</v>
      </c>
      <c r="I48" s="140">
        <v>278448</v>
      </c>
      <c r="J48" s="148">
        <f>ROUND(H48*I48,0)</f>
        <v>88824912</v>
      </c>
      <c r="K48" s="51">
        <f t="shared" si="1"/>
        <v>6.1586837872199549E-3</v>
      </c>
    </row>
    <row r="49" spans="3:11" ht="18" x14ac:dyDescent="0.25">
      <c r="C49" s="98">
        <v>6.3</v>
      </c>
      <c r="D49" s="147">
        <v>5.4</v>
      </c>
      <c r="E49" s="97" t="s">
        <v>75</v>
      </c>
      <c r="F49" s="104" t="s">
        <v>76</v>
      </c>
      <c r="G49" s="97" t="s">
        <v>39</v>
      </c>
      <c r="H49" s="113">
        <v>10</v>
      </c>
      <c r="I49" s="140">
        <v>133828</v>
      </c>
      <c r="J49" s="148">
        <f t="shared" ref="J49" si="13">ROUND(H49*I49,0)</f>
        <v>1338280</v>
      </c>
      <c r="K49" s="51">
        <f t="shared" si="1"/>
        <v>9.2789772071608938E-5</v>
      </c>
    </row>
    <row r="50" spans="3:11" ht="18" x14ac:dyDescent="0.25">
      <c r="C50" s="98">
        <v>6.4</v>
      </c>
      <c r="D50" s="153">
        <v>5.3</v>
      </c>
      <c r="E50" s="99" t="s">
        <v>77</v>
      </c>
      <c r="F50" s="104" t="s">
        <v>78</v>
      </c>
      <c r="G50" s="97" t="s">
        <v>39</v>
      </c>
      <c r="H50" s="113">
        <v>106</v>
      </c>
      <c r="I50" s="140">
        <v>159844</v>
      </c>
      <c r="J50" s="148">
        <f>ROUND(H50*I50,0)</f>
        <v>16943464</v>
      </c>
      <c r="K50" s="51">
        <f t="shared" si="1"/>
        <v>1.174776700439005E-3</v>
      </c>
    </row>
    <row r="51" spans="3:11" ht="36" x14ac:dyDescent="0.25">
      <c r="C51" s="98">
        <v>6.5</v>
      </c>
      <c r="D51" s="153" t="s">
        <v>30</v>
      </c>
      <c r="E51" s="99"/>
      <c r="F51" s="104" t="s">
        <v>79</v>
      </c>
      <c r="G51" s="97" t="s">
        <v>39</v>
      </c>
      <c r="H51" s="113">
        <v>80</v>
      </c>
      <c r="I51" s="140">
        <v>66860</v>
      </c>
      <c r="J51" s="148">
        <f t="shared" ref="J51:J55" si="14">ROUND(H51*I51,0)</f>
        <v>5348800</v>
      </c>
      <c r="K51" s="51">
        <f t="shared" si="1"/>
        <v>3.7085956067237194E-4</v>
      </c>
    </row>
    <row r="52" spans="3:11" ht="18" x14ac:dyDescent="0.25">
      <c r="C52" s="98">
        <v>6.6</v>
      </c>
      <c r="D52" s="153">
        <v>7.7</v>
      </c>
      <c r="E52" s="99"/>
      <c r="F52" s="104" t="s">
        <v>80</v>
      </c>
      <c r="G52" s="97" t="s">
        <v>39</v>
      </c>
      <c r="H52" s="113">
        <v>35</v>
      </c>
      <c r="I52" s="140">
        <v>799300</v>
      </c>
      <c r="J52" s="148">
        <f t="shared" si="14"/>
        <v>27975500</v>
      </c>
      <c r="K52" s="51">
        <f t="shared" si="1"/>
        <v>1.9396839738988073E-3</v>
      </c>
    </row>
    <row r="53" spans="3:11" ht="18" x14ac:dyDescent="0.25">
      <c r="C53" s="98">
        <v>6.7</v>
      </c>
      <c r="D53" s="153">
        <v>7.2</v>
      </c>
      <c r="E53" s="99"/>
      <c r="F53" s="104" t="s">
        <v>81</v>
      </c>
      <c r="G53" s="97" t="s">
        <v>26</v>
      </c>
      <c r="H53" s="113">
        <v>66.600000000000009</v>
      </c>
      <c r="I53" s="140">
        <v>85174</v>
      </c>
      <c r="J53" s="148">
        <f t="shared" si="14"/>
        <v>5672588</v>
      </c>
      <c r="K53" s="51">
        <f t="shared" si="1"/>
        <v>3.9330943268683981E-4</v>
      </c>
    </row>
    <row r="54" spans="3:11" ht="18" x14ac:dyDescent="0.25">
      <c r="C54" s="98">
        <v>6.8</v>
      </c>
      <c r="D54" s="149">
        <v>4.5999999999999996</v>
      </c>
      <c r="E54" s="99" t="s">
        <v>61</v>
      </c>
      <c r="F54" s="104" t="s">
        <v>62</v>
      </c>
      <c r="G54" s="97" t="s">
        <v>20</v>
      </c>
      <c r="H54" s="113">
        <v>12.9024</v>
      </c>
      <c r="I54" s="140">
        <v>1056626</v>
      </c>
      <c r="J54" s="148">
        <f t="shared" si="14"/>
        <v>13633011</v>
      </c>
      <c r="K54" s="51">
        <f t="shared" si="1"/>
        <v>9.4524612438334093E-4</v>
      </c>
    </row>
    <row r="55" spans="3:11" ht="18" x14ac:dyDescent="0.25">
      <c r="C55" s="155">
        <v>6.9</v>
      </c>
      <c r="D55" s="156">
        <v>4.2300000000000102</v>
      </c>
      <c r="E55" s="157"/>
      <c r="F55" s="158" t="s">
        <v>82</v>
      </c>
      <c r="G55" s="159" t="s">
        <v>21</v>
      </c>
      <c r="H55" s="160">
        <v>66.600000000000009</v>
      </c>
      <c r="I55" s="161">
        <v>14823</v>
      </c>
      <c r="J55" s="148">
        <f t="shared" si="14"/>
        <v>987212</v>
      </c>
      <c r="K55" s="51">
        <f t="shared" si="1"/>
        <v>6.8448438642404577E-5</v>
      </c>
    </row>
    <row r="56" spans="3:11" ht="36.6" thickBot="1" x14ac:dyDescent="0.3">
      <c r="C56" s="162">
        <v>6.1</v>
      </c>
      <c r="D56" s="150">
        <v>6.5</v>
      </c>
      <c r="E56" s="163" t="s">
        <v>35</v>
      </c>
      <c r="F56" s="108" t="s">
        <v>83</v>
      </c>
      <c r="G56" s="107" t="s">
        <v>84</v>
      </c>
      <c r="H56" s="164">
        <v>0.72330000000000005</v>
      </c>
      <c r="I56" s="165">
        <v>1175001</v>
      </c>
      <c r="J56" s="152">
        <f>ROUND(H56*I56,0)</f>
        <v>849878</v>
      </c>
      <c r="K56" s="51">
        <f t="shared" si="1"/>
        <v>5.8926372589200213E-5</v>
      </c>
    </row>
    <row r="58" spans="3:11" x14ac:dyDescent="0.25">
      <c r="J58" s="166">
        <f>+SUM(J13:J56)</f>
        <v>14422710285</v>
      </c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disablePrompts="1" count="1">
    <dataValidation allowBlank="1" showInputMessage="1" showErrorMessage="1" promptTitle="Objeto del Contrato" prompt="Escriba claramente el objeto del contrato de ejecución suscrito" sqref="G15:G24" xr:uid="{C6004BA0-6CDF-4387-AD7B-1423F13ACC08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sheetPr codeName="Hoja2"/>
  <dimension ref="A1"/>
  <sheetViews>
    <sheetView tabSelected="1" topLeftCell="A18" zoomScale="50" zoomScaleNormal="50" workbookViewId="0">
      <selection activeCell="AI61" sqref="AI61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numerico</vt:lpstr>
      <vt:lpstr>Busqueda</vt:lpstr>
      <vt:lpstr>'Analisis numerico'!Área_de_impresión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Camilo Rubiano</cp:lastModifiedBy>
  <dcterms:created xsi:type="dcterms:W3CDTF">2025-03-26T21:11:31Z</dcterms:created>
  <dcterms:modified xsi:type="dcterms:W3CDTF">2026-05-07T04:03:37Z</dcterms:modified>
</cp:coreProperties>
</file>