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abajos\Trabajo\ICCU\2026\198-2026\Lotes\Docs previos\"/>
    </mc:Choice>
  </mc:AlternateContent>
  <xr:revisionPtr revIDLastSave="0" documentId="13_ncr:1_{9A227C49-6F7A-4418-932C-77C8EEEFE4BE}" xr6:coauthVersionLast="47" xr6:coauthVersionMax="47" xr10:uidLastSave="{00000000-0000-0000-0000-000000000000}"/>
  <bookViews>
    <workbookView xWindow="-120" yWindow="-120" windowWidth="38640" windowHeight="21120" activeTab="1" xr2:uid="{C9A5C1DB-DDB1-4084-9C5F-1081240717DC}"/>
  </bookViews>
  <sheets>
    <sheet name="Analisis numerico - LOTE 1" sheetId="1" r:id="rId1"/>
    <sheet name="Analisis numerico - LOTE 2" sheetId="7" r:id="rId2"/>
    <sheet name="Busqueda" sheetId="6" r:id="rId3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 - LOTE 1'!$H$12:$H$32</definedName>
    <definedName name="_xlnm._FilterDatabase" localSheetId="1" hidden="1">'Analisis numerico - LOTE 2'!$H$12:$H$28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 localSheetId="1">'Analisis numerico - LOTE 2'!#REF!</definedName>
    <definedName name="ALCANCE">'Analisis numerico - LOTE 1'!#REF!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 - LOTE 1'!$A$1:$AH$51</definedName>
    <definedName name="_xlnm.Print_Area" localSheetId="1">'Analisis numerico - LOTE 2'!$A$1:$AH$44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 localSheetId="1">DATE(YEAR([0]!Loan_Start),MONTH([0]!Loan_Start)+Payment_Number,DAY([0]!Loan_Start))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 localSheetId="1">Scheduled_Payment+Extra_Payment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 localSheetId="1">DATE(YEAR([0]!Loan_Start),MONTH([0]!Loan_Start)+Payment_Number,DAY([0]!Loan_Start))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1">DATE(YEAR([0]!Loan_Start),MONTH([0]!Loan_Start)+Payment_Number,DAY([0]!Loan_Start))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 - LOTE 1'!#REF!</definedName>
    <definedName name="solver_adj" localSheetId="1" hidden="1">'Analisis numerico - LOTE 2'!#REF!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'Analisis numerico - LOTE 1'!$J$47</definedName>
    <definedName name="solver_lhs1" localSheetId="1" hidden="1">'Analisis numerico - LOTE 2'!$J$40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'Analisis numerico - LOTE 1'!$J$47</definedName>
    <definedName name="solver_opt" localSheetId="1" hidden="1">'Analisis numerico - LOTE 2'!$J$40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'Analisis numerico - LOTE 1'!$J$48</definedName>
    <definedName name="solver_rhs1" localSheetId="1" hidden="1">'Analisis numerico - LOTE 2'!$J$41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 localSheetId="1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 localSheetId="1">DATE(YEAR([0]!Loan_Start),MONTH([0]!Loan_Start)+Payment_Number,DAY([0]!Loan_Start))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7" l="1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AJ36" i="7"/>
  <c r="AJ37" i="7" s="1"/>
  <c r="AJ34" i="7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44" i="7" l="1"/>
  <c r="AJ43" i="1"/>
  <c r="AJ44" i="1" s="1"/>
  <c r="AJ41" i="1"/>
  <c r="J51" i="1"/>
  <c r="K27" i="7" l="1"/>
  <c r="K23" i="7"/>
  <c r="K43" i="7"/>
  <c r="K38" i="7"/>
  <c r="K29" i="7"/>
  <c r="K42" i="7"/>
  <c r="K19" i="7"/>
  <c r="K41" i="7"/>
  <c r="K14" i="7"/>
  <c r="K35" i="7"/>
  <c r="K31" i="7"/>
  <c r="K18" i="7"/>
  <c r="K13" i="7"/>
  <c r="K28" i="7"/>
  <c r="K15" i="7"/>
  <c r="K40" i="7"/>
  <c r="K39" i="7"/>
  <c r="K34" i="7"/>
  <c r="K17" i="7"/>
  <c r="K25" i="7"/>
  <c r="K20" i="7"/>
  <c r="K24" i="7"/>
  <c r="K33" i="7"/>
  <c r="K22" i="7"/>
  <c r="K21" i="7"/>
  <c r="K16" i="7"/>
  <c r="K32" i="7"/>
  <c r="K26" i="7"/>
  <c r="K30" i="7"/>
  <c r="K17" i="1"/>
  <c r="K18" i="1"/>
  <c r="K19" i="1"/>
  <c r="K20" i="1"/>
  <c r="K21" i="1"/>
  <c r="K22" i="1"/>
  <c r="K15" i="1"/>
  <c r="K16" i="1"/>
  <c r="K23" i="1"/>
  <c r="K29" i="1"/>
  <c r="K24" i="1"/>
  <c r="K25" i="1"/>
  <c r="K14" i="1"/>
  <c r="K26" i="1"/>
  <c r="K27" i="1"/>
  <c r="K28" i="1"/>
  <c r="K46" i="1"/>
  <c r="K50" i="1"/>
  <c r="K47" i="1"/>
  <c r="K13" i="1"/>
  <c r="K45" i="1"/>
  <c r="K48" i="1"/>
  <c r="K49" i="1"/>
  <c r="M13" i="7" l="1" a="1"/>
  <c r="M13" i="1" a="1"/>
  <c r="V13" i="7" l="1"/>
  <c r="M13" i="7"/>
  <c r="V21" i="7"/>
  <c r="W21" i="7" s="1"/>
  <c r="V15" i="7"/>
  <c r="W15" i="7" s="1"/>
  <c r="V31" i="7"/>
  <c r="W31" i="7" s="1"/>
  <c r="V25" i="7"/>
  <c r="W25" i="7" s="1"/>
  <c r="V16" i="7"/>
  <c r="W16" i="7" s="1"/>
  <c r="M13" i="1"/>
  <c r="V13" i="1"/>
  <c r="V32" i="7" l="1"/>
  <c r="W32" i="7" s="1"/>
  <c r="V22" i="7"/>
  <c r="W22" i="7" s="1"/>
  <c r="V14" i="7"/>
  <c r="W14" i="7" s="1"/>
  <c r="W13" i="7"/>
  <c r="V23" i="7"/>
  <c r="W23" i="7" s="1"/>
  <c r="V26" i="7"/>
  <c r="V33" i="7"/>
  <c r="W13" i="1"/>
  <c r="V14" i="1"/>
  <c r="W14" i="1" s="1"/>
  <c r="V27" i="7" l="1"/>
  <c r="W26" i="7"/>
  <c r="V24" i="7"/>
  <c r="V17" i="7"/>
  <c r="W24" i="7"/>
  <c r="W33" i="7"/>
  <c r="V34" i="7"/>
  <c r="V15" i="1"/>
  <c r="W15" i="1" s="1"/>
  <c r="V28" i="7" l="1"/>
  <c r="W27" i="7"/>
  <c r="W34" i="7"/>
  <c r="V35" i="7"/>
  <c r="W35" i="7" s="1"/>
  <c r="W17" i="7"/>
  <c r="V18" i="7"/>
  <c r="V16" i="1"/>
  <c r="W16" i="1" s="1"/>
  <c r="V29" i="7" l="1"/>
  <c r="W28" i="7"/>
  <c r="W18" i="7"/>
  <c r="V19" i="7"/>
  <c r="V17" i="1"/>
  <c r="V18" i="1" s="1"/>
  <c r="V30" i="7" l="1"/>
  <c r="W29" i="7"/>
  <c r="W19" i="7"/>
  <c r="V20" i="7"/>
  <c r="W17" i="1"/>
  <c r="W18" i="1"/>
  <c r="V19" i="1"/>
  <c r="W30" i="7" l="1"/>
  <c r="W20" i="7"/>
  <c r="W19" i="1"/>
  <c r="V20" i="1"/>
  <c r="W20" i="1" l="1"/>
  <c r="V21" i="1"/>
  <c r="X13" i="7" l="1"/>
  <c r="W21" i="1"/>
  <c r="V22" i="1"/>
  <c r="Y16" i="7" l="1"/>
  <c r="Y29" i="7"/>
  <c r="Y33" i="7"/>
  <c r="Y17" i="7"/>
  <c r="Y19" i="7"/>
  <c r="Y34" i="7"/>
  <c r="Y32" i="7"/>
  <c r="Y18" i="7"/>
  <c r="Y26" i="7"/>
  <c r="Y30" i="7"/>
  <c r="Y35" i="7"/>
  <c r="Y15" i="7"/>
  <c r="Y28" i="7"/>
  <c r="Y27" i="7"/>
  <c r="Y20" i="7"/>
  <c r="Y14" i="7"/>
  <c r="Y13" i="7"/>
  <c r="Y21" i="7"/>
  <c r="Y22" i="7"/>
  <c r="Y24" i="7"/>
  <c r="Y23" i="7"/>
  <c r="Y31" i="7"/>
  <c r="Y25" i="7"/>
  <c r="W22" i="1"/>
  <c r="AA13" i="7" l="1" a="1"/>
  <c r="AA13" i="7" s="1"/>
  <c r="V23" i="1"/>
  <c r="W23" i="1" l="1"/>
  <c r="V24" i="1"/>
  <c r="W24" i="1" l="1"/>
  <c r="V25" i="1"/>
  <c r="W25" i="1" l="1"/>
  <c r="V26" i="1"/>
  <c r="W26" i="1" l="1"/>
  <c r="V27" i="1"/>
  <c r="W27" i="1" l="1"/>
  <c r="V28" i="1"/>
  <c r="W28" i="1" l="1"/>
  <c r="V29" i="1" l="1"/>
  <c r="W29" i="1" l="1"/>
  <c r="V30" i="1"/>
  <c r="W30" i="1" l="1"/>
  <c r="V31" i="1"/>
  <c r="W31" i="1" l="1"/>
  <c r="V32" i="1"/>
  <c r="W32" i="1" l="1"/>
  <c r="V33" i="1"/>
  <c r="W33" i="1" l="1"/>
  <c r="V34" i="1"/>
  <c r="V35" i="1" l="1"/>
  <c r="W34" i="1"/>
  <c r="V36" i="1" l="1"/>
  <c r="W35" i="1"/>
  <c r="W36" i="1" l="1"/>
  <c r="V37" i="1" l="1"/>
  <c r="V38" i="1" l="1"/>
  <c r="W37" i="1"/>
  <c r="W38" i="1" l="1"/>
  <c r="V39" i="1"/>
  <c r="V40" i="1" l="1"/>
  <c r="W39" i="1"/>
  <c r="W40" i="1" l="1"/>
  <c r="V41" i="1"/>
  <c r="V42" i="1" l="1"/>
  <c r="X13" i="1" s="1"/>
  <c r="Y13" i="1" s="1"/>
  <c r="W41" i="1"/>
  <c r="W42" i="1" l="1"/>
  <c r="Y36" i="1" l="1"/>
  <c r="Y38" i="1"/>
  <c r="Y35" i="1"/>
  <c r="Y37" i="1"/>
  <c r="Y41" i="1"/>
  <c r="Y40" i="1"/>
  <c r="Y39" i="1"/>
  <c r="Y42" i="1"/>
  <c r="Y14" i="1"/>
  <c r="Y25" i="1"/>
  <c r="Y19" i="1"/>
  <c r="Y18" i="1"/>
  <c r="Y29" i="1"/>
  <c r="Y30" i="1"/>
  <c r="Y16" i="1"/>
  <c r="Y20" i="1"/>
  <c r="Y21" i="1"/>
  <c r="Y32" i="1"/>
  <c r="Y15" i="1"/>
  <c r="Y28" i="1"/>
  <c r="Y26" i="1"/>
  <c r="Y34" i="1"/>
  <c r="Y23" i="1"/>
  <c r="Y22" i="1"/>
  <c r="Y27" i="1"/>
  <c r="Y31" i="1"/>
  <c r="Y17" i="1"/>
  <c r="Y33" i="1"/>
  <c r="Y24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<sst xmlns="http://schemas.openxmlformats.org/spreadsheetml/2006/main" count="234" uniqueCount="114">
  <si>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</si>
  <si>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</si>
  <si>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</si>
  <si>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</si>
  <si>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</si>
  <si>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</si>
  <si>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</si>
  <si>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</si>
  <si>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</si>
  <si>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</si>
  <si>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</si>
  <si>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 xml:space="preserve">APU CREADO 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</si>
  <si>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</si>
  <si>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</si>
  <si>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</si>
  <si>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</si>
  <si>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</si>
  <si>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</si>
  <si>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</si>
  <si>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</si>
  <si>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</si>
  <si>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</si>
  <si>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</si>
  <si>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1.6</t>
  </si>
  <si>
    <t>***</t>
  </si>
  <si>
    <t>M3-KM</t>
  </si>
  <si>
    <t>RAJÓN PARA MEJORAMIENTO DE LA SUBRASANTE</t>
  </si>
  <si>
    <t>AFIRMADO</t>
  </si>
  <si>
    <t>M2</t>
  </si>
  <si>
    <t>APU 1</t>
  </si>
  <si>
    <t>2.9.</t>
  </si>
  <si>
    <t>600.1-07</t>
  </si>
  <si>
    <t>TRANSPORTE DE MATERIALES PROV. DE EXPLANACIÓN, CANALES, PRESTAMOS, SOBREACARREOS Y DERRUMBES</t>
  </si>
  <si>
    <t>TUBERÍA DRENAJE PVC 110, INC TRITURADO</t>
  </si>
  <si>
    <t>MATERIAL GRANULAR FILTRANTE</t>
  </si>
  <si>
    <t>CONCRETO CLASE F, 2000 PSI PARA SOLADOS Y ATRAQUES</t>
  </si>
  <si>
    <t>LIMPIEZA DE ALCANTARILLAS CON DIÁMETRO MENOR O IGUAL A Ø= 36", INCLUYE RECTIFICACIÓN DE DESCOLES, Y RETIRO DE SOBRANTES A UNA DISTANCIA DE 5 KM</t>
  </si>
  <si>
    <t>801.1</t>
  </si>
  <si>
    <t>MANTENIMIENTO DE LA VÍA DESDE EL SECTOR LA PLAYA HACIA EL CASCO URBANO DEL MUNICIPIO DE SUESCA, DEPARTAMENTO DE CUNDINAMARCA</t>
  </si>
  <si>
    <t>460.1</t>
  </si>
  <si>
    <t>FRESADO CONCRETO ASFÁLTICO (E=5-12 cm)</t>
  </si>
  <si>
    <t>311.1</t>
  </si>
  <si>
    <t>320.1</t>
  </si>
  <si>
    <t>SUBBASE GRANULAR</t>
  </si>
  <si>
    <t>330.1</t>
  </si>
  <si>
    <t>BASE GRANULAR</t>
  </si>
  <si>
    <t>420.1</t>
  </si>
  <si>
    <t>RIEGO DE IMPRIMACIÓN</t>
  </si>
  <si>
    <t>421.1</t>
  </si>
  <si>
    <t>RIEGO DE LIGA CON EMULSIÓN ASFÁLTICA CRR-1</t>
  </si>
  <si>
    <t>450.2 P</t>
  </si>
  <si>
    <t>MEZCLA DENSA EN CALIENTE TIPO MDC-19  (INCLUYE CEMENTO ASFÁLTICO)</t>
  </si>
  <si>
    <t>CUNETA EN CONCRETO CLASE E, 3000 PSI FUNDIDA EN EL LUGAR</t>
  </si>
  <si>
    <t>801.4</t>
  </si>
  <si>
    <t>LIMPIEZA A MANO DE CUNETAS EN CONCRETO (INCLUYE RETIRO DE SOBRANTES A UNA DISTANCIA DE 5 KM)</t>
  </si>
  <si>
    <t xml:space="preserve">SUMINISTRO  E  INSTALACIÓN  DE  GEOTEXTIL NT 2500 (ESTABILIZACIÓN, FILTRO Y SEPARACIÓN) </t>
  </si>
  <si>
    <t>673.1</t>
  </si>
  <si>
    <t>ML</t>
  </si>
  <si>
    <t>640.1</t>
  </si>
  <si>
    <t>630.6</t>
  </si>
  <si>
    <t>630.4</t>
  </si>
  <si>
    <t>CONCRETOS CLASE D, f´c =3000 psi (bases)</t>
  </si>
  <si>
    <t>CONCRETOS CLASE D, f´c =3000 psi (elevaciones)</t>
  </si>
  <si>
    <t>SUMINISTRO E INSTALACIÓN TUBERÍA EN PVC-ALCANTARILLADO, DIÁMETRO 36"</t>
  </si>
  <si>
    <t>610.1</t>
  </si>
  <si>
    <t>RELLENO PARA ESTRUCTURAS</t>
  </si>
  <si>
    <t>201 P</t>
  </si>
  <si>
    <t>DEMOLICIÓN CONCRETO ESTRUCTURAL (INCLUYE CARGUE Y RETIRO DE SOBRANTES A UNA DISTANCIA DE 5KM)</t>
  </si>
  <si>
    <t>801.6</t>
  </si>
  <si>
    <t>UN</t>
  </si>
  <si>
    <t>LÍNEAS DE DEMARCACIÓN CON PINTURA EN FRÍO</t>
  </si>
  <si>
    <t>SEÑAL DE TRÁNSITO GRUPO I 0.90X0.90M, POSTE 3.5M</t>
  </si>
  <si>
    <t>MARCA VIAL CON PINTURA EN FRÍO</t>
  </si>
  <si>
    <t>REFUERZO MALLA ELECTROSOLDADA</t>
  </si>
  <si>
    <t>ROCERÍA  (INCLUYE RETIRO DE SOBRANTES A UNA DISTANCIA DE 5 KM)</t>
  </si>
  <si>
    <t>HA</t>
  </si>
  <si>
    <t>MEJORAMIENTO DEL TRAMO VIAL DESDE EL SECTOR PUENTE PASUNCHA HASTA LA INSPECCION PASUNCHA, MUNICIPIO DE PACHO, DEPARTAMENTO DE CUNDINAMARCA.</t>
  </si>
  <si>
    <t>2.13.</t>
  </si>
  <si>
    <t>630P-07</t>
  </si>
  <si>
    <t>EXCAVACIONES VARIAS EN MATERIAL COMÚN SECO A MANO (INCLUYE RETIRO DE SOBRANTES A UNA DISTANCIA MENOR DE 5 KM)</t>
  </si>
  <si>
    <t>m3</t>
  </si>
  <si>
    <t>1.5</t>
  </si>
  <si>
    <t>201.7-07</t>
  </si>
  <si>
    <t>DEMOLICIÓN DE ESTRUCTURAS (INCLUYE CARGUE Y RETIRO DE SOBRANTES A UNA DISTANCIA DE 5KM)</t>
  </si>
  <si>
    <t>m3-km</t>
  </si>
  <si>
    <t>CONCRETOS CLASE D, f´c =3500 psi (Bases)</t>
  </si>
  <si>
    <t>CONCRETO CICLÓPEO CLASE G, 3000 PSI 40% RAJÓN PARA BASES</t>
  </si>
  <si>
    <t>APU 2</t>
  </si>
  <si>
    <t>CUNETA DE CONCRETO CLASE E, 3500 PSI FUNDIDA EN EL LUGAR</t>
  </si>
  <si>
    <t>640.1-07</t>
  </si>
  <si>
    <t>kg</t>
  </si>
  <si>
    <t>SUMINISTRO E INSTALACIÓN DE GEOTEXTIL NT 2500 (ESTABILIZACIÓN, FILTRO Y SEPARACIÓN)</t>
  </si>
  <si>
    <t>m2</t>
  </si>
  <si>
    <t xml:space="preserve">TUBERÍA DRENAJE PVC 110 </t>
  </si>
  <si>
    <t>m</t>
  </si>
  <si>
    <t>4.24</t>
  </si>
  <si>
    <t>630.6-07</t>
  </si>
  <si>
    <t>APU 3</t>
  </si>
  <si>
    <t>CONCRETOS CLASE D, f´c =4000 psi (bases)</t>
  </si>
  <si>
    <t>APU 4</t>
  </si>
  <si>
    <t>CONCRETOS CLASE D, f´c =4000 psi (elevaciones)</t>
  </si>
  <si>
    <t>4.48</t>
  </si>
  <si>
    <t>661.1-07</t>
  </si>
  <si>
    <t>SUMINISTRO E INSTALACIÓN DE TUBERÍA DE CONCRETO REFORZADO Ø=36" CLASE I, INCLUYE EMBOQUILLADA</t>
  </si>
  <si>
    <t>4.52</t>
  </si>
  <si>
    <t>640-22</t>
  </si>
  <si>
    <t>Kg</t>
  </si>
  <si>
    <t>RELLENO PARA ESTRUCTURAS (AFIRMADO)</t>
  </si>
  <si>
    <t>6.2</t>
  </si>
  <si>
    <t>801.6-07</t>
  </si>
  <si>
    <t>Un</t>
  </si>
  <si>
    <t>6.5</t>
  </si>
  <si>
    <t>ROCERÍA (INCLUYE RETIRO DE SOBRANTES A UNA DISTANCIA DE 5 KM)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</si>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</sst>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 * #,##0_ ;_ * \-#,##0_ ;_ * &quot;-&quot;??_ ;_ @_ "/>
    <numFmt numFmtId="177" formatCode="_-* #,##0.0_-;\-* #,##0.0_-;_-* &quot;-&quot;??_-;_-@_-"/>
    <numFmt numFmtId="178" formatCode="_-&quot;$&quot;\ * #,##0.0_-;\-&quot;$&quot;\ * #,##0.0_-;_-&quot;$&quot;\ * &quot;-&quot;??_-;_-@_-"/>
    <numFmt numFmtId="179" formatCode="&quot;$&quot;\ #,##0.0"/>
    <numFmt numFmtId="180" formatCode="_-&quot;$&quot;* #,##0_-;\-&quot;$&quot;* #,##0_-;_-&quot;$&quot;* &quot;-&quot;_-;_-@_-"/>
    <numFmt numFmtId="181" formatCode="_-&quot;$&quot;\ * #,##0.00_-;\-&quot;$&quot;\ * #,##0.00_-;_-&quot;$&quot;\ * &quot;-&quot;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3"/>
      <name val="Arial Narrow"/>
      <family val="2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4"/>
      <color indexed="12"/>
      <name val="Arial Narrow"/>
      <family val="2"/>
    </font>
    <font>
      <sz val="11"/>
      <color indexed="12"/>
      <name val="Arial "/>
    </font>
    <font>
      <sz val="11"/>
      <name val="Arial 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6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6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6" fontId="5" fillId="0" borderId="0" xfId="3" applyNumberFormat="1" applyFont="1" applyFill="1" applyBorder="1" applyAlignment="1" applyProtection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4" fontId="6" fillId="0" borderId="0" xfId="14" applyNumberFormat="1"/>
    <xf numFmtId="175" fontId="13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4" fillId="0" borderId="17" xfId="14" applyFont="1" applyBorder="1"/>
    <xf numFmtId="0" fontId="5" fillId="0" borderId="18" xfId="5" applyFont="1" applyBorder="1"/>
    <xf numFmtId="176" fontId="5" fillId="0" borderId="18" xfId="1" applyNumberFormat="1" applyFont="1" applyBorder="1" applyAlignment="1">
      <alignment horizontal="left" wrapText="1"/>
    </xf>
    <xf numFmtId="164" fontId="5" fillId="0" borderId="18" xfId="5" applyNumberFormat="1" applyFont="1" applyBorder="1"/>
    <xf numFmtId="165" fontId="5" fillId="0" borderId="18" xfId="2" applyFont="1" applyBorder="1"/>
    <xf numFmtId="0" fontId="5" fillId="0" borderId="19" xfId="5" applyFont="1" applyBorder="1"/>
    <xf numFmtId="0" fontId="5" fillId="0" borderId="11" xfId="5" applyFont="1" applyBorder="1"/>
    <xf numFmtId="10" fontId="5" fillId="0" borderId="11" xfId="5" applyNumberFormat="1" applyFont="1" applyBorder="1"/>
    <xf numFmtId="0" fontId="5" fillId="0" borderId="11" xfId="14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21" xfId="6" applyFont="1" applyFill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left" vertical="center" wrapText="1"/>
    </xf>
    <xf numFmtId="164" fontId="9" fillId="3" borderId="22" xfId="6" applyNumberFormat="1" applyFont="1" applyFill="1" applyBorder="1" applyAlignment="1">
      <alignment horizontal="center" vertical="center" wrapText="1"/>
    </xf>
    <xf numFmtId="165" fontId="9" fillId="3" borderId="22" xfId="2" applyFont="1" applyFill="1" applyBorder="1" applyAlignment="1">
      <alignment horizontal="center" vertical="center" wrapText="1"/>
    </xf>
    <xf numFmtId="4" fontId="9" fillId="3" borderId="22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22" xfId="5" applyFont="1" applyBorder="1"/>
    <xf numFmtId="0" fontId="9" fillId="0" borderId="23" xfId="5" applyFont="1" applyBorder="1"/>
    <xf numFmtId="0" fontId="5" fillId="0" borderId="20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21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left" vertical="center" wrapText="1"/>
    </xf>
    <xf numFmtId="164" fontId="9" fillId="0" borderId="22" xfId="6" applyNumberFormat="1" applyFont="1" applyBorder="1" applyAlignment="1">
      <alignment horizontal="center" vertical="center" wrapText="1"/>
    </xf>
    <xf numFmtId="165" fontId="9" fillId="0" borderId="22" xfId="2" applyFont="1" applyFill="1" applyBorder="1" applyAlignment="1">
      <alignment horizontal="center" vertical="center" wrapText="1"/>
    </xf>
    <xf numFmtId="4" fontId="9" fillId="0" borderId="23" xfId="6" applyNumberFormat="1" applyFont="1" applyBorder="1" applyAlignment="1">
      <alignment horizontal="center" vertical="center" wrapText="1"/>
    </xf>
    <xf numFmtId="168" fontId="4" fillId="0" borderId="15" xfId="1" applyFont="1" applyFill="1" applyBorder="1"/>
    <xf numFmtId="168" fontId="4" fillId="0" borderId="15" xfId="1" applyFont="1" applyFill="1" applyBorder="1" applyAlignment="1">
      <alignment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72" fontId="4" fillId="0" borderId="0" xfId="4" applyNumberFormat="1" applyFont="1" applyFill="1"/>
    <xf numFmtId="0" fontId="4" fillId="0" borderId="0" xfId="17" applyFont="1"/>
    <xf numFmtId="173" fontId="9" fillId="0" borderId="0" xfId="16" applyNumberFormat="1" applyFont="1" applyFill="1" applyBorder="1" applyAlignment="1">
      <alignment horizontal="center" vertical="center"/>
    </xf>
    <xf numFmtId="170" fontId="4" fillId="0" borderId="0" xfId="14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24" xfId="5" applyFont="1" applyBorder="1"/>
    <xf numFmtId="168" fontId="4" fillId="0" borderId="16" xfId="1" applyFont="1" applyFill="1" applyBorder="1"/>
    <xf numFmtId="0" fontId="5" fillId="0" borderId="14" xfId="5" applyFont="1" applyBorder="1"/>
    <xf numFmtId="168" fontId="4" fillId="0" borderId="12" xfId="1" applyFont="1" applyFill="1" applyBorder="1"/>
    <xf numFmtId="179" fontId="15" fillId="0" borderId="28" xfId="19" applyNumberFormat="1" applyFont="1" applyBorder="1" applyAlignment="1">
      <alignment horizontal="right" vertical="center" shrinkToFit="1"/>
    </xf>
    <xf numFmtId="166" fontId="15" fillId="0" borderId="24" xfId="19" applyNumberFormat="1" applyFont="1" applyBorder="1" applyAlignment="1">
      <alignment horizontal="center" vertical="center" shrinkToFit="1"/>
    </xf>
    <xf numFmtId="0" fontId="15" fillId="0" borderId="15" xfId="19" applyFont="1" applyBorder="1" applyAlignment="1">
      <alignment horizontal="center" vertical="center" wrapText="1"/>
    </xf>
    <xf numFmtId="0" fontId="15" fillId="0" borderId="15" xfId="19" applyFont="1" applyBorder="1" applyAlignment="1">
      <alignment horizontal="left" vertical="center" wrapText="1"/>
    </xf>
    <xf numFmtId="177" fontId="15" fillId="0" borderId="15" xfId="1" applyNumberFormat="1" applyFont="1" applyBorder="1" applyAlignment="1">
      <alignment horizontal="right" vertical="center" shrinkToFit="1"/>
    </xf>
    <xf numFmtId="178" fontId="15" fillId="0" borderId="15" xfId="2" applyNumberFormat="1" applyFont="1" applyBorder="1" applyAlignment="1" applyProtection="1">
      <alignment horizontal="right" vertical="center" shrinkToFit="1"/>
      <protection locked="0"/>
    </xf>
    <xf numFmtId="179" fontId="15" fillId="0" borderId="12" xfId="2" applyNumberFormat="1" applyFont="1" applyBorder="1" applyAlignment="1">
      <alignment horizontal="right" vertical="center" shrinkToFit="1"/>
    </xf>
    <xf numFmtId="179" fontId="15" fillId="0" borderId="16" xfId="19" applyNumberFormat="1" applyFont="1" applyBorder="1" applyAlignment="1">
      <alignment horizontal="right" vertical="center" shrinkToFit="1"/>
    </xf>
    <xf numFmtId="179" fontId="9" fillId="0" borderId="18" xfId="5" applyNumberFormat="1" applyFont="1" applyBorder="1"/>
    <xf numFmtId="10" fontId="5" fillId="0" borderId="6" xfId="14" applyNumberFormat="1" applyFont="1" applyBorder="1"/>
    <xf numFmtId="10" fontId="5" fillId="0" borderId="6" xfId="5" applyNumberFormat="1" applyFont="1" applyBorder="1"/>
    <xf numFmtId="0" fontId="18" fillId="0" borderId="11" xfId="7" applyFont="1" applyBorder="1" applyAlignment="1">
      <alignment horizontal="justify" vertical="center" wrapText="1"/>
    </xf>
    <xf numFmtId="0" fontId="18" fillId="0" borderId="11" xfId="7" applyFont="1" applyBorder="1" applyAlignment="1">
      <alignment horizontal="center" vertical="center" wrapText="1"/>
    </xf>
    <xf numFmtId="0" fontId="17" fillId="0" borderId="24" xfId="20" applyFont="1" applyFill="1" applyBorder="1" applyAlignment="1" applyProtection="1">
      <alignment horizontal="center" vertical="center"/>
    </xf>
    <xf numFmtId="0" fontId="18" fillId="0" borderId="15" xfId="7" applyFont="1" applyBorder="1" applyAlignment="1">
      <alignment horizontal="center" vertical="center" wrapText="1"/>
    </xf>
    <xf numFmtId="4" fontId="18" fillId="0" borderId="15" xfId="12" applyNumberFormat="1" applyFont="1" applyFill="1" applyBorder="1" applyAlignment="1" applyProtection="1">
      <alignment vertical="center" wrapText="1"/>
    </xf>
    <xf numFmtId="0" fontId="18" fillId="0" borderId="29" xfId="7" applyFont="1" applyBorder="1" applyAlignment="1">
      <alignment horizontal="justify" vertical="center" wrapText="1"/>
    </xf>
    <xf numFmtId="42" fontId="18" fillId="0" borderId="29" xfId="3" applyFont="1" applyFill="1" applyBorder="1" applyAlignment="1" applyProtection="1">
      <alignment horizontal="right" vertical="center" wrapText="1"/>
    </xf>
    <xf numFmtId="0" fontId="18" fillId="3" borderId="31" xfId="7" applyFont="1" applyFill="1" applyBorder="1" applyAlignment="1">
      <alignment horizontal="center" vertical="center" wrapText="1"/>
    </xf>
    <xf numFmtId="0" fontId="18" fillId="3" borderId="31" xfId="7" applyFont="1" applyFill="1" applyBorder="1" applyAlignment="1">
      <alignment horizontal="justify" vertical="center" wrapText="1"/>
    </xf>
    <xf numFmtId="0" fontId="18" fillId="3" borderId="11" xfId="7" applyFont="1" applyFill="1" applyBorder="1" applyAlignment="1">
      <alignment horizontal="center" vertical="center" wrapText="1"/>
    </xf>
    <xf numFmtId="0" fontId="18" fillId="3" borderId="11" xfId="7" applyFont="1" applyFill="1" applyBorder="1" applyAlignment="1">
      <alignment horizontal="justify" vertical="center" wrapText="1"/>
    </xf>
    <xf numFmtId="0" fontId="17" fillId="3" borderId="25" xfId="20" applyFont="1" applyFill="1" applyBorder="1" applyAlignment="1" applyProtection="1">
      <alignment horizontal="center" vertical="center"/>
    </xf>
    <xf numFmtId="0" fontId="18" fillId="3" borderId="26" xfId="7" applyFont="1" applyFill="1" applyBorder="1" applyAlignment="1">
      <alignment horizontal="center" vertical="center" wrapText="1"/>
    </xf>
    <xf numFmtId="0" fontId="18" fillId="3" borderId="26" xfId="7" applyFont="1" applyFill="1" applyBorder="1" applyAlignment="1">
      <alignment horizontal="justify" vertical="center" wrapText="1"/>
    </xf>
    <xf numFmtId="4" fontId="18" fillId="3" borderId="26" xfId="12" applyNumberFormat="1" applyFont="1" applyFill="1" applyBorder="1" applyAlignment="1" applyProtection="1">
      <alignment horizontal="center" vertical="center" wrapText="1"/>
    </xf>
    <xf numFmtId="0" fontId="18" fillId="0" borderId="31" xfId="7" applyFont="1" applyBorder="1" applyAlignment="1">
      <alignment horizontal="center" vertical="center" wrapText="1"/>
    </xf>
    <xf numFmtId="4" fontId="18" fillId="0" borderId="31" xfId="12" applyNumberFormat="1" applyFont="1" applyFill="1" applyBorder="1" applyAlignment="1" applyProtection="1">
      <alignment horizontal="center" vertical="center" wrapText="1"/>
    </xf>
    <xf numFmtId="4" fontId="18" fillId="0" borderId="11" xfId="12" applyNumberFormat="1" applyFont="1" applyFill="1" applyBorder="1" applyAlignment="1" applyProtection="1">
      <alignment horizontal="center" vertical="center" wrapText="1"/>
    </xf>
    <xf numFmtId="0" fontId="18" fillId="0" borderId="11" xfId="8" applyFont="1" applyBorder="1" applyAlignment="1">
      <alignment horizontal="center" vertical="center"/>
    </xf>
    <xf numFmtId="0" fontId="18" fillId="0" borderId="11" xfId="11" applyFont="1" applyBorder="1" applyAlignment="1">
      <alignment horizontal="center" vertical="center"/>
    </xf>
    <xf numFmtId="0" fontId="18" fillId="0" borderId="26" xfId="8" applyFont="1" applyBorder="1" applyAlignment="1">
      <alignment horizontal="center" vertical="center"/>
    </xf>
    <xf numFmtId="0" fontId="18" fillId="0" borderId="26" xfId="11" applyFont="1" applyBorder="1" applyAlignment="1">
      <alignment horizontal="center" vertical="center"/>
    </xf>
    <xf numFmtId="4" fontId="18" fillId="0" borderId="26" xfId="12" applyNumberFormat="1" applyFont="1" applyFill="1" applyBorder="1" applyAlignment="1" applyProtection="1">
      <alignment horizontal="center" vertical="center" wrapText="1"/>
    </xf>
    <xf numFmtId="3" fontId="18" fillId="0" borderId="31" xfId="7" applyNumberFormat="1" applyFont="1" applyBorder="1" applyAlignment="1">
      <alignment horizontal="center" vertical="center" wrapText="1"/>
    </xf>
    <xf numFmtId="0" fontId="21" fillId="0" borderId="30" xfId="20" applyFont="1" applyFill="1" applyBorder="1" applyAlignment="1" applyProtection="1">
      <alignment horizontal="center" vertical="center"/>
    </xf>
    <xf numFmtId="165" fontId="18" fillId="0" borderId="31" xfId="2" applyFont="1" applyFill="1" applyBorder="1" applyAlignment="1" applyProtection="1">
      <alignment horizontal="right" vertical="center" wrapText="1"/>
    </xf>
    <xf numFmtId="8" fontId="18" fillId="0" borderId="16" xfId="8" applyNumberFormat="1" applyFont="1" applyBorder="1" applyAlignment="1">
      <alignment vertical="center"/>
    </xf>
    <xf numFmtId="165" fontId="18" fillId="0" borderId="26" xfId="2" applyFont="1" applyFill="1" applyBorder="1" applyAlignment="1" applyProtection="1">
      <alignment horizontal="right" vertical="center" wrapText="1"/>
    </xf>
    <xf numFmtId="181" fontId="18" fillId="0" borderId="27" xfId="3" applyNumberFormat="1" applyFont="1" applyFill="1" applyBorder="1" applyAlignment="1" applyProtection="1">
      <alignment horizontal="right" vertical="center" wrapText="1"/>
    </xf>
    <xf numFmtId="0" fontId="21" fillId="0" borderId="24" xfId="20" applyFont="1" applyFill="1" applyBorder="1" applyAlignment="1" applyProtection="1">
      <alignment horizontal="center" vertical="center"/>
    </xf>
    <xf numFmtId="0" fontId="18" fillId="3" borderId="15" xfId="7" applyFont="1" applyFill="1" applyBorder="1" applyAlignment="1">
      <alignment horizontal="justify" vertical="center" wrapText="1"/>
    </xf>
    <xf numFmtId="0" fontId="18" fillId="3" borderId="15" xfId="7" applyFont="1" applyFill="1" applyBorder="1" applyAlignment="1">
      <alignment horizontal="center" vertical="center" wrapText="1"/>
    </xf>
    <xf numFmtId="4" fontId="18" fillId="0" borderId="15" xfId="12" applyNumberFormat="1" applyFont="1" applyFill="1" applyBorder="1" applyAlignment="1" applyProtection="1">
      <alignment horizontal="center" vertical="center" wrapText="1"/>
    </xf>
    <xf numFmtId="165" fontId="18" fillId="0" borderId="15" xfId="2" applyFont="1" applyFill="1" applyBorder="1" applyAlignment="1" applyProtection="1">
      <alignment horizontal="right" vertical="center" wrapText="1"/>
    </xf>
    <xf numFmtId="3" fontId="18" fillId="0" borderId="11" xfId="7" applyNumberFormat="1" applyFont="1" applyBorder="1" applyAlignment="1">
      <alignment horizontal="center" vertical="center" wrapText="1"/>
    </xf>
    <xf numFmtId="165" fontId="18" fillId="0" borderId="11" xfId="2" applyFont="1" applyFill="1" applyBorder="1" applyAlignment="1" applyProtection="1">
      <alignment horizontal="right" vertical="center" wrapText="1"/>
    </xf>
    <xf numFmtId="0" fontId="21" fillId="0" borderId="14" xfId="20" applyFont="1" applyFill="1" applyBorder="1" applyAlignment="1" applyProtection="1">
      <alignment horizontal="center" vertical="center"/>
    </xf>
    <xf numFmtId="3" fontId="18" fillId="0" borderId="15" xfId="7" applyNumberFormat="1" applyFont="1" applyBorder="1" applyAlignment="1">
      <alignment horizontal="center" vertical="center" wrapText="1"/>
    </xf>
    <xf numFmtId="0" fontId="21" fillId="0" borderId="32" xfId="20" applyFont="1" applyFill="1" applyBorder="1" applyAlignment="1" applyProtection="1">
      <alignment horizontal="center" vertical="center"/>
    </xf>
    <xf numFmtId="3" fontId="18" fillId="0" borderId="33" xfId="7" applyNumberFormat="1" applyFont="1" applyBorder="1" applyAlignment="1">
      <alignment horizontal="center" vertical="center" wrapText="1"/>
    </xf>
    <xf numFmtId="0" fontId="18" fillId="0" borderId="33" xfId="7" applyFont="1" applyBorder="1" applyAlignment="1">
      <alignment horizontal="center" vertical="center" wrapText="1"/>
    </xf>
    <xf numFmtId="0" fontId="18" fillId="3" borderId="33" xfId="7" applyFont="1" applyFill="1" applyBorder="1" applyAlignment="1">
      <alignment horizontal="justify" vertical="center" wrapText="1"/>
    </xf>
    <xf numFmtId="0" fontId="21" fillId="3" borderId="25" xfId="20" applyFont="1" applyFill="1" applyBorder="1" applyAlignment="1" applyProtection="1">
      <alignment horizontal="center" vertical="center"/>
    </xf>
    <xf numFmtId="165" fontId="18" fillId="3" borderId="26" xfId="2" applyFont="1" applyFill="1" applyBorder="1" applyAlignment="1" applyProtection="1">
      <alignment horizontal="right" vertical="center" wrapText="1"/>
    </xf>
    <xf numFmtId="0" fontId="21" fillId="3" borderId="14" xfId="20" applyFont="1" applyFill="1" applyBorder="1" applyAlignment="1" applyProtection="1">
      <alignment horizontal="center" vertical="center"/>
    </xf>
    <xf numFmtId="0" fontId="18" fillId="0" borderId="15" xfId="8" applyFont="1" applyBorder="1" applyAlignment="1">
      <alignment horizontal="center" vertical="center"/>
    </xf>
    <xf numFmtId="0" fontId="18" fillId="0" borderId="15" xfId="11" applyFont="1" applyBorder="1" applyAlignment="1">
      <alignment horizontal="center" vertical="center"/>
    </xf>
    <xf numFmtId="0" fontId="22" fillId="0" borderId="30" xfId="20" applyFont="1" applyFill="1" applyBorder="1" applyAlignment="1" applyProtection="1">
      <alignment horizontal="center" vertical="center"/>
    </xf>
    <xf numFmtId="0" fontId="23" fillId="0" borderId="31" xfId="7" applyFont="1" applyBorder="1" applyAlignment="1">
      <alignment horizontal="center" vertical="center" wrapText="1"/>
    </xf>
    <xf numFmtId="0" fontId="23" fillId="3" borderId="31" xfId="7" applyFont="1" applyFill="1" applyBorder="1" applyAlignment="1">
      <alignment horizontal="justify" vertical="center" wrapText="1"/>
    </xf>
    <xf numFmtId="0" fontId="23" fillId="3" borderId="31" xfId="7" applyFont="1" applyFill="1" applyBorder="1" applyAlignment="1">
      <alignment horizontal="center" vertical="center" wrapText="1"/>
    </xf>
    <xf numFmtId="4" fontId="23" fillId="0" borderId="31" xfId="12" applyNumberFormat="1" applyFont="1" applyFill="1" applyBorder="1" applyAlignment="1" applyProtection="1">
      <alignment horizontal="center" vertical="center" wrapText="1"/>
    </xf>
    <xf numFmtId="165" fontId="23" fillId="0" borderId="31" xfId="2" applyFont="1" applyFill="1" applyBorder="1" applyAlignment="1" applyProtection="1">
      <alignment horizontal="right" vertical="center" wrapText="1"/>
    </xf>
    <xf numFmtId="8" fontId="23" fillId="0" borderId="16" xfId="8" applyNumberFormat="1" applyFont="1" applyBorder="1" applyAlignment="1">
      <alignment vertical="center"/>
    </xf>
    <xf numFmtId="0" fontId="22" fillId="0" borderId="24" xfId="20" applyFont="1" applyFill="1" applyBorder="1" applyAlignment="1" applyProtection="1">
      <alignment horizontal="center" vertical="center"/>
    </xf>
    <xf numFmtId="0" fontId="23" fillId="0" borderId="15" xfId="7" applyFont="1" applyBorder="1" applyAlignment="1">
      <alignment horizontal="center" vertical="center" wrapText="1"/>
    </xf>
    <xf numFmtId="0" fontId="23" fillId="3" borderId="15" xfId="7" applyFont="1" applyFill="1" applyBorder="1" applyAlignment="1">
      <alignment horizontal="justify" vertical="center" wrapText="1"/>
    </xf>
    <xf numFmtId="0" fontId="23" fillId="3" borderId="15" xfId="7" applyFont="1" applyFill="1" applyBorder="1" applyAlignment="1">
      <alignment horizontal="center" vertical="center" wrapText="1"/>
    </xf>
    <xf numFmtId="4" fontId="23" fillId="0" borderId="15" xfId="12" applyNumberFormat="1" applyFont="1" applyFill="1" applyBorder="1" applyAlignment="1" applyProtection="1">
      <alignment horizontal="center" vertical="center" wrapText="1"/>
    </xf>
    <xf numFmtId="165" fontId="23" fillId="0" borderId="15" xfId="2" applyFont="1" applyFill="1" applyBorder="1" applyAlignment="1" applyProtection="1">
      <alignment horizontal="right" vertical="center" wrapText="1"/>
    </xf>
    <xf numFmtId="0" fontId="22" fillId="3" borderId="25" xfId="20" applyFont="1" applyFill="1" applyBorder="1" applyAlignment="1" applyProtection="1">
      <alignment horizontal="center" vertical="center"/>
    </xf>
    <xf numFmtId="0" fontId="23" fillId="0" borderId="26" xfId="8" applyFont="1" applyBorder="1" applyAlignment="1">
      <alignment horizontal="center" vertical="center"/>
    </xf>
    <xf numFmtId="0" fontId="23" fillId="0" borderId="26" xfId="11" applyFont="1" applyBorder="1" applyAlignment="1">
      <alignment horizontal="center" vertical="center"/>
    </xf>
    <xf numFmtId="0" fontId="23" fillId="3" borderId="26" xfId="7" applyFont="1" applyFill="1" applyBorder="1" applyAlignment="1">
      <alignment horizontal="justify" vertical="center" wrapText="1"/>
    </xf>
    <xf numFmtId="0" fontId="23" fillId="3" borderId="26" xfId="7" applyFont="1" applyFill="1" applyBorder="1" applyAlignment="1">
      <alignment horizontal="center" vertical="center" wrapText="1"/>
    </xf>
    <xf numFmtId="4" fontId="23" fillId="0" borderId="26" xfId="12" applyNumberFormat="1" applyFont="1" applyFill="1" applyBorder="1" applyAlignment="1" applyProtection="1">
      <alignment horizontal="center" vertical="center" wrapText="1"/>
    </xf>
    <xf numFmtId="165" fontId="23" fillId="0" borderId="26" xfId="2" applyFont="1" applyFill="1" applyBorder="1" applyAlignment="1" applyProtection="1">
      <alignment horizontal="right" vertical="center" wrapText="1"/>
    </xf>
    <xf numFmtId="181" fontId="23" fillId="0" borderId="27" xfId="3" applyNumberFormat="1" applyFont="1" applyFill="1" applyBorder="1" applyAlignment="1" applyProtection="1">
      <alignment horizontal="right" vertical="center" wrapText="1"/>
    </xf>
    <xf numFmtId="0" fontId="22" fillId="0" borderId="14" xfId="20" applyFont="1" applyFill="1" applyBorder="1" applyAlignment="1" applyProtection="1">
      <alignment horizontal="center" vertical="center"/>
    </xf>
    <xf numFmtId="0" fontId="23" fillId="0" borderId="11" xfId="8" applyFont="1" applyBorder="1" applyAlignment="1">
      <alignment horizontal="center" vertical="center"/>
    </xf>
    <xf numFmtId="0" fontId="23" fillId="0" borderId="11" xfId="11" applyFont="1" applyBorder="1" applyAlignment="1">
      <alignment horizontal="center" vertical="center"/>
    </xf>
    <xf numFmtId="0" fontId="23" fillId="3" borderId="11" xfId="7" applyFont="1" applyFill="1" applyBorder="1" applyAlignment="1">
      <alignment horizontal="justify" vertical="center" wrapText="1"/>
    </xf>
    <xf numFmtId="0" fontId="23" fillId="3" borderId="11" xfId="7" applyFont="1" applyFill="1" applyBorder="1" applyAlignment="1">
      <alignment horizontal="center" vertical="center" wrapText="1"/>
    </xf>
    <xf numFmtId="4" fontId="23" fillId="0" borderId="11" xfId="12" applyNumberFormat="1" applyFont="1" applyFill="1" applyBorder="1" applyAlignment="1" applyProtection="1">
      <alignment horizontal="center" vertical="center" wrapText="1"/>
    </xf>
    <xf numFmtId="165" fontId="23" fillId="0" borderId="11" xfId="2" applyFont="1" applyFill="1" applyBorder="1" applyAlignment="1" applyProtection="1">
      <alignment horizontal="right" vertical="center" wrapText="1"/>
    </xf>
    <xf numFmtId="0" fontId="22" fillId="3" borderId="14" xfId="20" applyFont="1" applyFill="1" applyBorder="1" applyAlignment="1" applyProtection="1">
      <alignment horizontal="center" vertical="center"/>
    </xf>
    <xf numFmtId="0" fontId="23" fillId="0" borderId="15" xfId="8" applyFont="1" applyBorder="1" applyAlignment="1">
      <alignment horizontal="center" vertical="center"/>
    </xf>
    <xf numFmtId="0" fontId="23" fillId="0" borderId="15" xfId="11" applyFont="1" applyBorder="1" applyAlignment="1">
      <alignment horizontal="center" vertical="center"/>
    </xf>
    <xf numFmtId="0" fontId="20" fillId="0" borderId="0" xfId="18" applyFont="1" applyAlignment="1">
      <alignment horizontal="center" vertical="center" wrapText="1"/>
    </xf>
    <xf numFmtId="168" fontId="19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2044390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139391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597070</xdr:colOff>
      <xdr:row>7</xdr:row>
      <xdr:rowOff>120641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2044390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F38295-CAAC-475D-8477-0A9186D0D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9631" y="404494"/>
          <a:ext cx="1068659" cy="737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139391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6A3CCE-E9CF-4A20-96FF-5891B89DBB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228240" y="1245452"/>
          <a:ext cx="2109440" cy="713214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597070</xdr:colOff>
      <xdr:row>7</xdr:row>
      <xdr:rowOff>120641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D33A89-CA9F-4194-A867-0A64CB1E6E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49482" y="223404"/>
          <a:ext cx="3186138" cy="1716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206622</xdr:colOff>
      <xdr:row>4</xdr:row>
      <xdr:rowOff>83009</xdr:rowOff>
    </xdr:from>
    <xdr:to>
      <xdr:col>24</xdr:col>
      <xdr:colOff>705293</xdr:colOff>
      <xdr:row>46</xdr:row>
      <xdr:rowOff>73347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A358C4-74E6-0CDB-A8D1-273942737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8622" y="706464"/>
          <a:ext cx="18024671" cy="6536610"/>
        </a:xfrm>
        <a:prstGeom prst="rect">
          <a:avLst/>
        </a:prstGeom>
      </xdr:spPr>
    </xdr:pic>
    <xdr:clientData/>
  </xdr:twoCellAnchor>
  <xdr:twoCellAnchor editAs="oneCell">
    <xdr:from>
      <xdr:col>1</xdr:col>
      <xdr:colOff>290825</xdr:colOff>
      <xdr:row>51</xdr:row>
      <xdr:rowOff>119438</xdr:rowOff>
    </xdr:from>
    <xdr:to>
      <xdr:col>24</xdr:col>
      <xdr:colOff>658091</xdr:colOff>
      <xdr:row>94</xdr:row>
      <xdr:rowOff>44754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C4A020-8DC4-6B7B-66A3-9E992803F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825" y="8068483"/>
          <a:ext cx="17893266" cy="66274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52"/>
  <sheetViews>
    <sheetView showGridLines="0" zoomScale="55" zoomScaleNormal="55" zoomScaleSheetLayoutView="50" zoomScalePageLayoutView="55" workbookViewId="0">
      <selection activeCell="K9" sqref="K9"/>
    </sheetView>
  </sheetViews>
  <sheetFormatPr baseColWidth="10" defaultColWidth="11.42578125" defaultRowHeight="14.25" x14ac:dyDescent="0.2"/>
  <cols>
    <col min="1" max="2" width="3.42578125" style="3" customWidth="1"/>
    <col min="3" max="3" width="7.42578125" style="3" customWidth="1"/>
    <col min="4" max="4" width="15.7109375" style="3" bestFit="1" customWidth="1"/>
    <col min="5" max="5" width="24.5703125" style="3" bestFit="1" customWidth="1"/>
    <col min="6" max="6" width="73.140625" style="4" customWidth="1"/>
    <col min="7" max="7" width="8.85546875" style="3" customWidth="1"/>
    <col min="8" max="8" width="18.85546875" style="5" customWidth="1"/>
    <col min="9" max="9" width="26.85546875" style="6" customWidth="1"/>
    <col min="10" max="10" width="33.5703125" style="3" bestFit="1" customWidth="1"/>
    <col min="11" max="11" width="15.140625" style="3" bestFit="1" customWidth="1"/>
    <col min="12" max="26" width="33.42578125" style="3" customWidth="1"/>
    <col min="27" max="27" width="21.42578125" style="3" customWidth="1"/>
    <col min="28" max="28" width="19.140625" style="3" bestFit="1" customWidth="1"/>
    <col min="29" max="29" width="24.5703125" style="3" customWidth="1"/>
    <col min="30" max="30" width="69.28515625" style="3" customWidth="1"/>
    <col min="31" max="31" width="9.140625" style="3" bestFit="1" customWidth="1"/>
    <col min="32" max="32" width="16.28515625" style="3" bestFit="1" customWidth="1"/>
    <col min="33" max="33" width="18.5703125" style="3" bestFit="1" customWidth="1"/>
    <col min="34" max="34" width="22.140625" style="3" bestFit="1" customWidth="1"/>
    <col min="35" max="35" width="19.7109375" style="3" customWidth="1"/>
    <col min="36" max="36" width="18.7109375" style="3" customWidth="1"/>
    <col min="37" max="37" width="18.85546875" style="110" bestFit="1" customWidth="1"/>
    <col min="38" max="38" width="17.5703125" style="3" bestFit="1" customWidth="1"/>
    <col min="39" max="39" width="16.42578125" style="3" bestFit="1" customWidth="1"/>
    <col min="40" max="40" width="20.85546875" style="3" bestFit="1" customWidth="1"/>
    <col min="41" max="41" width="39.140625" style="3" customWidth="1"/>
    <col min="42" max="42" width="36.140625" style="3" customWidth="1"/>
    <col min="43" max="16384" width="11.42578125" style="3"/>
  </cols>
  <sheetData>
    <row r="1" spans="1:41" ht="16.5" customHeight="1" thickBot="1" x14ac:dyDescent="0.25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5" customHeight="1" thickTop="1" x14ac:dyDescent="0.25">
      <c r="A2" s="2"/>
      <c r="B2" s="207" t="s">
        <v>0</v>
      </c>
      <c r="C2" s="208"/>
      <c r="D2" s="208"/>
      <c r="E2" s="208"/>
      <c r="F2" s="208"/>
      <c r="G2" s="208"/>
      <c r="H2" s="208"/>
      <c r="I2" s="208"/>
      <c r="J2" s="208"/>
      <c r="K2" s="209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">
      <c r="A3" s="2"/>
      <c r="B3" s="210" t="s">
        <v>1</v>
      </c>
      <c r="C3" s="211"/>
      <c r="D3" s="211"/>
      <c r="E3" s="211"/>
      <c r="F3" s="211"/>
      <c r="G3" s="211"/>
      <c r="H3" s="211"/>
      <c r="I3" s="211"/>
      <c r="J3" s="211"/>
      <c r="K3" s="212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">
      <c r="A4" s="2"/>
      <c r="B4" s="210"/>
      <c r="C4" s="211"/>
      <c r="D4" s="211"/>
      <c r="E4" s="211"/>
      <c r="F4" s="211"/>
      <c r="G4" s="211"/>
      <c r="H4" s="211"/>
      <c r="I4" s="211"/>
      <c r="J4" s="211"/>
      <c r="K4" s="212"/>
      <c r="N4" s="204"/>
      <c r="O4" s="204"/>
      <c r="P4" s="204"/>
      <c r="Q4" s="204"/>
      <c r="R4" s="204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25">
      <c r="A5" s="2"/>
      <c r="B5" s="213" t="s">
        <v>19</v>
      </c>
      <c r="C5" s="214"/>
      <c r="D5" s="214"/>
      <c r="E5" s="214"/>
      <c r="F5" s="214"/>
      <c r="G5" s="214"/>
      <c r="H5" s="214"/>
      <c r="I5" s="214"/>
      <c r="J5" s="214"/>
      <c r="K5" s="215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25">
      <c r="A6" s="2"/>
      <c r="B6" s="213"/>
      <c r="C6" s="214"/>
      <c r="D6" s="214"/>
      <c r="E6" s="214"/>
      <c r="F6" s="214"/>
      <c r="G6" s="214"/>
      <c r="H6" s="214"/>
      <c r="I6" s="214"/>
      <c r="J6" s="214"/>
      <c r="K6" s="215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2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">
      <c r="A8" s="2"/>
      <c r="B8" s="15"/>
      <c r="C8" s="16"/>
      <c r="D8" s="16"/>
      <c r="E8" s="16"/>
      <c r="F8" s="206"/>
      <c r="G8" s="206"/>
      <c r="H8" s="206"/>
      <c r="I8" s="206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">
      <c r="A9" s="2"/>
      <c r="B9" s="18"/>
      <c r="C9" s="205" t="s">
        <v>38</v>
      </c>
      <c r="D9" s="205"/>
      <c r="E9" s="205"/>
      <c r="F9" s="205"/>
      <c r="G9" s="205"/>
      <c r="H9" s="205"/>
      <c r="I9" s="205"/>
      <c r="J9" s="205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.5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25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30.75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3" t="s">
        <v>9</v>
      </c>
      <c r="K12" s="82" t="s">
        <v>14</v>
      </c>
      <c r="M12" s="59" t="s">
        <v>2</v>
      </c>
      <c r="N12" s="60" t="s">
        <v>3</v>
      </c>
      <c r="O12" s="61" t="s">
        <v>4</v>
      </c>
      <c r="P12" s="62" t="s">
        <v>5</v>
      </c>
      <c r="Q12" s="60" t="s">
        <v>6</v>
      </c>
      <c r="R12" s="63" t="s">
        <v>7</v>
      </c>
      <c r="S12" s="64" t="s">
        <v>8</v>
      </c>
      <c r="T12" s="65" t="s">
        <v>9</v>
      </c>
      <c r="U12" s="80" t="s">
        <v>14</v>
      </c>
      <c r="V12" s="80" t="s">
        <v>15</v>
      </c>
      <c r="W12" s="80" t="s">
        <v>16</v>
      </c>
      <c r="X12" s="80" t="s">
        <v>17</v>
      </c>
      <c r="Y12" s="81" t="s">
        <v>18</v>
      </c>
      <c r="AA12" s="84" t="s">
        <v>2</v>
      </c>
      <c r="AB12" s="85" t="s">
        <v>3</v>
      </c>
      <c r="AC12" s="61" t="s">
        <v>4</v>
      </c>
      <c r="AD12" s="86" t="s">
        <v>5</v>
      </c>
      <c r="AE12" s="85" t="s">
        <v>6</v>
      </c>
      <c r="AF12" s="87" t="s">
        <v>7</v>
      </c>
      <c r="AG12" s="88" t="s">
        <v>8</v>
      </c>
      <c r="AH12" s="89" t="s">
        <v>9</v>
      </c>
      <c r="AI12" s="2"/>
      <c r="AJ12" s="2"/>
      <c r="AK12" s="7"/>
      <c r="AL12" s="8"/>
      <c r="AM12" s="8"/>
      <c r="AN12" s="8"/>
      <c r="AO12" s="8"/>
    </row>
    <row r="13" spans="1:41" ht="42.75" x14ac:dyDescent="0.2">
      <c r="A13" s="2"/>
      <c r="B13" s="18"/>
      <c r="C13" s="150">
        <v>1.1000000000000001</v>
      </c>
      <c r="D13" s="141" t="s">
        <v>30</v>
      </c>
      <c r="E13" s="141" t="s">
        <v>31</v>
      </c>
      <c r="F13" s="134" t="s">
        <v>22</v>
      </c>
      <c r="G13" s="133" t="s">
        <v>20</v>
      </c>
      <c r="H13" s="142">
        <v>3253.69</v>
      </c>
      <c r="I13" s="151">
        <v>40204</v>
      </c>
      <c r="J13" s="152">
        <f>ROUND(H13*I13,0)</f>
        <v>130811353</v>
      </c>
      <c r="K13" s="57">
        <f t="shared" ref="K13:K29" si="0">J13/$J$51</f>
        <v>3.7909686832713112E-2</v>
      </c>
      <c r="M13" s="66" cm="1">
        <f t="array" ref="M13:U50">_xlfn._xlws.SORT(C13:K50,9,-1)</f>
        <v>2.8</v>
      </c>
      <c r="N13" s="66">
        <v>3.1</v>
      </c>
      <c r="O13" s="67" t="str">
        <v>450.2 P</v>
      </c>
      <c r="P13" s="68" t="str">
        <v>MEZCLA DENSA EN CALIENTE TIPO MDC-19  (INCLUYE CEMENTO ASFÁLTICO)</v>
      </c>
      <c r="Q13" s="66" t="str">
        <v>M3</v>
      </c>
      <c r="R13" s="69">
        <v>719.18</v>
      </c>
      <c r="S13" s="70">
        <v>1792484</v>
      </c>
      <c r="T13" s="71">
        <v>1289118643</v>
      </c>
      <c r="U13" s="72">
        <v>0.37359206923226379</v>
      </c>
      <c r="V13" s="57">
        <f>+U13</f>
        <v>0.37359206923226379</v>
      </c>
      <c r="W13" s="58" t="b">
        <f>V13&lt;0.8</f>
        <v>1</v>
      </c>
      <c r="X13" s="57">
        <f>AVERAGEIF(V13:V42,"&lt;0,8",U13:U42)</f>
        <v>0.2740751788390251</v>
      </c>
      <c r="Y13" s="58" t="b">
        <f>U13&gt;$X$13</f>
        <v>1</v>
      </c>
      <c r="AA13" s="111" cm="1">
        <f t="array" ref="AA13:AM13">_xlfn._xlws.FILTER(M13:Y42,Y13:Y42)</f>
        <v>2.8</v>
      </c>
      <c r="AB13" s="58">
        <v>3.1</v>
      </c>
      <c r="AC13" s="90" t="str">
        <v>450.2 P</v>
      </c>
      <c r="AD13" s="91" t="str">
        <v>MEZCLA DENSA EN CALIENTE TIPO MDC-19  (INCLUYE CEMENTO ASFÁLTICO)</v>
      </c>
      <c r="AE13" s="90" t="str">
        <v>M3</v>
      </c>
      <c r="AF13" s="90">
        <v>719.18</v>
      </c>
      <c r="AG13" s="90">
        <v>1792484</v>
      </c>
      <c r="AH13" s="112">
        <v>1289118643</v>
      </c>
      <c r="AI13" s="92">
        <v>0.37359206923226379</v>
      </c>
      <c r="AJ13" s="93">
        <v>0.37359206923226379</v>
      </c>
      <c r="AK13" s="94" t="b">
        <v>1</v>
      </c>
      <c r="AL13" s="8">
        <v>0.2740751788390251</v>
      </c>
      <c r="AM13" s="8" t="b">
        <v>1</v>
      </c>
      <c r="AN13" s="8"/>
      <c r="AO13" s="8"/>
    </row>
    <row r="14" spans="1:41" ht="42" customHeight="1" thickBot="1" x14ac:dyDescent="0.25">
      <c r="A14" s="2"/>
      <c r="B14" s="18"/>
      <c r="C14" s="137">
        <v>1.2</v>
      </c>
      <c r="D14" s="146" t="s">
        <v>23</v>
      </c>
      <c r="E14" s="147" t="s">
        <v>24</v>
      </c>
      <c r="F14" s="139" t="s">
        <v>32</v>
      </c>
      <c r="G14" s="138" t="s">
        <v>25</v>
      </c>
      <c r="H14" s="148">
        <v>244750.79</v>
      </c>
      <c r="I14" s="153">
        <v>2461</v>
      </c>
      <c r="J14" s="154">
        <f>ROUND(H14*I14,0)</f>
        <v>602331694</v>
      </c>
      <c r="K14" s="57">
        <f t="shared" si="0"/>
        <v>0.17455828844578639</v>
      </c>
      <c r="M14" s="73">
        <v>1.2</v>
      </c>
      <c r="N14" s="73" t="str">
        <v>1.6</v>
      </c>
      <c r="O14" s="74" t="str">
        <v>***</v>
      </c>
      <c r="P14" s="75" t="str">
        <v>TRANSPORTE DE MATERIALES PROV. DE EXPLANACIÓN, CANALES, PRESTAMOS, SOBREACARREOS Y DERRUMBES</v>
      </c>
      <c r="Q14" s="73" t="str">
        <v>M3-KM</v>
      </c>
      <c r="R14" s="76">
        <v>244750.79</v>
      </c>
      <c r="S14" s="77">
        <v>2461</v>
      </c>
      <c r="T14" s="78">
        <v>602331694</v>
      </c>
      <c r="U14" s="79">
        <v>0.17455828844578639</v>
      </c>
      <c r="V14" s="55">
        <f>+U14+V13</f>
        <v>0.5481503576780502</v>
      </c>
      <c r="W14" s="54" t="b">
        <f t="shared" ref="W14:W42" si="1">V14&lt;0.8</f>
        <v>1</v>
      </c>
      <c r="X14" s="54"/>
      <c r="Y14" s="54" t="b">
        <f t="shared" ref="Y14:Y42" si="2">U14&gt;$X$13</f>
        <v>0</v>
      </c>
      <c r="AA14" s="113"/>
      <c r="AB14" s="54"/>
      <c r="AC14" s="95"/>
      <c r="AD14" s="96"/>
      <c r="AE14" s="95"/>
      <c r="AF14" s="95"/>
      <c r="AG14" s="95"/>
      <c r="AH14" s="114"/>
      <c r="AI14" s="92"/>
      <c r="AJ14" s="97"/>
      <c r="AK14" s="94"/>
      <c r="AL14" s="8"/>
      <c r="AM14" s="8"/>
      <c r="AN14" s="8"/>
      <c r="AO14" s="8"/>
    </row>
    <row r="15" spans="1:41" ht="98.1" customHeight="1" x14ac:dyDescent="0.2">
      <c r="A15" s="2"/>
      <c r="B15" s="18"/>
      <c r="C15" s="150">
        <v>2.1</v>
      </c>
      <c r="D15" s="141">
        <v>3.1</v>
      </c>
      <c r="E15" s="141" t="s">
        <v>39</v>
      </c>
      <c r="F15" s="134" t="s">
        <v>40</v>
      </c>
      <c r="G15" s="133" t="s">
        <v>28</v>
      </c>
      <c r="H15" s="142">
        <v>7191.8</v>
      </c>
      <c r="I15" s="151">
        <v>11310</v>
      </c>
      <c r="J15" s="152">
        <f t="shared" ref="J15" si="3">ROUND(H15*I15,0)</f>
        <v>81339258</v>
      </c>
      <c r="K15" s="57">
        <f t="shared" si="0"/>
        <v>2.3572463148403142E-2</v>
      </c>
      <c r="M15" s="73">
        <v>2.5</v>
      </c>
      <c r="N15" s="73">
        <v>3.3</v>
      </c>
      <c r="O15" s="74" t="str">
        <v>330.1</v>
      </c>
      <c r="P15" s="75" t="str">
        <v>BASE GRANULAR</v>
      </c>
      <c r="Q15" s="73" t="str">
        <v>M3</v>
      </c>
      <c r="R15" s="76">
        <v>1438.36</v>
      </c>
      <c r="S15" s="77">
        <v>372535</v>
      </c>
      <c r="T15" s="78">
        <v>535839443</v>
      </c>
      <c r="U15" s="79">
        <v>0.15528855111486714</v>
      </c>
      <c r="V15" s="55" t="e">
        <f>+U15+#REF!</f>
        <v>#REF!</v>
      </c>
      <c r="W15" s="54" t="e">
        <f t="shared" si="1"/>
        <v>#REF!</v>
      </c>
      <c r="X15" s="54"/>
      <c r="Y15" s="54" t="b">
        <f t="shared" si="2"/>
        <v>0</v>
      </c>
      <c r="AC15" s="92"/>
      <c r="AD15" s="92"/>
      <c r="AE15" s="92"/>
      <c r="AF15" s="92"/>
      <c r="AG15" s="92"/>
      <c r="AH15" s="92"/>
      <c r="AI15" s="92"/>
      <c r="AJ15" s="93"/>
      <c r="AK15" s="94"/>
      <c r="AL15" s="8"/>
      <c r="AM15" s="8"/>
      <c r="AN15" s="8"/>
      <c r="AO15" s="8"/>
    </row>
    <row r="16" spans="1:41" ht="42" customHeight="1" x14ac:dyDescent="0.2">
      <c r="A16" s="2"/>
      <c r="B16" s="18"/>
      <c r="C16" s="155">
        <v>2.2000000000000002</v>
      </c>
      <c r="D16" s="129">
        <v>3.22</v>
      </c>
      <c r="E16" s="129" t="s">
        <v>24</v>
      </c>
      <c r="F16" s="156" t="s">
        <v>26</v>
      </c>
      <c r="G16" s="157" t="s">
        <v>20</v>
      </c>
      <c r="H16" s="158">
        <v>397.32</v>
      </c>
      <c r="I16" s="159">
        <v>277918</v>
      </c>
      <c r="J16" s="152">
        <f>ROUND(H16*I16,0)</f>
        <v>110422380</v>
      </c>
      <c r="K16" s="57">
        <f t="shared" si="0"/>
        <v>3.2000875681813673E-2</v>
      </c>
      <c r="M16" s="73">
        <v>1.1000000000000001</v>
      </c>
      <c r="N16" s="73" t="str">
        <v>2.9.</v>
      </c>
      <c r="O16" s="74" t="str">
        <v>600.1-07</v>
      </c>
      <c r="P16" s="75" t="str">
        <v>EXCAVACIONES VARIAS SIN CLASIFICAR (INCLUYE RETIRO DE SOBRANTES A UNA DISTANCIA MENOR DE 5 KM)</v>
      </c>
      <c r="Q16" s="73" t="str">
        <v>M3</v>
      </c>
      <c r="R16" s="76">
        <v>3253.69</v>
      </c>
      <c r="S16" s="77">
        <v>40204</v>
      </c>
      <c r="T16" s="78">
        <v>130811353</v>
      </c>
      <c r="U16" s="79">
        <v>3.7909686832713112E-2</v>
      </c>
      <c r="V16" s="55" t="e">
        <f t="shared" ref="V16:V42" si="4">+U16+V15</f>
        <v>#REF!</v>
      </c>
      <c r="W16" s="54" t="e">
        <f t="shared" si="1"/>
        <v>#REF!</v>
      </c>
      <c r="X16" s="54"/>
      <c r="Y16" s="54" t="b">
        <f t="shared" si="2"/>
        <v>0</v>
      </c>
      <c r="AC16" s="92"/>
      <c r="AD16" s="92"/>
      <c r="AE16" s="92"/>
      <c r="AF16" s="92"/>
      <c r="AG16" s="92"/>
      <c r="AH16" s="92"/>
      <c r="AI16" s="92"/>
      <c r="AJ16" s="93"/>
      <c r="AK16" s="94"/>
      <c r="AL16" s="8"/>
      <c r="AM16" s="8"/>
      <c r="AN16" s="8"/>
      <c r="AO16" s="8"/>
    </row>
    <row r="17" spans="1:41" ht="28.5" x14ac:dyDescent="0.2">
      <c r="A17" s="2"/>
      <c r="B17" s="18"/>
      <c r="C17" s="155">
        <v>2.2999999999999998</v>
      </c>
      <c r="D17" s="129">
        <v>3.15</v>
      </c>
      <c r="E17" s="129" t="s">
        <v>41</v>
      </c>
      <c r="F17" s="156" t="s">
        <v>27</v>
      </c>
      <c r="G17" s="157" t="s">
        <v>20</v>
      </c>
      <c r="H17" s="158">
        <v>132.44</v>
      </c>
      <c r="I17" s="159">
        <v>159663</v>
      </c>
      <c r="J17" s="152">
        <f t="shared" ref="J17:J21" si="5">ROUND(H17*I17,0)</f>
        <v>21145768</v>
      </c>
      <c r="K17" s="57">
        <f t="shared" si="0"/>
        <v>6.1281335628200883E-3</v>
      </c>
      <c r="M17" s="73">
        <v>2.2000000000000002</v>
      </c>
      <c r="N17" s="73">
        <v>3.22</v>
      </c>
      <c r="O17" s="74" t="str">
        <v>***</v>
      </c>
      <c r="P17" s="75" t="str">
        <v>RAJÓN PARA MEJORAMIENTO DE LA SUBRASANTE</v>
      </c>
      <c r="Q17" s="73" t="str">
        <v>M3</v>
      </c>
      <c r="R17" s="76">
        <v>397.32</v>
      </c>
      <c r="S17" s="77">
        <v>277918</v>
      </c>
      <c r="T17" s="78">
        <v>110422380</v>
      </c>
      <c r="U17" s="79">
        <v>3.2000875681813673E-2</v>
      </c>
      <c r="V17" s="55" t="e">
        <f t="shared" si="4"/>
        <v>#REF!</v>
      </c>
      <c r="W17" s="54" t="e">
        <f t="shared" si="1"/>
        <v>#REF!</v>
      </c>
      <c r="X17" s="54"/>
      <c r="Y17" s="54" t="b">
        <f t="shared" si="2"/>
        <v>0</v>
      </c>
      <c r="AC17" s="92"/>
      <c r="AD17" s="92"/>
      <c r="AE17" s="92"/>
      <c r="AF17" s="92"/>
      <c r="AG17" s="92"/>
      <c r="AH17" s="92"/>
      <c r="AI17" s="92"/>
      <c r="AJ17" s="93"/>
      <c r="AK17" s="94"/>
      <c r="AL17" s="8"/>
      <c r="AM17" s="8"/>
      <c r="AN17" s="8"/>
      <c r="AO17" s="8"/>
    </row>
    <row r="18" spans="1:41" ht="69.95" customHeight="1" x14ac:dyDescent="0.2">
      <c r="A18" s="2"/>
      <c r="B18" s="18"/>
      <c r="C18" s="155">
        <v>2.4</v>
      </c>
      <c r="D18" s="129">
        <v>3.2</v>
      </c>
      <c r="E18" s="129" t="s">
        <v>42</v>
      </c>
      <c r="F18" s="156" t="s">
        <v>43</v>
      </c>
      <c r="G18" s="157" t="s">
        <v>20</v>
      </c>
      <c r="H18" s="158">
        <v>331.1</v>
      </c>
      <c r="I18" s="159">
        <v>299673</v>
      </c>
      <c r="J18" s="152">
        <f t="shared" si="5"/>
        <v>99221730</v>
      </c>
      <c r="K18" s="57">
        <f t="shared" si="0"/>
        <v>2.8754879641830596E-2</v>
      </c>
      <c r="M18" s="73">
        <v>4.5</v>
      </c>
      <c r="N18" s="73">
        <v>4.5000000000000302</v>
      </c>
      <c r="O18" s="74" t="str">
        <v>***</v>
      </c>
      <c r="P18" s="75" t="str">
        <v>SUMINISTRO E INSTALACIÓN TUBERÍA EN PVC-ALCANTARILLADO, DIÁMETRO 36"</v>
      </c>
      <c r="Q18" s="73" t="str">
        <v>ML</v>
      </c>
      <c r="R18" s="76">
        <v>45</v>
      </c>
      <c r="S18" s="77">
        <v>2210105</v>
      </c>
      <c r="T18" s="78">
        <v>99454725</v>
      </c>
      <c r="U18" s="79">
        <v>2.8822402584457663E-2</v>
      </c>
      <c r="V18" s="55" t="e">
        <f t="shared" si="4"/>
        <v>#REF!</v>
      </c>
      <c r="W18" s="54" t="e">
        <f t="shared" si="1"/>
        <v>#REF!</v>
      </c>
      <c r="X18" s="54"/>
      <c r="Y18" s="54" t="b">
        <f t="shared" si="2"/>
        <v>0</v>
      </c>
      <c r="AC18" s="92"/>
      <c r="AD18" s="92"/>
      <c r="AE18" s="92"/>
      <c r="AF18" s="92"/>
      <c r="AG18" s="92"/>
      <c r="AH18" s="92"/>
      <c r="AI18" s="92"/>
      <c r="AJ18" s="93"/>
      <c r="AK18" s="94"/>
      <c r="AL18" s="8"/>
      <c r="AM18" s="8"/>
      <c r="AN18" s="8"/>
      <c r="AO18" s="8"/>
    </row>
    <row r="19" spans="1:41" ht="42" customHeight="1" x14ac:dyDescent="0.2">
      <c r="A19" s="2"/>
      <c r="B19" s="18"/>
      <c r="C19" s="155">
        <v>2.5</v>
      </c>
      <c r="D19" s="129">
        <v>3.3</v>
      </c>
      <c r="E19" s="129" t="s">
        <v>44</v>
      </c>
      <c r="F19" s="156" t="s">
        <v>45</v>
      </c>
      <c r="G19" s="157" t="s">
        <v>20</v>
      </c>
      <c r="H19" s="158">
        <v>1438.36</v>
      </c>
      <c r="I19" s="159">
        <v>372535</v>
      </c>
      <c r="J19" s="152">
        <f t="shared" si="5"/>
        <v>535839443</v>
      </c>
      <c r="K19" s="57">
        <f t="shared" si="0"/>
        <v>0.15528855111486714</v>
      </c>
      <c r="M19" s="73">
        <v>2.4</v>
      </c>
      <c r="N19" s="73">
        <v>3.2</v>
      </c>
      <c r="O19" s="74" t="str">
        <v>320.1</v>
      </c>
      <c r="P19" s="75" t="str">
        <v>SUBBASE GRANULAR</v>
      </c>
      <c r="Q19" s="73" t="str">
        <v>M3</v>
      </c>
      <c r="R19" s="76">
        <v>331.1</v>
      </c>
      <c r="S19" s="77">
        <v>299673</v>
      </c>
      <c r="T19" s="78">
        <v>99221730</v>
      </c>
      <c r="U19" s="79">
        <v>2.8754879641830596E-2</v>
      </c>
      <c r="V19" s="55" t="e">
        <f t="shared" si="4"/>
        <v>#REF!</v>
      </c>
      <c r="W19" s="54" t="e">
        <f t="shared" si="1"/>
        <v>#REF!</v>
      </c>
      <c r="X19" s="54"/>
      <c r="Y19" s="54" t="b">
        <f t="shared" si="2"/>
        <v>0</v>
      </c>
      <c r="AC19" s="92"/>
      <c r="AD19" s="92"/>
      <c r="AE19" s="92"/>
      <c r="AF19" s="92"/>
      <c r="AG19" s="92"/>
      <c r="AH19" s="92"/>
      <c r="AI19" s="92"/>
      <c r="AJ19" s="93"/>
      <c r="AK19" s="94"/>
      <c r="AL19" s="8"/>
      <c r="AM19" s="8"/>
      <c r="AN19" s="8"/>
      <c r="AO19" s="8"/>
    </row>
    <row r="20" spans="1:41" ht="28.5" x14ac:dyDescent="0.2">
      <c r="A20" s="2"/>
      <c r="B20" s="18"/>
      <c r="C20" s="155">
        <v>2.6</v>
      </c>
      <c r="D20" s="129">
        <v>3.5</v>
      </c>
      <c r="E20" s="129" t="s">
        <v>46</v>
      </c>
      <c r="F20" s="156" t="s">
        <v>47</v>
      </c>
      <c r="G20" s="157" t="s">
        <v>28</v>
      </c>
      <c r="H20" s="158">
        <v>5137</v>
      </c>
      <c r="I20" s="159">
        <v>8428</v>
      </c>
      <c r="J20" s="152">
        <f t="shared" si="5"/>
        <v>43294636</v>
      </c>
      <c r="K20" s="57">
        <f t="shared" si="0"/>
        <v>1.254696977483527E-2</v>
      </c>
      <c r="M20" s="73">
        <v>2.1</v>
      </c>
      <c r="N20" s="73">
        <v>3.1</v>
      </c>
      <c r="O20" s="74" t="str">
        <v>460.1</v>
      </c>
      <c r="P20" s="75" t="str">
        <v>FRESADO CONCRETO ASFÁLTICO (E=5-12 cm)</v>
      </c>
      <c r="Q20" s="73" t="str">
        <v>M2</v>
      </c>
      <c r="R20" s="76">
        <v>7191.8</v>
      </c>
      <c r="S20" s="77">
        <v>11310</v>
      </c>
      <c r="T20" s="78">
        <v>81339258</v>
      </c>
      <c r="U20" s="79">
        <v>2.3572463148403142E-2</v>
      </c>
      <c r="V20" s="55" t="e">
        <f t="shared" si="4"/>
        <v>#REF!</v>
      </c>
      <c r="W20" s="54" t="e">
        <f t="shared" si="1"/>
        <v>#REF!</v>
      </c>
      <c r="X20" s="54"/>
      <c r="Y20" s="54" t="b">
        <f t="shared" si="2"/>
        <v>0</v>
      </c>
      <c r="AC20" s="92"/>
      <c r="AD20" s="92"/>
      <c r="AE20" s="92"/>
      <c r="AF20" s="92"/>
      <c r="AG20" s="92"/>
      <c r="AH20" s="92"/>
      <c r="AI20" s="92"/>
      <c r="AJ20" s="93"/>
      <c r="AK20" s="94"/>
      <c r="AL20" s="8"/>
      <c r="AM20" s="8"/>
      <c r="AN20" s="8"/>
      <c r="AO20" s="8"/>
    </row>
    <row r="21" spans="1:41" ht="42.75" x14ac:dyDescent="0.2">
      <c r="A21" s="2"/>
      <c r="B21" s="18"/>
      <c r="C21" s="155">
        <v>2.7</v>
      </c>
      <c r="D21" s="129">
        <v>3.6</v>
      </c>
      <c r="E21" s="129" t="s">
        <v>48</v>
      </c>
      <c r="F21" s="156" t="s">
        <v>49</v>
      </c>
      <c r="G21" s="157" t="s">
        <v>28</v>
      </c>
      <c r="H21" s="158">
        <v>5137</v>
      </c>
      <c r="I21" s="159">
        <v>4124</v>
      </c>
      <c r="J21" s="152">
        <f t="shared" si="5"/>
        <v>21184988</v>
      </c>
      <c r="K21" s="57">
        <f t="shared" si="0"/>
        <v>6.1394996857404667E-3</v>
      </c>
      <c r="M21" s="73">
        <v>4.4000000000000004</v>
      </c>
      <c r="N21" s="73">
        <v>4.5200000000000298</v>
      </c>
      <c r="O21" s="74" t="str">
        <v>640.1</v>
      </c>
      <c r="P21" s="75" t="str">
        <v>SUMINISTRO FIGURADO Y ARMADO DE ACERO DE REFUERZO 60000 PSI</v>
      </c>
      <c r="Q21" s="73" t="str">
        <v>KG</v>
      </c>
      <c r="R21" s="76">
        <v>5045.3948999999993</v>
      </c>
      <c r="S21" s="77">
        <v>11382</v>
      </c>
      <c r="T21" s="78">
        <v>57426685</v>
      </c>
      <c r="U21" s="79">
        <v>1.6642497721056852E-2</v>
      </c>
      <c r="V21" s="55" t="e">
        <f t="shared" si="4"/>
        <v>#REF!</v>
      </c>
      <c r="W21" s="54" t="e">
        <f t="shared" si="1"/>
        <v>#REF!</v>
      </c>
      <c r="X21" s="54"/>
      <c r="Y21" s="54" t="b">
        <f t="shared" si="2"/>
        <v>0</v>
      </c>
      <c r="AC21" s="92"/>
      <c r="AD21" s="92"/>
      <c r="AE21" s="92"/>
      <c r="AF21" s="92"/>
      <c r="AG21" s="92"/>
      <c r="AH21" s="92"/>
      <c r="AI21" s="92"/>
      <c r="AJ21" s="93"/>
      <c r="AK21" s="94"/>
      <c r="AL21" s="8"/>
      <c r="AM21" s="8"/>
      <c r="AN21" s="8"/>
      <c r="AO21" s="8"/>
    </row>
    <row r="22" spans="1:41" ht="43.5" thickBot="1" x14ac:dyDescent="0.25">
      <c r="A22" s="2"/>
      <c r="B22" s="18"/>
      <c r="C22" s="137">
        <v>2.8</v>
      </c>
      <c r="D22" s="146">
        <v>3.1</v>
      </c>
      <c r="E22" s="147" t="s">
        <v>50</v>
      </c>
      <c r="F22" s="139" t="s">
        <v>51</v>
      </c>
      <c r="G22" s="138" t="s">
        <v>20</v>
      </c>
      <c r="H22" s="148">
        <v>719.18</v>
      </c>
      <c r="I22" s="153">
        <v>1792484</v>
      </c>
      <c r="J22" s="154">
        <f>ROUND(H22*I22,0)</f>
        <v>1289118643</v>
      </c>
      <c r="K22" s="57">
        <f t="shared" si="0"/>
        <v>0.37359206923226379</v>
      </c>
      <c r="M22" s="73">
        <v>3.1</v>
      </c>
      <c r="N22" s="73" t="str">
        <v>APU 1</v>
      </c>
      <c r="O22" s="74">
        <v>0</v>
      </c>
      <c r="P22" s="75" t="str">
        <v>CUNETA EN CONCRETO CLASE E, 3000 PSI FUNDIDA EN EL LUGAR</v>
      </c>
      <c r="Q22" s="73" t="str">
        <v>M3</v>
      </c>
      <c r="R22" s="76">
        <v>55.04</v>
      </c>
      <c r="S22" s="77">
        <v>1005669</v>
      </c>
      <c r="T22" s="78">
        <v>55352022</v>
      </c>
      <c r="U22" s="79">
        <v>1.6041251553888036E-2</v>
      </c>
      <c r="V22" s="55" t="e">
        <f t="shared" si="4"/>
        <v>#REF!</v>
      </c>
      <c r="W22" s="54" t="e">
        <f t="shared" si="1"/>
        <v>#REF!</v>
      </c>
      <c r="X22" s="54"/>
      <c r="Y22" s="54" t="b">
        <f t="shared" si="2"/>
        <v>0</v>
      </c>
      <c r="AC22" s="92"/>
      <c r="AD22" s="92"/>
      <c r="AE22" s="92"/>
      <c r="AF22" s="92"/>
      <c r="AG22" s="92"/>
      <c r="AH22" s="92"/>
      <c r="AI22" s="92"/>
      <c r="AJ22" s="93"/>
      <c r="AK22" s="94"/>
      <c r="AL22" s="8"/>
      <c r="AM22" s="8"/>
      <c r="AN22" s="8"/>
      <c r="AO22" s="8"/>
    </row>
    <row r="23" spans="1:41" ht="15.6" customHeight="1" x14ac:dyDescent="0.2">
      <c r="A23" s="2"/>
      <c r="B23" s="18"/>
      <c r="C23" s="150">
        <v>3.1</v>
      </c>
      <c r="D23" s="149" t="s">
        <v>29</v>
      </c>
      <c r="E23" s="141"/>
      <c r="F23" s="134" t="s">
        <v>52</v>
      </c>
      <c r="G23" s="141" t="s">
        <v>20</v>
      </c>
      <c r="H23" s="142">
        <v>55.04</v>
      </c>
      <c r="I23" s="151">
        <v>1005669</v>
      </c>
      <c r="J23" s="152">
        <f t="shared" ref="J23" si="6">ROUND(H23*I23,0)</f>
        <v>55352022</v>
      </c>
      <c r="K23" s="57">
        <f t="shared" si="0"/>
        <v>1.6041251553888036E-2</v>
      </c>
      <c r="M23" s="73">
        <v>4.3</v>
      </c>
      <c r="N23" s="73">
        <v>4.7</v>
      </c>
      <c r="O23" s="74" t="str">
        <v>630.4</v>
      </c>
      <c r="P23" s="75" t="str">
        <v>CONCRETOS CLASE D, f´c =3000 psi (elevaciones)</v>
      </c>
      <c r="Q23" s="73" t="str">
        <v>M3</v>
      </c>
      <c r="R23" s="76">
        <v>31.512499999999996</v>
      </c>
      <c r="S23" s="77">
        <v>1379761</v>
      </c>
      <c r="T23" s="78">
        <v>43479719</v>
      </c>
      <c r="U23" s="79">
        <v>1.2600607615948793E-2</v>
      </c>
      <c r="V23" s="55" t="e">
        <f>+U23+#REF!</f>
        <v>#REF!</v>
      </c>
      <c r="W23" s="54" t="e">
        <f t="shared" si="1"/>
        <v>#REF!</v>
      </c>
      <c r="X23" s="54"/>
      <c r="Y23" s="54" t="b">
        <f t="shared" si="2"/>
        <v>0</v>
      </c>
      <c r="AC23" s="92"/>
      <c r="AD23" s="92"/>
      <c r="AE23" s="92"/>
      <c r="AF23" s="92"/>
      <c r="AG23" s="92"/>
      <c r="AH23" s="92"/>
      <c r="AI23" s="92"/>
      <c r="AJ23" s="93"/>
      <c r="AK23" s="98"/>
      <c r="AL23" s="98"/>
      <c r="AM23" s="37"/>
      <c r="AN23" s="8"/>
      <c r="AO23" s="8"/>
    </row>
    <row r="24" spans="1:41" ht="56.1" customHeight="1" x14ac:dyDescent="0.2">
      <c r="A24" s="2"/>
      <c r="B24" s="18"/>
      <c r="C24" s="155">
        <v>3.2</v>
      </c>
      <c r="D24" s="160">
        <v>6.6</v>
      </c>
      <c r="E24" s="127" t="s">
        <v>53</v>
      </c>
      <c r="F24" s="136" t="s">
        <v>54</v>
      </c>
      <c r="G24" s="127" t="s">
        <v>28</v>
      </c>
      <c r="H24" s="143">
        <v>1524</v>
      </c>
      <c r="I24" s="161">
        <v>3506</v>
      </c>
      <c r="J24" s="152">
        <f>ROUND(H24*I24,0)</f>
        <v>5343144</v>
      </c>
      <c r="K24" s="57">
        <f t="shared" si="0"/>
        <v>1.5484658716288186E-3</v>
      </c>
      <c r="M24" s="73">
        <v>2.6</v>
      </c>
      <c r="N24" s="73">
        <v>3.5</v>
      </c>
      <c r="O24" s="74" t="str">
        <v>420.1</v>
      </c>
      <c r="P24" s="75" t="str">
        <v>RIEGO DE IMPRIMACIÓN</v>
      </c>
      <c r="Q24" s="73" t="str">
        <v>M2</v>
      </c>
      <c r="R24" s="76">
        <v>5137</v>
      </c>
      <c r="S24" s="77">
        <v>8428</v>
      </c>
      <c r="T24" s="78">
        <v>43294636</v>
      </c>
      <c r="U24" s="79">
        <v>1.254696977483527E-2</v>
      </c>
      <c r="V24" s="55" t="e">
        <f t="shared" si="4"/>
        <v>#REF!</v>
      </c>
      <c r="W24" s="54" t="e">
        <f t="shared" si="1"/>
        <v>#REF!</v>
      </c>
      <c r="X24" s="54"/>
      <c r="Y24" s="54" t="b">
        <f t="shared" si="2"/>
        <v>0</v>
      </c>
      <c r="AC24" s="92"/>
      <c r="AD24" s="92"/>
      <c r="AE24" s="92"/>
      <c r="AF24" s="92"/>
      <c r="AG24" s="92"/>
      <c r="AH24" s="92"/>
      <c r="AI24" s="92"/>
      <c r="AJ24" s="93"/>
      <c r="AK24" s="94" t="s">
        <v>10</v>
      </c>
      <c r="AL24" s="8"/>
      <c r="AM24" s="8"/>
      <c r="AN24" s="8"/>
      <c r="AO24" s="8"/>
    </row>
    <row r="25" spans="1:41" ht="56.1" customHeight="1" x14ac:dyDescent="0.2">
      <c r="A25" s="2"/>
      <c r="B25" s="18"/>
      <c r="C25" s="162">
        <v>3.3</v>
      </c>
      <c r="D25" s="160">
        <v>4.4200000000000204</v>
      </c>
      <c r="E25" s="127" t="s">
        <v>24</v>
      </c>
      <c r="F25" s="136" t="s">
        <v>55</v>
      </c>
      <c r="G25" s="127" t="s">
        <v>28</v>
      </c>
      <c r="H25" s="143">
        <v>619.99999999999989</v>
      </c>
      <c r="I25" s="161">
        <v>17522</v>
      </c>
      <c r="J25" s="152">
        <f t="shared" ref="J25:J27" si="7">ROUND(H25*I25,0)</f>
        <v>10863640</v>
      </c>
      <c r="K25" s="57">
        <f t="shared" si="0"/>
        <v>3.148329107668013E-3</v>
      </c>
      <c r="M25" s="73">
        <v>4.0999999999999996</v>
      </c>
      <c r="N25" s="73">
        <v>4.24000000000001</v>
      </c>
      <c r="O25" s="74" t="str">
        <v>630.6</v>
      </c>
      <c r="P25" s="75" t="str">
        <v>CONCRETO CLASE F, 2000 PSI PARA SOLADOS Y ATRAQUES</v>
      </c>
      <c r="Q25" s="73" t="str">
        <v>M3</v>
      </c>
      <c r="R25" s="76">
        <v>56.164375</v>
      </c>
      <c r="S25" s="77">
        <v>738164</v>
      </c>
      <c r="T25" s="78">
        <v>41458520</v>
      </c>
      <c r="U25" s="79">
        <v>1.2014855543522841E-2</v>
      </c>
      <c r="V25" s="55" t="e">
        <f t="shared" si="4"/>
        <v>#REF!</v>
      </c>
      <c r="W25" s="54" t="e">
        <f t="shared" si="1"/>
        <v>#REF!</v>
      </c>
      <c r="X25" s="54"/>
      <c r="Y25" s="54" t="b">
        <f t="shared" si="2"/>
        <v>0</v>
      </c>
      <c r="AC25" s="92"/>
      <c r="AD25" s="92"/>
      <c r="AE25" s="92"/>
      <c r="AF25" s="92"/>
      <c r="AG25" s="92"/>
      <c r="AH25" s="92"/>
      <c r="AI25" s="92"/>
      <c r="AJ25" s="93"/>
      <c r="AK25" s="94" t="s">
        <v>11</v>
      </c>
      <c r="AL25" s="8"/>
      <c r="AM25" s="8"/>
      <c r="AN25" s="8"/>
      <c r="AO25" s="8"/>
    </row>
    <row r="26" spans="1:41" ht="15.6" customHeight="1" x14ac:dyDescent="0.2">
      <c r="A26" s="2"/>
      <c r="B26" s="18"/>
      <c r="C26" s="155">
        <v>3.4</v>
      </c>
      <c r="D26" s="163">
        <v>4.2200000000000104</v>
      </c>
      <c r="E26" s="129" t="s">
        <v>56</v>
      </c>
      <c r="F26" s="136" t="s">
        <v>34</v>
      </c>
      <c r="G26" s="127" t="s">
        <v>20</v>
      </c>
      <c r="H26" s="143">
        <v>96</v>
      </c>
      <c r="I26" s="161">
        <v>241693</v>
      </c>
      <c r="J26" s="152">
        <f t="shared" si="7"/>
        <v>23202528</v>
      </c>
      <c r="K26" s="57">
        <f t="shared" si="0"/>
        <v>6.7241913643937105E-3</v>
      </c>
      <c r="M26" s="73">
        <v>5.4</v>
      </c>
      <c r="N26" s="73">
        <v>4.5999999999999996</v>
      </c>
      <c r="O26" s="74" t="str">
        <v>630.4</v>
      </c>
      <c r="P26" s="75" t="str">
        <v>CONCRETOS CLASE D, f´c =3000 psi (bases)</v>
      </c>
      <c r="Q26" s="73" t="str">
        <v>M3</v>
      </c>
      <c r="R26" s="76">
        <v>25.088000000000001</v>
      </c>
      <c r="S26" s="77">
        <v>1143620</v>
      </c>
      <c r="T26" s="78">
        <v>28691139</v>
      </c>
      <c r="U26" s="79">
        <v>8.3148141917302968E-3</v>
      </c>
      <c r="V26" s="55" t="e">
        <f t="shared" si="4"/>
        <v>#REF!</v>
      </c>
      <c r="W26" s="54" t="e">
        <f t="shared" si="1"/>
        <v>#REF!</v>
      </c>
      <c r="X26" s="54"/>
      <c r="Y26" s="54" t="b">
        <f t="shared" si="2"/>
        <v>0</v>
      </c>
      <c r="AC26" s="92"/>
      <c r="AD26" s="92"/>
      <c r="AE26" s="92"/>
      <c r="AF26" s="92"/>
      <c r="AG26" s="92"/>
      <c r="AH26" s="92"/>
      <c r="AI26" s="92"/>
      <c r="AJ26" s="93"/>
      <c r="AK26" s="94"/>
      <c r="AL26" s="8"/>
      <c r="AM26" s="8"/>
      <c r="AN26" s="8"/>
      <c r="AO26" s="8"/>
    </row>
    <row r="27" spans="1:41" ht="15.6" customHeight="1" x14ac:dyDescent="0.2">
      <c r="A27" s="2"/>
      <c r="B27" s="18"/>
      <c r="C27" s="164">
        <v>3.5</v>
      </c>
      <c r="D27" s="165">
        <v>3.11</v>
      </c>
      <c r="E27" s="166"/>
      <c r="F27" s="167" t="s">
        <v>33</v>
      </c>
      <c r="G27" s="166" t="s">
        <v>57</v>
      </c>
      <c r="H27" s="143">
        <v>200</v>
      </c>
      <c r="I27" s="161">
        <v>47401</v>
      </c>
      <c r="J27" s="152">
        <f t="shared" si="7"/>
        <v>9480200</v>
      </c>
      <c r="K27" s="57">
        <f t="shared" si="0"/>
        <v>2.7474023077453135E-3</v>
      </c>
      <c r="M27" s="73">
        <v>4.5999999999999996</v>
      </c>
      <c r="N27" s="73">
        <v>4.2300000000000102</v>
      </c>
      <c r="O27" s="74" t="str">
        <v>610.1</v>
      </c>
      <c r="P27" s="75" t="str">
        <v>RELLENO PARA ESTRUCTURAS</v>
      </c>
      <c r="Q27" s="73" t="str">
        <v>M3</v>
      </c>
      <c r="R27" s="76">
        <v>152.316</v>
      </c>
      <c r="S27" s="77">
        <v>164898</v>
      </c>
      <c r="T27" s="78">
        <v>25116604</v>
      </c>
      <c r="U27" s="79">
        <v>7.278898735504016E-3</v>
      </c>
      <c r="V27" s="55" t="e">
        <f t="shared" si="4"/>
        <v>#REF!</v>
      </c>
      <c r="W27" s="54" t="e">
        <f t="shared" si="1"/>
        <v>#REF!</v>
      </c>
      <c r="X27" s="54"/>
      <c r="Y27" s="54" t="b">
        <f t="shared" si="2"/>
        <v>0</v>
      </c>
      <c r="AC27" s="92"/>
      <c r="AD27" s="92"/>
      <c r="AE27" s="92"/>
      <c r="AF27" s="92"/>
      <c r="AG27" s="92"/>
      <c r="AH27" s="92"/>
      <c r="AI27" s="92"/>
      <c r="AJ27" s="99"/>
      <c r="AK27" s="94"/>
      <c r="AL27" s="8"/>
      <c r="AM27" s="8"/>
      <c r="AN27" s="8"/>
      <c r="AO27" s="8"/>
    </row>
    <row r="28" spans="1:41" ht="56.1" customHeight="1" thickBot="1" x14ac:dyDescent="0.25">
      <c r="A28" s="2"/>
      <c r="B28" s="18"/>
      <c r="C28" s="168">
        <v>3.6</v>
      </c>
      <c r="D28" s="146">
        <v>4.5200000000000298</v>
      </c>
      <c r="E28" s="138" t="s">
        <v>58</v>
      </c>
      <c r="F28" s="139" t="s">
        <v>12</v>
      </c>
      <c r="G28" s="138" t="s">
        <v>21</v>
      </c>
      <c r="H28" s="140">
        <v>1511.2070842105261</v>
      </c>
      <c r="I28" s="169">
        <v>11382</v>
      </c>
      <c r="J28" s="154">
        <f>ROUND(H28*I28,0)</f>
        <v>17200559</v>
      </c>
      <c r="K28" s="57">
        <f t="shared" si="0"/>
        <v>4.9847952038047112E-3</v>
      </c>
      <c r="M28" s="73">
        <v>5.2</v>
      </c>
      <c r="N28" s="73">
        <v>7.7</v>
      </c>
      <c r="O28" s="74">
        <v>0</v>
      </c>
      <c r="P28" s="75" t="str">
        <v>SEÑAL DE TRÁNSITO GRUPO I 0.90X0.90M, POSTE 3.5M</v>
      </c>
      <c r="Q28" s="73" t="str">
        <v>UN</v>
      </c>
      <c r="R28" s="76">
        <v>31</v>
      </c>
      <c r="S28" s="77">
        <v>805140</v>
      </c>
      <c r="T28" s="78">
        <v>24959340</v>
      </c>
      <c r="U28" s="79">
        <v>7.2333229589881982E-3</v>
      </c>
      <c r="V28" s="55" t="e">
        <f t="shared" si="4"/>
        <v>#REF!</v>
      </c>
      <c r="W28" s="54" t="e">
        <f t="shared" si="1"/>
        <v>#REF!</v>
      </c>
      <c r="X28" s="54"/>
      <c r="Y28" s="54" t="b">
        <f t="shared" si="2"/>
        <v>0</v>
      </c>
      <c r="AC28" s="92"/>
      <c r="AD28" s="92"/>
      <c r="AE28" s="92"/>
      <c r="AF28" s="92"/>
      <c r="AG28" s="92"/>
      <c r="AH28" s="92"/>
      <c r="AI28" s="92"/>
      <c r="AJ28" s="93"/>
      <c r="AK28" s="94"/>
      <c r="AL28" s="8"/>
      <c r="AM28" s="8"/>
      <c r="AN28" s="8"/>
      <c r="AO28" s="8"/>
    </row>
    <row r="29" spans="1:41" ht="28.5" x14ac:dyDescent="0.2">
      <c r="A29" s="2"/>
      <c r="B29" s="18"/>
      <c r="C29" s="162">
        <v>4.0999999999999996</v>
      </c>
      <c r="D29" s="144">
        <v>4.24000000000001</v>
      </c>
      <c r="E29" s="145" t="s">
        <v>59</v>
      </c>
      <c r="F29" s="136" t="s">
        <v>35</v>
      </c>
      <c r="G29" s="135" t="s">
        <v>20</v>
      </c>
      <c r="H29" s="143">
        <v>56.164375</v>
      </c>
      <c r="I29" s="161">
        <v>738164</v>
      </c>
      <c r="J29" s="152">
        <f t="shared" ref="J29" si="8">ROUND(H29*I29,0)</f>
        <v>41458520</v>
      </c>
      <c r="K29" s="57">
        <f t="shared" si="0"/>
        <v>1.2014855543522841E-2</v>
      </c>
      <c r="M29" s="73">
        <v>4.2</v>
      </c>
      <c r="N29" s="73">
        <v>4.5999999999999996</v>
      </c>
      <c r="O29" s="74" t="str">
        <v>630.4</v>
      </c>
      <c r="P29" s="75" t="str">
        <v>CONCRETOS CLASE D, f´c =3000 psi (bases)</v>
      </c>
      <c r="Q29" s="73" t="str">
        <v>M3</v>
      </c>
      <c r="R29" s="76">
        <v>20.659999999999997</v>
      </c>
      <c r="S29" s="77">
        <v>1143620</v>
      </c>
      <c r="T29" s="78">
        <v>23627189</v>
      </c>
      <c r="U29" s="79">
        <v>6.8472599295515586E-3</v>
      </c>
      <c r="V29" s="55" t="e">
        <f>+U29+#REF!</f>
        <v>#REF!</v>
      </c>
      <c r="W29" s="54" t="e">
        <f t="shared" si="1"/>
        <v>#REF!</v>
      </c>
      <c r="X29" s="54"/>
      <c r="Y29" s="54" t="b">
        <f t="shared" si="2"/>
        <v>0</v>
      </c>
      <c r="AC29" s="92"/>
      <c r="AD29" s="92"/>
      <c r="AE29" s="92"/>
      <c r="AF29" s="92"/>
      <c r="AG29" s="92"/>
      <c r="AH29" s="92"/>
      <c r="AI29" s="92"/>
      <c r="AJ29" s="93"/>
      <c r="AK29" s="94"/>
      <c r="AL29" s="8"/>
      <c r="AM29" s="8"/>
      <c r="AN29" s="8"/>
      <c r="AO29" s="8"/>
    </row>
    <row r="30" spans="1:41" ht="27.95" customHeight="1" x14ac:dyDescent="0.2">
      <c r="A30" s="2"/>
      <c r="B30" s="18"/>
      <c r="C30" s="170">
        <v>4.2</v>
      </c>
      <c r="D30" s="144">
        <v>4.5999999999999996</v>
      </c>
      <c r="E30" s="145" t="s">
        <v>60</v>
      </c>
      <c r="F30" s="136" t="s">
        <v>61</v>
      </c>
      <c r="G30" s="135" t="s">
        <v>20</v>
      </c>
      <c r="H30" s="143">
        <v>20.659999999999997</v>
      </c>
      <c r="I30" s="161">
        <v>1143620</v>
      </c>
      <c r="J30" s="152">
        <f>ROUND(H30*I30,0)</f>
        <v>23627189</v>
      </c>
      <c r="K30" s="57">
        <f t="shared" ref="K30:K42" si="9">J30/$J$51</f>
        <v>6.8472599295515586E-3</v>
      </c>
      <c r="M30" s="73">
        <v>3.4</v>
      </c>
      <c r="N30" s="73">
        <v>4.2200000000000104</v>
      </c>
      <c r="O30" s="74" t="str">
        <v>673.1</v>
      </c>
      <c r="P30" s="75" t="str">
        <v>MATERIAL GRANULAR FILTRANTE</v>
      </c>
      <c r="Q30" s="73" t="str">
        <v>M3</v>
      </c>
      <c r="R30" s="76">
        <v>96</v>
      </c>
      <c r="S30" s="77">
        <v>241693</v>
      </c>
      <c r="T30" s="78">
        <v>23202528</v>
      </c>
      <c r="U30" s="79">
        <v>6.7241913643937105E-3</v>
      </c>
      <c r="V30" s="55" t="e">
        <f t="shared" si="4"/>
        <v>#REF!</v>
      </c>
      <c r="W30" s="54" t="e">
        <f t="shared" si="1"/>
        <v>#REF!</v>
      </c>
      <c r="X30" s="54"/>
      <c r="Y30" s="54" t="b">
        <f t="shared" si="2"/>
        <v>0</v>
      </c>
      <c r="AC30" s="92"/>
      <c r="AD30" s="92"/>
      <c r="AE30" s="92"/>
      <c r="AF30" s="92"/>
      <c r="AG30" s="92"/>
      <c r="AH30" s="92"/>
      <c r="AI30" s="92"/>
      <c r="AJ30" s="99"/>
      <c r="AK30" s="94"/>
      <c r="AL30" s="8"/>
      <c r="AM30" s="8"/>
      <c r="AN30" s="8"/>
      <c r="AO30" s="8"/>
    </row>
    <row r="31" spans="1:41" ht="28.5" x14ac:dyDescent="0.2">
      <c r="A31" s="2"/>
      <c r="B31" s="18"/>
      <c r="C31" s="162">
        <v>4.3</v>
      </c>
      <c r="D31" s="171">
        <v>4.7</v>
      </c>
      <c r="E31" s="172" t="s">
        <v>60</v>
      </c>
      <c r="F31" s="156" t="s">
        <v>62</v>
      </c>
      <c r="G31" s="157" t="s">
        <v>20</v>
      </c>
      <c r="H31" s="158">
        <v>31.512499999999996</v>
      </c>
      <c r="I31" s="159">
        <v>1379761</v>
      </c>
      <c r="J31" s="152">
        <f t="shared" ref="J31:J35" si="10">ROUND(H31*I31,0)</f>
        <v>43479719</v>
      </c>
      <c r="K31" s="57">
        <f t="shared" si="9"/>
        <v>1.2600607615948793E-2</v>
      </c>
      <c r="M31" s="73">
        <v>5.0999999999999996</v>
      </c>
      <c r="N31" s="73">
        <v>7.1</v>
      </c>
      <c r="O31" s="74">
        <v>0</v>
      </c>
      <c r="P31" s="75" t="str">
        <v>LÍNEAS DE DEMARCACIÓN CON PINTURA EN FRÍO</v>
      </c>
      <c r="Q31" s="73" t="str">
        <v>ML</v>
      </c>
      <c r="R31" s="76">
        <v>2802</v>
      </c>
      <c r="S31" s="77">
        <v>7571</v>
      </c>
      <c r="T31" s="78">
        <v>21213942</v>
      </c>
      <c r="U31" s="79">
        <v>6.1478906781687343E-3</v>
      </c>
      <c r="V31" s="55" t="e">
        <f t="shared" si="4"/>
        <v>#REF!</v>
      </c>
      <c r="W31" s="54" t="e">
        <f t="shared" si="1"/>
        <v>#REF!</v>
      </c>
      <c r="X31" s="54"/>
      <c r="Y31" s="54" t="b">
        <f t="shared" si="2"/>
        <v>0</v>
      </c>
      <c r="AC31" s="92"/>
      <c r="AD31" s="92"/>
      <c r="AE31" s="92"/>
      <c r="AF31" s="92"/>
      <c r="AG31" s="92"/>
      <c r="AH31" s="92"/>
      <c r="AI31" s="92"/>
      <c r="AJ31" s="93"/>
      <c r="AK31" s="94"/>
      <c r="AL31" s="8"/>
      <c r="AM31" s="8"/>
      <c r="AN31" s="8"/>
      <c r="AO31" s="8"/>
    </row>
    <row r="32" spans="1:41" ht="27.95" customHeight="1" x14ac:dyDescent="0.2">
      <c r="A32" s="2"/>
      <c r="B32" s="18"/>
      <c r="C32" s="170">
        <v>4.4000000000000004</v>
      </c>
      <c r="D32" s="171">
        <v>4.5200000000000298</v>
      </c>
      <c r="E32" s="172" t="s">
        <v>58</v>
      </c>
      <c r="F32" s="156" t="s">
        <v>12</v>
      </c>
      <c r="G32" s="157" t="s">
        <v>21</v>
      </c>
      <c r="H32" s="158">
        <v>5045.3948999999993</v>
      </c>
      <c r="I32" s="159">
        <v>11382</v>
      </c>
      <c r="J32" s="152">
        <f t="shared" si="10"/>
        <v>57426685</v>
      </c>
      <c r="K32" s="57">
        <f t="shared" si="9"/>
        <v>1.6642497721056852E-2</v>
      </c>
      <c r="M32" s="73">
        <v>2.7</v>
      </c>
      <c r="N32" s="73">
        <v>3.6</v>
      </c>
      <c r="O32" s="74" t="str">
        <v>421.1</v>
      </c>
      <c r="P32" s="75" t="str">
        <v>RIEGO DE LIGA CON EMULSIÓN ASFÁLTICA CRR-1</v>
      </c>
      <c r="Q32" s="73" t="str">
        <v>M2</v>
      </c>
      <c r="R32" s="76">
        <v>5137</v>
      </c>
      <c r="S32" s="77">
        <v>4124</v>
      </c>
      <c r="T32" s="78">
        <v>21184988</v>
      </c>
      <c r="U32" s="79">
        <v>6.1394996857404667E-3</v>
      </c>
      <c r="V32" s="55" t="e">
        <f t="shared" si="4"/>
        <v>#REF!</v>
      </c>
      <c r="W32" s="54" t="e">
        <f t="shared" si="1"/>
        <v>#REF!</v>
      </c>
      <c r="X32" s="54"/>
      <c r="Y32" s="54" t="b">
        <f t="shared" si="2"/>
        <v>0</v>
      </c>
      <c r="AC32" s="92"/>
      <c r="AD32" s="92"/>
      <c r="AE32" s="92"/>
      <c r="AF32" s="92"/>
      <c r="AG32" s="92"/>
      <c r="AH32" s="92"/>
      <c r="AI32" s="92"/>
      <c r="AJ32" s="93"/>
      <c r="AK32" s="94"/>
      <c r="AL32" s="8"/>
      <c r="AM32" s="8"/>
      <c r="AN32" s="8"/>
      <c r="AO32" s="8"/>
    </row>
    <row r="33" spans="1:42" ht="26.45" customHeight="1" x14ac:dyDescent="0.2">
      <c r="A33" s="2"/>
      <c r="B33" s="18"/>
      <c r="C33" s="162">
        <v>4.5</v>
      </c>
      <c r="D33" s="171">
        <v>4.5000000000000302</v>
      </c>
      <c r="E33" s="172" t="s">
        <v>24</v>
      </c>
      <c r="F33" s="156" t="s">
        <v>63</v>
      </c>
      <c r="G33" s="157" t="s">
        <v>57</v>
      </c>
      <c r="H33" s="158">
        <v>45</v>
      </c>
      <c r="I33" s="159">
        <v>2210105</v>
      </c>
      <c r="J33" s="152">
        <f t="shared" si="10"/>
        <v>99454725</v>
      </c>
      <c r="K33" s="57">
        <f t="shared" si="9"/>
        <v>2.8822402584457663E-2</v>
      </c>
      <c r="M33" s="73">
        <v>2.2999999999999998</v>
      </c>
      <c r="N33" s="73">
        <v>3.15</v>
      </c>
      <c r="O33" s="74" t="str">
        <v>311.1</v>
      </c>
      <c r="P33" s="75" t="str">
        <v>AFIRMADO</v>
      </c>
      <c r="Q33" s="73" t="str">
        <v>M3</v>
      </c>
      <c r="R33" s="76">
        <v>132.44</v>
      </c>
      <c r="S33" s="77">
        <v>159663</v>
      </c>
      <c r="T33" s="78">
        <v>21145768</v>
      </c>
      <c r="U33" s="79">
        <v>6.1281335628200883E-3</v>
      </c>
      <c r="V33" s="55" t="e">
        <f t="shared" si="4"/>
        <v>#REF!</v>
      </c>
      <c r="W33" s="54" t="e">
        <f t="shared" si="1"/>
        <v>#REF!</v>
      </c>
      <c r="X33" s="54"/>
      <c r="Y33" s="54" t="b">
        <f t="shared" si="2"/>
        <v>0</v>
      </c>
      <c r="AC33" s="92"/>
      <c r="AD33" s="92"/>
      <c r="AE33" s="92"/>
      <c r="AF33" s="92"/>
      <c r="AG33" s="92"/>
      <c r="AH33" s="92"/>
      <c r="AI33" s="92"/>
      <c r="AJ33" s="93"/>
      <c r="AK33" s="94"/>
      <c r="AL33" s="8"/>
      <c r="AM33" s="8"/>
      <c r="AN33" s="8"/>
      <c r="AO33" s="8"/>
    </row>
    <row r="34" spans="1:42" ht="26.45" customHeight="1" x14ac:dyDescent="0.2">
      <c r="A34" s="2"/>
      <c r="B34" s="18"/>
      <c r="C34" s="170">
        <v>4.5999999999999996</v>
      </c>
      <c r="D34" s="171">
        <v>4.2300000000000102</v>
      </c>
      <c r="E34" s="172" t="s">
        <v>64</v>
      </c>
      <c r="F34" s="156" t="s">
        <v>65</v>
      </c>
      <c r="G34" s="157" t="s">
        <v>20</v>
      </c>
      <c r="H34" s="158">
        <v>152.316</v>
      </c>
      <c r="I34" s="159">
        <v>164898</v>
      </c>
      <c r="J34" s="152">
        <f t="shared" si="10"/>
        <v>25116604</v>
      </c>
      <c r="K34" s="57">
        <f t="shared" si="9"/>
        <v>7.278898735504016E-3</v>
      </c>
      <c r="M34" s="73">
        <v>3.6</v>
      </c>
      <c r="N34" s="73">
        <v>4.5200000000000298</v>
      </c>
      <c r="O34" s="74" t="str">
        <v>640.1</v>
      </c>
      <c r="P34" s="75" t="str">
        <v>SUMINISTRO FIGURADO Y ARMADO DE ACERO DE REFUERZO 60000 PSI</v>
      </c>
      <c r="Q34" s="73" t="str">
        <v>KG</v>
      </c>
      <c r="R34" s="76">
        <v>1511.2070842105261</v>
      </c>
      <c r="S34" s="77">
        <v>11382</v>
      </c>
      <c r="T34" s="78">
        <v>17200559</v>
      </c>
      <c r="U34" s="79">
        <v>4.9847952038047112E-3</v>
      </c>
      <c r="V34" s="55" t="e">
        <f t="shared" si="4"/>
        <v>#REF!</v>
      </c>
      <c r="W34" s="54" t="e">
        <f t="shared" si="1"/>
        <v>#REF!</v>
      </c>
      <c r="X34" s="54"/>
      <c r="Y34" s="54" t="b">
        <f t="shared" si="2"/>
        <v>0</v>
      </c>
      <c r="AC34" s="92"/>
      <c r="AD34" s="92"/>
      <c r="AE34" s="92"/>
      <c r="AF34" s="92"/>
      <c r="AG34" s="92"/>
      <c r="AH34" s="92"/>
      <c r="AI34" s="92"/>
      <c r="AJ34" s="93"/>
      <c r="AK34" s="94"/>
      <c r="AL34" s="8"/>
      <c r="AM34" s="8"/>
      <c r="AN34" s="8"/>
      <c r="AO34" s="8"/>
    </row>
    <row r="35" spans="1:42" ht="26.45" customHeight="1" x14ac:dyDescent="0.2">
      <c r="A35" s="2"/>
      <c r="B35" s="18"/>
      <c r="C35" s="162">
        <v>4.7</v>
      </c>
      <c r="D35" s="171">
        <v>1.1000000000000001</v>
      </c>
      <c r="E35" s="172" t="s">
        <v>66</v>
      </c>
      <c r="F35" s="156" t="s">
        <v>67</v>
      </c>
      <c r="G35" s="157" t="s">
        <v>20</v>
      </c>
      <c r="H35" s="158">
        <v>28.784717747790896</v>
      </c>
      <c r="I35" s="159">
        <v>308780</v>
      </c>
      <c r="J35" s="152">
        <f t="shared" si="10"/>
        <v>8888145</v>
      </c>
      <c r="K35" s="57">
        <f t="shared" si="9"/>
        <v>2.5758222489583519E-3</v>
      </c>
      <c r="M35" s="73">
        <v>5.5</v>
      </c>
      <c r="N35" s="73">
        <v>4.2300000000000102</v>
      </c>
      <c r="O35" s="74">
        <v>0</v>
      </c>
      <c r="P35" s="75" t="str">
        <v>REFUERZO MALLA ELECTROSOLDADA</v>
      </c>
      <c r="Q35" s="73" t="str">
        <v>KG</v>
      </c>
      <c r="R35" s="76">
        <v>869.1226128472224</v>
      </c>
      <c r="S35" s="77">
        <v>14924</v>
      </c>
      <c r="T35" s="78">
        <v>12970786</v>
      </c>
      <c r="U35" s="79">
        <v>3.758988986484526E-3</v>
      </c>
      <c r="V35" s="55" t="e">
        <f t="shared" si="4"/>
        <v>#REF!</v>
      </c>
      <c r="W35" s="54" t="e">
        <f t="shared" si="1"/>
        <v>#REF!</v>
      </c>
      <c r="X35" s="54"/>
      <c r="Y35" s="54" t="b">
        <f t="shared" si="2"/>
        <v>0</v>
      </c>
      <c r="AC35" s="92"/>
      <c r="AD35" s="92"/>
      <c r="AE35" s="92"/>
      <c r="AF35" s="92"/>
      <c r="AG35" s="92"/>
      <c r="AH35" s="92"/>
      <c r="AI35" s="92"/>
      <c r="AJ35" s="93"/>
      <c r="AK35" s="94"/>
      <c r="AL35" s="8"/>
      <c r="AM35" s="8"/>
      <c r="AN35" s="8"/>
      <c r="AO35" s="8"/>
    </row>
    <row r="36" spans="1:42" ht="26.45" customHeight="1" thickBot="1" x14ac:dyDescent="0.25">
      <c r="A36" s="2"/>
      <c r="B36" s="18"/>
      <c r="C36" s="168">
        <v>4.8</v>
      </c>
      <c r="D36" s="146">
        <v>6.2</v>
      </c>
      <c r="E36" s="147" t="s">
        <v>68</v>
      </c>
      <c r="F36" s="139" t="s">
        <v>36</v>
      </c>
      <c r="G36" s="138" t="s">
        <v>69</v>
      </c>
      <c r="H36" s="148">
        <v>7</v>
      </c>
      <c r="I36" s="153">
        <v>361575</v>
      </c>
      <c r="J36" s="154">
        <f>ROUND(H36*I36,0)</f>
        <v>2531025</v>
      </c>
      <c r="K36" s="57">
        <f t="shared" si="9"/>
        <v>7.3350181704616804E-4</v>
      </c>
      <c r="M36" s="73">
        <v>3.3</v>
      </c>
      <c r="N36" s="73">
        <v>4.4200000000000204</v>
      </c>
      <c r="O36" s="74" t="str">
        <v>***</v>
      </c>
      <c r="P36" s="75" t="str">
        <v xml:space="preserve">SUMINISTRO  E  INSTALACIÓN  DE  GEOTEXTIL NT 2500 (ESTABILIZACIÓN, FILTRO Y SEPARACIÓN) </v>
      </c>
      <c r="Q36" s="73" t="str">
        <v>M2</v>
      </c>
      <c r="R36" s="76">
        <v>619.99999999999989</v>
      </c>
      <c r="S36" s="77">
        <v>17522</v>
      </c>
      <c r="T36" s="78">
        <v>10863640</v>
      </c>
      <c r="U36" s="79">
        <v>3.148329107668013E-3</v>
      </c>
      <c r="V36" s="55" t="e">
        <f t="shared" si="4"/>
        <v>#REF!</v>
      </c>
      <c r="W36" s="54" t="e">
        <f t="shared" si="1"/>
        <v>#REF!</v>
      </c>
      <c r="X36" s="54"/>
      <c r="Y36" s="54" t="b">
        <f t="shared" si="2"/>
        <v>0</v>
      </c>
      <c r="AC36" s="92"/>
      <c r="AD36" s="92"/>
      <c r="AE36" s="92"/>
      <c r="AF36" s="92"/>
      <c r="AG36" s="92"/>
      <c r="AH36" s="92"/>
      <c r="AI36" s="92"/>
      <c r="AJ36" s="93"/>
      <c r="AK36" s="94"/>
      <c r="AL36" s="8"/>
      <c r="AM36" s="8"/>
      <c r="AN36" s="8"/>
      <c r="AO36" s="8"/>
    </row>
    <row r="37" spans="1:42" ht="26.45" customHeight="1" x14ac:dyDescent="0.2">
      <c r="A37" s="2"/>
      <c r="B37" s="18"/>
      <c r="C37" s="162">
        <v>5.0999999999999996</v>
      </c>
      <c r="D37" s="144">
        <v>7.1</v>
      </c>
      <c r="E37" s="145"/>
      <c r="F37" s="136" t="s">
        <v>70</v>
      </c>
      <c r="G37" s="135" t="s">
        <v>57</v>
      </c>
      <c r="H37" s="143">
        <v>2802</v>
      </c>
      <c r="I37" s="161">
        <v>7571</v>
      </c>
      <c r="J37" s="152">
        <f t="shared" ref="J37" si="11">ROUND(H37*I37,0)</f>
        <v>21213942</v>
      </c>
      <c r="K37" s="57">
        <f t="shared" si="9"/>
        <v>6.1478906781687343E-3</v>
      </c>
      <c r="M37" s="73">
        <v>3.5</v>
      </c>
      <c r="N37" s="73">
        <v>3.11</v>
      </c>
      <c r="O37" s="74">
        <v>0</v>
      </c>
      <c r="P37" s="75" t="str">
        <v>TUBERÍA DRENAJE PVC 110, INC TRITURADO</v>
      </c>
      <c r="Q37" s="73" t="str">
        <v>ML</v>
      </c>
      <c r="R37" s="76">
        <v>200</v>
      </c>
      <c r="S37" s="77">
        <v>47401</v>
      </c>
      <c r="T37" s="78">
        <v>9480200</v>
      </c>
      <c r="U37" s="79">
        <v>2.7474023077453135E-3</v>
      </c>
      <c r="V37" s="55" t="e">
        <f>+U37+#REF!</f>
        <v>#REF!</v>
      </c>
      <c r="W37" s="54" t="e">
        <f t="shared" si="1"/>
        <v>#REF!</v>
      </c>
      <c r="X37" s="54"/>
      <c r="Y37" s="54" t="b">
        <f t="shared" si="2"/>
        <v>0</v>
      </c>
      <c r="AC37" s="92"/>
      <c r="AD37" s="92"/>
      <c r="AE37" s="92"/>
      <c r="AF37" s="92"/>
      <c r="AG37" s="92"/>
      <c r="AH37" s="92"/>
      <c r="AI37" s="92"/>
      <c r="AJ37" s="93"/>
      <c r="AK37" s="94"/>
      <c r="AL37" s="8"/>
      <c r="AM37" s="8"/>
      <c r="AN37" s="8"/>
      <c r="AO37" s="8"/>
    </row>
    <row r="38" spans="1:42" ht="26.45" customHeight="1" x14ac:dyDescent="0.2">
      <c r="A38" s="2"/>
      <c r="B38" s="18"/>
      <c r="C38" s="170">
        <v>5.2</v>
      </c>
      <c r="D38" s="144">
        <v>7.7</v>
      </c>
      <c r="E38" s="145"/>
      <c r="F38" s="136" t="s">
        <v>71</v>
      </c>
      <c r="G38" s="135" t="s">
        <v>69</v>
      </c>
      <c r="H38" s="143">
        <v>31</v>
      </c>
      <c r="I38" s="161">
        <v>805140</v>
      </c>
      <c r="J38" s="152">
        <f>ROUND(H38*I38,0)</f>
        <v>24959340</v>
      </c>
      <c r="K38" s="57">
        <f t="shared" si="9"/>
        <v>7.2333229589881982E-3</v>
      </c>
      <c r="M38" s="73">
        <v>4.7</v>
      </c>
      <c r="N38" s="73">
        <v>1.1000000000000001</v>
      </c>
      <c r="O38" s="74" t="str">
        <v>201 P</v>
      </c>
      <c r="P38" s="75" t="str">
        <v>DEMOLICIÓN CONCRETO ESTRUCTURAL (INCLUYE CARGUE Y RETIRO DE SOBRANTES A UNA DISTANCIA DE 5KM)</v>
      </c>
      <c r="Q38" s="73" t="str">
        <v>M3</v>
      </c>
      <c r="R38" s="76">
        <v>28.784717747790896</v>
      </c>
      <c r="S38" s="77">
        <v>308780</v>
      </c>
      <c r="T38" s="78">
        <v>8888145</v>
      </c>
      <c r="U38" s="79">
        <v>2.5758222489583519E-3</v>
      </c>
      <c r="V38" s="55" t="e">
        <f t="shared" si="4"/>
        <v>#REF!</v>
      </c>
      <c r="W38" s="54" t="e">
        <f t="shared" si="1"/>
        <v>#REF!</v>
      </c>
      <c r="X38" s="54"/>
      <c r="Y38" s="54" t="b">
        <f t="shared" si="2"/>
        <v>0</v>
      </c>
      <c r="AC38" s="92"/>
      <c r="AD38" s="92"/>
      <c r="AE38" s="92"/>
      <c r="AF38" s="92"/>
      <c r="AG38" s="92"/>
      <c r="AH38" s="92"/>
      <c r="AI38" s="92"/>
      <c r="AJ38" s="93"/>
      <c r="AK38" s="94"/>
      <c r="AL38" s="8"/>
      <c r="AM38" s="8"/>
      <c r="AN38" s="8"/>
      <c r="AO38" s="8"/>
    </row>
    <row r="39" spans="1:42" ht="57" x14ac:dyDescent="0.2">
      <c r="A39" s="2"/>
      <c r="B39" s="18"/>
      <c r="C39" s="162">
        <v>5.3</v>
      </c>
      <c r="D39" s="171">
        <v>7.2</v>
      </c>
      <c r="E39" s="172"/>
      <c r="F39" s="156" t="s">
        <v>72</v>
      </c>
      <c r="G39" s="157" t="s">
        <v>28</v>
      </c>
      <c r="H39" s="158">
        <v>48.999999999999993</v>
      </c>
      <c r="I39" s="159">
        <v>85636</v>
      </c>
      <c r="J39" s="152">
        <f t="shared" ref="J39:J42" si="12">ROUND(H39*I39,0)</f>
        <v>4196164</v>
      </c>
      <c r="K39" s="57">
        <f t="shared" si="9"/>
        <v>1.2160661860802311E-3</v>
      </c>
      <c r="M39" s="73">
        <v>3.2</v>
      </c>
      <c r="N39" s="73">
        <v>6.6</v>
      </c>
      <c r="O39" s="74" t="str">
        <v>801.4</v>
      </c>
      <c r="P39" s="75" t="str">
        <v>LIMPIEZA A MANO DE CUNETAS EN CONCRETO (INCLUYE RETIRO DE SOBRANTES A UNA DISTANCIA DE 5 KM)</v>
      </c>
      <c r="Q39" s="73" t="str">
        <v>M2</v>
      </c>
      <c r="R39" s="76">
        <v>1524</v>
      </c>
      <c r="S39" s="77">
        <v>3506</v>
      </c>
      <c r="T39" s="78">
        <v>5343144</v>
      </c>
      <c r="U39" s="79">
        <v>1.5484658716288186E-3</v>
      </c>
      <c r="V39" s="55" t="e">
        <f t="shared" si="4"/>
        <v>#REF!</v>
      </c>
      <c r="W39" s="54" t="e">
        <f t="shared" si="1"/>
        <v>#REF!</v>
      </c>
      <c r="X39" s="54"/>
      <c r="Y39" s="54" t="b">
        <f t="shared" si="2"/>
        <v>0</v>
      </c>
      <c r="AC39" s="92"/>
      <c r="AD39" s="92"/>
      <c r="AE39" s="92"/>
      <c r="AF39" s="92"/>
      <c r="AG39" s="92"/>
      <c r="AH39" s="92"/>
      <c r="AI39" s="92"/>
      <c r="AJ39" s="93"/>
      <c r="AK39" s="94"/>
      <c r="AL39" s="8"/>
      <c r="AM39" s="8"/>
      <c r="AN39" s="8"/>
      <c r="AO39" s="8"/>
    </row>
    <row r="40" spans="1:42" s="41" customFormat="1" ht="26.45" customHeight="1" x14ac:dyDescent="0.2">
      <c r="A40" s="38"/>
      <c r="B40" s="39"/>
      <c r="C40" s="170">
        <v>5.4</v>
      </c>
      <c r="D40" s="171">
        <v>4.5999999999999996</v>
      </c>
      <c r="E40" s="172" t="s">
        <v>60</v>
      </c>
      <c r="F40" s="156" t="s">
        <v>61</v>
      </c>
      <c r="G40" s="157" t="s">
        <v>20</v>
      </c>
      <c r="H40" s="158">
        <v>25.088000000000001</v>
      </c>
      <c r="I40" s="159">
        <v>1143620</v>
      </c>
      <c r="J40" s="152">
        <f t="shared" si="12"/>
        <v>28691139</v>
      </c>
      <c r="K40" s="57">
        <f t="shared" si="9"/>
        <v>8.3148141917302968E-3</v>
      </c>
      <c r="L40" s="40"/>
      <c r="M40" s="73">
        <v>5.3</v>
      </c>
      <c r="N40" s="73">
        <v>7.2</v>
      </c>
      <c r="O40" s="74">
        <v>0</v>
      </c>
      <c r="P40" s="75" t="str">
        <v>MARCA VIAL CON PINTURA EN FRÍO</v>
      </c>
      <c r="Q40" s="73" t="str">
        <v>M2</v>
      </c>
      <c r="R40" s="76">
        <v>48.999999999999993</v>
      </c>
      <c r="S40" s="77">
        <v>85636</v>
      </c>
      <c r="T40" s="78">
        <v>4196164</v>
      </c>
      <c r="U40" s="79">
        <v>1.2160661860802311E-3</v>
      </c>
      <c r="V40" s="55" t="e">
        <f t="shared" si="4"/>
        <v>#REF!</v>
      </c>
      <c r="W40" s="54" t="e">
        <f t="shared" si="1"/>
        <v>#REF!</v>
      </c>
      <c r="X40" s="56"/>
      <c r="Y40" s="54" t="b">
        <f t="shared" si="2"/>
        <v>0</v>
      </c>
      <c r="Z40" s="40"/>
      <c r="AA40" s="40"/>
      <c r="AB40" s="40"/>
      <c r="AC40" s="38"/>
      <c r="AD40" s="38"/>
      <c r="AE40" s="38"/>
      <c r="AF40" s="38"/>
      <c r="AG40" s="38"/>
      <c r="AH40" s="38"/>
      <c r="AI40" s="38"/>
      <c r="AJ40" s="38"/>
      <c r="AK40" s="36"/>
      <c r="AL40" s="8"/>
      <c r="AM40" s="8"/>
      <c r="AN40" s="8"/>
      <c r="AO40" s="8"/>
    </row>
    <row r="41" spans="1:42" s="41" customFormat="1" ht="26.45" customHeight="1" x14ac:dyDescent="0.2">
      <c r="A41" s="38"/>
      <c r="B41" s="39"/>
      <c r="C41" s="162">
        <v>5.5</v>
      </c>
      <c r="D41" s="171">
        <v>4.2300000000000102</v>
      </c>
      <c r="E41" s="172"/>
      <c r="F41" s="156" t="s">
        <v>73</v>
      </c>
      <c r="G41" s="157" t="s">
        <v>21</v>
      </c>
      <c r="H41" s="158">
        <v>869.1226128472224</v>
      </c>
      <c r="I41" s="159">
        <v>14924</v>
      </c>
      <c r="J41" s="152">
        <f t="shared" si="12"/>
        <v>12970786</v>
      </c>
      <c r="K41" s="57">
        <f t="shared" si="9"/>
        <v>3.758988986484526E-3</v>
      </c>
      <c r="L41" s="40"/>
      <c r="M41" s="73">
        <v>4.8</v>
      </c>
      <c r="N41" s="73">
        <v>6.2</v>
      </c>
      <c r="O41" s="74" t="str">
        <v>801.6</v>
      </c>
      <c r="P41" s="75" t="str">
        <v>LIMPIEZA DE ALCANTARILLAS CON DIÁMETRO MENOR O IGUAL A Ø= 36", INCLUYE RECTIFICACIÓN DE DESCOLES, Y RETIRO DE SOBRANTES A UNA DISTANCIA DE 5 KM</v>
      </c>
      <c r="Q41" s="73" t="str">
        <v>UN</v>
      </c>
      <c r="R41" s="76">
        <v>7</v>
      </c>
      <c r="S41" s="77">
        <v>361575</v>
      </c>
      <c r="T41" s="78">
        <v>2531025</v>
      </c>
      <c r="U41" s="79">
        <v>7.3350181704616804E-4</v>
      </c>
      <c r="V41" s="55" t="e">
        <f t="shared" si="4"/>
        <v>#REF!</v>
      </c>
      <c r="W41" s="54" t="e">
        <f t="shared" si="1"/>
        <v>#REF!</v>
      </c>
      <c r="X41" s="56"/>
      <c r="Y41" s="54" t="b">
        <f t="shared" si="2"/>
        <v>0</v>
      </c>
      <c r="Z41" s="40"/>
      <c r="AA41" s="40"/>
      <c r="AB41" s="40"/>
      <c r="AC41" s="38"/>
      <c r="AD41" s="38"/>
      <c r="AE41" s="38"/>
      <c r="AF41" s="38"/>
      <c r="AG41" s="38"/>
      <c r="AH41" s="38"/>
      <c r="AI41" s="38"/>
      <c r="AJ41" s="100" t="e">
        <f>+#REF!/#REF!</f>
        <v>#REF!</v>
      </c>
      <c r="AK41" s="36"/>
      <c r="AL41" s="8"/>
      <c r="AM41" s="8"/>
      <c r="AN41" s="8"/>
      <c r="AO41" s="8"/>
    </row>
    <row r="42" spans="1:42" s="41" customFormat="1" ht="26.45" customHeight="1" x14ac:dyDescent="0.2">
      <c r="A42" s="38"/>
      <c r="B42" s="39"/>
      <c r="C42" s="170">
        <v>5.6</v>
      </c>
      <c r="D42" s="171">
        <v>6.5</v>
      </c>
      <c r="E42" s="172" t="s">
        <v>37</v>
      </c>
      <c r="F42" s="156" t="s">
        <v>74</v>
      </c>
      <c r="G42" s="157" t="s">
        <v>75</v>
      </c>
      <c r="H42" s="158">
        <v>0.37359999999999999</v>
      </c>
      <c r="I42" s="159">
        <v>1175001</v>
      </c>
      <c r="J42" s="152">
        <f t="shared" si="12"/>
        <v>438980</v>
      </c>
      <c r="K42" s="57">
        <f t="shared" si="9"/>
        <v>1.2721827229953352E-4</v>
      </c>
      <c r="L42" s="40"/>
      <c r="M42" s="73">
        <v>5.6</v>
      </c>
      <c r="N42" s="73">
        <v>6.5</v>
      </c>
      <c r="O42" s="74" t="str">
        <v>801.1</v>
      </c>
      <c r="P42" s="75" t="str">
        <v>ROCERÍA  (INCLUYE RETIRO DE SOBRANTES A UNA DISTANCIA DE 5 KM)</v>
      </c>
      <c r="Q42" s="73" t="str">
        <v>HA</v>
      </c>
      <c r="R42" s="76">
        <v>0.37359999999999999</v>
      </c>
      <c r="S42" s="77">
        <v>1175001</v>
      </c>
      <c r="T42" s="78">
        <v>438980</v>
      </c>
      <c r="U42" s="79">
        <v>1.2721827229953352E-4</v>
      </c>
      <c r="V42" s="55" t="e">
        <f t="shared" si="4"/>
        <v>#REF!</v>
      </c>
      <c r="W42" s="54" t="e">
        <f t="shared" si="1"/>
        <v>#REF!</v>
      </c>
      <c r="X42" s="56"/>
      <c r="Y42" s="54" t="b">
        <f t="shared" si="2"/>
        <v>0</v>
      </c>
      <c r="Z42" s="40"/>
      <c r="AA42" s="40"/>
      <c r="AB42" s="40"/>
      <c r="AC42" s="92"/>
      <c r="AD42" s="92"/>
      <c r="AE42" s="92"/>
      <c r="AF42" s="92"/>
      <c r="AG42" s="92"/>
      <c r="AH42" s="92"/>
      <c r="AI42" s="92"/>
      <c r="AJ42" s="101" t="s">
        <v>13</v>
      </c>
      <c r="AK42" s="102"/>
      <c r="AL42" s="8"/>
      <c r="AM42" s="8"/>
      <c r="AN42" s="8"/>
      <c r="AO42" s="8"/>
    </row>
    <row r="43" spans="1:42" s="41" customFormat="1" ht="18" x14ac:dyDescent="0.2">
      <c r="A43" s="38"/>
      <c r="B43" s="39"/>
      <c r="C43" s="128"/>
      <c r="D43" s="126"/>
      <c r="E43" s="126"/>
      <c r="F43" s="131"/>
      <c r="G43" s="127"/>
      <c r="H43" s="130"/>
      <c r="I43" s="132"/>
      <c r="J43" s="115"/>
      <c r="K43" s="124"/>
      <c r="L43" s="40"/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/>
      <c r="W43" s="40"/>
      <c r="X43" s="40"/>
      <c r="Y43" s="40"/>
      <c r="Z43" s="40"/>
      <c r="AA43" s="40"/>
      <c r="AB43" s="40"/>
      <c r="AC43" s="38"/>
      <c r="AD43" s="38"/>
      <c r="AE43" s="38"/>
      <c r="AF43" s="38"/>
      <c r="AG43" s="38"/>
      <c r="AH43" s="38"/>
      <c r="AI43" s="38"/>
      <c r="AJ43" s="103" t="e">
        <f>+#REF!-#REF!</f>
        <v>#REF!</v>
      </c>
      <c r="AK43" s="104"/>
      <c r="AL43" s="8"/>
      <c r="AM43" s="8"/>
      <c r="AN43" s="8"/>
      <c r="AO43" s="8"/>
    </row>
    <row r="44" spans="1:42" s="41" customFormat="1" ht="18" x14ac:dyDescent="0.2">
      <c r="A44" s="38"/>
      <c r="B44" s="39"/>
      <c r="C44" s="128"/>
      <c r="D44" s="126"/>
      <c r="E44" s="126"/>
      <c r="F44" s="131"/>
      <c r="G44" s="127"/>
      <c r="H44" s="130"/>
      <c r="I44" s="132"/>
      <c r="J44" s="115"/>
      <c r="K44" s="124"/>
      <c r="L44" s="40"/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/>
      <c r="W44" s="40"/>
      <c r="X44" s="40"/>
      <c r="Y44" s="40"/>
      <c r="Z44" s="40"/>
      <c r="AA44" s="40"/>
      <c r="AB44" s="40"/>
      <c r="AC44" s="38"/>
      <c r="AD44" s="38"/>
      <c r="AE44" s="38"/>
      <c r="AF44" s="38"/>
      <c r="AG44" s="38"/>
      <c r="AH44" s="38"/>
      <c r="AI44" s="38"/>
      <c r="AJ44" s="105" t="e">
        <f>+AJ43/ALCANCE</f>
        <v>#REF!</v>
      </c>
      <c r="AK44" s="106"/>
      <c r="AL44" s="8"/>
      <c r="AM44" s="8"/>
      <c r="AN44" s="8"/>
      <c r="AO44" s="8"/>
    </row>
    <row r="45" spans="1:42" s="41" customFormat="1" ht="46.5" customHeight="1" x14ac:dyDescent="0.2">
      <c r="A45" s="38"/>
      <c r="B45" s="39"/>
      <c r="C45" s="116"/>
      <c r="D45" s="117"/>
      <c r="E45" s="117"/>
      <c r="F45" s="118"/>
      <c r="G45" s="117"/>
      <c r="H45" s="119"/>
      <c r="I45" s="120"/>
      <c r="J45" s="121"/>
      <c r="K45" s="124">
        <f t="shared" ref="K45:K50" si="13">J45/$J$51</f>
        <v>0</v>
      </c>
      <c r="L45" s="40"/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/>
      <c r="W45" s="40"/>
      <c r="X45" s="40"/>
      <c r="Y45" s="40"/>
      <c r="Z45" s="40"/>
      <c r="AA45" s="40"/>
      <c r="AB45" s="40"/>
      <c r="AC45" s="38"/>
      <c r="AD45" s="38"/>
      <c r="AE45" s="38"/>
      <c r="AF45" s="38"/>
      <c r="AG45" s="38"/>
      <c r="AH45" s="38"/>
      <c r="AI45" s="38"/>
      <c r="AJ45" s="38"/>
      <c r="AK45" s="106"/>
      <c r="AL45" s="8"/>
      <c r="AM45" s="8"/>
      <c r="AN45" s="8"/>
      <c r="AO45" s="8"/>
    </row>
    <row r="46" spans="1:42" s="41" customFormat="1" ht="48.75" customHeight="1" x14ac:dyDescent="0.2">
      <c r="A46" s="38"/>
      <c r="B46" s="39"/>
      <c r="C46" s="116"/>
      <c r="D46" s="117"/>
      <c r="E46" s="117"/>
      <c r="F46" s="118"/>
      <c r="G46" s="117"/>
      <c r="H46" s="119"/>
      <c r="I46" s="120"/>
      <c r="J46" s="121"/>
      <c r="K46" s="124">
        <f t="shared" si="13"/>
        <v>0</v>
      </c>
      <c r="L46" s="40"/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/>
      <c r="W46" s="40"/>
      <c r="X46" s="40"/>
      <c r="Y46" s="40"/>
      <c r="Z46" s="40"/>
      <c r="AA46" s="40"/>
      <c r="AB46" s="40"/>
      <c r="AC46" s="38"/>
      <c r="AD46" s="38"/>
      <c r="AE46" s="38"/>
      <c r="AF46" s="38"/>
      <c r="AG46" s="38"/>
      <c r="AH46" s="38"/>
      <c r="AI46" s="38"/>
      <c r="AJ46" s="38"/>
      <c r="AK46" s="106"/>
    </row>
    <row r="47" spans="1:42" s="41" customFormat="1" ht="30" customHeight="1" x14ac:dyDescent="0.2">
      <c r="A47" s="38"/>
      <c r="B47" s="39"/>
      <c r="C47" s="116"/>
      <c r="D47" s="117"/>
      <c r="E47" s="117"/>
      <c r="F47" s="118"/>
      <c r="G47" s="117"/>
      <c r="H47" s="119"/>
      <c r="I47" s="120"/>
      <c r="J47" s="121"/>
      <c r="K47" s="124">
        <f t="shared" si="13"/>
        <v>0</v>
      </c>
      <c r="L47" s="40"/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/>
      <c r="W47" s="40"/>
      <c r="X47" s="40"/>
      <c r="Y47" s="40"/>
      <c r="Z47" s="40"/>
      <c r="AA47" s="40"/>
      <c r="AB47" s="40"/>
      <c r="AC47" s="38"/>
      <c r="AD47" s="38"/>
      <c r="AE47" s="38"/>
      <c r="AF47" s="38"/>
      <c r="AG47" s="38"/>
      <c r="AH47" s="38"/>
      <c r="AI47" s="38"/>
      <c r="AJ47" s="38"/>
      <c r="AK47" s="106"/>
    </row>
    <row r="48" spans="1:42" s="44" customFormat="1" ht="58.5" customHeight="1" x14ac:dyDescent="0.2">
      <c r="A48" s="38"/>
      <c r="B48" s="39"/>
      <c r="C48" s="116"/>
      <c r="D48" s="117"/>
      <c r="E48" s="117"/>
      <c r="F48" s="118"/>
      <c r="G48" s="117"/>
      <c r="H48" s="119"/>
      <c r="I48" s="120"/>
      <c r="J48" s="121"/>
      <c r="K48" s="124">
        <f t="shared" si="13"/>
        <v>0</v>
      </c>
      <c r="L48" s="40"/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/>
      <c r="W48" s="40"/>
      <c r="X48" s="40"/>
      <c r="Y48" s="40"/>
      <c r="Z48" s="40"/>
      <c r="AA48" s="40"/>
      <c r="AB48" s="40"/>
      <c r="AC48" s="38"/>
      <c r="AD48" s="38"/>
      <c r="AE48" s="38"/>
      <c r="AF48" s="38"/>
      <c r="AG48" s="38"/>
      <c r="AH48" s="38"/>
      <c r="AI48" s="38"/>
      <c r="AJ48" s="38"/>
      <c r="AK48" s="107"/>
      <c r="AL48" s="108"/>
      <c r="AM48" s="42"/>
      <c r="AN48" s="43"/>
      <c r="AO48" s="42"/>
      <c r="AP48" s="42"/>
    </row>
    <row r="49" spans="1:42" ht="96.6" customHeight="1" x14ac:dyDescent="0.25">
      <c r="A49" s="2"/>
      <c r="B49" s="18"/>
      <c r="C49" s="116"/>
      <c r="D49" s="117"/>
      <c r="E49" s="117"/>
      <c r="F49" s="118"/>
      <c r="G49" s="117"/>
      <c r="H49" s="119"/>
      <c r="I49" s="120"/>
      <c r="J49" s="121"/>
      <c r="K49" s="125">
        <f t="shared" si="13"/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AC49" s="2"/>
      <c r="AD49" s="2"/>
      <c r="AE49" s="2"/>
      <c r="AF49" s="2"/>
      <c r="AG49" s="2"/>
      <c r="AH49" s="2"/>
      <c r="AI49" s="2"/>
      <c r="AJ49" s="2"/>
      <c r="AK49" s="109"/>
      <c r="AL49" s="45"/>
      <c r="AN49" s="46"/>
      <c r="AO49" s="42"/>
      <c r="AP49" s="42"/>
    </row>
    <row r="50" spans="1:42" ht="42.6" customHeight="1" x14ac:dyDescent="0.2">
      <c r="A50" s="2"/>
      <c r="B50" s="18"/>
      <c r="C50" s="116"/>
      <c r="D50" s="117"/>
      <c r="E50" s="117"/>
      <c r="F50" s="118"/>
      <c r="G50" s="117"/>
      <c r="H50" s="119"/>
      <c r="I50" s="120"/>
      <c r="J50" s="122"/>
      <c r="K50" s="125">
        <f t="shared" si="13"/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AC50" s="2"/>
      <c r="AD50" s="2"/>
      <c r="AE50" s="2"/>
      <c r="AF50" s="2"/>
      <c r="AG50" s="2"/>
      <c r="AH50" s="2"/>
      <c r="AI50" s="2"/>
      <c r="AJ50" s="2"/>
      <c r="AN50" s="45"/>
      <c r="AO50" s="47"/>
      <c r="AP50" s="47"/>
    </row>
    <row r="51" spans="1:42" ht="16.5" thickBot="1" x14ac:dyDescent="0.3">
      <c r="A51" s="2"/>
      <c r="B51" s="48"/>
      <c r="C51" s="49"/>
      <c r="D51" s="49"/>
      <c r="E51" s="49"/>
      <c r="F51" s="50"/>
      <c r="G51" s="49"/>
      <c r="H51" s="51"/>
      <c r="I51" s="52"/>
      <c r="J51" s="123">
        <f>SUM(J13:J50)</f>
        <v>3450604949</v>
      </c>
      <c r="K51" s="53"/>
      <c r="AC51" s="2"/>
      <c r="AD51" s="2"/>
      <c r="AE51" s="2"/>
      <c r="AF51" s="2"/>
      <c r="AG51" s="2"/>
      <c r="AH51" s="2"/>
      <c r="AI51" s="2"/>
      <c r="AJ51" s="2"/>
      <c r="AO51" s="47"/>
    </row>
    <row r="52" spans="1:42" ht="15.75" thickTop="1" x14ac:dyDescent="0.2">
      <c r="A52" s="2"/>
      <c r="B52" s="2"/>
      <c r="AC52" s="2"/>
      <c r="AD52" s="2"/>
      <c r="AE52" s="2"/>
      <c r="AF52" s="2"/>
      <c r="AG52" s="2"/>
      <c r="AH52" s="2"/>
      <c r="AI52" s="2"/>
      <c r="AJ52" s="2"/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5:G22" xr:uid="{09EF391B-24FC-406D-B262-B93C5CC4B493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FE6F1-F12D-40B6-BABD-1DAE662B8C3D}">
  <dimension ref="A1:AP45"/>
  <sheetViews>
    <sheetView showGridLines="0" tabSelected="1" zoomScale="55" zoomScaleNormal="55" zoomScaleSheetLayoutView="50" zoomScalePageLayoutView="55" workbookViewId="0">
      <selection activeCell="I31" sqref="I31"/>
    </sheetView>
  </sheetViews>
  <sheetFormatPr baseColWidth="10" defaultColWidth="11.42578125" defaultRowHeight="14.25" x14ac:dyDescent="0.2"/>
  <cols>
    <col min="1" max="2" width="3.42578125" style="3" customWidth="1"/>
    <col min="3" max="3" width="7.42578125" style="3" customWidth="1"/>
    <col min="4" max="4" width="15.7109375" style="3" bestFit="1" customWidth="1"/>
    <col min="5" max="5" width="24.5703125" style="3" bestFit="1" customWidth="1"/>
    <col min="6" max="6" width="73.140625" style="4" customWidth="1"/>
    <col min="7" max="7" width="8.85546875" style="3" customWidth="1"/>
    <col min="8" max="8" width="18.85546875" style="5" customWidth="1"/>
    <col min="9" max="9" width="26.85546875" style="6" customWidth="1"/>
    <col min="10" max="10" width="33.5703125" style="3" bestFit="1" customWidth="1"/>
    <col min="11" max="11" width="15.140625" style="3" bestFit="1" customWidth="1"/>
    <col min="12" max="26" width="33.42578125" style="3" customWidth="1"/>
    <col min="27" max="27" width="21.42578125" style="3" customWidth="1"/>
    <col min="28" max="28" width="19.140625" style="3" bestFit="1" customWidth="1"/>
    <col min="29" max="29" width="24.5703125" style="3" customWidth="1"/>
    <col min="30" max="30" width="69.28515625" style="3" customWidth="1"/>
    <col min="31" max="31" width="9.140625" style="3" bestFit="1" customWidth="1"/>
    <col min="32" max="32" width="16.28515625" style="3" bestFit="1" customWidth="1"/>
    <col min="33" max="33" width="18.5703125" style="3" bestFit="1" customWidth="1"/>
    <col min="34" max="34" width="22.140625" style="3" bestFit="1" customWidth="1"/>
    <col min="35" max="35" width="19.7109375" style="3" customWidth="1"/>
    <col min="36" max="36" width="18.7109375" style="3" customWidth="1"/>
    <col min="37" max="37" width="18.85546875" style="110" bestFit="1" customWidth="1"/>
    <col min="38" max="38" width="17.5703125" style="3" bestFit="1" customWidth="1"/>
    <col min="39" max="39" width="16.42578125" style="3" bestFit="1" customWidth="1"/>
    <col min="40" max="40" width="20.85546875" style="3" bestFit="1" customWidth="1"/>
    <col min="41" max="41" width="39.140625" style="3" customWidth="1"/>
    <col min="42" max="42" width="36.140625" style="3" customWidth="1"/>
    <col min="43" max="16384" width="11.42578125" style="3"/>
  </cols>
  <sheetData>
    <row r="1" spans="1:41" ht="16.5" customHeight="1" thickBot="1" x14ac:dyDescent="0.25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5" customHeight="1" thickTop="1" x14ac:dyDescent="0.25">
      <c r="A2" s="2"/>
      <c r="B2" s="207" t="s">
        <v>0</v>
      </c>
      <c r="C2" s="208"/>
      <c r="D2" s="208"/>
      <c r="E2" s="208"/>
      <c r="F2" s="208"/>
      <c r="G2" s="208"/>
      <c r="H2" s="208"/>
      <c r="I2" s="208"/>
      <c r="J2" s="208"/>
      <c r="K2" s="209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">
      <c r="A3" s="2"/>
      <c r="B3" s="210" t="s">
        <v>1</v>
      </c>
      <c r="C3" s="211"/>
      <c r="D3" s="211"/>
      <c r="E3" s="211"/>
      <c r="F3" s="211"/>
      <c r="G3" s="211"/>
      <c r="H3" s="211"/>
      <c r="I3" s="211"/>
      <c r="J3" s="211"/>
      <c r="K3" s="212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">
      <c r="A4" s="2"/>
      <c r="B4" s="210"/>
      <c r="C4" s="211"/>
      <c r="D4" s="211"/>
      <c r="E4" s="211"/>
      <c r="F4" s="211"/>
      <c r="G4" s="211"/>
      <c r="H4" s="211"/>
      <c r="I4" s="211"/>
      <c r="J4" s="211"/>
      <c r="K4" s="212"/>
      <c r="N4" s="204"/>
      <c r="O4" s="204"/>
      <c r="P4" s="204"/>
      <c r="Q4" s="204"/>
      <c r="R4" s="204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25">
      <c r="A5" s="2"/>
      <c r="B5" s="213" t="s">
        <v>19</v>
      </c>
      <c r="C5" s="214"/>
      <c r="D5" s="214"/>
      <c r="E5" s="214"/>
      <c r="F5" s="214"/>
      <c r="G5" s="214"/>
      <c r="H5" s="214"/>
      <c r="I5" s="214"/>
      <c r="J5" s="214"/>
      <c r="K5" s="215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25">
      <c r="A6" s="2"/>
      <c r="B6" s="213"/>
      <c r="C6" s="214"/>
      <c r="D6" s="214"/>
      <c r="E6" s="214"/>
      <c r="F6" s="214"/>
      <c r="G6" s="214"/>
      <c r="H6" s="214"/>
      <c r="I6" s="214"/>
      <c r="J6" s="214"/>
      <c r="K6" s="215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2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">
      <c r="A8" s="2"/>
      <c r="B8" s="15"/>
      <c r="C8" s="16"/>
      <c r="D8" s="16"/>
      <c r="E8" s="16"/>
      <c r="F8" s="206"/>
      <c r="G8" s="206"/>
      <c r="H8" s="206"/>
      <c r="I8" s="206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">
      <c r="A9" s="2"/>
      <c r="B9" s="18"/>
      <c r="C9" s="205" t="s">
        <v>76</v>
      </c>
      <c r="D9" s="205"/>
      <c r="E9" s="205"/>
      <c r="F9" s="205"/>
      <c r="G9" s="205"/>
      <c r="H9" s="205"/>
      <c r="I9" s="205"/>
      <c r="J9" s="205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.5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25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30.75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3" t="s">
        <v>9</v>
      </c>
      <c r="K12" s="82" t="s">
        <v>14</v>
      </c>
      <c r="M12" s="59" t="s">
        <v>2</v>
      </c>
      <c r="N12" s="60" t="s">
        <v>3</v>
      </c>
      <c r="O12" s="61" t="s">
        <v>4</v>
      </c>
      <c r="P12" s="62" t="s">
        <v>5</v>
      </c>
      <c r="Q12" s="60" t="s">
        <v>6</v>
      </c>
      <c r="R12" s="63" t="s">
        <v>7</v>
      </c>
      <c r="S12" s="64" t="s">
        <v>8</v>
      </c>
      <c r="T12" s="65" t="s">
        <v>9</v>
      </c>
      <c r="U12" s="80" t="s">
        <v>14</v>
      </c>
      <c r="V12" s="80" t="s">
        <v>15</v>
      </c>
      <c r="W12" s="80" t="s">
        <v>16</v>
      </c>
      <c r="X12" s="80" t="s">
        <v>17</v>
      </c>
      <c r="Y12" s="81" t="s">
        <v>18</v>
      </c>
      <c r="AA12" s="84" t="s">
        <v>2</v>
      </c>
      <c r="AB12" s="85" t="s">
        <v>3</v>
      </c>
      <c r="AC12" s="61" t="s">
        <v>4</v>
      </c>
      <c r="AD12" s="86" t="s">
        <v>5</v>
      </c>
      <c r="AE12" s="85" t="s">
        <v>6</v>
      </c>
      <c r="AF12" s="87" t="s">
        <v>7</v>
      </c>
      <c r="AG12" s="88" t="s">
        <v>8</v>
      </c>
      <c r="AH12" s="89" t="s">
        <v>9</v>
      </c>
      <c r="AI12" s="2"/>
      <c r="AJ12" s="2"/>
      <c r="AK12" s="7"/>
      <c r="AL12" s="8"/>
      <c r="AM12" s="8"/>
      <c r="AN12" s="8"/>
      <c r="AO12" s="8"/>
    </row>
    <row r="13" spans="1:41" ht="42.75" x14ac:dyDescent="0.2">
      <c r="A13" s="2"/>
      <c r="B13" s="18"/>
      <c r="C13" s="173">
        <v>1.1000000000000001</v>
      </c>
      <c r="D13" s="174" t="s">
        <v>77</v>
      </c>
      <c r="E13" s="174" t="s">
        <v>78</v>
      </c>
      <c r="F13" s="175" t="s">
        <v>79</v>
      </c>
      <c r="G13" s="176" t="s">
        <v>80</v>
      </c>
      <c r="H13" s="177">
        <v>65</v>
      </c>
      <c r="I13" s="178">
        <v>96944</v>
      </c>
      <c r="J13" s="179">
        <f>ROUND(H13*I13,0)</f>
        <v>6301360</v>
      </c>
      <c r="K13" s="57">
        <f t="shared" ref="K13:K35" si="0">J13/$J$44</f>
        <v>1.137435798628176E-3</v>
      </c>
      <c r="M13" s="66" cm="1">
        <f t="array" ref="M13:U43">_xlfn._xlws.SORT(C13:K43,9,-1)</f>
        <v>2.2000000000000002</v>
      </c>
      <c r="N13" s="66">
        <v>4.4000000000000004</v>
      </c>
      <c r="O13" s="67" t="str">
        <v>630P-07</v>
      </c>
      <c r="P13" s="68" t="str">
        <v>CONCRETOS CLASE D, f´c =3500 psi (Bases)</v>
      </c>
      <c r="Q13" s="66" t="str">
        <v>m3</v>
      </c>
      <c r="R13" s="69">
        <v>1048</v>
      </c>
      <c r="S13" s="70">
        <v>1279839</v>
      </c>
      <c r="T13" s="71">
        <v>1341271272</v>
      </c>
      <c r="U13" s="72">
        <v>0.24210804658745883</v>
      </c>
      <c r="V13" s="57">
        <f>+U13</f>
        <v>0.24210804658745883</v>
      </c>
      <c r="W13" s="58" t="b">
        <f>V13&lt;0.8</f>
        <v>1</v>
      </c>
      <c r="X13" s="57">
        <f>AVERAGEIF(V13:V35,"&lt;0,8",U13:U35)</f>
        <v>0.23912286823299544</v>
      </c>
      <c r="Y13" s="58" t="b">
        <f>U13&gt;$X$13</f>
        <v>1</v>
      </c>
      <c r="AA13" s="111" cm="1">
        <f t="array" ref="AA13:AM13">_xlfn._xlws.FILTER(M13:Y35,Y13:Y35)</f>
        <v>2.2000000000000002</v>
      </c>
      <c r="AB13" s="58">
        <v>4.4000000000000004</v>
      </c>
      <c r="AC13" s="90" t="str">
        <v>630P-07</v>
      </c>
      <c r="AD13" s="91" t="str">
        <v>CONCRETOS CLASE D, f´c =3500 psi (Bases)</v>
      </c>
      <c r="AE13" s="90" t="str">
        <v>m3</v>
      </c>
      <c r="AF13" s="90">
        <v>1048</v>
      </c>
      <c r="AG13" s="90">
        <v>1279839</v>
      </c>
      <c r="AH13" s="112">
        <v>1341271272</v>
      </c>
      <c r="AI13" s="92">
        <v>0.24210804658745883</v>
      </c>
      <c r="AJ13" s="93">
        <v>0.24210804658745883</v>
      </c>
      <c r="AK13" s="94" t="b">
        <v>1</v>
      </c>
      <c r="AL13" s="8">
        <v>0.23912286823299544</v>
      </c>
      <c r="AM13" s="8" t="b">
        <v>1</v>
      </c>
      <c r="AN13" s="8"/>
      <c r="AO13" s="8"/>
    </row>
    <row r="14" spans="1:41" ht="42" customHeight="1" x14ac:dyDescent="0.2">
      <c r="A14" s="2"/>
      <c r="B14" s="18"/>
      <c r="C14" s="180">
        <v>1.2</v>
      </c>
      <c r="D14" s="181" t="s">
        <v>30</v>
      </c>
      <c r="E14" s="181" t="s">
        <v>31</v>
      </c>
      <c r="F14" s="182" t="s">
        <v>22</v>
      </c>
      <c r="G14" s="183" t="s">
        <v>80</v>
      </c>
      <c r="H14" s="184">
        <v>5431</v>
      </c>
      <c r="I14" s="185">
        <v>40204</v>
      </c>
      <c r="J14" s="179">
        <f t="shared" ref="J14:J15" si="1">ROUND(H14*I14,0)</f>
        <v>218347924</v>
      </c>
      <c r="K14" s="57">
        <f t="shared" si="0"/>
        <v>3.9413197359577025E-2</v>
      </c>
      <c r="M14" s="73">
        <v>2.5</v>
      </c>
      <c r="N14" s="73">
        <v>4.5199999999999996</v>
      </c>
      <c r="O14" s="74" t="str">
        <v>640.1-07</v>
      </c>
      <c r="P14" s="75" t="str">
        <v>SUMINISTRO FIGURADO Y ARMADO DE ACERO DE REFUERZO 60000 PSI</v>
      </c>
      <c r="Q14" s="73" t="str">
        <v>kg</v>
      </c>
      <c r="R14" s="76">
        <v>104164</v>
      </c>
      <c r="S14" s="77">
        <v>12559</v>
      </c>
      <c r="T14" s="78">
        <v>1308195676</v>
      </c>
      <c r="U14" s="79">
        <v>0.23613768987853204</v>
      </c>
      <c r="V14" s="55">
        <f>+U14+V13</f>
        <v>0.47824573646599089</v>
      </c>
      <c r="W14" s="54" t="b">
        <f t="shared" ref="W14:W35" si="2">V14&lt;0.8</f>
        <v>1</v>
      </c>
      <c r="X14" s="54"/>
      <c r="Y14" s="54" t="b">
        <f t="shared" ref="Y14:Y35" si="3">U14&gt;$X$13</f>
        <v>0</v>
      </c>
      <c r="AA14" s="113"/>
      <c r="AB14" s="54"/>
      <c r="AC14" s="95"/>
      <c r="AD14" s="96"/>
      <c r="AE14" s="95"/>
      <c r="AF14" s="95"/>
      <c r="AG14" s="95"/>
      <c r="AH14" s="114"/>
      <c r="AI14" s="92"/>
      <c r="AJ14" s="97"/>
      <c r="AK14" s="94"/>
      <c r="AL14" s="8"/>
      <c r="AM14" s="8"/>
      <c r="AN14" s="8"/>
      <c r="AO14" s="8"/>
    </row>
    <row r="15" spans="1:41" ht="98.1" customHeight="1" x14ac:dyDescent="0.2">
      <c r="A15" s="2"/>
      <c r="B15" s="18"/>
      <c r="C15" s="180">
        <v>1.3</v>
      </c>
      <c r="D15" s="181" t="s">
        <v>81</v>
      </c>
      <c r="E15" s="181" t="s">
        <v>82</v>
      </c>
      <c r="F15" s="182" t="s">
        <v>83</v>
      </c>
      <c r="G15" s="183" t="s">
        <v>80</v>
      </c>
      <c r="H15" s="184">
        <v>36</v>
      </c>
      <c r="I15" s="185">
        <v>179618</v>
      </c>
      <c r="J15" s="179">
        <f t="shared" si="1"/>
        <v>6466248</v>
      </c>
      <c r="K15" s="57">
        <f t="shared" si="0"/>
        <v>1.1671991376477214E-3</v>
      </c>
      <c r="M15" s="73">
        <v>2.4</v>
      </c>
      <c r="N15" s="73" t="str">
        <v>APU 2</v>
      </c>
      <c r="O15" s="74" t="str">
        <v>***</v>
      </c>
      <c r="P15" s="75" t="str">
        <v>CUNETA DE CONCRETO CLASE E, 3500 PSI FUNDIDA EN EL LUGAR</v>
      </c>
      <c r="Q15" s="73" t="str">
        <v>m3</v>
      </c>
      <c r="R15" s="76">
        <v>542</v>
      </c>
      <c r="S15" s="77">
        <v>1187602</v>
      </c>
      <c r="T15" s="78">
        <v>643680284</v>
      </c>
      <c r="U15" s="79">
        <v>0.116188409786578</v>
      </c>
      <c r="V15" s="55" t="e">
        <f>+U15+#REF!</f>
        <v>#REF!</v>
      </c>
      <c r="W15" s="54" t="e">
        <f t="shared" si="2"/>
        <v>#REF!</v>
      </c>
      <c r="X15" s="54"/>
      <c r="Y15" s="54" t="b">
        <f t="shared" si="3"/>
        <v>0</v>
      </c>
      <c r="AC15" s="92"/>
      <c r="AD15" s="92"/>
      <c r="AE15" s="92"/>
      <c r="AF15" s="92"/>
      <c r="AG15" s="92"/>
      <c r="AH15" s="92"/>
      <c r="AI15" s="92"/>
      <c r="AJ15" s="93"/>
      <c r="AK15" s="94"/>
      <c r="AL15" s="8"/>
      <c r="AM15" s="8"/>
      <c r="AN15" s="8"/>
      <c r="AO15" s="8"/>
    </row>
    <row r="16" spans="1:41" ht="42" customHeight="1" thickBot="1" x14ac:dyDescent="0.25">
      <c r="A16" s="2"/>
      <c r="B16" s="18"/>
      <c r="C16" s="186">
        <v>1.4</v>
      </c>
      <c r="D16" s="187" t="s">
        <v>23</v>
      </c>
      <c r="E16" s="188" t="s">
        <v>24</v>
      </c>
      <c r="F16" s="189" t="s">
        <v>32</v>
      </c>
      <c r="G16" s="190" t="s">
        <v>84</v>
      </c>
      <c r="H16" s="191">
        <v>151632</v>
      </c>
      <c r="I16" s="192">
        <v>2461</v>
      </c>
      <c r="J16" s="193">
        <f>ROUND(H16*I16,0)</f>
        <v>373166352</v>
      </c>
      <c r="K16" s="57">
        <f t="shared" si="0"/>
        <v>6.7358914203962797E-2</v>
      </c>
      <c r="M16" s="73">
        <v>2.2999999999999998</v>
      </c>
      <c r="N16" s="73" t="str">
        <v>APU 1</v>
      </c>
      <c r="O16" s="74" t="str">
        <v>***</v>
      </c>
      <c r="P16" s="75" t="str">
        <v>CONCRETO CICLÓPEO CLASE G, 3000 PSI 40% RAJÓN PARA BASES</v>
      </c>
      <c r="Q16" s="73" t="str">
        <v>m3</v>
      </c>
      <c r="R16" s="76">
        <v>462</v>
      </c>
      <c r="S16" s="77">
        <v>911768</v>
      </c>
      <c r="T16" s="78">
        <v>421236816</v>
      </c>
      <c r="U16" s="79">
        <v>7.6035940530068125E-2</v>
      </c>
      <c r="V16" s="55" t="e">
        <f t="shared" ref="V16:V35" si="4">+U16+V15</f>
        <v>#REF!</v>
      </c>
      <c r="W16" s="54" t="e">
        <f t="shared" si="2"/>
        <v>#REF!</v>
      </c>
      <c r="X16" s="54"/>
      <c r="Y16" s="54" t="b">
        <f t="shared" si="3"/>
        <v>0</v>
      </c>
      <c r="AC16" s="92"/>
      <c r="AD16" s="92"/>
      <c r="AE16" s="92"/>
      <c r="AF16" s="92"/>
      <c r="AG16" s="92"/>
      <c r="AH16" s="92"/>
      <c r="AI16" s="92"/>
      <c r="AJ16" s="93"/>
      <c r="AK16" s="94"/>
      <c r="AL16" s="8"/>
      <c r="AM16" s="8"/>
      <c r="AN16" s="8"/>
      <c r="AO16" s="8"/>
    </row>
    <row r="17" spans="1:41" ht="42" customHeight="1" x14ac:dyDescent="0.2">
      <c r="A17" s="2"/>
      <c r="B17" s="18"/>
      <c r="C17" s="173">
        <v>2.1</v>
      </c>
      <c r="D17" s="174">
        <v>3.15</v>
      </c>
      <c r="E17" s="174" t="s">
        <v>24</v>
      </c>
      <c r="F17" s="175" t="s">
        <v>27</v>
      </c>
      <c r="G17" s="176" t="s">
        <v>80</v>
      </c>
      <c r="H17" s="177">
        <v>1461</v>
      </c>
      <c r="I17" s="178">
        <v>235476</v>
      </c>
      <c r="J17" s="179">
        <f t="shared" ref="J17" si="5">ROUND(H17*I17,0)</f>
        <v>344030436</v>
      </c>
      <c r="K17" s="57">
        <f t="shared" si="0"/>
        <v>6.2099694942688501E-2</v>
      </c>
      <c r="M17" s="73">
        <v>1.4</v>
      </c>
      <c r="N17" s="73" t="str">
        <v>1.6</v>
      </c>
      <c r="O17" s="74" t="str">
        <v>***</v>
      </c>
      <c r="P17" s="75" t="str">
        <v>TRANSPORTE DE MATERIALES PROV. DE EXPLANACIÓN, CANALES, PRESTAMOS, SOBREACARREOS Y DERRUMBES</v>
      </c>
      <c r="Q17" s="73" t="str">
        <v>m3-km</v>
      </c>
      <c r="R17" s="76">
        <v>151632</v>
      </c>
      <c r="S17" s="77">
        <v>2461</v>
      </c>
      <c r="T17" s="78">
        <v>373166352</v>
      </c>
      <c r="U17" s="79">
        <v>6.7358914203962797E-2</v>
      </c>
      <c r="V17" s="55" t="e">
        <f>+U17+#REF!</f>
        <v>#REF!</v>
      </c>
      <c r="W17" s="54" t="e">
        <f t="shared" si="2"/>
        <v>#REF!</v>
      </c>
      <c r="X17" s="54"/>
      <c r="Y17" s="54" t="b">
        <f t="shared" si="3"/>
        <v>0</v>
      </c>
      <c r="AC17" s="92"/>
      <c r="AD17" s="92"/>
      <c r="AE17" s="92"/>
      <c r="AF17" s="92"/>
      <c r="AG17" s="92"/>
      <c r="AH17" s="92"/>
      <c r="AI17" s="92"/>
      <c r="AJ17" s="93"/>
      <c r="AK17" s="94"/>
      <c r="AL17" s="8"/>
      <c r="AM17" s="8"/>
      <c r="AN17" s="8"/>
      <c r="AO17" s="8"/>
    </row>
    <row r="18" spans="1:41" ht="15" x14ac:dyDescent="0.2">
      <c r="A18" s="2"/>
      <c r="B18" s="18"/>
      <c r="C18" s="180">
        <v>2.2000000000000002</v>
      </c>
      <c r="D18" s="181">
        <v>4.4000000000000004</v>
      </c>
      <c r="E18" s="181" t="s">
        <v>78</v>
      </c>
      <c r="F18" s="182" t="s">
        <v>85</v>
      </c>
      <c r="G18" s="183" t="s">
        <v>80</v>
      </c>
      <c r="H18" s="184">
        <v>1048</v>
      </c>
      <c r="I18" s="185">
        <v>1279839</v>
      </c>
      <c r="J18" s="179">
        <f>ROUND(H18*I18,0)</f>
        <v>1341271272</v>
      </c>
      <c r="K18" s="57">
        <f t="shared" si="0"/>
        <v>0.24210804658745883</v>
      </c>
      <c r="M18" s="73">
        <v>2.1</v>
      </c>
      <c r="N18" s="73">
        <v>3.15</v>
      </c>
      <c r="O18" s="74" t="str">
        <v>***</v>
      </c>
      <c r="P18" s="75" t="str">
        <v>AFIRMADO</v>
      </c>
      <c r="Q18" s="73" t="str">
        <v>m3</v>
      </c>
      <c r="R18" s="76">
        <v>1461</v>
      </c>
      <c r="S18" s="77">
        <v>235476</v>
      </c>
      <c r="T18" s="78">
        <v>344030436</v>
      </c>
      <c r="U18" s="79">
        <v>6.2099694942688501E-2</v>
      </c>
      <c r="V18" s="55" t="e">
        <f t="shared" si="4"/>
        <v>#REF!</v>
      </c>
      <c r="W18" s="54" t="e">
        <f t="shared" si="2"/>
        <v>#REF!</v>
      </c>
      <c r="X18" s="54"/>
      <c r="Y18" s="54" t="b">
        <f t="shared" si="3"/>
        <v>0</v>
      </c>
      <c r="AC18" s="92"/>
      <c r="AD18" s="92"/>
      <c r="AE18" s="92"/>
      <c r="AF18" s="92"/>
      <c r="AG18" s="92"/>
      <c r="AH18" s="92"/>
      <c r="AI18" s="92"/>
      <c r="AJ18" s="93"/>
      <c r="AK18" s="94"/>
      <c r="AL18" s="8"/>
      <c r="AM18" s="8"/>
      <c r="AN18" s="8"/>
      <c r="AO18" s="8"/>
    </row>
    <row r="19" spans="1:41" ht="28.5" x14ac:dyDescent="0.2">
      <c r="A19" s="2"/>
      <c r="B19" s="18"/>
      <c r="C19" s="180">
        <v>2.2999999999999998</v>
      </c>
      <c r="D19" s="181" t="s">
        <v>29</v>
      </c>
      <c r="E19" s="181" t="s">
        <v>24</v>
      </c>
      <c r="F19" s="182" t="s">
        <v>86</v>
      </c>
      <c r="G19" s="183" t="s">
        <v>80</v>
      </c>
      <c r="H19" s="184">
        <v>462</v>
      </c>
      <c r="I19" s="185">
        <v>911768</v>
      </c>
      <c r="J19" s="179">
        <f t="shared" ref="J19:J23" si="6">ROUND(H19*I19,0)</f>
        <v>421236816</v>
      </c>
      <c r="K19" s="57">
        <f t="shared" si="0"/>
        <v>7.6035940530068125E-2</v>
      </c>
      <c r="M19" s="73">
        <v>2.8</v>
      </c>
      <c r="N19" s="73">
        <v>4.22</v>
      </c>
      <c r="O19" s="74" t="str">
        <v>***</v>
      </c>
      <c r="P19" s="75" t="str">
        <v>MATERIAL GRANULAR FILTRANTE</v>
      </c>
      <c r="Q19" s="73" t="str">
        <v>m3</v>
      </c>
      <c r="R19" s="76">
        <v>1020</v>
      </c>
      <c r="S19" s="77">
        <v>303132</v>
      </c>
      <c r="T19" s="78">
        <v>309194640</v>
      </c>
      <c r="U19" s="79">
        <v>5.5811610871296255E-2</v>
      </c>
      <c r="V19" s="55" t="e">
        <f t="shared" si="4"/>
        <v>#REF!</v>
      </c>
      <c r="W19" s="54" t="e">
        <f t="shared" si="2"/>
        <v>#REF!</v>
      </c>
      <c r="X19" s="54"/>
      <c r="Y19" s="54" t="b">
        <f t="shared" si="3"/>
        <v>0</v>
      </c>
      <c r="AC19" s="92"/>
      <c r="AD19" s="92"/>
      <c r="AE19" s="92"/>
      <c r="AF19" s="92"/>
      <c r="AG19" s="92"/>
      <c r="AH19" s="92"/>
      <c r="AI19" s="92"/>
      <c r="AJ19" s="93"/>
      <c r="AK19" s="94"/>
      <c r="AL19" s="8"/>
      <c r="AM19" s="8"/>
      <c r="AN19" s="8"/>
      <c r="AO19" s="8"/>
    </row>
    <row r="20" spans="1:41" ht="57" x14ac:dyDescent="0.2">
      <c r="A20" s="2"/>
      <c r="B20" s="18"/>
      <c r="C20" s="180">
        <v>2.4</v>
      </c>
      <c r="D20" s="181" t="s">
        <v>87</v>
      </c>
      <c r="E20" s="181" t="s">
        <v>24</v>
      </c>
      <c r="F20" s="182" t="s">
        <v>88</v>
      </c>
      <c r="G20" s="183" t="s">
        <v>80</v>
      </c>
      <c r="H20" s="184">
        <v>542</v>
      </c>
      <c r="I20" s="185">
        <v>1187602</v>
      </c>
      <c r="J20" s="179">
        <f t="shared" si="6"/>
        <v>643680284</v>
      </c>
      <c r="K20" s="57">
        <f t="shared" si="0"/>
        <v>0.116188409786578</v>
      </c>
      <c r="M20" s="73">
        <v>1.2</v>
      </c>
      <c r="N20" s="73" t="str">
        <v>2.9.</v>
      </c>
      <c r="O20" s="74" t="str">
        <v>600.1-07</v>
      </c>
      <c r="P20" s="75" t="str">
        <v>EXCAVACIONES VARIAS SIN CLASIFICAR (INCLUYE RETIRO DE SOBRANTES A UNA DISTANCIA MENOR DE 5 KM)</v>
      </c>
      <c r="Q20" s="73" t="str">
        <v>m3</v>
      </c>
      <c r="R20" s="76">
        <v>5431</v>
      </c>
      <c r="S20" s="77">
        <v>40204</v>
      </c>
      <c r="T20" s="78">
        <v>218347924</v>
      </c>
      <c r="U20" s="79">
        <v>3.9413197359577025E-2</v>
      </c>
      <c r="V20" s="55" t="e">
        <f t="shared" si="4"/>
        <v>#REF!</v>
      </c>
      <c r="W20" s="54" t="e">
        <f t="shared" si="2"/>
        <v>#REF!</v>
      </c>
      <c r="X20" s="54"/>
      <c r="Y20" s="54" t="b">
        <f t="shared" si="3"/>
        <v>0</v>
      </c>
      <c r="AC20" s="92"/>
      <c r="AD20" s="92"/>
      <c r="AE20" s="92"/>
      <c r="AF20" s="92"/>
      <c r="AG20" s="92"/>
      <c r="AH20" s="92"/>
      <c r="AI20" s="92"/>
      <c r="AJ20" s="93"/>
      <c r="AK20" s="94"/>
      <c r="AL20" s="8"/>
      <c r="AM20" s="8"/>
      <c r="AN20" s="8"/>
      <c r="AO20" s="8"/>
    </row>
    <row r="21" spans="1:41" ht="15.6" customHeight="1" x14ac:dyDescent="0.2">
      <c r="A21" s="2"/>
      <c r="B21" s="18"/>
      <c r="C21" s="180">
        <v>2.5</v>
      </c>
      <c r="D21" s="181">
        <v>4.5199999999999996</v>
      </c>
      <c r="E21" s="181" t="s">
        <v>89</v>
      </c>
      <c r="F21" s="182" t="s">
        <v>12</v>
      </c>
      <c r="G21" s="183" t="s">
        <v>90</v>
      </c>
      <c r="H21" s="184">
        <v>104164</v>
      </c>
      <c r="I21" s="185">
        <v>12559</v>
      </c>
      <c r="J21" s="179">
        <f t="shared" si="6"/>
        <v>1308195676</v>
      </c>
      <c r="K21" s="57">
        <f t="shared" si="0"/>
        <v>0.23613768987853204</v>
      </c>
      <c r="M21" s="73">
        <v>2.6</v>
      </c>
      <c r="N21" s="73">
        <v>4.42</v>
      </c>
      <c r="O21" s="74" t="str">
        <v>***</v>
      </c>
      <c r="P21" s="75" t="str">
        <v>SUMINISTRO E INSTALACIÓN DE GEOTEXTIL NT 2500 (ESTABILIZACIÓN, FILTRO Y SEPARACIÓN)</v>
      </c>
      <c r="Q21" s="73" t="str">
        <v>m2</v>
      </c>
      <c r="R21" s="76">
        <v>6715</v>
      </c>
      <c r="S21" s="77">
        <v>19080</v>
      </c>
      <c r="T21" s="78">
        <v>128122200</v>
      </c>
      <c r="U21" s="79">
        <v>2.3126876877213633E-2</v>
      </c>
      <c r="V21" s="55" t="e">
        <f>+U21+#REF!</f>
        <v>#REF!</v>
      </c>
      <c r="W21" s="54" t="e">
        <f t="shared" si="2"/>
        <v>#REF!</v>
      </c>
      <c r="X21" s="54"/>
      <c r="Y21" s="54" t="b">
        <f t="shared" si="3"/>
        <v>0</v>
      </c>
      <c r="AC21" s="92"/>
      <c r="AD21" s="92"/>
      <c r="AE21" s="92"/>
      <c r="AF21" s="92"/>
      <c r="AG21" s="92"/>
      <c r="AH21" s="92"/>
      <c r="AI21" s="92"/>
      <c r="AJ21" s="93"/>
      <c r="AK21" s="98"/>
      <c r="AL21" s="98"/>
      <c r="AM21" s="37"/>
      <c r="AN21" s="8"/>
      <c r="AO21" s="8"/>
    </row>
    <row r="22" spans="1:41" ht="56.1" customHeight="1" x14ac:dyDescent="0.2">
      <c r="A22" s="2"/>
      <c r="B22" s="18"/>
      <c r="C22" s="180">
        <v>2.6</v>
      </c>
      <c r="D22" s="181">
        <v>4.42</v>
      </c>
      <c r="E22" s="181" t="s">
        <v>24</v>
      </c>
      <c r="F22" s="182" t="s">
        <v>91</v>
      </c>
      <c r="G22" s="183" t="s">
        <v>92</v>
      </c>
      <c r="H22" s="184">
        <v>6715</v>
      </c>
      <c r="I22" s="185">
        <v>19080</v>
      </c>
      <c r="J22" s="179">
        <f t="shared" si="6"/>
        <v>128122200</v>
      </c>
      <c r="K22" s="57">
        <f t="shared" si="0"/>
        <v>2.3126876877213633E-2</v>
      </c>
      <c r="M22" s="73">
        <v>2.7</v>
      </c>
      <c r="N22" s="73">
        <v>3.11</v>
      </c>
      <c r="O22" s="74" t="str">
        <v>***</v>
      </c>
      <c r="P22" s="75" t="str">
        <v xml:space="preserve">TUBERÍA DRENAJE PVC 110 </v>
      </c>
      <c r="Q22" s="73" t="str">
        <v>m</v>
      </c>
      <c r="R22" s="76">
        <v>2166</v>
      </c>
      <c r="S22" s="77">
        <v>51482</v>
      </c>
      <c r="T22" s="78">
        <v>111510012</v>
      </c>
      <c r="U22" s="79">
        <v>2.0128270651773188E-2</v>
      </c>
      <c r="V22" s="55" t="e">
        <f t="shared" si="4"/>
        <v>#REF!</v>
      </c>
      <c r="W22" s="54" t="e">
        <f t="shared" si="2"/>
        <v>#REF!</v>
      </c>
      <c r="X22" s="54"/>
      <c r="Y22" s="54" t="b">
        <f t="shared" si="3"/>
        <v>0</v>
      </c>
      <c r="AC22" s="92"/>
      <c r="AD22" s="92"/>
      <c r="AE22" s="92"/>
      <c r="AF22" s="92"/>
      <c r="AG22" s="92"/>
      <c r="AH22" s="92"/>
      <c r="AI22" s="92"/>
      <c r="AJ22" s="93"/>
      <c r="AK22" s="94" t="s">
        <v>10</v>
      </c>
      <c r="AL22" s="8"/>
      <c r="AM22" s="8"/>
      <c r="AN22" s="8"/>
      <c r="AO22" s="8"/>
    </row>
    <row r="23" spans="1:41" ht="56.1" customHeight="1" x14ac:dyDescent="0.2">
      <c r="A23" s="2"/>
      <c r="B23" s="18"/>
      <c r="C23" s="180">
        <v>2.7</v>
      </c>
      <c r="D23" s="181">
        <v>3.11</v>
      </c>
      <c r="E23" s="181" t="s">
        <v>24</v>
      </c>
      <c r="F23" s="182" t="s">
        <v>93</v>
      </c>
      <c r="G23" s="183" t="s">
        <v>94</v>
      </c>
      <c r="H23" s="184">
        <v>2166</v>
      </c>
      <c r="I23" s="185">
        <v>51482</v>
      </c>
      <c r="J23" s="179">
        <f t="shared" si="6"/>
        <v>111510012</v>
      </c>
      <c r="K23" s="57">
        <f t="shared" si="0"/>
        <v>2.0128270651773188E-2</v>
      </c>
      <c r="M23" s="73">
        <v>3.5</v>
      </c>
      <c r="N23" s="73" t="str">
        <v>4.52</v>
      </c>
      <c r="O23" s="74" t="str">
        <v>640-22</v>
      </c>
      <c r="P23" s="75" t="str">
        <v>SUMINISTRO FIGURADO Y ARMADO DE ACERO DE REFUERZO 60000 PSI</v>
      </c>
      <c r="Q23" s="73" t="str">
        <v>Kg</v>
      </c>
      <c r="R23" s="76">
        <v>8152</v>
      </c>
      <c r="S23" s="77">
        <v>12559</v>
      </c>
      <c r="T23" s="78">
        <v>102380968</v>
      </c>
      <c r="U23" s="79">
        <v>1.8480419798488856E-2</v>
      </c>
      <c r="V23" s="55" t="e">
        <f t="shared" si="4"/>
        <v>#REF!</v>
      </c>
      <c r="W23" s="54" t="e">
        <f t="shared" si="2"/>
        <v>#REF!</v>
      </c>
      <c r="X23" s="54"/>
      <c r="Y23" s="54" t="b">
        <f t="shared" si="3"/>
        <v>0</v>
      </c>
      <c r="AC23" s="92"/>
      <c r="AD23" s="92"/>
      <c r="AE23" s="92"/>
      <c r="AF23" s="92"/>
      <c r="AG23" s="92"/>
      <c r="AH23" s="92"/>
      <c r="AI23" s="92"/>
      <c r="AJ23" s="93"/>
      <c r="AK23" s="94" t="s">
        <v>11</v>
      </c>
      <c r="AL23" s="8"/>
      <c r="AM23" s="8"/>
      <c r="AN23" s="8"/>
      <c r="AO23" s="8"/>
    </row>
    <row r="24" spans="1:41" ht="15.6" customHeight="1" thickBot="1" x14ac:dyDescent="0.25">
      <c r="A24" s="2"/>
      <c r="B24" s="18"/>
      <c r="C24" s="186">
        <v>2.8</v>
      </c>
      <c r="D24" s="187">
        <v>4.22</v>
      </c>
      <c r="E24" s="188" t="s">
        <v>24</v>
      </c>
      <c r="F24" s="189" t="s">
        <v>34</v>
      </c>
      <c r="G24" s="190" t="s">
        <v>80</v>
      </c>
      <c r="H24" s="191">
        <v>1020</v>
      </c>
      <c r="I24" s="192">
        <v>303132</v>
      </c>
      <c r="J24" s="193">
        <f>ROUND(H24*I24,0)</f>
        <v>309194640</v>
      </c>
      <c r="K24" s="57">
        <f t="shared" si="0"/>
        <v>5.5811610871296255E-2</v>
      </c>
      <c r="M24" s="73">
        <v>3.4</v>
      </c>
      <c r="N24" s="73" t="str">
        <v>4.48</v>
      </c>
      <c r="O24" s="74" t="str">
        <v>661.1-07</v>
      </c>
      <c r="P24" s="75" t="str">
        <v>SUMINISTRO E INSTALACIÓN DE TUBERÍA DE CONCRETO REFORZADO Ø=36" CLASE I, INCLUYE EMBOQUILLADA</v>
      </c>
      <c r="Q24" s="73" t="str">
        <v>m</v>
      </c>
      <c r="R24" s="76">
        <v>64</v>
      </c>
      <c r="S24" s="77">
        <v>1361078</v>
      </c>
      <c r="T24" s="78">
        <v>87108992</v>
      </c>
      <c r="U24" s="79">
        <v>1.5723730414262223E-2</v>
      </c>
      <c r="V24" s="55" t="e">
        <f t="shared" si="4"/>
        <v>#REF!</v>
      </c>
      <c r="W24" s="54" t="e">
        <f t="shared" si="2"/>
        <v>#REF!</v>
      </c>
      <c r="X24" s="54"/>
      <c r="Y24" s="54" t="b">
        <f t="shared" si="3"/>
        <v>0</v>
      </c>
      <c r="AC24" s="92"/>
      <c r="AD24" s="92"/>
      <c r="AE24" s="92"/>
      <c r="AF24" s="92"/>
      <c r="AG24" s="92"/>
      <c r="AH24" s="92"/>
      <c r="AI24" s="92"/>
      <c r="AJ24" s="93"/>
      <c r="AK24" s="94"/>
      <c r="AL24" s="8"/>
      <c r="AM24" s="8"/>
      <c r="AN24" s="8"/>
      <c r="AO24" s="8"/>
    </row>
    <row r="25" spans="1:41" ht="28.5" x14ac:dyDescent="0.2">
      <c r="A25" s="2"/>
      <c r="B25" s="18"/>
      <c r="C25" s="194">
        <v>3.1</v>
      </c>
      <c r="D25" s="195" t="s">
        <v>95</v>
      </c>
      <c r="E25" s="196" t="s">
        <v>96</v>
      </c>
      <c r="F25" s="197" t="s">
        <v>35</v>
      </c>
      <c r="G25" s="198" t="s">
        <v>80</v>
      </c>
      <c r="H25" s="199">
        <v>12</v>
      </c>
      <c r="I25" s="200">
        <v>813394</v>
      </c>
      <c r="J25" s="179">
        <f t="shared" ref="J25" si="7">ROUND(H25*I25,0)</f>
        <v>9760728</v>
      </c>
      <c r="K25" s="57">
        <f t="shared" si="0"/>
        <v>1.7618738570518745E-3</v>
      </c>
      <c r="M25" s="73">
        <v>3.3</v>
      </c>
      <c r="N25" s="73" t="str">
        <v>APU 4</v>
      </c>
      <c r="O25" s="74" t="str">
        <v>***</v>
      </c>
      <c r="P25" s="75" t="str">
        <v>CONCRETOS CLASE D, f´c =4000 psi (elevaciones)</v>
      </c>
      <c r="Q25" s="73" t="str">
        <v>m3</v>
      </c>
      <c r="R25" s="76">
        <v>35</v>
      </c>
      <c r="S25" s="77">
        <v>1564696</v>
      </c>
      <c r="T25" s="78">
        <v>54764360</v>
      </c>
      <c r="U25" s="79">
        <v>9.8853173843362289E-3</v>
      </c>
      <c r="V25" s="55" t="e">
        <f>+U25+#REF!</f>
        <v>#REF!</v>
      </c>
      <c r="W25" s="54" t="e">
        <f t="shared" si="2"/>
        <v>#REF!</v>
      </c>
      <c r="X25" s="54"/>
      <c r="Y25" s="54" t="b">
        <f t="shared" si="3"/>
        <v>0</v>
      </c>
      <c r="AC25" s="92"/>
      <c r="AD25" s="92"/>
      <c r="AE25" s="92"/>
      <c r="AF25" s="92"/>
      <c r="AG25" s="92"/>
      <c r="AH25" s="92"/>
      <c r="AI25" s="92"/>
      <c r="AJ25" s="93"/>
      <c r="AK25" s="94"/>
      <c r="AL25" s="8"/>
      <c r="AM25" s="8"/>
      <c r="AN25" s="8"/>
      <c r="AO25" s="8"/>
    </row>
    <row r="26" spans="1:41" ht="27.95" customHeight="1" x14ac:dyDescent="0.2">
      <c r="A26" s="2"/>
      <c r="B26" s="18"/>
      <c r="C26" s="201">
        <v>3.2</v>
      </c>
      <c r="D26" s="195" t="s">
        <v>97</v>
      </c>
      <c r="E26" s="196" t="s">
        <v>24</v>
      </c>
      <c r="F26" s="197" t="s">
        <v>98</v>
      </c>
      <c r="G26" s="198" t="s">
        <v>80</v>
      </c>
      <c r="H26" s="199">
        <v>33</v>
      </c>
      <c r="I26" s="200">
        <v>1355771</v>
      </c>
      <c r="J26" s="179">
        <f>ROUND(H26*I26,0)</f>
        <v>44740443</v>
      </c>
      <c r="K26" s="57">
        <f t="shared" si="0"/>
        <v>8.0759362287955907E-3</v>
      </c>
      <c r="M26" s="73">
        <v>3.2</v>
      </c>
      <c r="N26" s="73" t="str">
        <v>APU 3</v>
      </c>
      <c r="O26" s="74" t="str">
        <v>***</v>
      </c>
      <c r="P26" s="75" t="str">
        <v>CONCRETOS CLASE D, f´c =4000 psi (bases)</v>
      </c>
      <c r="Q26" s="73" t="str">
        <v>m3</v>
      </c>
      <c r="R26" s="76">
        <v>33</v>
      </c>
      <c r="S26" s="77">
        <v>1355771</v>
      </c>
      <c r="T26" s="78">
        <v>44740443</v>
      </c>
      <c r="U26" s="79">
        <v>8.0759362287955907E-3</v>
      </c>
      <c r="V26" s="55" t="e">
        <f t="shared" si="4"/>
        <v>#REF!</v>
      </c>
      <c r="W26" s="54" t="e">
        <f t="shared" si="2"/>
        <v>#REF!</v>
      </c>
      <c r="X26" s="54"/>
      <c r="Y26" s="54" t="b">
        <f t="shared" si="3"/>
        <v>0</v>
      </c>
      <c r="AC26" s="92"/>
      <c r="AD26" s="92"/>
      <c r="AE26" s="92"/>
      <c r="AF26" s="92"/>
      <c r="AG26" s="92"/>
      <c r="AH26" s="92"/>
      <c r="AI26" s="92"/>
      <c r="AJ26" s="99"/>
      <c r="AK26" s="94"/>
      <c r="AL26" s="8"/>
      <c r="AM26" s="8"/>
      <c r="AN26" s="8"/>
      <c r="AO26" s="8"/>
    </row>
    <row r="27" spans="1:41" ht="28.5" x14ac:dyDescent="0.2">
      <c r="A27" s="2"/>
      <c r="B27" s="18"/>
      <c r="C27" s="194">
        <v>3.3</v>
      </c>
      <c r="D27" s="202" t="s">
        <v>99</v>
      </c>
      <c r="E27" s="203" t="s">
        <v>24</v>
      </c>
      <c r="F27" s="182" t="s">
        <v>100</v>
      </c>
      <c r="G27" s="183" t="s">
        <v>80</v>
      </c>
      <c r="H27" s="184">
        <v>35</v>
      </c>
      <c r="I27" s="185">
        <v>1564696</v>
      </c>
      <c r="J27" s="179">
        <f t="shared" ref="J27:J29" si="8">ROUND(H27*I27,0)</f>
        <v>54764360</v>
      </c>
      <c r="K27" s="57">
        <f t="shared" si="0"/>
        <v>9.8853173843362289E-3</v>
      </c>
      <c r="M27" s="73">
        <v>3.6</v>
      </c>
      <c r="N27" s="73">
        <v>3.15</v>
      </c>
      <c r="O27" s="74" t="str">
        <v>***</v>
      </c>
      <c r="P27" s="75" t="str">
        <v>RELLENO PARA ESTRUCTURAS (AFIRMADO)</v>
      </c>
      <c r="Q27" s="73" t="str">
        <v>m3</v>
      </c>
      <c r="R27" s="76">
        <v>111</v>
      </c>
      <c r="S27" s="77">
        <v>235476</v>
      </c>
      <c r="T27" s="78">
        <v>26137836</v>
      </c>
      <c r="U27" s="79">
        <v>4.7180466383562108E-3</v>
      </c>
      <c r="V27" s="55" t="e">
        <f t="shared" si="4"/>
        <v>#REF!</v>
      </c>
      <c r="W27" s="54" t="e">
        <f t="shared" si="2"/>
        <v>#REF!</v>
      </c>
      <c r="X27" s="54"/>
      <c r="Y27" s="54" t="b">
        <f t="shared" si="3"/>
        <v>0</v>
      </c>
      <c r="AC27" s="92"/>
      <c r="AD27" s="92"/>
      <c r="AE27" s="92"/>
      <c r="AF27" s="92"/>
      <c r="AG27" s="92"/>
      <c r="AH27" s="92"/>
      <c r="AI27" s="92"/>
      <c r="AJ27" s="93"/>
      <c r="AK27" s="94"/>
      <c r="AL27" s="8"/>
      <c r="AM27" s="8"/>
      <c r="AN27" s="8"/>
      <c r="AO27" s="8"/>
    </row>
    <row r="28" spans="1:41" ht="27.95" customHeight="1" x14ac:dyDescent="0.2">
      <c r="A28" s="2"/>
      <c r="B28" s="18"/>
      <c r="C28" s="201">
        <v>3.4</v>
      </c>
      <c r="D28" s="202" t="s">
        <v>101</v>
      </c>
      <c r="E28" s="203" t="s">
        <v>102</v>
      </c>
      <c r="F28" s="182" t="s">
        <v>103</v>
      </c>
      <c r="G28" s="183" t="s">
        <v>94</v>
      </c>
      <c r="H28" s="184">
        <v>64</v>
      </c>
      <c r="I28" s="185">
        <v>1361078</v>
      </c>
      <c r="J28" s="179">
        <f t="shared" si="8"/>
        <v>87108992</v>
      </c>
      <c r="K28" s="57">
        <f t="shared" si="0"/>
        <v>1.5723730414262223E-2</v>
      </c>
      <c r="M28" s="73">
        <v>3.1</v>
      </c>
      <c r="N28" s="73" t="str">
        <v>4.24</v>
      </c>
      <c r="O28" s="74" t="str">
        <v>630.6-07</v>
      </c>
      <c r="P28" s="75" t="str">
        <v>CONCRETO CLASE F, 2000 PSI PARA SOLADOS Y ATRAQUES</v>
      </c>
      <c r="Q28" s="73" t="str">
        <v>m3</v>
      </c>
      <c r="R28" s="76">
        <v>12</v>
      </c>
      <c r="S28" s="77">
        <v>813394</v>
      </c>
      <c r="T28" s="78">
        <v>9760728</v>
      </c>
      <c r="U28" s="79">
        <v>1.7618738570518745E-3</v>
      </c>
      <c r="V28" s="55" t="e">
        <f t="shared" si="4"/>
        <v>#REF!</v>
      </c>
      <c r="W28" s="54" t="e">
        <f t="shared" si="2"/>
        <v>#REF!</v>
      </c>
      <c r="X28" s="54"/>
      <c r="Y28" s="54" t="b">
        <f t="shared" si="3"/>
        <v>0</v>
      </c>
      <c r="AC28" s="92"/>
      <c r="AD28" s="92"/>
      <c r="AE28" s="92"/>
      <c r="AF28" s="92"/>
      <c r="AG28" s="92"/>
      <c r="AH28" s="92"/>
      <c r="AI28" s="92"/>
      <c r="AJ28" s="93"/>
      <c r="AK28" s="94"/>
      <c r="AL28" s="8"/>
      <c r="AM28" s="8"/>
      <c r="AN28" s="8"/>
      <c r="AO28" s="8"/>
    </row>
    <row r="29" spans="1:41" ht="26.45" customHeight="1" x14ac:dyDescent="0.2">
      <c r="A29" s="2"/>
      <c r="B29" s="18"/>
      <c r="C29" s="194">
        <v>3.5</v>
      </c>
      <c r="D29" s="202" t="s">
        <v>104</v>
      </c>
      <c r="E29" s="203" t="s">
        <v>105</v>
      </c>
      <c r="F29" s="182" t="s">
        <v>12</v>
      </c>
      <c r="G29" s="183" t="s">
        <v>106</v>
      </c>
      <c r="H29" s="184">
        <v>8152</v>
      </c>
      <c r="I29" s="185">
        <v>12559</v>
      </c>
      <c r="J29" s="179">
        <f t="shared" si="8"/>
        <v>102380968</v>
      </c>
      <c r="K29" s="57">
        <f t="shared" si="0"/>
        <v>1.8480419798488856E-2</v>
      </c>
      <c r="M29" s="73">
        <v>1.3</v>
      </c>
      <c r="N29" s="73" t="str">
        <v>1.5</v>
      </c>
      <c r="O29" s="74" t="str">
        <v>201.7-07</v>
      </c>
      <c r="P29" s="75" t="str">
        <v>DEMOLICIÓN DE ESTRUCTURAS (INCLUYE CARGUE Y RETIRO DE SOBRANTES A UNA DISTANCIA DE 5KM)</v>
      </c>
      <c r="Q29" s="73" t="str">
        <v>m3</v>
      </c>
      <c r="R29" s="76">
        <v>36</v>
      </c>
      <c r="S29" s="77">
        <v>179618</v>
      </c>
      <c r="T29" s="78">
        <v>6466248</v>
      </c>
      <c r="U29" s="79">
        <v>1.1671991376477214E-3</v>
      </c>
      <c r="V29" s="55" t="e">
        <f t="shared" si="4"/>
        <v>#REF!</v>
      </c>
      <c r="W29" s="54" t="e">
        <f t="shared" si="2"/>
        <v>#REF!</v>
      </c>
      <c r="X29" s="54"/>
      <c r="Y29" s="54" t="b">
        <f t="shared" si="3"/>
        <v>0</v>
      </c>
      <c r="AC29" s="92"/>
      <c r="AD29" s="92"/>
      <c r="AE29" s="92"/>
      <c r="AF29" s="92"/>
      <c r="AG29" s="92"/>
      <c r="AH29" s="92"/>
      <c r="AI29" s="92"/>
      <c r="AJ29" s="93"/>
      <c r="AK29" s="94"/>
      <c r="AL29" s="8"/>
      <c r="AM29" s="8"/>
      <c r="AN29" s="8"/>
      <c r="AO29" s="8"/>
    </row>
    <row r="30" spans="1:41" ht="26.45" customHeight="1" thickBot="1" x14ac:dyDescent="0.25">
      <c r="A30" s="2"/>
      <c r="B30" s="18"/>
      <c r="C30" s="186">
        <v>3.6</v>
      </c>
      <c r="D30" s="187">
        <v>3.15</v>
      </c>
      <c r="E30" s="188" t="s">
        <v>24</v>
      </c>
      <c r="F30" s="189" t="s">
        <v>107</v>
      </c>
      <c r="G30" s="190" t="s">
        <v>80</v>
      </c>
      <c r="H30" s="191">
        <v>111</v>
      </c>
      <c r="I30" s="192">
        <v>235476</v>
      </c>
      <c r="J30" s="193">
        <f>ROUND(H30*I30,0)</f>
        <v>26137836</v>
      </c>
      <c r="K30" s="57">
        <f t="shared" si="0"/>
        <v>4.7180466383562108E-3</v>
      </c>
      <c r="M30" s="73">
        <v>1.1000000000000001</v>
      </c>
      <c r="N30" s="73" t="str">
        <v>2.13.</v>
      </c>
      <c r="O30" s="74" t="str">
        <v>630P-07</v>
      </c>
      <c r="P30" s="75" t="str">
        <v>EXCAVACIONES VARIAS EN MATERIAL COMÚN SECO A MANO (INCLUYE RETIRO DE SOBRANTES A UNA DISTANCIA MENOR DE 5 KM)</v>
      </c>
      <c r="Q30" s="73" t="str">
        <v>m3</v>
      </c>
      <c r="R30" s="76">
        <v>65</v>
      </c>
      <c r="S30" s="77">
        <v>96944</v>
      </c>
      <c r="T30" s="78">
        <v>6301360</v>
      </c>
      <c r="U30" s="79">
        <v>1.137435798628176E-3</v>
      </c>
      <c r="V30" s="55" t="e">
        <f t="shared" si="4"/>
        <v>#REF!</v>
      </c>
      <c r="W30" s="54" t="e">
        <f t="shared" si="2"/>
        <v>#REF!</v>
      </c>
      <c r="X30" s="54"/>
      <c r="Y30" s="54" t="b">
        <f t="shared" si="3"/>
        <v>0</v>
      </c>
      <c r="AC30" s="92"/>
      <c r="AD30" s="92"/>
      <c r="AE30" s="92"/>
      <c r="AF30" s="92"/>
      <c r="AG30" s="92"/>
      <c r="AH30" s="92"/>
      <c r="AI30" s="92"/>
      <c r="AJ30" s="93"/>
      <c r="AK30" s="94"/>
      <c r="AL30" s="8"/>
      <c r="AM30" s="8"/>
      <c r="AN30" s="8"/>
      <c r="AO30" s="8"/>
    </row>
    <row r="31" spans="1:41" ht="26.45" customHeight="1" x14ac:dyDescent="0.2">
      <c r="A31" s="2"/>
      <c r="B31" s="18"/>
      <c r="C31" s="194">
        <v>4.0999999999999996</v>
      </c>
      <c r="D31" s="195" t="s">
        <v>108</v>
      </c>
      <c r="E31" s="196" t="s">
        <v>109</v>
      </c>
      <c r="F31" s="197" t="s">
        <v>36</v>
      </c>
      <c r="G31" s="198" t="s">
        <v>110</v>
      </c>
      <c r="H31" s="199">
        <v>7</v>
      </c>
      <c r="I31" s="200">
        <v>361575</v>
      </c>
      <c r="J31" s="179">
        <f>ROUND(H31*I31,0)</f>
        <v>2531025</v>
      </c>
      <c r="K31" s="57">
        <f t="shared" si="0"/>
        <v>4.5686620701291137E-4</v>
      </c>
      <c r="M31" s="73">
        <v>4.0999999999999996</v>
      </c>
      <c r="N31" s="73" t="str">
        <v>6.2</v>
      </c>
      <c r="O31" s="74" t="str">
        <v>801.6-07</v>
      </c>
      <c r="P31" s="75" t="str">
        <v>LIMPIEZA DE ALCANTARILLAS CON DIÁMETRO MENOR O IGUAL A Ø= 36", INCLUYE RECTIFICACIÓN DE DESCOLES, Y RETIRO DE SOBRANTES A UNA DISTANCIA DE 5 KM</v>
      </c>
      <c r="Q31" s="73" t="str">
        <v>Un</v>
      </c>
      <c r="R31" s="76">
        <v>7</v>
      </c>
      <c r="S31" s="77">
        <v>361575</v>
      </c>
      <c r="T31" s="78">
        <v>2531025</v>
      </c>
      <c r="U31" s="79">
        <v>4.5686620701291137E-4</v>
      </c>
      <c r="V31" s="55" t="e">
        <f>+U31+#REF!</f>
        <v>#REF!</v>
      </c>
      <c r="W31" s="54" t="e">
        <f t="shared" si="2"/>
        <v>#REF!</v>
      </c>
      <c r="X31" s="54"/>
      <c r="Y31" s="54" t="b">
        <f t="shared" si="3"/>
        <v>0</v>
      </c>
      <c r="AC31" s="92"/>
      <c r="AD31" s="92"/>
      <c r="AE31" s="92"/>
      <c r="AF31" s="92"/>
      <c r="AG31" s="92"/>
      <c r="AH31" s="92"/>
      <c r="AI31" s="92"/>
      <c r="AJ31" s="93"/>
      <c r="AK31" s="94"/>
      <c r="AL31" s="8"/>
      <c r="AM31" s="8"/>
      <c r="AN31" s="8"/>
      <c r="AO31" s="8"/>
    </row>
    <row r="32" spans="1:41" ht="26.45" customHeight="1" x14ac:dyDescent="0.2">
      <c r="A32" s="2"/>
      <c r="B32" s="18"/>
      <c r="C32" s="201">
        <v>4.2</v>
      </c>
      <c r="D32" s="202" t="s">
        <v>111</v>
      </c>
      <c r="E32" s="203" t="s">
        <v>37</v>
      </c>
      <c r="F32" s="182" t="s">
        <v>112</v>
      </c>
      <c r="G32" s="183" t="s">
        <v>113</v>
      </c>
      <c r="H32" s="184">
        <v>0.87</v>
      </c>
      <c r="I32" s="185">
        <v>1175001</v>
      </c>
      <c r="J32" s="179">
        <f>ROUND(H32*I32,0)</f>
        <v>1022251</v>
      </c>
      <c r="K32" s="57">
        <f t="shared" si="0"/>
        <v>1.8452284627182888E-4</v>
      </c>
      <c r="M32" s="73">
        <v>4.2</v>
      </c>
      <c r="N32" s="73" t="str">
        <v>6.5</v>
      </c>
      <c r="O32" s="74" t="str">
        <v>801.1</v>
      </c>
      <c r="P32" s="75" t="str">
        <v>ROCERÍA (INCLUYE RETIRO DE SOBRANTES A UNA DISTANCIA DE 5 KM)</v>
      </c>
      <c r="Q32" s="73" t="str">
        <v>ha</v>
      </c>
      <c r="R32" s="76">
        <v>0.87</v>
      </c>
      <c r="S32" s="77">
        <v>1175001</v>
      </c>
      <c r="T32" s="78">
        <v>1022251</v>
      </c>
      <c r="U32" s="79">
        <v>1.8452284627182888E-4</v>
      </c>
      <c r="V32" s="55" t="e">
        <f t="shared" si="4"/>
        <v>#REF!</v>
      </c>
      <c r="W32" s="54" t="e">
        <f t="shared" si="2"/>
        <v>#REF!</v>
      </c>
      <c r="X32" s="54"/>
      <c r="Y32" s="54" t="b">
        <f t="shared" si="3"/>
        <v>0</v>
      </c>
      <c r="AC32" s="92"/>
      <c r="AD32" s="92"/>
      <c r="AE32" s="92"/>
      <c r="AF32" s="92"/>
      <c r="AG32" s="92"/>
      <c r="AH32" s="92"/>
      <c r="AI32" s="92"/>
      <c r="AJ32" s="93"/>
      <c r="AK32" s="94"/>
      <c r="AL32" s="8"/>
      <c r="AM32" s="8"/>
      <c r="AN32" s="8"/>
      <c r="AO32" s="8"/>
    </row>
    <row r="33" spans="1:42" s="41" customFormat="1" ht="26.45" customHeight="1" x14ac:dyDescent="0.2">
      <c r="A33" s="38"/>
      <c r="B33" s="39"/>
      <c r="C33" s="170"/>
      <c r="D33" s="171"/>
      <c r="E33" s="172"/>
      <c r="F33" s="156"/>
      <c r="G33" s="157"/>
      <c r="H33" s="158"/>
      <c r="I33" s="159"/>
      <c r="J33" s="152"/>
      <c r="K33" s="57">
        <f t="shared" si="0"/>
        <v>0</v>
      </c>
      <c r="L33" s="40"/>
      <c r="M33" s="73">
        <v>0</v>
      </c>
      <c r="N33" s="73">
        <v>0</v>
      </c>
      <c r="O33" s="74">
        <v>0</v>
      </c>
      <c r="P33" s="75">
        <v>0</v>
      </c>
      <c r="Q33" s="73">
        <v>0</v>
      </c>
      <c r="R33" s="76">
        <v>0</v>
      </c>
      <c r="S33" s="77">
        <v>0</v>
      </c>
      <c r="T33" s="78">
        <v>0</v>
      </c>
      <c r="U33" s="79">
        <v>0</v>
      </c>
      <c r="V33" s="55" t="e">
        <f>+U33+#REF!</f>
        <v>#REF!</v>
      </c>
      <c r="W33" s="54" t="e">
        <f t="shared" si="2"/>
        <v>#REF!</v>
      </c>
      <c r="X33" s="56"/>
      <c r="Y33" s="54" t="b">
        <f t="shared" si="3"/>
        <v>0</v>
      </c>
      <c r="Z33" s="40"/>
      <c r="AA33" s="40"/>
      <c r="AB33" s="40"/>
      <c r="AC33" s="38"/>
      <c r="AD33" s="38"/>
      <c r="AE33" s="38"/>
      <c r="AF33" s="38"/>
      <c r="AG33" s="38"/>
      <c r="AH33" s="38"/>
      <c r="AI33" s="38"/>
      <c r="AJ33" s="38"/>
      <c r="AK33" s="36"/>
      <c r="AL33" s="8"/>
      <c r="AM33" s="8"/>
      <c r="AN33" s="8"/>
      <c r="AO33" s="8"/>
    </row>
    <row r="34" spans="1:42" s="41" customFormat="1" ht="26.45" customHeight="1" x14ac:dyDescent="0.2">
      <c r="A34" s="38"/>
      <c r="B34" s="39"/>
      <c r="C34" s="162"/>
      <c r="D34" s="171"/>
      <c r="E34" s="172"/>
      <c r="F34" s="156"/>
      <c r="G34" s="157"/>
      <c r="H34" s="158"/>
      <c r="I34" s="159"/>
      <c r="J34" s="152"/>
      <c r="K34" s="57">
        <f t="shared" si="0"/>
        <v>0</v>
      </c>
      <c r="L34" s="40"/>
      <c r="M34" s="73">
        <v>0</v>
      </c>
      <c r="N34" s="73">
        <v>0</v>
      </c>
      <c r="O34" s="74">
        <v>0</v>
      </c>
      <c r="P34" s="75">
        <v>0</v>
      </c>
      <c r="Q34" s="73">
        <v>0</v>
      </c>
      <c r="R34" s="76">
        <v>0</v>
      </c>
      <c r="S34" s="77">
        <v>0</v>
      </c>
      <c r="T34" s="78">
        <v>0</v>
      </c>
      <c r="U34" s="79">
        <v>0</v>
      </c>
      <c r="V34" s="55" t="e">
        <f t="shared" si="4"/>
        <v>#REF!</v>
      </c>
      <c r="W34" s="54" t="e">
        <f t="shared" si="2"/>
        <v>#REF!</v>
      </c>
      <c r="X34" s="56"/>
      <c r="Y34" s="54" t="b">
        <f t="shared" si="3"/>
        <v>0</v>
      </c>
      <c r="Z34" s="40"/>
      <c r="AA34" s="40"/>
      <c r="AB34" s="40"/>
      <c r="AC34" s="38"/>
      <c r="AD34" s="38"/>
      <c r="AE34" s="38"/>
      <c r="AF34" s="38"/>
      <c r="AG34" s="38"/>
      <c r="AH34" s="38"/>
      <c r="AI34" s="38"/>
      <c r="AJ34" s="100" t="e">
        <f>+#REF!/#REF!</f>
        <v>#REF!</v>
      </c>
      <c r="AK34" s="36"/>
      <c r="AL34" s="8"/>
      <c r="AM34" s="8"/>
      <c r="AN34" s="8"/>
      <c r="AO34" s="8"/>
    </row>
    <row r="35" spans="1:42" s="41" customFormat="1" ht="26.45" customHeight="1" x14ac:dyDescent="0.2">
      <c r="A35" s="38"/>
      <c r="B35" s="39"/>
      <c r="C35" s="170"/>
      <c r="D35" s="171"/>
      <c r="E35" s="172"/>
      <c r="F35" s="156"/>
      <c r="G35" s="157"/>
      <c r="H35" s="158"/>
      <c r="I35" s="159"/>
      <c r="J35" s="152"/>
      <c r="K35" s="57">
        <f t="shared" si="0"/>
        <v>0</v>
      </c>
      <c r="L35" s="40"/>
      <c r="M35" s="73">
        <v>0</v>
      </c>
      <c r="N35" s="73">
        <v>0</v>
      </c>
      <c r="O35" s="74">
        <v>0</v>
      </c>
      <c r="P35" s="75">
        <v>0</v>
      </c>
      <c r="Q35" s="73">
        <v>0</v>
      </c>
      <c r="R35" s="76">
        <v>0</v>
      </c>
      <c r="S35" s="77">
        <v>0</v>
      </c>
      <c r="T35" s="78">
        <v>0</v>
      </c>
      <c r="U35" s="79">
        <v>0</v>
      </c>
      <c r="V35" s="55" t="e">
        <f t="shared" si="4"/>
        <v>#REF!</v>
      </c>
      <c r="W35" s="54" t="e">
        <f t="shared" si="2"/>
        <v>#REF!</v>
      </c>
      <c r="X35" s="56"/>
      <c r="Y35" s="54" t="b">
        <f t="shared" si="3"/>
        <v>0</v>
      </c>
      <c r="Z35" s="40"/>
      <c r="AA35" s="40"/>
      <c r="AB35" s="40"/>
      <c r="AC35" s="92"/>
      <c r="AD35" s="92"/>
      <c r="AE35" s="92"/>
      <c r="AF35" s="92"/>
      <c r="AG35" s="92"/>
      <c r="AH35" s="92"/>
      <c r="AI35" s="92"/>
      <c r="AJ35" s="101" t="s">
        <v>13</v>
      </c>
      <c r="AK35" s="102"/>
      <c r="AL35" s="8"/>
      <c r="AM35" s="8"/>
      <c r="AN35" s="8"/>
      <c r="AO35" s="8"/>
    </row>
    <row r="36" spans="1:42" s="41" customFormat="1" ht="18" x14ac:dyDescent="0.2">
      <c r="A36" s="38"/>
      <c r="B36" s="39"/>
      <c r="C36" s="128"/>
      <c r="D36" s="126"/>
      <c r="E36" s="126"/>
      <c r="F36" s="131"/>
      <c r="G36" s="127"/>
      <c r="H36" s="130"/>
      <c r="I36" s="132"/>
      <c r="J36" s="115"/>
      <c r="K36" s="124"/>
      <c r="L36" s="40"/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/>
      <c r="W36" s="40"/>
      <c r="X36" s="40"/>
      <c r="Y36" s="40"/>
      <c r="Z36" s="40"/>
      <c r="AA36" s="40"/>
      <c r="AB36" s="40"/>
      <c r="AC36" s="38"/>
      <c r="AD36" s="38"/>
      <c r="AE36" s="38"/>
      <c r="AF36" s="38"/>
      <c r="AG36" s="38"/>
      <c r="AH36" s="38"/>
      <c r="AI36" s="38"/>
      <c r="AJ36" s="103" t="e">
        <f>+#REF!-#REF!</f>
        <v>#REF!</v>
      </c>
      <c r="AK36" s="104"/>
      <c r="AL36" s="8"/>
      <c r="AM36" s="8"/>
      <c r="AN36" s="8"/>
      <c r="AO36" s="8"/>
    </row>
    <row r="37" spans="1:42" s="41" customFormat="1" ht="18" x14ac:dyDescent="0.2">
      <c r="A37" s="38"/>
      <c r="B37" s="39"/>
      <c r="C37" s="128"/>
      <c r="D37" s="126"/>
      <c r="E37" s="126"/>
      <c r="F37" s="131"/>
      <c r="G37" s="127"/>
      <c r="H37" s="130"/>
      <c r="I37" s="132"/>
      <c r="J37" s="115"/>
      <c r="K37" s="124"/>
      <c r="L37" s="40"/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/>
      <c r="W37" s="40"/>
      <c r="X37" s="40"/>
      <c r="Y37" s="40"/>
      <c r="Z37" s="40"/>
      <c r="AA37" s="40"/>
      <c r="AB37" s="40"/>
      <c r="AC37" s="38"/>
      <c r="AD37" s="38"/>
      <c r="AE37" s="38"/>
      <c r="AF37" s="38"/>
      <c r="AG37" s="38"/>
      <c r="AH37" s="38"/>
      <c r="AI37" s="38"/>
      <c r="AJ37" s="105" t="e">
        <f>+AJ36/ALCANCE</f>
        <v>#REF!</v>
      </c>
      <c r="AK37" s="106"/>
      <c r="AL37" s="8"/>
      <c r="AM37" s="8"/>
      <c r="AN37" s="8"/>
      <c r="AO37" s="8"/>
    </row>
    <row r="38" spans="1:42" s="41" customFormat="1" ht="46.5" customHeight="1" x14ac:dyDescent="0.2">
      <c r="A38" s="38"/>
      <c r="B38" s="39"/>
      <c r="C38" s="116"/>
      <c r="D38" s="117"/>
      <c r="E38" s="117"/>
      <c r="F38" s="118"/>
      <c r="G38" s="117"/>
      <c r="H38" s="119"/>
      <c r="I38" s="120"/>
      <c r="J38" s="121"/>
      <c r="K38" s="124">
        <f t="shared" ref="K38:K43" si="9">J38/$J$44</f>
        <v>0</v>
      </c>
      <c r="L38" s="40"/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/>
      <c r="W38" s="40"/>
      <c r="X38" s="40"/>
      <c r="Y38" s="40"/>
      <c r="Z38" s="40"/>
      <c r="AA38" s="40"/>
      <c r="AB38" s="40"/>
      <c r="AC38" s="38"/>
      <c r="AD38" s="38"/>
      <c r="AE38" s="38"/>
      <c r="AF38" s="38"/>
      <c r="AG38" s="38"/>
      <c r="AH38" s="38"/>
      <c r="AI38" s="38"/>
      <c r="AJ38" s="38"/>
      <c r="AK38" s="106"/>
      <c r="AL38" s="8"/>
      <c r="AM38" s="8"/>
      <c r="AN38" s="8"/>
      <c r="AO38" s="8"/>
    </row>
    <row r="39" spans="1:42" s="41" customFormat="1" ht="48.75" customHeight="1" x14ac:dyDescent="0.2">
      <c r="A39" s="38"/>
      <c r="B39" s="39"/>
      <c r="C39" s="116"/>
      <c r="D39" s="117"/>
      <c r="E39" s="117"/>
      <c r="F39" s="118"/>
      <c r="G39" s="117"/>
      <c r="H39" s="119"/>
      <c r="I39" s="120"/>
      <c r="J39" s="121"/>
      <c r="K39" s="124">
        <f t="shared" si="9"/>
        <v>0</v>
      </c>
      <c r="L39" s="40"/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/>
      <c r="W39" s="40"/>
      <c r="X39" s="40"/>
      <c r="Y39" s="40"/>
      <c r="Z39" s="40"/>
      <c r="AA39" s="40"/>
      <c r="AB39" s="40"/>
      <c r="AC39" s="38"/>
      <c r="AD39" s="38"/>
      <c r="AE39" s="38"/>
      <c r="AF39" s="38"/>
      <c r="AG39" s="38"/>
      <c r="AH39" s="38"/>
      <c r="AI39" s="38"/>
      <c r="AJ39" s="38"/>
      <c r="AK39" s="106"/>
    </row>
    <row r="40" spans="1:42" s="41" customFormat="1" ht="30" customHeight="1" x14ac:dyDescent="0.2">
      <c r="A40" s="38"/>
      <c r="B40" s="39"/>
      <c r="C40" s="116"/>
      <c r="D40" s="117"/>
      <c r="E40" s="117"/>
      <c r="F40" s="118"/>
      <c r="G40" s="117"/>
      <c r="H40" s="119"/>
      <c r="I40" s="120"/>
      <c r="J40" s="121"/>
      <c r="K40" s="124">
        <f t="shared" si="9"/>
        <v>0</v>
      </c>
      <c r="L40" s="40"/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/>
      <c r="W40" s="40"/>
      <c r="X40" s="40"/>
      <c r="Y40" s="40"/>
      <c r="Z40" s="40"/>
      <c r="AA40" s="40"/>
      <c r="AB40" s="40"/>
      <c r="AC40" s="38"/>
      <c r="AD40" s="38"/>
      <c r="AE40" s="38"/>
      <c r="AF40" s="38"/>
      <c r="AG40" s="38"/>
      <c r="AH40" s="38"/>
      <c r="AI40" s="38"/>
      <c r="AJ40" s="38"/>
      <c r="AK40" s="106"/>
    </row>
    <row r="41" spans="1:42" s="44" customFormat="1" ht="58.5" customHeight="1" x14ac:dyDescent="0.2">
      <c r="A41" s="38"/>
      <c r="B41" s="39"/>
      <c r="C41" s="116"/>
      <c r="D41" s="117"/>
      <c r="E41" s="117"/>
      <c r="F41" s="118"/>
      <c r="G41" s="117"/>
      <c r="H41" s="119"/>
      <c r="I41" s="120"/>
      <c r="J41" s="121"/>
      <c r="K41" s="124">
        <f t="shared" si="9"/>
        <v>0</v>
      </c>
      <c r="L41" s="40"/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/>
      <c r="W41" s="40"/>
      <c r="X41" s="40"/>
      <c r="Y41" s="40"/>
      <c r="Z41" s="40"/>
      <c r="AA41" s="40"/>
      <c r="AB41" s="40"/>
      <c r="AC41" s="38"/>
      <c r="AD41" s="38"/>
      <c r="AE41" s="38"/>
      <c r="AF41" s="38"/>
      <c r="AG41" s="38"/>
      <c r="AH41" s="38"/>
      <c r="AI41" s="38"/>
      <c r="AJ41" s="38"/>
      <c r="AK41" s="107"/>
      <c r="AL41" s="108"/>
      <c r="AM41" s="42"/>
      <c r="AN41" s="43"/>
      <c r="AO41" s="42"/>
      <c r="AP41" s="42"/>
    </row>
    <row r="42" spans="1:42" ht="96.6" customHeight="1" x14ac:dyDescent="0.25">
      <c r="A42" s="2"/>
      <c r="B42" s="18"/>
      <c r="C42" s="116"/>
      <c r="D42" s="117"/>
      <c r="E42" s="117"/>
      <c r="F42" s="118"/>
      <c r="G42" s="117"/>
      <c r="H42" s="119"/>
      <c r="I42" s="120"/>
      <c r="J42" s="121"/>
      <c r="K42" s="125">
        <f t="shared" si="9"/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AC42" s="2"/>
      <c r="AD42" s="2"/>
      <c r="AE42" s="2"/>
      <c r="AF42" s="2"/>
      <c r="AG42" s="2"/>
      <c r="AH42" s="2"/>
      <c r="AI42" s="2"/>
      <c r="AJ42" s="2"/>
      <c r="AK42" s="109"/>
      <c r="AL42" s="45"/>
      <c r="AN42" s="46"/>
      <c r="AO42" s="42"/>
      <c r="AP42" s="42"/>
    </row>
    <row r="43" spans="1:42" ht="42.6" customHeight="1" x14ac:dyDescent="0.2">
      <c r="A43" s="2"/>
      <c r="B43" s="18"/>
      <c r="C43" s="116"/>
      <c r="D43" s="117"/>
      <c r="E43" s="117"/>
      <c r="F43" s="118"/>
      <c r="G43" s="117"/>
      <c r="H43" s="119"/>
      <c r="I43" s="120"/>
      <c r="J43" s="122"/>
      <c r="K43" s="125">
        <f t="shared" si="9"/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AC43" s="2"/>
      <c r="AD43" s="2"/>
      <c r="AE43" s="2"/>
      <c r="AF43" s="2"/>
      <c r="AG43" s="2"/>
      <c r="AH43" s="2"/>
      <c r="AI43" s="2"/>
      <c r="AJ43" s="2"/>
      <c r="AN43" s="45"/>
      <c r="AO43" s="47"/>
      <c r="AP43" s="47"/>
    </row>
    <row r="44" spans="1:42" ht="16.5" thickBot="1" x14ac:dyDescent="0.3">
      <c r="A44" s="2"/>
      <c r="B44" s="48"/>
      <c r="C44" s="49"/>
      <c r="D44" s="49"/>
      <c r="E44" s="49"/>
      <c r="F44" s="50"/>
      <c r="G44" s="49"/>
      <c r="H44" s="51"/>
      <c r="I44" s="52"/>
      <c r="J44" s="123">
        <f>SUM(J13:J43)</f>
        <v>5539969823</v>
      </c>
      <c r="K44" s="53"/>
      <c r="AC44" s="2"/>
      <c r="AD44" s="2"/>
      <c r="AE44" s="2"/>
      <c r="AF44" s="2"/>
      <c r="AG44" s="2"/>
      <c r="AH44" s="2"/>
      <c r="AI44" s="2"/>
      <c r="AJ44" s="2"/>
      <c r="AO44" s="47"/>
    </row>
    <row r="45" spans="1:42" ht="15.75" thickTop="1" x14ac:dyDescent="0.2">
      <c r="A45" s="2"/>
      <c r="B45" s="2"/>
      <c r="AC45" s="2"/>
      <c r="AD45" s="2"/>
      <c r="AE45" s="2"/>
      <c r="AF45" s="2"/>
      <c r="AG45" s="2"/>
      <c r="AH45" s="2"/>
      <c r="AI45" s="2"/>
      <c r="AJ45" s="2"/>
    </row>
  </sheetData>
  <mergeCells count="8">
    <mergeCell ref="B2:K2"/>
    <mergeCell ref="B3:K3"/>
    <mergeCell ref="B4:K4"/>
    <mergeCell ref="N4:R4"/>
    <mergeCell ref="B5:K5"/>
    <mergeCell ref="B6:K6"/>
    <mergeCell ref="F8:I8"/>
    <mergeCell ref="C9:J9"/>
  </mergeCells>
  <dataValidations disablePrompts="1" count="1">
    <dataValidation allowBlank="1" showInputMessage="1" showErrorMessage="1" promptTitle="Objeto del Contrato" prompt="Escriba claramente el objeto del contrato de ejecución suscrito" sqref="G17:G24 G14:G15" xr:uid="{C883FB19-6DC5-455D-AF40-777D2979AD49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topLeftCell="A10" zoomScale="55" zoomScaleNormal="55" workbookViewId="0">
      <selection activeCell="AC72" sqref="AC7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Analisis numerico - LOTE 1</vt:lpstr>
      <vt:lpstr>Analisis numerico - LOTE 2</vt:lpstr>
      <vt:lpstr>Busqueda</vt:lpstr>
      <vt:lpstr>'Analisis numerico - LOTE 1'!Área_de_impresión</vt:lpstr>
      <vt:lpstr>'Analisis numerico - 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Andres Rubiano Segura</cp:lastModifiedBy>
  <dcterms:created xsi:type="dcterms:W3CDTF">2025-03-26T21:11:31Z</dcterms:created>
  <dcterms:modified xsi:type="dcterms:W3CDTF">2026-04-20T20:49:17Z</dcterms:modified>
</cp:coreProperties>
</file>