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Unidades compartidas\CONTRATOS TI\Contratos 2026\9. Seguridad - Access Point - SSL\"/>
    </mc:Choice>
  </mc:AlternateContent>
  <bookViews>
    <workbookView xWindow="0" yWindow="0" windowWidth="28800" windowHeight="12300" tabRatio="857" activeTab="1"/>
  </bookViews>
  <sheets>
    <sheet name="Estudio de mercado LOTE 1" sheetId="2" r:id="rId1"/>
    <sheet name="Estudio de mercado LOTE 2" sheetId="7" r:id="rId2"/>
    <sheet name="Estudio de mercado LOTE 3" sheetId="6" r:id="rId3"/>
    <sheet name="Resumen" sheetId="3" r:id="rId4"/>
    <sheet name="Listado de unidades" sheetId="4" r:id="rId5"/>
  </sheets>
  <definedNames>
    <definedName name="_xlnm.Print_Area" localSheetId="0">'Estudio de mercado LOTE 1'!$A$1:$T$16</definedName>
    <definedName name="_xlnm.Print_Area" localSheetId="1">'Estudio de mercado LOTE 2'!$A$1:$U$8</definedName>
    <definedName name="_xlnm.Print_Area" localSheetId="2">'Estudio de mercado LOTE 3'!$A$1:$S$7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2" i="7" l="1"/>
  <c r="N27" i="7"/>
  <c r="M32" i="7"/>
  <c r="M27" i="7"/>
  <c r="I21" i="3" l="1"/>
  <c r="I22" i="3" s="1"/>
  <c r="H21" i="3"/>
  <c r="E21" i="3"/>
  <c r="F21" i="3"/>
  <c r="G21" i="3"/>
  <c r="D21" i="3"/>
  <c r="D18" i="3"/>
  <c r="D17" i="3"/>
  <c r="G14" i="3"/>
  <c r="F14" i="3"/>
  <c r="E14" i="3"/>
  <c r="D14" i="3"/>
  <c r="G13" i="3"/>
  <c r="F13" i="3"/>
  <c r="E13" i="3"/>
  <c r="D13" i="3"/>
  <c r="N7" i="2"/>
  <c r="U7" i="2"/>
  <c r="R7" i="2"/>
  <c r="X7" i="2"/>
  <c r="J16" i="2"/>
  <c r="X15" i="2"/>
  <c r="Y15" i="2" s="1"/>
  <c r="U15" i="2"/>
  <c r="V15" i="2" s="1"/>
  <c r="W15" i="2" s="1"/>
  <c r="R15" i="2"/>
  <c r="S15" i="2" s="1"/>
  <c r="T15" i="2" s="1"/>
  <c r="N15" i="2"/>
  <c r="L15" i="2"/>
  <c r="M15" i="2" s="1"/>
  <c r="I15" i="2"/>
  <c r="J15" i="2" s="1"/>
  <c r="X14" i="2"/>
  <c r="Y14" i="2" s="1"/>
  <c r="U14" i="2"/>
  <c r="V14" i="2" s="1"/>
  <c r="W14" i="2" s="1"/>
  <c r="R14" i="2"/>
  <c r="S14" i="2" s="1"/>
  <c r="T14" i="2" s="1"/>
  <c r="N14" i="2"/>
  <c r="L14" i="2"/>
  <c r="M14" i="2" s="1"/>
  <c r="I14" i="2"/>
  <c r="J14" i="2" s="1"/>
  <c r="O15" i="2" l="1"/>
  <c r="O14" i="2"/>
  <c r="P15" i="2"/>
  <c r="H14" i="3" s="1"/>
  <c r="Z15" i="2"/>
  <c r="Q15" i="2" s="1"/>
  <c r="I14" i="3" s="1"/>
  <c r="P14" i="2"/>
  <c r="H13" i="3" s="1"/>
  <c r="Z14" i="2"/>
  <c r="Q14" i="2" s="1"/>
  <c r="I13" i="3" s="1"/>
  <c r="T6" i="6" l="1"/>
  <c r="W6" i="6"/>
  <c r="Q6" i="6"/>
  <c r="Y7" i="7"/>
  <c r="Y6" i="7"/>
  <c r="V7" i="7"/>
  <c r="V6" i="7"/>
  <c r="S7" i="7"/>
  <c r="S6" i="7"/>
  <c r="J7" i="7"/>
  <c r="J6" i="7"/>
  <c r="I7" i="7"/>
  <c r="I6" i="7"/>
  <c r="N31" i="7"/>
  <c r="N30" i="7" s="1"/>
  <c r="N26" i="7"/>
  <c r="M25" i="7"/>
  <c r="M30" i="7"/>
  <c r="N25" i="7" l="1"/>
  <c r="R6" i="6" l="1"/>
  <c r="S6" i="6" s="1"/>
  <c r="S7" i="6" s="1"/>
  <c r="U6" i="6"/>
  <c r="V6" i="6" s="1"/>
  <c r="V7" i="6" s="1"/>
  <c r="X6" i="6"/>
  <c r="Y6" i="6" s="1"/>
  <c r="Y7" i="6" s="1"/>
  <c r="O4" i="2" l="1"/>
  <c r="E18" i="3"/>
  <c r="F18" i="3"/>
  <c r="G18" i="3"/>
  <c r="F17" i="3"/>
  <c r="G17" i="3"/>
  <c r="E17" i="3"/>
  <c r="E10" i="3"/>
  <c r="F10" i="3"/>
  <c r="G10" i="3"/>
  <c r="E11" i="3"/>
  <c r="F11" i="3"/>
  <c r="G11" i="3"/>
  <c r="F9" i="3"/>
  <c r="G9" i="3"/>
  <c r="E9" i="3"/>
  <c r="E7" i="3"/>
  <c r="F7" i="3"/>
  <c r="G7" i="3"/>
  <c r="F6" i="3"/>
  <c r="G6" i="3"/>
  <c r="E6" i="3"/>
  <c r="D10" i="3"/>
  <c r="D11" i="3"/>
  <c r="D9" i="3"/>
  <c r="D7" i="3"/>
  <c r="D6" i="3"/>
  <c r="N21" i="7" l="1"/>
  <c r="N16" i="7"/>
  <c r="N15" i="7" s="1"/>
  <c r="M17" i="7"/>
  <c r="M20" i="7"/>
  <c r="M22" i="7" s="1"/>
  <c r="M15" i="7"/>
  <c r="N20" i="7" l="1"/>
  <c r="N22" i="7"/>
  <c r="N17" i="7"/>
  <c r="N6" i="6" l="1"/>
  <c r="Z7" i="7" l="1"/>
  <c r="AA7" i="7" s="1"/>
  <c r="W7" i="7"/>
  <c r="X7" i="7" s="1"/>
  <c r="O7" i="7"/>
  <c r="M7" i="7"/>
  <c r="N7" i="7" s="1"/>
  <c r="K7" i="7"/>
  <c r="Z6" i="7"/>
  <c r="AA6" i="7" s="1"/>
  <c r="W6" i="7"/>
  <c r="X6" i="7" s="1"/>
  <c r="O6" i="7"/>
  <c r="M6" i="7"/>
  <c r="N6" i="7" s="1"/>
  <c r="K6" i="7"/>
  <c r="P4" i="7"/>
  <c r="O6" i="6"/>
  <c r="L6" i="6"/>
  <c r="M6" i="6" s="1"/>
  <c r="I6" i="6"/>
  <c r="J6" i="6" s="1"/>
  <c r="N4" i="6"/>
  <c r="X12" i="2"/>
  <c r="O12" i="2" s="1"/>
  <c r="X11" i="2"/>
  <c r="O11" i="2" s="1"/>
  <c r="X10" i="2"/>
  <c r="O10" i="2" s="1"/>
  <c r="X8" i="2"/>
  <c r="O8" i="2" s="1"/>
  <c r="O7" i="2"/>
  <c r="U12" i="2"/>
  <c r="V12" i="2" s="1"/>
  <c r="W12" i="2" s="1"/>
  <c r="U11" i="2"/>
  <c r="V11" i="2" s="1"/>
  <c r="W11" i="2" s="1"/>
  <c r="U10" i="2"/>
  <c r="V10" i="2" s="1"/>
  <c r="W10" i="2" s="1"/>
  <c r="U8" i="2"/>
  <c r="V8" i="2" s="1"/>
  <c r="W8" i="2" s="1"/>
  <c r="V7" i="2"/>
  <c r="W7" i="2" s="1"/>
  <c r="R12" i="2"/>
  <c r="S12" i="2" s="1"/>
  <c r="T12" i="2" s="1"/>
  <c r="R11" i="2"/>
  <c r="S11" i="2" s="1"/>
  <c r="T11" i="2" s="1"/>
  <c r="R10" i="2"/>
  <c r="S10" i="2" s="1"/>
  <c r="T10" i="2" s="1"/>
  <c r="R8" i="2"/>
  <c r="S8" i="2" s="1"/>
  <c r="T8" i="2" s="1"/>
  <c r="S7" i="2"/>
  <c r="T7" i="2" s="1"/>
  <c r="N12" i="2"/>
  <c r="N11" i="2"/>
  <c r="N10" i="2"/>
  <c r="N8" i="2"/>
  <c r="L12" i="2"/>
  <c r="M12" i="2" s="1"/>
  <c r="L11" i="2"/>
  <c r="M11" i="2" s="1"/>
  <c r="L10" i="2"/>
  <c r="M10" i="2" s="1"/>
  <c r="L8" i="2"/>
  <c r="M8" i="2" s="1"/>
  <c r="L7" i="2"/>
  <c r="M7" i="2" s="1"/>
  <c r="I12" i="2"/>
  <c r="J12" i="2" s="1"/>
  <c r="I11" i="2"/>
  <c r="J11" i="2" s="1"/>
  <c r="I10" i="2"/>
  <c r="J10" i="2" s="1"/>
  <c r="I8" i="2"/>
  <c r="J8" i="2" s="1"/>
  <c r="I7" i="2"/>
  <c r="J7" i="2" s="1"/>
  <c r="T16" i="2" l="1"/>
  <c r="M16" i="2"/>
  <c r="W16" i="2"/>
  <c r="T7" i="7"/>
  <c r="P7" i="7"/>
  <c r="T6" i="7"/>
  <c r="P6" i="7"/>
  <c r="Y12" i="2"/>
  <c r="Y7" i="2"/>
  <c r="Y8" i="2"/>
  <c r="Y10" i="2"/>
  <c r="Y11" i="2"/>
  <c r="K8" i="7"/>
  <c r="N8" i="7"/>
  <c r="X8" i="7"/>
  <c r="AA8" i="7"/>
  <c r="M7" i="6"/>
  <c r="J7" i="6"/>
  <c r="U7" i="7" l="1"/>
  <c r="R7" i="7" s="1"/>
  <c r="I18" i="3" s="1"/>
  <c r="Q7" i="7"/>
  <c r="H18" i="3" s="1"/>
  <c r="U6" i="7"/>
  <c r="Q6" i="7"/>
  <c r="H17" i="3" s="1"/>
  <c r="P12" i="2"/>
  <c r="H11" i="3" s="1"/>
  <c r="Z12" i="2"/>
  <c r="Q12" i="2" s="1"/>
  <c r="I11" i="3" s="1"/>
  <c r="P7" i="2"/>
  <c r="H6" i="3" s="1"/>
  <c r="Z7" i="2"/>
  <c r="Z10" i="2"/>
  <c r="Q10" i="2" s="1"/>
  <c r="I9" i="3" s="1"/>
  <c r="P10" i="2"/>
  <c r="H9" i="3" s="1"/>
  <c r="P11" i="2"/>
  <c r="H10" i="3" s="1"/>
  <c r="Z11" i="2"/>
  <c r="Q11" i="2" s="1"/>
  <c r="I10" i="3" s="1"/>
  <c r="Z8" i="2"/>
  <c r="Q8" i="2" s="1"/>
  <c r="I7" i="3" s="1"/>
  <c r="P8" i="2"/>
  <c r="H7" i="3" s="1"/>
  <c r="P6" i="6"/>
  <c r="Q7" i="2" l="1"/>
  <c r="Z16" i="2"/>
  <c r="R6" i="7"/>
  <c r="U8" i="7"/>
  <c r="P7" i="6"/>
  <c r="I6" i="3" l="1"/>
  <c r="I15" i="3" s="1"/>
  <c r="I23" i="3" s="1"/>
  <c r="Q16" i="2"/>
  <c r="I17" i="3"/>
  <c r="I19" i="3" s="1"/>
  <c r="R8" i="7"/>
</calcChain>
</file>

<file path=xl/comments1.xml><?xml version="1.0" encoding="utf-8"?>
<comments xmlns="http://schemas.openxmlformats.org/spreadsheetml/2006/main">
  <authors>
    <author xml:space="preserve">ASESOR </author>
  </authors>
  <commentList>
    <comment ref="O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R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U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X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comments2.xml><?xml version="1.0" encoding="utf-8"?>
<comments xmlns="http://schemas.openxmlformats.org/spreadsheetml/2006/main">
  <authors>
    <author xml:space="preserve">ASESOR </author>
  </authors>
  <commentList>
    <comment ref="P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S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V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Y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comments3.xml><?xml version="1.0" encoding="utf-8"?>
<comments xmlns="http://schemas.openxmlformats.org/spreadsheetml/2006/main">
  <authors>
    <author xml:space="preserve">ASESOR </author>
  </authors>
  <commentList>
    <comment ref="N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Q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T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 ref="W4" authorId="0" shapeId="0">
      <text>
        <r>
          <rPr>
            <b/>
            <sz val="9"/>
            <color indexed="81"/>
            <rFont val="Tahoma"/>
            <family val="2"/>
          </rPr>
          <t>ASESOR :</t>
        </r>
        <r>
          <rPr>
            <sz val="9"/>
            <color indexed="81"/>
            <rFont val="Tahoma"/>
            <family val="2"/>
          </rPr>
          <t xml:space="preserve">
Seleccionar según sea el caso o determinar el metodo de determinación de los valores del estudio de mercado)</t>
        </r>
      </text>
    </comment>
  </commentList>
</comments>
</file>

<file path=xl/sharedStrings.xml><?xml version="1.0" encoding="utf-8"?>
<sst xmlns="http://schemas.openxmlformats.org/spreadsheetml/2006/main" count="567" uniqueCount="443">
  <si>
    <t>GESTIÓN CONTRACTUAL</t>
  </si>
  <si>
    <t xml:space="preserve">DESCRIPCIÓN GENERAL </t>
  </si>
  <si>
    <t>No. Item</t>
  </si>
  <si>
    <t>Código UNSPSC</t>
  </si>
  <si>
    <t xml:space="preserve">Ref. Artículo </t>
  </si>
  <si>
    <t>Descripción</t>
  </si>
  <si>
    <t>Cantidad</t>
  </si>
  <si>
    <t>Unidad de Medida</t>
  </si>
  <si>
    <t>Precio unitario estimado IVA incluido</t>
  </si>
  <si>
    <t>Precio total estimado IVA incluido</t>
  </si>
  <si>
    <t>VALOR TOTAL ESTUDIO DE MERCADO</t>
  </si>
  <si>
    <t>UNIDADES</t>
  </si>
  <si>
    <t>Nombre</t>
  </si>
  <si>
    <t>µA</t>
  </si>
  <si>
    <t>Microamperio</t>
  </si>
  <si>
    <t>µGL</t>
  </si>
  <si>
    <t>Microgramos/Litro</t>
  </si>
  <si>
    <t>µGQ</t>
  </si>
  <si>
    <t>Microgramos/ Metro cúbico</t>
  </si>
  <si>
    <t>Micrómetro</t>
  </si>
  <si>
    <t>2IN</t>
  </si>
  <si>
    <t>Pulgada cuadrada</t>
  </si>
  <si>
    <t>A</t>
  </si>
  <si>
    <t>Amperio</t>
  </si>
  <si>
    <t>ACR</t>
  </si>
  <si>
    <t>Acre</t>
  </si>
  <si>
    <t>ANO</t>
  </si>
  <si>
    <t>Año</t>
  </si>
  <si>
    <t>ARR</t>
  </si>
  <si>
    <t>Arroba</t>
  </si>
  <si>
    <t>AT</t>
  </si>
  <si>
    <t>Hierro atado</t>
  </si>
  <si>
    <t>BDN</t>
  </si>
  <si>
    <t>Bidón</t>
  </si>
  <si>
    <t>BLD</t>
  </si>
  <si>
    <t>Cubo</t>
  </si>
  <si>
    <t>BOB</t>
  </si>
  <si>
    <t>Carrete</t>
  </si>
  <si>
    <t>BT</t>
  </si>
  <si>
    <t>Botija</t>
  </si>
  <si>
    <t>CAR</t>
  </si>
  <si>
    <t>Carga</t>
  </si>
  <si>
    <t>CDA</t>
  </si>
  <si>
    <t>Cada</t>
  </si>
  <si>
    <t xml:space="preserve">CM  </t>
  </si>
  <si>
    <t xml:space="preserve">Centímetro   </t>
  </si>
  <si>
    <t xml:space="preserve">CM2 </t>
  </si>
  <si>
    <t>Centímetro cuadrado</t>
  </si>
  <si>
    <t>CNJ</t>
  </si>
  <si>
    <t>Conjunto</t>
  </si>
  <si>
    <t>CON</t>
  </si>
  <si>
    <t>Cono</t>
  </si>
  <si>
    <t>CT</t>
  </si>
  <si>
    <t>Cien</t>
  </si>
  <si>
    <t xml:space="preserve">CX  </t>
  </si>
  <si>
    <t>Caja</t>
  </si>
  <si>
    <t>CXC</t>
  </si>
  <si>
    <t>Caja de cartón</t>
  </si>
  <si>
    <t>Cxt</t>
  </si>
  <si>
    <t>D</t>
  </si>
  <si>
    <t>Día</t>
  </si>
  <si>
    <t>DIV</t>
  </si>
  <si>
    <t>Diverso</t>
  </si>
  <si>
    <t xml:space="preserve">DM </t>
  </si>
  <si>
    <t>Decímetro</t>
  </si>
  <si>
    <t>DM3</t>
  </si>
  <si>
    <t>Decimetro cúbico</t>
  </si>
  <si>
    <t>DZ</t>
  </si>
  <si>
    <t>Docena</t>
  </si>
  <si>
    <t>EMB</t>
  </si>
  <si>
    <t>Paquete</t>
  </si>
  <si>
    <t>EML</t>
  </si>
  <si>
    <t>Unidades enzima/ml</t>
  </si>
  <si>
    <t>FLH</t>
  </si>
  <si>
    <t>Hoja</t>
  </si>
  <si>
    <t>FRT</t>
  </si>
  <si>
    <t>Flete</t>
  </si>
  <si>
    <t>FUN</t>
  </si>
  <si>
    <t>Función</t>
  </si>
  <si>
    <t>G</t>
  </si>
  <si>
    <t>Gramo</t>
  </si>
  <si>
    <t>G/L</t>
  </si>
  <si>
    <t>Reactivo gramo/Litro</t>
  </si>
  <si>
    <t>GAR</t>
  </si>
  <si>
    <t>Botella</t>
  </si>
  <si>
    <t>GAU</t>
  </si>
  <si>
    <t>Hierba de oro</t>
  </si>
  <si>
    <t>GJ</t>
  </si>
  <si>
    <t>Giga-joule</t>
  </si>
  <si>
    <t>GLI</t>
  </si>
  <si>
    <t>Gramos/Litro</t>
  </si>
  <si>
    <t>GM2</t>
  </si>
  <si>
    <t>Grams/Square meter</t>
  </si>
  <si>
    <t>GM3</t>
  </si>
  <si>
    <t>Gramos/Metro cúbico</t>
  </si>
  <si>
    <t>GPM</t>
  </si>
  <si>
    <t>Galones por milla (US)</t>
  </si>
  <si>
    <t>GR</t>
  </si>
  <si>
    <t>Hierba reactiva</t>
  </si>
  <si>
    <t>GRA</t>
  </si>
  <si>
    <t xml:space="preserve">Grado  </t>
  </si>
  <si>
    <t>GRD</t>
  </si>
  <si>
    <t>Tapas</t>
  </si>
  <si>
    <t>GRO</t>
  </si>
  <si>
    <t>Bruto</t>
  </si>
  <si>
    <t>H</t>
  </si>
  <si>
    <t>Hora</t>
  </si>
  <si>
    <t>H/H</t>
  </si>
  <si>
    <t>Hora hombre</t>
  </si>
  <si>
    <t>HA</t>
  </si>
  <si>
    <t>Hectaréa</t>
  </si>
  <si>
    <t>HB</t>
  </si>
  <si>
    <t>Hora cubo</t>
  </si>
  <si>
    <t>HE</t>
  </si>
  <si>
    <t>Horas extra</t>
  </si>
  <si>
    <t>HF</t>
  </si>
  <si>
    <t>Horas de fin de semana y festivos</t>
  </si>
  <si>
    <t>HL</t>
  </si>
  <si>
    <t>Hora local</t>
  </si>
  <si>
    <t>HM</t>
  </si>
  <si>
    <t>Martillo/Hora</t>
  </si>
  <si>
    <t>HO</t>
  </si>
  <si>
    <t>Hora orden</t>
  </si>
  <si>
    <t>HR</t>
  </si>
  <si>
    <t>Hora destajo</t>
  </si>
  <si>
    <t>HUT</t>
  </si>
  <si>
    <t>Tiempo de uso</t>
  </si>
  <si>
    <t>HV</t>
  </si>
  <si>
    <t>Escoba hora</t>
  </si>
  <si>
    <t>HZ</t>
  </si>
  <si>
    <t>Heartz (1/Seg)</t>
  </si>
  <si>
    <t>IN</t>
  </si>
  <si>
    <t>Pulgada</t>
  </si>
  <si>
    <t>J</t>
  </si>
  <si>
    <t>Joule</t>
  </si>
  <si>
    <t>JG</t>
  </si>
  <si>
    <t>Juego</t>
  </si>
  <si>
    <t>JKG</t>
  </si>
  <si>
    <t>Joule/Kilogramo</t>
  </si>
  <si>
    <t>JMO</t>
  </si>
  <si>
    <t>Joule/Mole</t>
  </si>
  <si>
    <t>KA</t>
  </si>
  <si>
    <t>Kiloamperio</t>
  </si>
  <si>
    <t>KD3</t>
  </si>
  <si>
    <t>Kilopgramo/Decímetro cúbico</t>
  </si>
  <si>
    <t>KG</t>
  </si>
  <si>
    <t>Kilogramo</t>
  </si>
  <si>
    <t>KGF</t>
  </si>
  <si>
    <t>Kilogramo/Metro cuadrado</t>
  </si>
  <si>
    <t>KGM</t>
  </si>
  <si>
    <t>Kilogramo/Metro cúbico</t>
  </si>
  <si>
    <t>KGR</t>
  </si>
  <si>
    <t>Kilogramo reactivo</t>
  </si>
  <si>
    <t>KHZ</t>
  </si>
  <si>
    <t>Kilohertz</t>
  </si>
  <si>
    <t>KJ</t>
  </si>
  <si>
    <t>Kilojoule</t>
  </si>
  <si>
    <t>KJK</t>
  </si>
  <si>
    <t>Kilojoule/Kilogramo</t>
  </si>
  <si>
    <t>KJM</t>
  </si>
  <si>
    <t>Kilojoule/Mole</t>
  </si>
  <si>
    <t>KM</t>
  </si>
  <si>
    <t>Kilometro</t>
  </si>
  <si>
    <t>KM2</t>
  </si>
  <si>
    <t>Kilometro cuadrado</t>
  </si>
  <si>
    <t>KMH</t>
  </si>
  <si>
    <t>Kilometro/Hora</t>
  </si>
  <si>
    <t xml:space="preserve">KN  </t>
  </si>
  <si>
    <t xml:space="preserve">Kilonewton   </t>
  </si>
  <si>
    <t>KNM</t>
  </si>
  <si>
    <t>Kilonewton por metro cuadrado</t>
  </si>
  <si>
    <t>KPA</t>
  </si>
  <si>
    <t>Kilopascals</t>
  </si>
  <si>
    <t xml:space="preserve">KV  </t>
  </si>
  <si>
    <t>KiloVoltios</t>
  </si>
  <si>
    <t>KVA</t>
  </si>
  <si>
    <t>Kilo voltios amperios</t>
  </si>
  <si>
    <t>KW</t>
  </si>
  <si>
    <t>Kilo vatios</t>
  </si>
  <si>
    <t>KWH</t>
  </si>
  <si>
    <t>Kilovatios hora</t>
  </si>
  <si>
    <t>KWK</t>
  </si>
  <si>
    <t>Reactivo kg/kg</t>
  </si>
  <si>
    <t>L</t>
  </si>
  <si>
    <t>Litro</t>
  </si>
  <si>
    <t>LB</t>
  </si>
  <si>
    <t>Libra US</t>
  </si>
  <si>
    <t>LCK</t>
  </si>
  <si>
    <t>Litros por 100km</t>
  </si>
  <si>
    <t>LPH</t>
  </si>
  <si>
    <t>Litros por hora</t>
  </si>
  <si>
    <t>M</t>
  </si>
  <si>
    <t>Metro</t>
  </si>
  <si>
    <t xml:space="preserve">M% </t>
  </si>
  <si>
    <t>Porcentaje (Masa)</t>
  </si>
  <si>
    <t>M%O</t>
  </si>
  <si>
    <t>Porcentaje por mil (Masa)</t>
  </si>
  <si>
    <t>M/H</t>
  </si>
  <si>
    <t>Metros/Hora</t>
  </si>
  <si>
    <t>M/L</t>
  </si>
  <si>
    <t>Mol por litro</t>
  </si>
  <si>
    <t>M/S</t>
  </si>
  <si>
    <t>Metro/Segundo</t>
  </si>
  <si>
    <t>M2</t>
  </si>
  <si>
    <t>Metro cuadrado</t>
  </si>
  <si>
    <t>M3</t>
  </si>
  <si>
    <t xml:space="preserve">Metro cúbico   </t>
  </si>
  <si>
    <t>M3H</t>
  </si>
  <si>
    <t>Metro cúbico hora</t>
  </si>
  <si>
    <t>M3S</t>
  </si>
  <si>
    <t>Metro Cúbico/ Segundo</t>
  </si>
  <si>
    <t xml:space="preserve">MA  </t>
  </si>
  <si>
    <t>Miliamperio</t>
  </si>
  <si>
    <t>Maç</t>
  </si>
  <si>
    <t>MBA</t>
  </si>
  <si>
    <t>Milibar</t>
  </si>
  <si>
    <t>MBZ</t>
  </si>
  <si>
    <t>Metro-bar/Segundo</t>
  </si>
  <si>
    <t>MEJ</t>
  </si>
  <si>
    <t>Megajoule</t>
  </si>
  <si>
    <t>MES</t>
  </si>
  <si>
    <t>Mes</t>
  </si>
  <si>
    <t>MG</t>
  </si>
  <si>
    <t>Miligramo</t>
  </si>
  <si>
    <t>MGF</t>
  </si>
  <si>
    <t>Miligramos/Centímetro Cúbico</t>
  </si>
  <si>
    <t>MGG</t>
  </si>
  <si>
    <t>Miligramos/Gramo</t>
  </si>
  <si>
    <t>MGK</t>
  </si>
  <si>
    <t>Miligramos/Kilogramo</t>
  </si>
  <si>
    <t>MGL</t>
  </si>
  <si>
    <t>Miligramo/Litro</t>
  </si>
  <si>
    <t>MGQ</t>
  </si>
  <si>
    <t>Miligramos/Metro cúbico</t>
  </si>
  <si>
    <t>MHZ</t>
  </si>
  <si>
    <t>Megahertz</t>
  </si>
  <si>
    <t>MI</t>
  </si>
  <si>
    <t xml:space="preserve">Milla   </t>
  </si>
  <si>
    <t>MI2</t>
  </si>
  <si>
    <t>Milla cuadrada</t>
  </si>
  <si>
    <t>MIJ</t>
  </si>
  <si>
    <t>Milijoule</t>
  </si>
  <si>
    <t>MIL</t>
  </si>
  <si>
    <t>Mil</t>
  </si>
  <si>
    <t>MIN</t>
  </si>
  <si>
    <t>Minuto</t>
  </si>
  <si>
    <t>MIS</t>
  </si>
  <si>
    <t>Microsegundo</t>
  </si>
  <si>
    <t xml:space="preserve">ML  </t>
  </si>
  <si>
    <t>Metro líneal</t>
  </si>
  <si>
    <t>MLW</t>
  </si>
  <si>
    <t>ml Reactivo</t>
  </si>
  <si>
    <t>MM</t>
  </si>
  <si>
    <t xml:space="preserve">Milimetro   </t>
  </si>
  <si>
    <t>MM2</t>
  </si>
  <si>
    <t>Milimetro cuadrado</t>
  </si>
  <si>
    <t>MMA</t>
  </si>
  <si>
    <t>Milimetro/Año</t>
  </si>
  <si>
    <t>MMH</t>
  </si>
  <si>
    <t>Milimetro/Hora</t>
  </si>
  <si>
    <t>MMS</t>
  </si>
  <si>
    <t>Milimetro/Segundo</t>
  </si>
  <si>
    <t>MN</t>
  </si>
  <si>
    <t>Meganewton</t>
  </si>
  <si>
    <t>MPA</t>
  </si>
  <si>
    <t>Megapascal</t>
  </si>
  <si>
    <t>MPB</t>
  </si>
  <si>
    <t>Partes por billón (Masa)</t>
  </si>
  <si>
    <t>MPM</t>
  </si>
  <si>
    <t>Partes por millón (Masa)</t>
  </si>
  <si>
    <t>MPT</t>
  </si>
  <si>
    <t>Partes por trillón (Masa)</t>
  </si>
  <si>
    <t>MPZ</t>
  </si>
  <si>
    <t>Metropascal/Segundo</t>
  </si>
  <si>
    <t>MS</t>
  </si>
  <si>
    <t>Milisegundos</t>
  </si>
  <si>
    <t>MTE</t>
  </si>
  <si>
    <t>Militesla</t>
  </si>
  <si>
    <t>MWH</t>
  </si>
  <si>
    <t>Megavatios/Hora</t>
  </si>
  <si>
    <t>N</t>
  </si>
  <si>
    <t xml:space="preserve">Newton  </t>
  </si>
  <si>
    <t>N.M</t>
  </si>
  <si>
    <t>Newton.metro</t>
  </si>
  <si>
    <t>NAM</t>
  </si>
  <si>
    <t>Nanometro</t>
  </si>
  <si>
    <t>NR</t>
  </si>
  <si>
    <t>Nanoamperio</t>
  </si>
  <si>
    <t>NS</t>
  </si>
  <si>
    <t>Nano - segundos</t>
  </si>
  <si>
    <t>OHM</t>
  </si>
  <si>
    <t>ORC</t>
  </si>
  <si>
    <t>Presupuesto</t>
  </si>
  <si>
    <t>OZ</t>
  </si>
  <si>
    <t>Onza</t>
  </si>
  <si>
    <t>PA</t>
  </si>
  <si>
    <t>Pascal</t>
  </si>
  <si>
    <t>PAC</t>
  </si>
  <si>
    <t>PAD</t>
  </si>
  <si>
    <t>Partes por trillón (Volumen)</t>
  </si>
  <si>
    <t>PAL</t>
  </si>
  <si>
    <t>Paleta</t>
  </si>
  <si>
    <t>PAR</t>
  </si>
  <si>
    <t>Par</t>
  </si>
  <si>
    <t>PÉ</t>
  </si>
  <si>
    <t>Pie</t>
  </si>
  <si>
    <t>PÉ2</t>
  </si>
  <si>
    <t>Pie cuadrado</t>
  </si>
  <si>
    <t>Peç</t>
  </si>
  <si>
    <t>Pieza</t>
  </si>
  <si>
    <t>PIP</t>
  </si>
  <si>
    <t>Barril</t>
  </si>
  <si>
    <t>PMI</t>
  </si>
  <si>
    <t>1/Minuto</t>
  </si>
  <si>
    <t>POL</t>
  </si>
  <si>
    <t>PPB</t>
  </si>
  <si>
    <t xml:space="preserve">Partes por billón  </t>
  </si>
  <si>
    <t>PPM</t>
  </si>
  <si>
    <t xml:space="preserve">Partes por millón   </t>
  </si>
  <si>
    <t>PPT</t>
  </si>
  <si>
    <t>Partes por trillón</t>
  </si>
  <si>
    <t>PRS</t>
  </si>
  <si>
    <t>Número de personas</t>
  </si>
  <si>
    <t>PS</t>
  </si>
  <si>
    <t>Picosegundo</t>
  </si>
  <si>
    <t>REC</t>
  </si>
  <si>
    <t>Contenedor</t>
  </si>
  <si>
    <t>RHO</t>
  </si>
  <si>
    <t>Gramo/Centímetro Cúbico</t>
  </si>
  <si>
    <t>ROL</t>
  </si>
  <si>
    <t>Rollo</t>
  </si>
  <si>
    <t>S</t>
  </si>
  <si>
    <t>Segundo</t>
  </si>
  <si>
    <t>SC</t>
  </si>
  <si>
    <t>Bolsa</t>
  </si>
  <si>
    <t>SEM</t>
  </si>
  <si>
    <t>Semana</t>
  </si>
  <si>
    <t>T*K</t>
  </si>
  <si>
    <t>Tonelada/Milla</t>
  </si>
  <si>
    <t>TAM</t>
  </si>
  <si>
    <t>Tambor</t>
  </si>
  <si>
    <t>TES</t>
  </si>
  <si>
    <t>Tesla</t>
  </si>
  <si>
    <t>TOM</t>
  </si>
  <si>
    <t>Tonelada/Metro cúbico</t>
  </si>
  <si>
    <t>TON</t>
  </si>
  <si>
    <t xml:space="preserve">Tonelada   </t>
  </si>
  <si>
    <t>TUS</t>
  </si>
  <si>
    <t>Tonelada US</t>
  </si>
  <si>
    <t>UA</t>
  </si>
  <si>
    <t>Unidad de actividad</t>
  </si>
  <si>
    <t>UE</t>
  </si>
  <si>
    <t>Unidad de enzima</t>
  </si>
  <si>
    <t>UN</t>
  </si>
  <si>
    <t xml:space="preserve">Unidad   </t>
  </si>
  <si>
    <t>US</t>
  </si>
  <si>
    <t>Unidad de subcontratación</t>
  </si>
  <si>
    <t>V</t>
  </si>
  <si>
    <t>Voltio</t>
  </si>
  <si>
    <t>V%O</t>
  </si>
  <si>
    <t>Proporción por mil (Volumen)</t>
  </si>
  <si>
    <t>VAL</t>
  </si>
  <si>
    <t>Valor artículo</t>
  </si>
  <si>
    <t>VG</t>
  </si>
  <si>
    <t>Valor Global</t>
  </si>
  <si>
    <t>ViG</t>
  </si>
  <si>
    <t>Viga</t>
  </si>
  <si>
    <t>VPB</t>
  </si>
  <si>
    <t>Partes por billón (Volumen)</t>
  </si>
  <si>
    <t>VPM</t>
  </si>
  <si>
    <t>Partes por millón (Volumen)</t>
  </si>
  <si>
    <t>Y2D</t>
  </si>
  <si>
    <t>Yarda Cuadrada</t>
  </si>
  <si>
    <t>YD</t>
  </si>
  <si>
    <t>Yarda</t>
  </si>
  <si>
    <t>µM</t>
  </si>
  <si>
    <t>ELABORACIÓN ESTUDIOS DE MERCADO - PROCESOS DE GESTIÓN CONTRACTUAL</t>
  </si>
  <si>
    <t>1</t>
  </si>
  <si>
    <t>Precio total IVA incluido</t>
  </si>
  <si>
    <t>VALOR TOTAL ESTUDIO DE MERCADO DE ACUERDO CON LA CANTIDAD SELECCIONADA</t>
  </si>
  <si>
    <t>2</t>
  </si>
  <si>
    <t>Precio total sin IVA</t>
  </si>
  <si>
    <t>Precio unitario IVA incluido</t>
  </si>
  <si>
    <t>PROMEDIO SIMPLE (RESPECTO A PRECIOS DE REFERENCIA)</t>
  </si>
  <si>
    <t>MEDIA GEOMÉTRICA RESPECTO A PRECIOS DE REFERENCIA)</t>
  </si>
  <si>
    <t>MEDIA ARMÓNICA (RESPECTO A PRECIOS DE REFERENCIA)</t>
  </si>
  <si>
    <t>Precio unitario estimado incluido IVA</t>
  </si>
  <si>
    <t>VARIACIÓN</t>
  </si>
  <si>
    <t>Precio unitario antes de IVA</t>
  </si>
  <si>
    <t>Precio unitario estimado antes de IVA</t>
  </si>
  <si>
    <t>3</t>
  </si>
  <si>
    <t>4</t>
  </si>
  <si>
    <t>5</t>
  </si>
  <si>
    <t>XGS4300 Email Protection - 12 MOS - RENEWAL (SKU: XM4C1CTAA)</t>
  </si>
  <si>
    <t>Xstream Protection for XGS4300 -
12 MOS - RENEWAL (SKU: XF4C1CTES)</t>
  </si>
  <si>
    <t>Tiempo</t>
  </si>
  <si>
    <t>12 meses</t>
  </si>
  <si>
    <t>Unidad</t>
  </si>
  <si>
    <t>LICENCIEMIENTO ANTIVIRUS</t>
  </si>
  <si>
    <t>LICENCIAMIENTO FIREWALL</t>
  </si>
  <si>
    <t>HISTÓRICOS</t>
  </si>
  <si>
    <t>Renovar 20 licencias para equipos Access Point AirEngine5761-11 (11ax indoor,2+2 dual bands,smart antenna,USB,BLE)_Hi-Care Basic AirEngine5761-11 Serial</t>
  </si>
  <si>
    <t>PROMEDIO SIMPLE (RESPECTO A PRECIOS DE REFERENCIA CON VARIACIÓN POSITIVA FRENTE A HISTÓRICOS E HISTÓRICOS 2024)</t>
  </si>
  <si>
    <t>MEDIA GEOMÉTRICA (RESPECTO A PRECIOS DE REFERENCIA CON VARIACIÓN POSITIVA FRENTE A HISTÓRICOS E HISTÓRICOS 2024)</t>
  </si>
  <si>
    <t>MEDIA ARMÓNICA (RESPECTO A PRECIOS DE REFERENCIA CON VARIACIÓN POSITIVA FRENTE A HISTÓRICOS E HISTÓRICOS 2024)</t>
  </si>
  <si>
    <t>Valor con IVA 2024</t>
  </si>
  <si>
    <t>Valor sin IVA 2024</t>
  </si>
  <si>
    <t>HISTÓRICOS 2024</t>
  </si>
  <si>
    <t>Licenciamiento Huawei Cloud Management</t>
  </si>
  <si>
    <t>Licencias para equipos Access Point</t>
  </si>
  <si>
    <t>INDEXADO</t>
  </si>
  <si>
    <t>Valor 20 licencias sin IVA</t>
  </si>
  <si>
    <t>LOTE 1</t>
  </si>
  <si>
    <t>LOTE 2</t>
  </si>
  <si>
    <t>LOTE 3</t>
  </si>
  <si>
    <t>TOTAL LOTE 3</t>
  </si>
  <si>
    <t>TOTAL LOTE 2</t>
  </si>
  <si>
    <t>TOTAL LOTE 1</t>
  </si>
  <si>
    <t>Renovar el licenciamiento de la solución inalámbrica de la entidad Cloud Management (iMaster NCE-Campus) para Administración en la nube - Subscription License, AirEngine-Indoor, Per Device,1 Year - Para las 20 licencias de los dispositivos Access Point</t>
  </si>
  <si>
    <t>HISTÓRICOS 2025</t>
  </si>
  <si>
    <t>Valor con IVA 2025</t>
  </si>
  <si>
    <t>Valor sin IVA 2025</t>
  </si>
  <si>
    <t>Precio unitario antes de IVA indexado 5,1%</t>
  </si>
  <si>
    <t>PROVEEDOR 1
SINERGY &amp; LOWELLS
COTIZACIÓN 2025</t>
  </si>
  <si>
    <t>Certificado SSL Wildcard OV</t>
  </si>
  <si>
    <t>2 años</t>
  </si>
  <si>
    <t>PROVEEDOR 1
SEKINFO SAS</t>
  </si>
  <si>
    <t xml:space="preserve">PROVEEDOR 2
CERTICAMARA SA </t>
  </si>
  <si>
    <t>MEDIA GEOMÉTRICA (RESPECTO A PRECIOS DE REFERENCIA)</t>
  </si>
  <si>
    <t>Para estimar el valor del presupuesto del presente proceso, se realizó un comparativo entre los valores unitarios de las dos cotizaciones recibidas, en donde, se contempló la media aritmética entre las cotizaciones recibidas. Es así como, de esta forma se encuentra una medida de tendencia central refleja el precio más acertado y objetivo del mercado, teniendo en cuenta procesos previos de la entidad para la prestación de este servicio, así como lo consultado en el mercado.</t>
  </si>
  <si>
    <t>Para estimar el valor del presupuesto del presente proceso, se realizó un comparativo entre los valores unitarios de la cotización recibida en el año 2025 y el valor unitario del estudio de mercado establecido para el proceso de selección de la entidad en el año 2024 y 2025, en donde, se contempló la media aritmética de la cotización del 2025 y los precios unitarios históricos del 2024 indexados con el IPC para la vigencia 2026 (5,1%). Es así como, de esta forma se encuentra una medida de tendencia central refleja el precio más acertado y objetivo del mercado, teniendo en cuenta procesos previos de la entidad para la prestación de este servicio, así como lo consultado en el mercado.</t>
  </si>
  <si>
    <t>LICENCIEMIENTO DE GESTIÓN DE VULNERABILIDADES</t>
  </si>
  <si>
    <t>Central Intercept X Advanced with XDR - 12 MOS - RENEWAL - GOV SO: Windows, Linux, Mac</t>
  </si>
  <si>
    <t>Central Intercept X Advanced for Server with XDR - SERVERS - 12 MOS - RENEWAL - GOV
SO: Windows, Linux</t>
  </si>
  <si>
    <t>XGS4300 Webserver Protection - 12 MOS - RENEWAL (SKU: XS4C1CTAA)</t>
  </si>
  <si>
    <t>Licencia Tenable Vulnerability Management (Nessus)</t>
  </si>
  <si>
    <t>Advanced Support for a Nessus Professional License.</t>
  </si>
  <si>
    <t>N/A</t>
  </si>
  <si>
    <t>PROVEEDOR 1
CLUSTER DE SERVICIOS SAS</t>
  </si>
  <si>
    <t>PROVEEDOR 2
DB SYSTEM</t>
  </si>
  <si>
    <t>Horas</t>
  </si>
  <si>
    <t>Para estimar el valor del presupuesto del presente proceso, se realizó un comparativo entre los valores unitarios de las dos cotizaciones recibidas, en donde, se contempló la media armónica entre las cotizaciones recibidas. Es así como, de esta forma se encuentra una medida de tendencia central refleja el precio más acertado y objetivo del mercado, teniendo en cuenta lo consultado en el mercado.</t>
  </si>
  <si>
    <t>Valor 20 licencias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</si>
</sst>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5" formatCode="&quot;$&quot;\ #,##0"/>
    <numFmt numFmtId="166" formatCode="&quot;$&quot;\ #,##0.00"/>
    <numFmt numFmtId="167" formatCode="&quot;$&quot;\ #,##0.0"/>
  </numFmts>
  <fonts count="23">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9"/>
      <color indexed="81"/>
      <name val="Tahoma"/>
      <family val="2"/>
    </font>
    <font>
      <b/>
      <sz val="9"/>
      <color indexed="81"/>
      <name val="Tahoma"/>
      <family val="2"/>
    </font>
    <font>
      <sz val="10"/>
      <name val="Arial"/>
      <family val="2"/>
    </font>
    <font>
      <sz val="12"/>
      <color theme="1"/>
      <name val="Museo Sans Condensed"/>
    </font>
    <font>
      <b/>
      <sz val="12"/>
      <color theme="1"/>
      <name val="Museo Sans Condensed"/>
    </font>
    <font>
      <sz val="12"/>
      <color theme="1"/>
      <name val="Arial"/>
      <family val="2"/>
    </font>
    <font>
      <b/>
      <sz val="12"/>
      <name val="Arial"/>
      <family val="2"/>
    </font>
    <font>
      <b/>
      <sz val="12"/>
      <color theme="0"/>
      <name val="Arial"/>
      <family val="2"/>
    </font>
    <font>
      <b/>
      <sz val="12"/>
      <color rgb="FFFFFFFF"/>
      <name val="Arial"/>
      <family val="2"/>
    </font>
    <font>
      <b/>
      <sz val="10"/>
      <name val="Arial"/>
      <family val="2"/>
    </font>
    <font>
      <sz val="11"/>
      <name val="Arial"/>
      <family val="2"/>
    </font>
    <font>
      <b/>
      <sz val="11"/>
      <name val="Arial"/>
      <family val="2"/>
    </font>
    <font>
      <sz val="11"/>
      <name val="Calibri"/>
      <family val="2"/>
    </font>
    <font>
      <sz val="11"/>
      <color rgb="FF000000"/>
      <name val="Arial"/>
      <family val="2"/>
    </font>
    <font>
      <sz val="8"/>
      <name val="Arial"/>
      <family val="2"/>
    </font>
    <font>
      <sz val="11"/>
      <color theme="1"/>
      <name val="Arial"/>
      <family val="2"/>
    </font>
    <font>
      <b/>
      <sz val="10"/>
      <color theme="1"/>
      <name val="Arial"/>
      <family val="2"/>
    </font>
    <font>
      <b/>
      <sz val="12"/>
      <color theme="1"/>
      <name val="Arial"/>
      <family val="2"/>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1" tint="0.499984740745262"/>
        <bgColor indexed="64"/>
      </patternFill>
    </fill>
    <fill>
      <patternFill patternType="solid">
        <fgColor theme="0"/>
        <bgColor theme="0"/>
      </patternFill>
    </fill>
    <fill>
      <patternFill patternType="solid">
        <fgColor theme="1"/>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s>
  <borders count="31">
    <border>
      <left/>
      <right/>
      <top/>
      <bottom/>
      <diagonal/>
    </border>
    <border>
      <left style="thin">
        <color auto="1"/>
      </left>
      <right style="thin">
        <color auto="1"/>
      </right>
      <top style="thin">
        <color auto="1"/>
      </top>
      <bottom style="thin">
        <color auto="1"/>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medium">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medium">
        <color indexed="64"/>
      </right>
      <top style="medium">
        <color indexed="64"/>
      </top>
      <bottom/>
      <diagonal/>
    </border>
    <border>
      <left/>
      <right style="medium">
        <color indexed="64"/>
      </right>
      <top style="thin">
        <color auto="1"/>
      </top>
      <bottom style="thin">
        <color auto="1"/>
      </bottom>
      <diagonal/>
    </border>
    <border>
      <left style="thin">
        <color auto="1"/>
      </left>
      <right/>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s>
  <cellStyleXfs count="31">
    <xf numFmtId="0" fontId="0" fillId="0" borderId="0"/>
    <xf numFmtId="42"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7" fillId="0" borderId="0"/>
    <xf numFmtId="42" fontId="4"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cellStyleXfs>
  <cellXfs count="129">
    <xf numFmtId="0" fontId="0" fillId="0" borderId="0" xfId="0"/>
    <xf numFmtId="0" fontId="9" fillId="3" borderId="1" xfId="8" applyFont="1" applyBorder="1" applyAlignment="1">
      <alignment horizontal="center" vertical="center" wrapText="1"/>
    </xf>
    <xf numFmtId="0" fontId="9" fillId="3" borderId="1" xfId="8" applyFont="1" applyBorder="1" applyAlignment="1" applyProtection="1">
      <alignment horizontal="center" vertical="center" wrapText="1"/>
    </xf>
    <xf numFmtId="0" fontId="8" fillId="0" borderId="1" xfId="0" applyFont="1" applyBorder="1"/>
    <xf numFmtId="0" fontId="7" fillId="0" borderId="0" xfId="27"/>
    <xf numFmtId="0" fontId="0" fillId="0" borderId="0" xfId="0" applyAlignment="1">
      <alignment wrapText="1"/>
    </xf>
    <xf numFmtId="0" fontId="0" fillId="0" borderId="0" xfId="0" applyProtection="1">
      <protection locked="0"/>
    </xf>
    <xf numFmtId="0" fontId="14" fillId="0" borderId="0" xfId="27" applyFont="1" applyAlignment="1">
      <alignment horizontal="center" vertical="center"/>
    </xf>
    <xf numFmtId="0" fontId="13" fillId="6" borderId="12" xfId="8" applyFont="1" applyFill="1" applyBorder="1" applyAlignment="1" applyProtection="1">
      <alignment horizontal="center" vertical="center" wrapText="1"/>
    </xf>
    <xf numFmtId="0" fontId="13" fillId="6" borderId="1" xfId="8" applyFont="1" applyFill="1" applyBorder="1" applyAlignment="1" applyProtection="1">
      <alignment horizontal="center" vertical="center" wrapText="1"/>
    </xf>
    <xf numFmtId="0" fontId="13" fillId="6" borderId="1" xfId="8" applyFont="1" applyFill="1" applyBorder="1" applyAlignment="1">
      <alignment horizontal="center" vertical="center" wrapText="1"/>
    </xf>
    <xf numFmtId="0" fontId="17" fillId="0" borderId="1" xfId="0" applyFont="1" applyBorder="1" applyAlignment="1">
      <alignment horizontal="center" vertical="center"/>
    </xf>
    <xf numFmtId="0" fontId="0" fillId="0" borderId="0" xfId="0" applyAlignment="1" applyProtection="1">
      <alignment horizontal="center"/>
      <protection locked="0"/>
    </xf>
    <xf numFmtId="0" fontId="0" fillId="0" borderId="0" xfId="0" applyAlignment="1" applyProtection="1">
      <alignment horizontal="left" vertical="center"/>
      <protection locked="0"/>
    </xf>
    <xf numFmtId="0" fontId="15" fillId="0" borderId="0" xfId="27" applyFont="1" applyAlignment="1">
      <alignment horizontal="center" vertical="center"/>
    </xf>
    <xf numFmtId="0" fontId="12" fillId="6" borderId="0" xfId="7" applyFont="1" applyFill="1" applyBorder="1" applyAlignment="1" applyProtection="1">
      <alignment horizontal="center" vertical="center"/>
    </xf>
    <xf numFmtId="42" fontId="13" fillId="6" borderId="0" xfId="1" applyFont="1" applyFill="1" applyBorder="1" applyProtection="1">
      <protection locked="0"/>
    </xf>
    <xf numFmtId="3" fontId="10" fillId="0" borderId="1" xfId="20" applyFont="1" applyBorder="1" applyAlignment="1">
      <alignment horizontal="center" vertical="center" wrapText="1"/>
    </xf>
    <xf numFmtId="49" fontId="10" fillId="0" borderId="1" xfId="14" applyFont="1" applyBorder="1" applyAlignment="1">
      <alignment horizontal="center" vertical="center" wrapText="1"/>
    </xf>
    <xf numFmtId="0" fontId="0" fillId="0" borderId="0" xfId="0" applyAlignment="1">
      <alignment vertical="center"/>
    </xf>
    <xf numFmtId="0" fontId="10" fillId="0" borderId="1" xfId="0" applyFont="1" applyBorder="1" applyAlignment="1" applyProtection="1">
      <alignment horizontal="center" vertical="center" wrapText="1"/>
      <protection locked="0"/>
    </xf>
    <xf numFmtId="0" fontId="10" fillId="0" borderId="0" xfId="0" applyFont="1" applyAlignment="1" applyProtection="1">
      <alignment vertical="center" wrapText="1"/>
      <protection locked="0"/>
    </xf>
    <xf numFmtId="0" fontId="0" fillId="0" borderId="0" xfId="0" applyAlignment="1" applyProtection="1">
      <alignment vertical="center" wrapText="1"/>
      <protection locked="0"/>
    </xf>
    <xf numFmtId="165" fontId="10" fillId="0" borderId="1" xfId="0" applyNumberFormat="1" applyFont="1" applyBorder="1" applyAlignment="1" applyProtection="1">
      <alignment vertical="center" wrapText="1"/>
      <protection locked="0"/>
    </xf>
    <xf numFmtId="0" fontId="11" fillId="0" borderId="11" xfId="27" applyFont="1" applyBorder="1" applyAlignment="1">
      <alignment horizontal="center" vertical="center"/>
    </xf>
    <xf numFmtId="0" fontId="11" fillId="0" borderId="16" xfId="27" applyFont="1" applyBorder="1" applyAlignment="1">
      <alignment horizontal="center" vertical="center"/>
    </xf>
    <xf numFmtId="0" fontId="11" fillId="0" borderId="17" xfId="27" applyFont="1" applyBorder="1" applyAlignment="1">
      <alignment horizontal="center" vertical="center"/>
    </xf>
    <xf numFmtId="0" fontId="11" fillId="0" borderId="18" xfId="27" applyFont="1" applyBorder="1" applyAlignment="1">
      <alignment horizontal="center" vertical="center"/>
    </xf>
    <xf numFmtId="0" fontId="13" fillId="6" borderId="20" xfId="0" applyFont="1" applyFill="1" applyBorder="1" applyProtection="1">
      <protection locked="0"/>
    </xf>
    <xf numFmtId="0" fontId="0" fillId="0" borderId="0" xfId="0" applyAlignment="1" applyProtection="1">
      <alignment vertical="center"/>
      <protection locked="0"/>
    </xf>
    <xf numFmtId="0" fontId="0" fillId="0" borderId="11" xfId="0" applyBorder="1" applyAlignment="1" applyProtection="1">
      <alignment vertical="center"/>
      <protection locked="0"/>
    </xf>
    <xf numFmtId="0" fontId="12" fillId="6" borderId="14" xfId="7" applyFont="1" applyFill="1" applyBorder="1" applyAlignment="1" applyProtection="1">
      <alignment vertical="center"/>
    </xf>
    <xf numFmtId="0" fontId="12" fillId="6" borderId="15" xfId="7" applyFont="1" applyFill="1" applyBorder="1" applyAlignment="1" applyProtection="1">
      <alignment vertical="center"/>
    </xf>
    <xf numFmtId="49" fontId="10" fillId="0" borderId="19" xfId="14" applyFont="1" applyBorder="1" applyAlignment="1">
      <alignment horizontal="center" vertical="center"/>
    </xf>
    <xf numFmtId="0" fontId="10" fillId="0" borderId="19" xfId="14" applyNumberFormat="1" applyFont="1" applyBorder="1" applyAlignment="1">
      <alignment horizontal="center" vertical="center"/>
    </xf>
    <xf numFmtId="3" fontId="10" fillId="0" borderId="19" xfId="14" applyNumberFormat="1" applyFont="1" applyBorder="1" applyAlignment="1">
      <alignment horizontal="center" vertical="center"/>
    </xf>
    <xf numFmtId="165" fontId="18" fillId="7" borderId="1" xfId="0" applyNumberFormat="1" applyFont="1" applyFill="1" applyBorder="1" applyAlignment="1">
      <alignment horizontal="center" vertical="center" shrinkToFit="1"/>
    </xf>
    <xf numFmtId="165" fontId="13" fillId="6" borderId="20" xfId="0" applyNumberFormat="1" applyFont="1" applyFill="1" applyBorder="1" applyAlignment="1" applyProtection="1">
      <alignment horizontal="center"/>
      <protection locked="0"/>
    </xf>
    <xf numFmtId="0" fontId="13" fillId="6" borderId="20" xfId="0" applyFont="1" applyFill="1" applyBorder="1" applyAlignment="1" applyProtection="1">
      <alignment horizontal="center"/>
      <protection locked="0"/>
    </xf>
    <xf numFmtId="165" fontId="0" fillId="0" borderId="0" xfId="0" applyNumberFormat="1" applyProtection="1">
      <protection locked="0"/>
    </xf>
    <xf numFmtId="165" fontId="13" fillId="6" borderId="19" xfId="0" applyNumberFormat="1" applyFont="1" applyFill="1" applyBorder="1" applyAlignment="1" applyProtection="1">
      <alignment horizontal="center"/>
      <protection locked="0"/>
    </xf>
    <xf numFmtId="165" fontId="0" fillId="0" borderId="0" xfId="0" applyNumberFormat="1" applyAlignment="1" applyProtection="1">
      <alignment horizontal="center"/>
      <protection locked="0"/>
    </xf>
    <xf numFmtId="0" fontId="20" fillId="0" borderId="1" xfId="0" quotePrefix="1" applyFont="1" applyBorder="1" applyAlignment="1">
      <alignment vertical="center" wrapText="1"/>
    </xf>
    <xf numFmtId="165" fontId="18" fillId="7" borderId="1" xfId="0" applyNumberFormat="1" applyFont="1" applyFill="1" applyBorder="1" applyAlignment="1">
      <alignment vertical="center" shrinkToFit="1"/>
    </xf>
    <xf numFmtId="165" fontId="10" fillId="10" borderId="1" xfId="1" applyNumberFormat="1" applyFont="1" applyFill="1" applyBorder="1" applyAlignment="1" applyProtection="1">
      <alignment vertical="center"/>
      <protection locked="0"/>
    </xf>
    <xf numFmtId="165" fontId="10" fillId="0" borderId="1" xfId="1" applyNumberFormat="1" applyFont="1" applyBorder="1" applyAlignment="1" applyProtection="1">
      <alignment vertical="center"/>
      <protection locked="0"/>
    </xf>
    <xf numFmtId="166" fontId="10" fillId="0" borderId="1" xfId="1" applyNumberFormat="1" applyFont="1" applyBorder="1" applyAlignment="1" applyProtection="1">
      <alignment vertical="center"/>
      <protection locked="0"/>
    </xf>
    <xf numFmtId="0" fontId="10" fillId="0" borderId="19" xfId="0" applyFont="1" applyBorder="1" applyAlignment="1" applyProtection="1">
      <alignment vertical="center" wrapText="1"/>
      <protection locked="0"/>
    </xf>
    <xf numFmtId="0" fontId="11" fillId="0" borderId="0" xfId="27" applyFont="1" applyAlignment="1">
      <alignment horizontal="center" vertical="center"/>
    </xf>
    <xf numFmtId="0" fontId="12" fillId="6" borderId="28" xfId="7" applyFont="1" applyFill="1" applyBorder="1" applyAlignment="1" applyProtection="1">
      <alignment vertical="center"/>
    </xf>
    <xf numFmtId="0" fontId="20" fillId="0" borderId="10" xfId="0" applyFont="1" applyBorder="1" applyAlignment="1">
      <alignment horizontal="center" vertical="center" wrapText="1"/>
    </xf>
    <xf numFmtId="0" fontId="20" fillId="0" borderId="1" xfId="0" applyFont="1" applyBorder="1" applyAlignment="1">
      <alignment horizontal="center" vertical="center" wrapText="1"/>
    </xf>
    <xf numFmtId="10" fontId="18" fillId="7" borderId="1" xfId="29" applyNumberFormat="1" applyFont="1" applyFill="1" applyBorder="1" applyAlignment="1">
      <alignment horizontal="center" vertical="center" shrinkToFit="1"/>
    </xf>
    <xf numFmtId="10" fontId="13" fillId="6" borderId="20" xfId="29" applyNumberFormat="1" applyFont="1" applyFill="1" applyBorder="1" applyAlignment="1" applyProtection="1">
      <alignment horizontal="center"/>
      <protection locked="0"/>
    </xf>
    <xf numFmtId="0" fontId="20" fillId="0" borderId="1" xfId="0" quotePrefix="1" applyFont="1" applyBorder="1" applyAlignment="1">
      <alignment horizontal="justify" vertical="center" wrapText="1"/>
    </xf>
    <xf numFmtId="0" fontId="0" fillId="0" borderId="1" xfId="0" applyBorder="1" applyProtection="1">
      <protection locked="0"/>
    </xf>
    <xf numFmtId="44" fontId="0" fillId="0" borderId="1" xfId="30" applyFont="1" applyBorder="1" applyProtection="1">
      <protection locked="0"/>
    </xf>
    <xf numFmtId="0" fontId="21" fillId="0" borderId="1" xfId="0" applyFont="1" applyBorder="1" applyAlignment="1" applyProtection="1">
      <alignment horizontal="center"/>
      <protection locked="0"/>
    </xf>
    <xf numFmtId="44" fontId="0" fillId="0" borderId="0" xfId="0" applyNumberFormat="1" applyAlignment="1" applyProtection="1">
      <alignment horizontal="center"/>
      <protection locked="0"/>
    </xf>
    <xf numFmtId="3" fontId="10" fillId="0" borderId="1" xfId="0" applyNumberFormat="1" applyFont="1" applyBorder="1" applyAlignment="1" applyProtection="1">
      <alignment horizontal="center" vertical="center" wrapText="1"/>
      <protection locked="0"/>
    </xf>
    <xf numFmtId="3" fontId="10" fillId="0" borderId="19" xfId="20" applyFont="1" applyBorder="1" applyAlignment="1">
      <alignment horizontal="center" vertical="center" wrapText="1"/>
    </xf>
    <xf numFmtId="49" fontId="10" fillId="0" borderId="19" xfId="14" applyFont="1" applyBorder="1" applyAlignment="1">
      <alignment horizontal="center" vertical="center" wrapText="1"/>
    </xf>
    <xf numFmtId="165" fontId="10" fillId="0" borderId="19" xfId="0" applyNumberFormat="1" applyFont="1" applyBorder="1" applyAlignment="1" applyProtection="1">
      <alignment vertical="center" wrapText="1"/>
      <protection locked="0"/>
    </xf>
    <xf numFmtId="165" fontId="22" fillId="11" borderId="1" xfId="0" applyNumberFormat="1" applyFont="1" applyFill="1" applyBorder="1" applyAlignment="1" applyProtection="1">
      <alignment vertical="center" wrapText="1"/>
      <protection locked="0"/>
    </xf>
    <xf numFmtId="166" fontId="12" fillId="9" borderId="1" xfId="0" applyNumberFormat="1" applyFont="1" applyFill="1" applyBorder="1" applyAlignment="1" applyProtection="1">
      <alignment vertical="center" wrapText="1"/>
      <protection locked="0"/>
    </xf>
    <xf numFmtId="167" fontId="18" fillId="7" borderId="1" xfId="0" applyNumberFormat="1" applyFont="1" applyFill="1" applyBorder="1" applyAlignment="1">
      <alignment vertical="center" shrinkToFit="1"/>
    </xf>
    <xf numFmtId="166" fontId="10" fillId="0" borderId="19" xfId="0" applyNumberFormat="1" applyFont="1" applyBorder="1" applyAlignment="1" applyProtection="1">
      <alignment vertical="center" wrapText="1"/>
      <protection locked="0"/>
    </xf>
    <xf numFmtId="44" fontId="0" fillId="0" borderId="0" xfId="30" applyFont="1" applyAlignment="1" applyProtection="1">
      <alignment vertical="center" wrapText="1"/>
      <protection locked="0"/>
    </xf>
    <xf numFmtId="0" fontId="15" fillId="0" borderId="24" xfId="27" applyFont="1" applyBorder="1" applyAlignment="1">
      <alignment horizontal="center" vertical="center" wrapText="1"/>
    </xf>
    <xf numFmtId="0" fontId="15" fillId="0" borderId="0" xfId="27" applyFont="1" applyAlignment="1">
      <alignment horizontal="center" vertical="center" wrapText="1"/>
    </xf>
    <xf numFmtId="0" fontId="13" fillId="8" borderId="1" xfId="7" applyFont="1" applyFill="1" applyAlignment="1" applyProtection="1">
      <alignment horizontal="center" vertical="center" wrapText="1"/>
    </xf>
    <xf numFmtId="0" fontId="13" fillId="6" borderId="13" xfId="7" applyFont="1" applyFill="1" applyBorder="1" applyAlignment="1" applyProtection="1">
      <alignment horizontal="center" vertical="center"/>
    </xf>
    <xf numFmtId="0" fontId="13" fillId="6" borderId="9" xfId="7" applyFont="1" applyFill="1" applyBorder="1" applyAlignment="1" applyProtection="1">
      <alignment horizontal="center" vertical="center"/>
    </xf>
    <xf numFmtId="0" fontId="13" fillId="6" borderId="10" xfId="7" applyFont="1" applyFill="1" applyBorder="1" applyAlignment="1" applyProtection="1">
      <alignment horizontal="center" vertical="center"/>
    </xf>
    <xf numFmtId="0" fontId="13" fillId="6" borderId="21" xfId="7" applyFont="1" applyFill="1" applyBorder="1" applyAlignment="1" applyProtection="1">
      <alignment horizontal="center" vertical="center" wrapText="1"/>
    </xf>
    <xf numFmtId="0" fontId="13" fillId="6" borderId="9" xfId="7" applyFont="1" applyFill="1" applyBorder="1" applyAlignment="1" applyProtection="1">
      <alignment horizontal="center" vertical="center" wrapText="1"/>
    </xf>
    <xf numFmtId="0" fontId="13" fillId="6" borderId="10" xfId="7" applyFont="1" applyFill="1" applyBorder="1" applyAlignment="1" applyProtection="1">
      <alignment horizontal="center" vertical="center" wrapText="1"/>
    </xf>
    <xf numFmtId="0" fontId="12" fillId="6" borderId="13" xfId="7" applyFont="1" applyFill="1" applyBorder="1" applyAlignment="1" applyProtection="1">
      <alignment horizontal="center" vertical="center"/>
    </xf>
    <xf numFmtId="0" fontId="12" fillId="6" borderId="9" xfId="7" applyFont="1" applyFill="1" applyBorder="1" applyAlignment="1" applyProtection="1">
      <alignment horizontal="center" vertical="center"/>
    </xf>
    <xf numFmtId="0" fontId="12" fillId="6" borderId="10" xfId="7" applyFont="1" applyFill="1" applyBorder="1" applyAlignment="1" applyProtection="1">
      <alignment horizontal="center" vertical="center"/>
    </xf>
    <xf numFmtId="0" fontId="11" fillId="0" borderId="25" xfId="27" applyFont="1" applyBorder="1" applyAlignment="1">
      <alignment horizontal="center" vertical="center"/>
    </xf>
    <xf numFmtId="0" fontId="11" fillId="0" borderId="26" xfId="27" applyFont="1" applyBorder="1" applyAlignment="1">
      <alignment horizontal="center" vertical="center"/>
    </xf>
    <xf numFmtId="0" fontId="11" fillId="0" borderId="27" xfId="27" applyFont="1" applyBorder="1" applyAlignment="1">
      <alignment horizontal="center" vertical="center"/>
    </xf>
    <xf numFmtId="0" fontId="11" fillId="0" borderId="13" xfId="27" applyFont="1" applyBorder="1" applyAlignment="1">
      <alignment horizontal="center" vertical="center"/>
    </xf>
    <xf numFmtId="0" fontId="11" fillId="0" borderId="9" xfId="27" applyFont="1" applyBorder="1" applyAlignment="1">
      <alignment horizontal="center" vertical="center"/>
    </xf>
    <xf numFmtId="0" fontId="11" fillId="0" borderId="10" xfId="27" applyFont="1" applyBorder="1" applyAlignment="1">
      <alignment horizontal="center" vertical="center"/>
    </xf>
    <xf numFmtId="0" fontId="0" fillId="0" borderId="3"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13" fillId="6" borderId="19" xfId="0" applyFont="1" applyFill="1" applyBorder="1" applyAlignment="1" applyProtection="1">
      <alignment horizontal="center"/>
      <protection locked="0"/>
    </xf>
    <xf numFmtId="0" fontId="13" fillId="6" borderId="13" xfId="7" applyFont="1" applyFill="1" applyBorder="1" applyAlignment="1" applyProtection="1">
      <alignment horizontal="center" vertical="center" wrapText="1"/>
    </xf>
    <xf numFmtId="0" fontId="13" fillId="6" borderId="23" xfId="7" applyFont="1" applyFill="1" applyBorder="1" applyAlignment="1" applyProtection="1">
      <alignment horizontal="center" vertical="center" wrapText="1"/>
    </xf>
    <xf numFmtId="0" fontId="13" fillId="6" borderId="19" xfId="7" applyFont="1" applyFill="1" applyBorder="1" applyAlignment="1" applyProtection="1">
      <alignment horizontal="center" vertical="center" wrapText="1"/>
    </xf>
    <xf numFmtId="0" fontId="13" fillId="6" borderId="14" xfId="7" applyFont="1" applyFill="1" applyBorder="1" applyAlignment="1" applyProtection="1">
      <alignment horizontal="center" vertical="center" wrapText="1"/>
    </xf>
    <xf numFmtId="49" fontId="22" fillId="11" borderId="21" xfId="14" applyFont="1" applyFill="1" applyBorder="1" applyAlignment="1">
      <alignment horizontal="center" vertical="center"/>
    </xf>
    <xf numFmtId="49" fontId="22" fillId="11" borderId="9" xfId="14" applyFont="1" applyFill="1" applyBorder="1" applyAlignment="1">
      <alignment horizontal="center" vertical="center"/>
    </xf>
    <xf numFmtId="49" fontId="22" fillId="11" borderId="10" xfId="14" applyFont="1" applyFill="1" applyBorder="1" applyAlignment="1">
      <alignment horizontal="center" vertical="center"/>
    </xf>
    <xf numFmtId="165" fontId="10" fillId="11" borderId="21" xfId="1" applyNumberFormat="1" applyFont="1" applyFill="1" applyBorder="1" applyAlignment="1" applyProtection="1">
      <alignment horizontal="center" vertical="center"/>
      <protection locked="0"/>
    </xf>
    <xf numFmtId="165" fontId="10" fillId="11" borderId="9" xfId="1" applyNumberFormat="1" applyFont="1" applyFill="1" applyBorder="1" applyAlignment="1" applyProtection="1">
      <alignment horizontal="center" vertical="center"/>
      <protection locked="0"/>
    </xf>
    <xf numFmtId="165" fontId="10" fillId="11" borderId="10" xfId="1" applyNumberFormat="1" applyFont="1" applyFill="1" applyBorder="1" applyAlignment="1" applyProtection="1">
      <alignment horizontal="center" vertical="center"/>
      <protection locked="0"/>
    </xf>
    <xf numFmtId="0" fontId="0" fillId="0" borderId="1" xfId="0" applyBorder="1" applyAlignment="1" applyProtection="1">
      <alignment horizontal="center" vertical="center" wrapText="1"/>
      <protection locked="0"/>
    </xf>
    <xf numFmtId="165" fontId="21" fillId="0" borderId="1" xfId="0" applyNumberFormat="1" applyFont="1" applyBorder="1" applyAlignment="1" applyProtection="1">
      <alignment horizontal="center"/>
      <protection locked="0"/>
    </xf>
    <xf numFmtId="0" fontId="11" fillId="0" borderId="29" xfId="27" applyFont="1" applyBorder="1" applyAlignment="1">
      <alignment horizontal="center" vertical="center"/>
    </xf>
    <xf numFmtId="0" fontId="11" fillId="0" borderId="11" xfId="27" applyFont="1" applyBorder="1" applyAlignment="1">
      <alignment horizontal="center" vertical="center"/>
    </xf>
    <xf numFmtId="0" fontId="11" fillId="0" borderId="30" xfId="27" applyFont="1" applyBorder="1" applyAlignment="1">
      <alignment horizontal="center" vertical="center"/>
    </xf>
    <xf numFmtId="0" fontId="11" fillId="0" borderId="28" xfId="27" applyFont="1" applyBorder="1" applyAlignment="1">
      <alignment horizontal="center" vertical="center"/>
    </xf>
    <xf numFmtId="0" fontId="11" fillId="0" borderId="16" xfId="27" applyFont="1" applyBorder="1" applyAlignment="1">
      <alignment horizontal="center" vertical="center"/>
    </xf>
    <xf numFmtId="0" fontId="11" fillId="0" borderId="17" xfId="27" applyFont="1" applyBorder="1" applyAlignment="1">
      <alignment horizontal="center" vertical="center"/>
    </xf>
    <xf numFmtId="0" fontId="12" fillId="6" borderId="17" xfId="7" applyFont="1" applyFill="1" applyBorder="1" applyAlignment="1" applyProtection="1">
      <alignment horizontal="center" vertical="center"/>
    </xf>
    <xf numFmtId="3" fontId="22" fillId="11" borderId="21" xfId="20" applyFont="1" applyFill="1" applyBorder="1" applyAlignment="1">
      <alignment horizontal="center" vertical="center" wrapText="1"/>
    </xf>
    <xf numFmtId="3" fontId="22" fillId="11" borderId="9" xfId="20" applyFont="1" applyFill="1" applyBorder="1" applyAlignment="1">
      <alignment horizontal="center" vertical="center" wrapText="1"/>
    </xf>
    <xf numFmtId="3" fontId="22" fillId="11" borderId="10" xfId="20" applyFont="1" applyFill="1" applyBorder="1" applyAlignment="1">
      <alignment horizontal="center" vertical="center" wrapText="1"/>
    </xf>
    <xf numFmtId="0" fontId="13" fillId="6" borderId="1" xfId="0" applyFont="1" applyFill="1" applyBorder="1" applyAlignment="1" applyProtection="1">
      <alignment horizontal="center" vertical="center"/>
      <protection locked="0"/>
    </xf>
    <xf numFmtId="0" fontId="15" fillId="0" borderId="1" xfId="27" applyFont="1" applyBorder="1" applyAlignment="1">
      <alignment horizontal="center" vertical="center" wrapText="1"/>
    </xf>
    <xf numFmtId="0" fontId="16" fillId="0" borderId="1" xfId="27" applyFont="1" applyBorder="1" applyAlignment="1">
      <alignment horizontal="center" vertical="center" wrapText="1"/>
    </xf>
    <xf numFmtId="3" fontId="22" fillId="0" borderId="21" xfId="20" applyFont="1" applyBorder="1" applyAlignment="1">
      <alignment horizontal="center" vertical="center" wrapText="1"/>
    </xf>
    <xf numFmtId="3" fontId="22" fillId="0" borderId="9" xfId="20" applyFont="1" applyBorder="1" applyAlignment="1">
      <alignment horizontal="center" vertical="center" wrapText="1"/>
    </xf>
    <xf numFmtId="3" fontId="22" fillId="0" borderId="10" xfId="20" applyFont="1" applyBorder="1" applyAlignment="1">
      <alignment horizontal="center" vertical="center" wrapText="1"/>
    </xf>
    <xf numFmtId="3" fontId="22" fillId="0" borderId="28" xfId="20" applyFont="1" applyBorder="1" applyAlignment="1">
      <alignment horizontal="center" vertical="center" wrapText="1"/>
    </xf>
    <xf numFmtId="3" fontId="22" fillId="0" borderId="16" xfId="20" applyFont="1" applyBorder="1" applyAlignment="1">
      <alignment horizontal="center" vertical="center" wrapText="1"/>
    </xf>
    <xf numFmtId="3" fontId="22" fillId="0" borderId="17" xfId="20" applyFont="1" applyBorder="1" applyAlignment="1">
      <alignment horizontal="center" vertical="center" wrapText="1"/>
    </xf>
    <xf numFmtId="0" fontId="11" fillId="0" borderId="21" xfId="27" applyFont="1" applyBorder="1" applyAlignment="1">
      <alignment horizontal="center" vertical="center"/>
    </xf>
    <xf numFmtId="0" fontId="9" fillId="2" borderId="1" xfId="7" applyFont="1" applyAlignment="1" applyProtection="1">
      <alignment horizontal="center" vertical="center" wrapText="1"/>
    </xf>
  </cellXfs>
  <cellStyles count="31">
    <cellStyle name="BodyStyle" xfId="14"/>
    <cellStyle name="BodyStyleBold" xfId="15"/>
    <cellStyle name="BodyStyleBoldRight" xfId="16"/>
    <cellStyle name="BodyStyleWithBorder" xfId="22"/>
    <cellStyle name="BorderThinBlack" xfId="26"/>
    <cellStyle name="Comma" xfId="5"/>
    <cellStyle name="Comma [0]" xfId="6"/>
    <cellStyle name="Currency" xfId="3"/>
    <cellStyle name="Currency [0]" xfId="4"/>
    <cellStyle name="DateStyle" xfId="18"/>
    <cellStyle name="DateTimeStyle" xfId="19"/>
    <cellStyle name="Decimal" xfId="21"/>
    <cellStyle name="DecimalWithBorder" xfId="25"/>
    <cellStyle name="EuroCurrency" xfId="17"/>
    <cellStyle name="EuroCurrencyWithBorder" xfId="23"/>
    <cellStyle name="HeaderStyle" xfId="8"/>
    <cellStyle name="HeaderSubTop" xfId="12"/>
    <cellStyle name="HeaderSubTopNoBold" xfId="13"/>
    <cellStyle name="HeaderTopBuyer" xfId="9"/>
    <cellStyle name="HeaderTopStyle" xfId="10"/>
    <cellStyle name="HeaderTopStyleAlignRight" xfId="11"/>
    <cellStyle name="MainTitle" xfId="7"/>
    <cellStyle name="Moneda" xfId="30" builtinId="4"/>
    <cellStyle name="Moneda [0]" xfId="1" builtinId="7"/>
    <cellStyle name="Moneda [0] 2" xfId="28"/>
    <cellStyle name="Normal" xfId="0" builtinId="0"/>
    <cellStyle name="Normal 2" xfId="27"/>
    <cellStyle name="Numeric" xfId="20"/>
    <cellStyle name="NumericWithBorder" xfId="24"/>
    <cellStyle name="Percent" xfId="2"/>
    <cellStyle name="Porcentaje" xfId="29" builtinId="5"/>
  </cellStyles>
  <dxfs count="5">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201588</xdr:colOff>
      <xdr:row>0</xdr:row>
      <xdr:rowOff>60476</xdr:rowOff>
    </xdr:from>
    <xdr:to>
      <xdr:col>15</xdr:col>
      <xdr:colOff>1421190</xdr:colOff>
      <xdr:row>3</xdr:row>
      <xdr:rowOff>38065</xdr:rowOff>
    </xdr:to>
    <xdr:pic>
      <xdr:nvPicPr>
        <xdr:cNvPr id="6" name="image1.png">
          <a:extLst>
            <a:ext uri="{FF2B5EF4-FFF2-40B4-BE49-F238E27FC236}">
              <a16:creationId xmlns:a16="http://schemas.microsoft.com/office/drawing/2014/main" id="{00000000-0008-0000-0000-000006000000}"/>
            </a:ext>
          </a:extLst>
        </xdr:cNvPr>
        <xdr:cNvPicPr/>
      </xdr:nvPicPr>
      <xdr:blipFill rotWithShape="1">
        <a:blip xmlns:r="http://schemas.openxmlformats.org/officeDocument/2006/relationships" r:embed="rId1"/>
        <a:srcRect l="67741" t="2807" r="11869" b="91123"/>
        <a:stretch/>
      </xdr:blipFill>
      <xdr:spPr bwMode="auto">
        <a:xfrm>
          <a:off x="18727461" y="60476"/>
          <a:ext cx="2721427" cy="884732"/>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15</xdr:col>
      <xdr:colOff>332621</xdr:colOff>
      <xdr:row>0</xdr:row>
      <xdr:rowOff>40317</xdr:rowOff>
    </xdr:from>
    <xdr:to>
      <xdr:col>16</xdr:col>
      <xdr:colOff>927301</xdr:colOff>
      <xdr:row>3</xdr:row>
      <xdr:rowOff>17906</xdr:rowOff>
    </xdr:to>
    <xdr:pic>
      <xdr:nvPicPr>
        <xdr:cNvPr id="2" name="image1.png">
          <a:extLst>
            <a:ext uri="{FF2B5EF4-FFF2-40B4-BE49-F238E27FC236}">
              <a16:creationId xmlns:a16="http://schemas.microsoft.com/office/drawing/2014/main" id="{085A75FA-DBC9-4E85-99BD-5920B267922A}"/>
            </a:ext>
          </a:extLst>
        </xdr:cNvPr>
        <xdr:cNvPicPr/>
      </xdr:nvPicPr>
      <xdr:blipFill rotWithShape="1">
        <a:blip xmlns:r="http://schemas.openxmlformats.org/officeDocument/2006/relationships" r:embed="rId1"/>
        <a:srcRect l="67741" t="2807" r="11869" b="91123"/>
        <a:stretch/>
      </xdr:blipFill>
      <xdr:spPr bwMode="auto">
        <a:xfrm>
          <a:off x="18999605" y="40317"/>
          <a:ext cx="2096506" cy="884732"/>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1058334</xdr:colOff>
      <xdr:row>0</xdr:row>
      <xdr:rowOff>70556</xdr:rowOff>
    </xdr:from>
    <xdr:to>
      <xdr:col>15</xdr:col>
      <xdr:colOff>433412</xdr:colOff>
      <xdr:row>3</xdr:row>
      <xdr:rowOff>48145</xdr:rowOff>
    </xdr:to>
    <xdr:pic>
      <xdr:nvPicPr>
        <xdr:cNvPr id="3" name="image1.png">
          <a:extLst>
            <a:ext uri="{FF2B5EF4-FFF2-40B4-BE49-F238E27FC236}">
              <a16:creationId xmlns:a16="http://schemas.microsoft.com/office/drawing/2014/main" id="{E66ABC4C-1DBE-44F7-8E89-21E83B3CFD58}"/>
            </a:ext>
          </a:extLst>
        </xdr:cNvPr>
        <xdr:cNvPicPr/>
      </xdr:nvPicPr>
      <xdr:blipFill rotWithShape="1">
        <a:blip xmlns:r="http://schemas.openxmlformats.org/officeDocument/2006/relationships" r:embed="rId1"/>
        <a:srcRect l="67741" t="2807" r="11869" b="91123"/>
        <a:stretch/>
      </xdr:blipFill>
      <xdr:spPr bwMode="auto">
        <a:xfrm>
          <a:off x="18132778" y="70556"/>
          <a:ext cx="2378729" cy="884732"/>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331919</xdr:colOff>
      <xdr:row>0</xdr:row>
      <xdr:rowOff>31750</xdr:rowOff>
    </xdr:from>
    <xdr:to>
      <xdr:col>8</xdr:col>
      <xdr:colOff>2077358</xdr:colOff>
      <xdr:row>2</xdr:row>
      <xdr:rowOff>31750</xdr:rowOff>
    </xdr:to>
    <xdr:pic>
      <xdr:nvPicPr>
        <xdr:cNvPr id="6" name="image1.png">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1"/>
        <a:srcRect l="67741" t="2807" r="11869" b="91123"/>
        <a:stretch/>
      </xdr:blipFill>
      <xdr:spPr bwMode="auto">
        <a:xfrm>
          <a:off x="8468990" y="31750"/>
          <a:ext cx="1745439" cy="816429"/>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3"/>
  <sheetViews>
    <sheetView showGridLines="0" topLeftCell="C4" zoomScale="63" zoomScaleNormal="63" workbookViewId="0">
      <selection activeCell="H7" sqref="H7"/>
    </sheetView>
  </sheetViews>
  <sheetFormatPr baseColWidth="10" defaultColWidth="9.140625" defaultRowHeight="12.75"/>
  <cols>
    <col min="1" max="1" width="10.7109375" style="6" bestFit="1" customWidth="1"/>
    <col min="2" max="2" width="11.140625" style="6" bestFit="1" customWidth="1"/>
    <col min="3" max="3" width="14.5703125" style="6" bestFit="1" customWidth="1"/>
    <col min="4" max="4" width="46" style="6" customWidth="1"/>
    <col min="5" max="6" width="13.140625" style="6" customWidth="1"/>
    <col min="7" max="7" width="11.140625" style="12" customWidth="1"/>
    <col min="8" max="14" width="20.85546875" style="12" customWidth="1"/>
    <col min="15" max="17" width="21.5703125" style="6" customWidth="1"/>
    <col min="18" max="26" width="23.7109375" style="6" hidden="1" customWidth="1"/>
  </cols>
  <sheetData>
    <row r="1" spans="1:26" s="4" customFormat="1" ht="33.75" customHeight="1">
      <c r="A1" s="80" t="s">
        <v>0</v>
      </c>
      <c r="B1" s="81"/>
      <c r="C1" s="81"/>
      <c r="D1" s="81"/>
      <c r="E1" s="81"/>
      <c r="F1" s="81"/>
      <c r="G1" s="81"/>
      <c r="H1" s="81"/>
      <c r="I1" s="81"/>
      <c r="J1" s="81"/>
      <c r="K1" s="81"/>
      <c r="L1" s="81"/>
      <c r="M1" s="82"/>
      <c r="N1" s="48"/>
      <c r="O1" s="24"/>
      <c r="P1" s="48"/>
      <c r="Q1" s="27"/>
      <c r="R1" s="68"/>
      <c r="S1" s="69"/>
      <c r="T1" s="69"/>
      <c r="U1" s="14"/>
      <c r="V1" s="14"/>
      <c r="W1" s="14"/>
      <c r="X1" s="14"/>
      <c r="Y1" s="14"/>
      <c r="Z1" s="14"/>
    </row>
    <row r="2" spans="1:26" s="4" customFormat="1" ht="38.25" customHeight="1">
      <c r="A2" s="83" t="s">
        <v>376</v>
      </c>
      <c r="B2" s="84"/>
      <c r="C2" s="84"/>
      <c r="D2" s="84"/>
      <c r="E2" s="84"/>
      <c r="F2" s="84"/>
      <c r="G2" s="84"/>
      <c r="H2" s="84"/>
      <c r="I2" s="84"/>
      <c r="J2" s="84"/>
      <c r="K2" s="84"/>
      <c r="L2" s="84"/>
      <c r="M2" s="85"/>
      <c r="N2" s="25"/>
      <c r="O2" s="25"/>
      <c r="P2" s="25"/>
      <c r="Q2" s="26"/>
      <c r="R2" s="68"/>
      <c r="S2" s="69"/>
      <c r="T2" s="69"/>
      <c r="U2" s="14"/>
      <c r="V2" s="14"/>
      <c r="W2" s="14"/>
      <c r="X2" s="14"/>
      <c r="Y2" s="14"/>
      <c r="Z2" s="14"/>
    </row>
    <row r="3" spans="1:26" ht="15.75" hidden="1">
      <c r="A3" s="77"/>
      <c r="B3" s="78"/>
      <c r="C3" s="78"/>
      <c r="D3" s="78"/>
      <c r="E3" s="78"/>
      <c r="F3" s="78"/>
      <c r="G3" s="78"/>
      <c r="H3" s="78"/>
      <c r="I3" s="78"/>
      <c r="J3" s="78"/>
      <c r="K3" s="78"/>
      <c r="L3" s="78"/>
      <c r="M3" s="78"/>
      <c r="N3" s="78"/>
      <c r="O3" s="78"/>
      <c r="P3" s="78"/>
      <c r="Q3" s="79"/>
      <c r="R3" s="31"/>
      <c r="S3" s="49"/>
      <c r="T3" s="32"/>
      <c r="U3" s="15"/>
      <c r="V3" s="15"/>
      <c r="W3" s="15"/>
      <c r="X3" s="15"/>
      <c r="Y3" s="15"/>
      <c r="Z3" s="15"/>
    </row>
    <row r="4" spans="1:26" ht="58.5" customHeight="1">
      <c r="A4" s="71" t="s">
        <v>1</v>
      </c>
      <c r="B4" s="72"/>
      <c r="C4" s="72"/>
      <c r="D4" s="72"/>
      <c r="E4" s="72"/>
      <c r="F4" s="72"/>
      <c r="G4" s="73"/>
      <c r="H4" s="74" t="s">
        <v>438</v>
      </c>
      <c r="I4" s="75"/>
      <c r="J4" s="76"/>
      <c r="K4" s="74" t="s">
        <v>439</v>
      </c>
      <c r="L4" s="75"/>
      <c r="M4" s="76"/>
      <c r="N4" s="98" t="s">
        <v>387</v>
      </c>
      <c r="O4" s="70" t="str">
        <f>X4</f>
        <v>MEDIA ARMÓNICA (RESPECTO A PRECIOS DE REFERENCIA)</v>
      </c>
      <c r="P4" s="70"/>
      <c r="Q4" s="70"/>
      <c r="R4" s="74" t="s">
        <v>383</v>
      </c>
      <c r="S4" s="75"/>
      <c r="T4" s="76"/>
      <c r="U4" s="74" t="s">
        <v>384</v>
      </c>
      <c r="V4" s="75"/>
      <c r="W4" s="97"/>
      <c r="X4" s="96" t="s">
        <v>385</v>
      </c>
      <c r="Y4" s="75"/>
      <c r="Z4" s="97"/>
    </row>
    <row r="5" spans="1:26" s="5" customFormat="1" ht="60" customHeight="1">
      <c r="A5" s="8" t="s">
        <v>2</v>
      </c>
      <c r="B5" s="9" t="s">
        <v>3</v>
      </c>
      <c r="C5" s="9" t="s">
        <v>4</v>
      </c>
      <c r="D5" s="9" t="s">
        <v>5</v>
      </c>
      <c r="E5" s="9" t="s">
        <v>6</v>
      </c>
      <c r="F5" s="9" t="s">
        <v>395</v>
      </c>
      <c r="G5" s="9" t="s">
        <v>7</v>
      </c>
      <c r="H5" s="9" t="s">
        <v>388</v>
      </c>
      <c r="I5" s="9" t="s">
        <v>382</v>
      </c>
      <c r="J5" s="9" t="s">
        <v>378</v>
      </c>
      <c r="K5" s="9" t="s">
        <v>388</v>
      </c>
      <c r="L5" s="9" t="s">
        <v>382</v>
      </c>
      <c r="M5" s="9" t="s">
        <v>378</v>
      </c>
      <c r="N5" s="99"/>
      <c r="O5" s="9" t="s">
        <v>389</v>
      </c>
      <c r="P5" s="9" t="s">
        <v>8</v>
      </c>
      <c r="Q5" s="9" t="s">
        <v>9</v>
      </c>
      <c r="R5" s="9" t="s">
        <v>389</v>
      </c>
      <c r="S5" s="9" t="s">
        <v>8</v>
      </c>
      <c r="T5" s="9" t="s">
        <v>381</v>
      </c>
      <c r="U5" s="9" t="s">
        <v>389</v>
      </c>
      <c r="V5" s="9" t="s">
        <v>8</v>
      </c>
      <c r="W5" s="9" t="s">
        <v>381</v>
      </c>
      <c r="X5" s="9" t="s">
        <v>389</v>
      </c>
      <c r="Y5" s="9" t="s">
        <v>8</v>
      </c>
      <c r="Z5" s="9" t="s">
        <v>381</v>
      </c>
    </row>
    <row r="6" spans="1:26" ht="29.1" customHeight="1">
      <c r="A6" s="100" t="s">
        <v>398</v>
      </c>
      <c r="B6" s="101"/>
      <c r="C6" s="101"/>
      <c r="D6" s="101"/>
      <c r="E6" s="101"/>
      <c r="F6" s="101"/>
      <c r="G6" s="101"/>
      <c r="H6" s="101"/>
      <c r="I6" s="101"/>
      <c r="J6" s="101"/>
      <c r="K6" s="101"/>
      <c r="L6" s="101"/>
      <c r="M6" s="101"/>
      <c r="N6" s="101"/>
      <c r="O6" s="101"/>
      <c r="P6" s="101"/>
      <c r="Q6" s="102"/>
      <c r="R6" s="103"/>
      <c r="S6" s="104"/>
      <c r="T6" s="104"/>
      <c r="U6" s="104"/>
      <c r="V6" s="104"/>
      <c r="W6" s="104"/>
      <c r="X6" s="104"/>
      <c r="Y6" s="104"/>
      <c r="Z6" s="105"/>
    </row>
    <row r="7" spans="1:26" ht="40.5" customHeight="1">
      <c r="A7" s="33" t="s">
        <v>377</v>
      </c>
      <c r="B7" s="33"/>
      <c r="C7" s="34"/>
      <c r="D7" s="42" t="s">
        <v>432</v>
      </c>
      <c r="E7" s="50">
        <v>230</v>
      </c>
      <c r="F7" s="50" t="s">
        <v>396</v>
      </c>
      <c r="G7" s="51" t="s">
        <v>397</v>
      </c>
      <c r="H7" s="43">
        <v>264250</v>
      </c>
      <c r="I7" s="43">
        <f>ROUND(H7*(1+19%),0)</f>
        <v>314458</v>
      </c>
      <c r="J7" s="36">
        <f>$E7*I7</f>
        <v>72325340</v>
      </c>
      <c r="K7" s="65">
        <v>255000</v>
      </c>
      <c r="L7" s="43">
        <f>ROUND(K7*(1+19%),0)</f>
        <v>303450</v>
      </c>
      <c r="M7" s="36">
        <f t="shared" ref="M7:M8" si="0">$E7*L7</f>
        <v>69793500</v>
      </c>
      <c r="N7" s="52">
        <f>H7/K7-1</f>
        <v>3.6274509803921662E-2</v>
      </c>
      <c r="O7" s="44">
        <f>X7</f>
        <v>259543</v>
      </c>
      <c r="P7" s="44">
        <f t="shared" ref="P7:Q7" si="1">Y7</f>
        <v>308856</v>
      </c>
      <c r="Q7" s="44">
        <f t="shared" si="1"/>
        <v>71036880</v>
      </c>
      <c r="R7" s="45">
        <f>ROUND(AVERAGE(H7,K7),0)</f>
        <v>259625</v>
      </c>
      <c r="S7" s="43">
        <f t="shared" ref="S7:S8" si="2">ROUND(R7*(1+19%),0)</f>
        <v>308954</v>
      </c>
      <c r="T7" s="36">
        <f t="shared" ref="T7:T8" si="3">$E7*S7</f>
        <v>71059420</v>
      </c>
      <c r="U7" s="46">
        <f>ROUND(GEOMEAN(H7,K7),0)</f>
        <v>259584</v>
      </c>
      <c r="V7" s="43">
        <f t="shared" ref="V7:V8" si="4">ROUND(U7*(1+19%),0)</f>
        <v>308905</v>
      </c>
      <c r="W7" s="36">
        <f t="shared" ref="W7:W8" si="5">$E7*V7</f>
        <v>71048150</v>
      </c>
      <c r="X7" s="46">
        <f>ROUND(HARMEAN(H7,K7),0)</f>
        <v>259543</v>
      </c>
      <c r="Y7" s="43">
        <f t="shared" ref="Y7:Y8" si="6">ROUND(X7*(1+19%),0)</f>
        <v>308856</v>
      </c>
      <c r="Z7" s="36">
        <f t="shared" ref="Z7:Z8" si="7">$E7*Y7</f>
        <v>71036880</v>
      </c>
    </row>
    <row r="8" spans="1:26" ht="50.1" customHeight="1">
      <c r="A8" s="33" t="s">
        <v>380</v>
      </c>
      <c r="B8" s="33"/>
      <c r="C8" s="34"/>
      <c r="D8" s="42" t="s">
        <v>433</v>
      </c>
      <c r="E8" s="50">
        <v>5</v>
      </c>
      <c r="F8" s="50" t="s">
        <v>396</v>
      </c>
      <c r="G8" s="51" t="s">
        <v>397</v>
      </c>
      <c r="H8" s="43">
        <v>555862</v>
      </c>
      <c r="I8" s="43">
        <f>ROUND(H8*(1+19%),0)</f>
        <v>661476</v>
      </c>
      <c r="J8" s="36">
        <f>$E8*I8</f>
        <v>3307380</v>
      </c>
      <c r="K8" s="43">
        <v>540000</v>
      </c>
      <c r="L8" s="43">
        <f>ROUND(K8*(1+19%),0)</f>
        <v>642600</v>
      </c>
      <c r="M8" s="36">
        <f t="shared" si="0"/>
        <v>3213000</v>
      </c>
      <c r="N8" s="52">
        <f>H8/K8-1</f>
        <v>2.9374074074073997E-2</v>
      </c>
      <c r="O8" s="44">
        <f>X8</f>
        <v>547816</v>
      </c>
      <c r="P8" s="44">
        <f t="shared" ref="P8" si="8">Y8</f>
        <v>651901</v>
      </c>
      <c r="Q8" s="44">
        <f t="shared" ref="Q8" si="9">Z8</f>
        <v>3259505</v>
      </c>
      <c r="R8" s="45">
        <f>ROUND(AVERAGE(H8,K8),0)</f>
        <v>547931</v>
      </c>
      <c r="S8" s="43">
        <f t="shared" si="2"/>
        <v>652038</v>
      </c>
      <c r="T8" s="36">
        <f t="shared" si="3"/>
        <v>3260190</v>
      </c>
      <c r="U8" s="46">
        <f>ROUND(GEOMEAN(H8,K8),0)</f>
        <v>547874</v>
      </c>
      <c r="V8" s="43">
        <f t="shared" si="4"/>
        <v>651970</v>
      </c>
      <c r="W8" s="36">
        <f t="shared" si="5"/>
        <v>3259850</v>
      </c>
      <c r="X8" s="46">
        <f>ROUND(HARMEAN(H8,K8),0)</f>
        <v>547816</v>
      </c>
      <c r="Y8" s="43">
        <f t="shared" si="6"/>
        <v>651901</v>
      </c>
      <c r="Z8" s="36">
        <f t="shared" si="7"/>
        <v>3259505</v>
      </c>
    </row>
    <row r="9" spans="1:26" ht="32.450000000000003" customHeight="1">
      <c r="A9" s="100" t="s">
        <v>399</v>
      </c>
      <c r="B9" s="101"/>
      <c r="C9" s="101"/>
      <c r="D9" s="101"/>
      <c r="E9" s="101"/>
      <c r="F9" s="101"/>
      <c r="G9" s="101"/>
      <c r="H9" s="101"/>
      <c r="I9" s="101"/>
      <c r="J9" s="101"/>
      <c r="K9" s="101"/>
      <c r="L9" s="101"/>
      <c r="M9" s="101"/>
      <c r="N9" s="101"/>
      <c r="O9" s="101"/>
      <c r="P9" s="101"/>
      <c r="Q9" s="102"/>
      <c r="R9" s="103"/>
      <c r="S9" s="104"/>
      <c r="T9" s="104"/>
      <c r="U9" s="104"/>
      <c r="V9" s="104"/>
      <c r="W9" s="104"/>
      <c r="X9" s="104"/>
      <c r="Y9" s="104"/>
      <c r="Z9" s="105"/>
    </row>
    <row r="10" spans="1:26" ht="40.5" customHeight="1">
      <c r="A10" s="33" t="s">
        <v>390</v>
      </c>
      <c r="B10" s="33"/>
      <c r="C10" s="34"/>
      <c r="D10" s="42" t="s">
        <v>393</v>
      </c>
      <c r="E10" s="35">
        <v>1</v>
      </c>
      <c r="F10" s="35" t="s">
        <v>396</v>
      </c>
      <c r="G10" s="11" t="s">
        <v>397</v>
      </c>
      <c r="H10" s="43">
        <v>8059500</v>
      </c>
      <c r="I10" s="43">
        <f t="shared" ref="I10:I12" si="10">ROUND(H10*(1+19%),0)</f>
        <v>9590805</v>
      </c>
      <c r="J10" s="36">
        <f t="shared" ref="J10:J12" si="11">$E10*I10</f>
        <v>9590805</v>
      </c>
      <c r="K10" s="43">
        <v>7800000</v>
      </c>
      <c r="L10" s="43">
        <f>ROUND(K10*(1+19%),0)</f>
        <v>9282000</v>
      </c>
      <c r="M10" s="36">
        <f t="shared" ref="M10:M12" si="12">$E10*L10</f>
        <v>9282000</v>
      </c>
      <c r="N10" s="52">
        <f t="shared" ref="N10:N12" si="13">H10/K10-1</f>
        <v>3.3269230769230829E-2</v>
      </c>
      <c r="O10" s="44">
        <f>X10</f>
        <v>7927627</v>
      </c>
      <c r="P10" s="44">
        <f t="shared" ref="P10:Q10" si="14">Y10</f>
        <v>9433876</v>
      </c>
      <c r="Q10" s="44">
        <f t="shared" si="14"/>
        <v>9433876</v>
      </c>
      <c r="R10" s="45">
        <f t="shared" ref="R10:R12" si="15">ROUND(AVERAGE(H10,K10),0)</f>
        <v>7929750</v>
      </c>
      <c r="S10" s="43">
        <f t="shared" ref="S10:S12" si="16">ROUND(R10*(1+19%),0)</f>
        <v>9436403</v>
      </c>
      <c r="T10" s="36">
        <f t="shared" ref="T10:T12" si="17">$E10*S10</f>
        <v>9436403</v>
      </c>
      <c r="U10" s="46">
        <f t="shared" ref="U10:U12" si="18">ROUND(GEOMEAN(H10,K10),0)</f>
        <v>7928688</v>
      </c>
      <c r="V10" s="43">
        <f t="shared" ref="V10:V12" si="19">ROUND(U10*(1+19%),0)</f>
        <v>9435139</v>
      </c>
      <c r="W10" s="36">
        <f t="shared" ref="W10:W12" si="20">$E10*V10</f>
        <v>9435139</v>
      </c>
      <c r="X10" s="46">
        <f t="shared" ref="X10:X12" si="21">ROUND(HARMEAN(H10,K10),0)</f>
        <v>7927627</v>
      </c>
      <c r="Y10" s="43">
        <f t="shared" ref="Y10:Y12" si="22">ROUND(X10*(1+19%),0)</f>
        <v>9433876</v>
      </c>
      <c r="Z10" s="36">
        <f t="shared" ref="Z10:Z12" si="23">$E10*Y10</f>
        <v>9433876</v>
      </c>
    </row>
    <row r="11" spans="1:26" ht="40.5" customHeight="1">
      <c r="A11" s="33" t="s">
        <v>391</v>
      </c>
      <c r="B11" s="33"/>
      <c r="C11" s="34"/>
      <c r="D11" s="42" t="s">
        <v>434</v>
      </c>
      <c r="E11" s="35">
        <v>1</v>
      </c>
      <c r="F11" s="35" t="s">
        <v>396</v>
      </c>
      <c r="G11" s="11" t="s">
        <v>397</v>
      </c>
      <c r="H11" s="43">
        <v>8059500</v>
      </c>
      <c r="I11" s="43">
        <f t="shared" si="10"/>
        <v>9590805</v>
      </c>
      <c r="J11" s="36">
        <f t="shared" si="11"/>
        <v>9590805</v>
      </c>
      <c r="K11" s="43">
        <v>7800000</v>
      </c>
      <c r="L11" s="43">
        <f>ROUND(K11*(1+19%),0)</f>
        <v>9282000</v>
      </c>
      <c r="M11" s="36">
        <f t="shared" si="12"/>
        <v>9282000</v>
      </c>
      <c r="N11" s="52">
        <f t="shared" si="13"/>
        <v>3.3269230769230829E-2</v>
      </c>
      <c r="O11" s="44">
        <f t="shared" ref="O11:O12" si="24">X11</f>
        <v>7927627</v>
      </c>
      <c r="P11" s="44">
        <f t="shared" ref="P11:P12" si="25">Y11</f>
        <v>9433876</v>
      </c>
      <c r="Q11" s="44">
        <f t="shared" ref="Q11:Q12" si="26">Z11</f>
        <v>9433876</v>
      </c>
      <c r="R11" s="45">
        <f t="shared" si="15"/>
        <v>7929750</v>
      </c>
      <c r="S11" s="43">
        <f t="shared" si="16"/>
        <v>9436403</v>
      </c>
      <c r="T11" s="36">
        <f t="shared" si="17"/>
        <v>9436403</v>
      </c>
      <c r="U11" s="46">
        <f t="shared" si="18"/>
        <v>7928688</v>
      </c>
      <c r="V11" s="43">
        <f t="shared" si="19"/>
        <v>9435139</v>
      </c>
      <c r="W11" s="36">
        <f t="shared" si="20"/>
        <v>9435139</v>
      </c>
      <c r="X11" s="46">
        <f t="shared" si="21"/>
        <v>7927627</v>
      </c>
      <c r="Y11" s="43">
        <f t="shared" si="22"/>
        <v>9433876</v>
      </c>
      <c r="Z11" s="36">
        <f t="shared" si="23"/>
        <v>9433876</v>
      </c>
    </row>
    <row r="12" spans="1:26" ht="40.5" customHeight="1">
      <c r="A12" s="33" t="s">
        <v>392</v>
      </c>
      <c r="B12" s="33"/>
      <c r="C12" s="34"/>
      <c r="D12" s="42" t="s">
        <v>394</v>
      </c>
      <c r="E12" s="35">
        <v>1</v>
      </c>
      <c r="F12" s="35" t="s">
        <v>396</v>
      </c>
      <c r="G12" s="11" t="s">
        <v>397</v>
      </c>
      <c r="H12" s="43">
        <v>53713125</v>
      </c>
      <c r="I12" s="43">
        <f t="shared" si="10"/>
        <v>63918619</v>
      </c>
      <c r="J12" s="36">
        <f t="shared" si="11"/>
        <v>63918619</v>
      </c>
      <c r="K12" s="43">
        <v>51000000</v>
      </c>
      <c r="L12" s="43">
        <f>ROUND(K12*(1+19%),0)</f>
        <v>60690000</v>
      </c>
      <c r="M12" s="36">
        <f t="shared" si="12"/>
        <v>60690000</v>
      </c>
      <c r="N12" s="52">
        <f t="shared" si="13"/>
        <v>5.3198529411764728E-2</v>
      </c>
      <c r="O12" s="44">
        <f t="shared" si="24"/>
        <v>52321414</v>
      </c>
      <c r="P12" s="44">
        <f t="shared" si="25"/>
        <v>62262483</v>
      </c>
      <c r="Q12" s="44">
        <f t="shared" si="26"/>
        <v>62262483</v>
      </c>
      <c r="R12" s="45">
        <f t="shared" si="15"/>
        <v>52356563</v>
      </c>
      <c r="S12" s="43">
        <f t="shared" si="16"/>
        <v>62304310</v>
      </c>
      <c r="T12" s="36">
        <f t="shared" si="17"/>
        <v>62304310</v>
      </c>
      <c r="U12" s="46">
        <f t="shared" si="18"/>
        <v>52338985</v>
      </c>
      <c r="V12" s="43">
        <f t="shared" si="19"/>
        <v>62283392</v>
      </c>
      <c r="W12" s="36">
        <f t="shared" si="20"/>
        <v>62283392</v>
      </c>
      <c r="X12" s="46">
        <f t="shared" si="21"/>
        <v>52321414</v>
      </c>
      <c r="Y12" s="43">
        <f t="shared" si="22"/>
        <v>62262483</v>
      </c>
      <c r="Z12" s="36">
        <f t="shared" si="23"/>
        <v>62262483</v>
      </c>
    </row>
    <row r="13" spans="1:26" ht="29.1" customHeight="1">
      <c r="A13" s="100" t="s">
        <v>431</v>
      </c>
      <c r="B13" s="101"/>
      <c r="C13" s="101"/>
      <c r="D13" s="101"/>
      <c r="E13" s="101"/>
      <c r="F13" s="101"/>
      <c r="G13" s="101"/>
      <c r="H13" s="101"/>
      <c r="I13" s="101"/>
      <c r="J13" s="101"/>
      <c r="K13" s="101"/>
      <c r="L13" s="101"/>
      <c r="M13" s="101"/>
      <c r="N13" s="101"/>
      <c r="O13" s="101"/>
      <c r="P13" s="101"/>
      <c r="Q13" s="102"/>
      <c r="R13" s="103"/>
      <c r="S13" s="104"/>
      <c r="T13" s="104"/>
      <c r="U13" s="104"/>
      <c r="V13" s="104"/>
      <c r="W13" s="104"/>
      <c r="X13" s="104"/>
      <c r="Y13" s="104"/>
      <c r="Z13" s="105"/>
    </row>
    <row r="14" spans="1:26" ht="40.5" customHeight="1">
      <c r="A14" s="33" t="s">
        <v>377</v>
      </c>
      <c r="B14" s="33"/>
      <c r="C14" s="34"/>
      <c r="D14" s="42" t="s">
        <v>435</v>
      </c>
      <c r="E14" s="50">
        <v>1</v>
      </c>
      <c r="F14" s="50" t="s">
        <v>396</v>
      </c>
      <c r="G14" s="51" t="s">
        <v>397</v>
      </c>
      <c r="H14" s="43">
        <v>29375000</v>
      </c>
      <c r="I14" s="43">
        <f>ROUND(H14*(1+19%),0)</f>
        <v>34956250</v>
      </c>
      <c r="J14" s="36">
        <f>$E14*I14</f>
        <v>34956250</v>
      </c>
      <c r="K14" s="43">
        <v>27700000</v>
      </c>
      <c r="L14" s="43">
        <f>ROUND(K14*(1+19%),0)</f>
        <v>32963000</v>
      </c>
      <c r="M14" s="36">
        <f t="shared" ref="M14:M15" si="27">$E14*L14</f>
        <v>32963000</v>
      </c>
      <c r="N14" s="52">
        <f>H14/K14-1</f>
        <v>6.0469314079422354E-2</v>
      </c>
      <c r="O14" s="44">
        <f>X14</f>
        <v>28512922</v>
      </c>
      <c r="P14" s="44">
        <f t="shared" ref="P14:P15" si="28">Y14</f>
        <v>33930377</v>
      </c>
      <c r="Q14" s="44">
        <f t="shared" ref="Q14:Q15" si="29">Z14</f>
        <v>33930377</v>
      </c>
      <c r="R14" s="45">
        <f>ROUND(AVERAGE(H14,K14),0)</f>
        <v>28537500</v>
      </c>
      <c r="S14" s="43">
        <f t="shared" ref="S14:S15" si="30">ROUND(R14*(1+19%),0)</f>
        <v>33959625</v>
      </c>
      <c r="T14" s="36">
        <f t="shared" ref="T14:T15" si="31">$E14*S14</f>
        <v>33959625</v>
      </c>
      <c r="U14" s="46">
        <f>ROUND(GEOMEAN(H14,K14),0)</f>
        <v>28525208</v>
      </c>
      <c r="V14" s="43">
        <f t="shared" ref="V14:V15" si="32">ROUND(U14*(1+19%),0)</f>
        <v>33944998</v>
      </c>
      <c r="W14" s="36">
        <f t="shared" ref="W14:W15" si="33">$E14*V14</f>
        <v>33944998</v>
      </c>
      <c r="X14" s="46">
        <f>ROUND(HARMEAN(H14,K14),0)</f>
        <v>28512922</v>
      </c>
      <c r="Y14" s="43">
        <f t="shared" ref="Y14:Y15" si="34">ROUND(X14*(1+19%),0)</f>
        <v>33930377</v>
      </c>
      <c r="Z14" s="36">
        <f t="shared" ref="Z14:Z15" si="35">$E14*Y14</f>
        <v>33930377</v>
      </c>
    </row>
    <row r="15" spans="1:26" ht="40.5" customHeight="1">
      <c r="A15" s="33" t="s">
        <v>380</v>
      </c>
      <c r="B15" s="33"/>
      <c r="C15" s="34"/>
      <c r="D15" s="42" t="s">
        <v>436</v>
      </c>
      <c r="E15" s="50">
        <v>12</v>
      </c>
      <c r="F15" s="50" t="s">
        <v>437</v>
      </c>
      <c r="G15" s="51" t="s">
        <v>440</v>
      </c>
      <c r="H15" s="43">
        <v>329062.5</v>
      </c>
      <c r="I15" s="43">
        <f>ROUND(H15*(1+19%),0)</f>
        <v>391584</v>
      </c>
      <c r="J15" s="36">
        <f>$E15*I15</f>
        <v>4699008</v>
      </c>
      <c r="K15" s="43">
        <v>302000</v>
      </c>
      <c r="L15" s="43">
        <f>ROUND(K15*(1+19%),0)</f>
        <v>359380</v>
      </c>
      <c r="M15" s="36">
        <f t="shared" si="27"/>
        <v>4312560</v>
      </c>
      <c r="N15" s="52">
        <f>H15/K15-1</f>
        <v>8.9610927152317776E-2</v>
      </c>
      <c r="O15" s="44">
        <f>X15</f>
        <v>314951</v>
      </c>
      <c r="P15" s="44">
        <f t="shared" si="28"/>
        <v>374792</v>
      </c>
      <c r="Q15" s="44">
        <f t="shared" si="29"/>
        <v>4497504</v>
      </c>
      <c r="R15" s="45">
        <f>ROUND(AVERAGE(H15,K15),0)</f>
        <v>315531</v>
      </c>
      <c r="S15" s="43">
        <f t="shared" si="30"/>
        <v>375482</v>
      </c>
      <c r="T15" s="36">
        <f t="shared" si="31"/>
        <v>4505784</v>
      </c>
      <c r="U15" s="46">
        <f>ROUND(GEOMEAN(H15,K15),0)</f>
        <v>315241</v>
      </c>
      <c r="V15" s="43">
        <f t="shared" si="32"/>
        <v>375137</v>
      </c>
      <c r="W15" s="36">
        <f t="shared" si="33"/>
        <v>4501644</v>
      </c>
      <c r="X15" s="46">
        <f>ROUND(HARMEAN(H15,K15),0)</f>
        <v>314951</v>
      </c>
      <c r="Y15" s="43">
        <f t="shared" si="34"/>
        <v>374792</v>
      </c>
      <c r="Z15" s="36">
        <f t="shared" si="35"/>
        <v>4497504</v>
      </c>
    </row>
    <row r="16" spans="1:26" ht="16.5" thickBot="1">
      <c r="A16" s="95" t="s">
        <v>379</v>
      </c>
      <c r="B16" s="95"/>
      <c r="C16" s="95"/>
      <c r="D16" s="95"/>
      <c r="E16" s="95"/>
      <c r="F16" s="95"/>
      <c r="G16" s="95"/>
      <c r="H16" s="38"/>
      <c r="I16" s="38"/>
      <c r="J16" s="37">
        <f>SUM(J7:J8,J10:J12,J14:J15)</f>
        <v>198388207</v>
      </c>
      <c r="K16" s="38"/>
      <c r="L16" s="38"/>
      <c r="M16" s="37">
        <f>SUM(M7:M8,M10:M12,M14:M15)</f>
        <v>189536060</v>
      </c>
      <c r="N16" s="53"/>
      <c r="O16" s="40"/>
      <c r="P16" s="37"/>
      <c r="Q16" s="37">
        <f>SUM(Q6:Q15)</f>
        <v>193854501</v>
      </c>
      <c r="R16" s="28"/>
      <c r="S16" s="28"/>
      <c r="T16" s="37">
        <f>SUM(T6:T15)</f>
        <v>193962135</v>
      </c>
      <c r="U16" s="16"/>
      <c r="V16" s="16"/>
      <c r="W16" s="37">
        <f>SUM(W6:W15)</f>
        <v>193908312</v>
      </c>
      <c r="X16" s="16"/>
      <c r="Y16" s="16"/>
      <c r="Z16" s="37">
        <f>SUM(Z6:Z15)</f>
        <v>193854501</v>
      </c>
    </row>
    <row r="17" spans="1:26" ht="12.6" customHeight="1">
      <c r="A17" s="86" t="s">
        <v>441</v>
      </c>
      <c r="B17" s="87"/>
      <c r="C17" s="87"/>
      <c r="D17" s="87"/>
      <c r="E17" s="87"/>
      <c r="F17" s="87"/>
      <c r="G17" s="87"/>
      <c r="H17" s="87"/>
      <c r="I17" s="87"/>
      <c r="J17" s="87"/>
      <c r="K17" s="87"/>
      <c r="L17" s="87"/>
      <c r="M17" s="87"/>
      <c r="N17" s="87"/>
      <c r="O17" s="87"/>
      <c r="P17" s="87"/>
      <c r="Q17" s="88"/>
      <c r="R17" s="30"/>
      <c r="S17" s="30"/>
      <c r="T17" s="30"/>
      <c r="U17" s="13"/>
      <c r="V17" s="13"/>
      <c r="W17" s="13"/>
      <c r="X17" s="13"/>
      <c r="Y17" s="13"/>
      <c r="Z17" s="13"/>
    </row>
    <row r="18" spans="1:26">
      <c r="A18" s="89"/>
      <c r="B18" s="90"/>
      <c r="C18" s="90"/>
      <c r="D18" s="90"/>
      <c r="E18" s="90"/>
      <c r="F18" s="90"/>
      <c r="G18" s="90"/>
      <c r="H18" s="90"/>
      <c r="I18" s="90"/>
      <c r="J18" s="90"/>
      <c r="K18" s="90"/>
      <c r="L18" s="90"/>
      <c r="M18" s="90"/>
      <c r="N18" s="90"/>
      <c r="O18" s="90"/>
      <c r="P18" s="90"/>
      <c r="Q18" s="91"/>
      <c r="R18" s="29"/>
      <c r="S18" s="29"/>
      <c r="T18" s="29"/>
      <c r="U18" s="13"/>
      <c r="V18" s="13"/>
      <c r="W18" s="13"/>
      <c r="X18" s="13"/>
      <c r="Y18" s="13"/>
      <c r="Z18" s="13"/>
    </row>
    <row r="19" spans="1:26">
      <c r="A19" s="89"/>
      <c r="B19" s="90"/>
      <c r="C19" s="90"/>
      <c r="D19" s="90"/>
      <c r="E19" s="90"/>
      <c r="F19" s="90"/>
      <c r="G19" s="90"/>
      <c r="H19" s="90"/>
      <c r="I19" s="90"/>
      <c r="J19" s="90"/>
      <c r="K19" s="90"/>
      <c r="L19" s="90"/>
      <c r="M19" s="90"/>
      <c r="N19" s="90"/>
      <c r="O19" s="90"/>
      <c r="P19" s="90"/>
      <c r="Q19" s="91"/>
      <c r="R19" s="29"/>
      <c r="S19" s="29"/>
      <c r="T19" s="29"/>
      <c r="U19" s="13"/>
      <c r="V19" s="13"/>
      <c r="W19" s="13"/>
      <c r="X19" s="13"/>
      <c r="Y19" s="13"/>
      <c r="Z19" s="13"/>
    </row>
    <row r="20" spans="1:26" ht="13.5" thickBot="1">
      <c r="A20" s="92"/>
      <c r="B20" s="93"/>
      <c r="C20" s="93"/>
      <c r="D20" s="93"/>
      <c r="E20" s="93"/>
      <c r="F20" s="93"/>
      <c r="G20" s="93"/>
      <c r="H20" s="93"/>
      <c r="I20" s="93"/>
      <c r="J20" s="93"/>
      <c r="K20" s="93"/>
      <c r="L20" s="93"/>
      <c r="M20" s="93"/>
      <c r="N20" s="93"/>
      <c r="O20" s="93"/>
      <c r="P20" s="93"/>
      <c r="Q20" s="94"/>
      <c r="R20" s="29"/>
      <c r="S20" s="29"/>
      <c r="T20" s="29"/>
      <c r="U20" s="13"/>
      <c r="V20" s="13"/>
      <c r="W20" s="13"/>
      <c r="X20" s="13"/>
      <c r="Y20" s="13"/>
      <c r="Z20" s="13"/>
    </row>
    <row r="22" spans="1:26">
      <c r="O22" s="39"/>
      <c r="P22" s="39"/>
    </row>
    <row r="23" spans="1:26">
      <c r="M23" s="41"/>
      <c r="N23" s="41"/>
    </row>
  </sheetData>
  <sheetProtection algorithmName="SHA-512" hashValue="78tj+E3QNK67EthzLEK4FnefBhWrfToUgp1QwaR2vGcJtqcjnGgpR8vnRldKh2jlk74Avsy7IOQjh1ICzTO7FQ==" saltValue="/MCbyQ80Gc0vzkKJO1gDqQ==" spinCount="100000" sheet="1" objects="1" scenarios="1"/>
  <mergeCells count="20">
    <mergeCell ref="A17:Q20"/>
    <mergeCell ref="A16:G16"/>
    <mergeCell ref="K4:M4"/>
    <mergeCell ref="X4:Z4"/>
    <mergeCell ref="U4:W4"/>
    <mergeCell ref="N4:N5"/>
    <mergeCell ref="A6:Q6"/>
    <mergeCell ref="A9:Q9"/>
    <mergeCell ref="R6:Z6"/>
    <mergeCell ref="R9:Z9"/>
    <mergeCell ref="A13:Q13"/>
    <mergeCell ref="R13:Z13"/>
    <mergeCell ref="R1:T2"/>
    <mergeCell ref="O4:Q4"/>
    <mergeCell ref="A4:G4"/>
    <mergeCell ref="R4:T4"/>
    <mergeCell ref="A3:Q3"/>
    <mergeCell ref="H4:J4"/>
    <mergeCell ref="A1:M1"/>
    <mergeCell ref="A2:M2"/>
  </mergeCells>
  <phoneticPr fontId="19" type="noConversion"/>
  <conditionalFormatting sqref="A1:A2">
    <cfRule type="duplicateValues" dxfId="4" priority="1"/>
  </conditionalFormatting>
  <printOptions horizontalCentered="1"/>
  <pageMargins left="0.74803149606299213" right="0.74803149606299213" top="0.98425196850393704" bottom="0.98425196850393704" header="0.51181102362204722" footer="0.51181102362204722"/>
  <pageSetup paperSize="41" scale="65" orientation="landscape" r:id="rId1"/>
  <headerFooter>
    <oddHeader>&amp;L&amp;"Calibri"&amp;15&amp;K000000 Información Pública Clasificada&amp;1#_x000D_</oddHead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A32"/>
  <sheetViews>
    <sheetView showGridLines="0" tabSelected="1" topLeftCell="C1" zoomScale="63" zoomScaleNormal="63" workbookViewId="0">
      <selection activeCell="I7" sqref="I7"/>
    </sheetView>
  </sheetViews>
  <sheetFormatPr baseColWidth="10" defaultColWidth="9.140625" defaultRowHeight="12.75"/>
  <cols>
    <col min="1" max="1" width="10.7109375" style="6" bestFit="1" customWidth="1"/>
    <col min="2" max="2" width="11.140625" style="6" bestFit="1" customWidth="1"/>
    <col min="3" max="3" width="14.5703125" style="6" bestFit="1" customWidth="1"/>
    <col min="4" max="4" width="46" style="6" customWidth="1"/>
    <col min="5" max="6" width="13.140625" style="6" customWidth="1"/>
    <col min="7" max="7" width="11.140625" style="12" customWidth="1"/>
    <col min="8" max="11" width="20.85546875" style="12" customWidth="1"/>
    <col min="12" max="12" width="22.7109375" style="12" bestFit="1" customWidth="1"/>
    <col min="13" max="15" width="20.85546875" style="12" customWidth="1"/>
    <col min="16" max="18" width="21.5703125" style="6" customWidth="1"/>
    <col min="19" max="21" width="23.7109375" style="6" hidden="1" customWidth="1"/>
    <col min="22" max="24" width="24.42578125" style="6" hidden="1" customWidth="1"/>
    <col min="25" max="27" width="23.7109375" style="6" hidden="1" customWidth="1"/>
  </cols>
  <sheetData>
    <row r="1" spans="1:27" s="4" customFormat="1" ht="33.75" customHeight="1">
      <c r="A1" s="80" t="s">
        <v>0</v>
      </c>
      <c r="B1" s="81"/>
      <c r="C1" s="81"/>
      <c r="D1" s="81"/>
      <c r="E1" s="81"/>
      <c r="F1" s="81"/>
      <c r="G1" s="81"/>
      <c r="H1" s="81"/>
      <c r="I1" s="81"/>
      <c r="J1" s="81"/>
      <c r="K1" s="81"/>
      <c r="L1" s="81"/>
      <c r="M1" s="81"/>
      <c r="N1" s="82"/>
      <c r="O1" s="48"/>
      <c r="P1" s="24"/>
      <c r="Q1" s="48"/>
      <c r="R1" s="27"/>
      <c r="S1" s="68"/>
      <c r="T1" s="69"/>
      <c r="U1" s="69"/>
      <c r="V1" s="14"/>
      <c r="W1" s="14"/>
      <c r="X1" s="14"/>
      <c r="Y1" s="14"/>
      <c r="Z1" s="14"/>
      <c r="AA1" s="14"/>
    </row>
    <row r="2" spans="1:27" s="4" customFormat="1" ht="38.25" customHeight="1">
      <c r="A2" s="83" t="s">
        <v>376</v>
      </c>
      <c r="B2" s="84"/>
      <c r="C2" s="84"/>
      <c r="D2" s="84"/>
      <c r="E2" s="84"/>
      <c r="F2" s="84"/>
      <c r="G2" s="84"/>
      <c r="H2" s="84"/>
      <c r="I2" s="84"/>
      <c r="J2" s="84"/>
      <c r="K2" s="84"/>
      <c r="L2" s="84"/>
      <c r="M2" s="84"/>
      <c r="N2" s="85"/>
      <c r="O2" s="25"/>
      <c r="P2" s="25"/>
      <c r="Q2" s="25"/>
      <c r="R2" s="26"/>
      <c r="S2" s="68"/>
      <c r="T2" s="69"/>
      <c r="U2" s="69"/>
      <c r="V2" s="14"/>
      <c r="W2" s="14"/>
      <c r="X2" s="14"/>
      <c r="Y2" s="14"/>
      <c r="Z2" s="14"/>
      <c r="AA2" s="14"/>
    </row>
    <row r="3" spans="1:27" ht="15.75" hidden="1">
      <c r="A3" s="77"/>
      <c r="B3" s="78"/>
      <c r="C3" s="78"/>
      <c r="D3" s="78"/>
      <c r="E3" s="78"/>
      <c r="F3" s="78"/>
      <c r="G3" s="78"/>
      <c r="H3" s="78"/>
      <c r="I3" s="78"/>
      <c r="J3" s="78"/>
      <c r="K3" s="78"/>
      <c r="L3" s="78"/>
      <c r="M3" s="78"/>
      <c r="N3" s="78"/>
      <c r="O3" s="78"/>
      <c r="P3" s="78"/>
      <c r="Q3" s="78"/>
      <c r="R3" s="79"/>
      <c r="S3" s="31"/>
      <c r="T3" s="49"/>
      <c r="U3" s="32"/>
      <c r="V3" s="15"/>
      <c r="W3" s="15"/>
      <c r="X3" s="15"/>
      <c r="Y3" s="15"/>
      <c r="Z3" s="15"/>
      <c r="AA3" s="15"/>
    </row>
    <row r="4" spans="1:27" ht="58.5" customHeight="1">
      <c r="A4" s="71" t="s">
        <v>1</v>
      </c>
      <c r="B4" s="72"/>
      <c r="C4" s="72"/>
      <c r="D4" s="72"/>
      <c r="E4" s="72"/>
      <c r="F4" s="72"/>
      <c r="G4" s="73"/>
      <c r="H4" s="74" t="s">
        <v>423</v>
      </c>
      <c r="I4" s="75"/>
      <c r="J4" s="75"/>
      <c r="K4" s="76"/>
      <c r="L4" s="74" t="s">
        <v>400</v>
      </c>
      <c r="M4" s="75"/>
      <c r="N4" s="76"/>
      <c r="O4" s="98" t="s">
        <v>387</v>
      </c>
      <c r="P4" s="70" t="str">
        <f>S4</f>
        <v>PROMEDIO SIMPLE (RESPECTO A PRECIOS DE REFERENCIA CON VARIACIÓN POSITIVA FRENTE A HISTÓRICOS E HISTÓRICOS 2024)</v>
      </c>
      <c r="Q4" s="70"/>
      <c r="R4" s="70"/>
      <c r="S4" s="74" t="s">
        <v>402</v>
      </c>
      <c r="T4" s="75"/>
      <c r="U4" s="76"/>
      <c r="V4" s="74" t="s">
        <v>403</v>
      </c>
      <c r="W4" s="75"/>
      <c r="X4" s="76"/>
      <c r="Y4" s="74" t="s">
        <v>404</v>
      </c>
      <c r="Z4" s="75"/>
      <c r="AA4" s="76"/>
    </row>
    <row r="5" spans="1:27" s="5" customFormat="1" ht="60" customHeight="1">
      <c r="A5" s="8" t="s">
        <v>2</v>
      </c>
      <c r="B5" s="9" t="s">
        <v>3</v>
      </c>
      <c r="C5" s="9" t="s">
        <v>4</v>
      </c>
      <c r="D5" s="9" t="s">
        <v>5</v>
      </c>
      <c r="E5" s="9" t="s">
        <v>6</v>
      </c>
      <c r="F5" s="9" t="s">
        <v>395</v>
      </c>
      <c r="G5" s="9" t="s">
        <v>7</v>
      </c>
      <c r="H5" s="9" t="s">
        <v>388</v>
      </c>
      <c r="I5" s="9" t="s">
        <v>422</v>
      </c>
      <c r="J5" s="9" t="s">
        <v>382</v>
      </c>
      <c r="K5" s="9" t="s">
        <v>378</v>
      </c>
      <c r="L5" s="9" t="s">
        <v>388</v>
      </c>
      <c r="M5" s="9" t="s">
        <v>382</v>
      </c>
      <c r="N5" s="9" t="s">
        <v>378</v>
      </c>
      <c r="O5" s="99"/>
      <c r="P5" s="9" t="s">
        <v>389</v>
      </c>
      <c r="Q5" s="9" t="s">
        <v>8</v>
      </c>
      <c r="R5" s="9" t="s">
        <v>9</v>
      </c>
      <c r="S5" s="9" t="s">
        <v>389</v>
      </c>
      <c r="T5" s="9" t="s">
        <v>8</v>
      </c>
      <c r="U5" s="9" t="s">
        <v>381</v>
      </c>
      <c r="V5" s="9" t="s">
        <v>389</v>
      </c>
      <c r="W5" s="9" t="s">
        <v>8</v>
      </c>
      <c r="X5" s="9" t="s">
        <v>381</v>
      </c>
      <c r="Y5" s="9" t="s">
        <v>389</v>
      </c>
      <c r="Z5" s="9" t="s">
        <v>8</v>
      </c>
      <c r="AA5" s="9" t="s">
        <v>381</v>
      </c>
    </row>
    <row r="6" spans="1:27" ht="94.5" customHeight="1">
      <c r="A6" s="33" t="s">
        <v>377</v>
      </c>
      <c r="B6" s="33"/>
      <c r="C6" s="34"/>
      <c r="D6" s="54" t="s">
        <v>418</v>
      </c>
      <c r="E6" s="50">
        <v>20</v>
      </c>
      <c r="F6" s="50" t="s">
        <v>396</v>
      </c>
      <c r="G6" s="51" t="s">
        <v>397</v>
      </c>
      <c r="H6" s="43">
        <v>450000</v>
      </c>
      <c r="I6" s="43">
        <f>ROUND(H6*(1+5.1%),0)</f>
        <v>472950</v>
      </c>
      <c r="J6" s="43">
        <f>ROUND(I6*(1+19%),0)</f>
        <v>562811</v>
      </c>
      <c r="K6" s="36">
        <f>$E6*J6</f>
        <v>11256220</v>
      </c>
      <c r="L6" s="43">
        <v>739242</v>
      </c>
      <c r="M6" s="43">
        <f>ROUND(L6*(1+19%),0)</f>
        <v>879698</v>
      </c>
      <c r="N6" s="36">
        <f t="shared" ref="N6:N7" si="0">$E6*M6</f>
        <v>17593960</v>
      </c>
      <c r="O6" s="52">
        <f>H6/L6-1</f>
        <v>-0.39126835325914922</v>
      </c>
      <c r="P6" s="44">
        <f>S6</f>
        <v>606096</v>
      </c>
      <c r="Q6" s="44">
        <f t="shared" ref="Q6:R6" si="1">T6</f>
        <v>721254</v>
      </c>
      <c r="R6" s="44">
        <f t="shared" si="1"/>
        <v>14425080</v>
      </c>
      <c r="S6" s="45">
        <f>ROUND(AVERAGE(I6,L6),0)</f>
        <v>606096</v>
      </c>
      <c r="T6" s="43">
        <f t="shared" ref="T6:T7" si="2">ROUND(S6*(1+19%),0)</f>
        <v>721254</v>
      </c>
      <c r="U6" s="36">
        <f t="shared" ref="U6:U7" si="3">$E6*T6</f>
        <v>14425080</v>
      </c>
      <c r="V6" s="46">
        <f>ROUND(GEOMEAN(I6,L6),0)</f>
        <v>591291</v>
      </c>
      <c r="W6" s="43">
        <f t="shared" ref="W6:W7" si="4">ROUND(V6*(1+19%),0)</f>
        <v>703636</v>
      </c>
      <c r="X6" s="36">
        <f t="shared" ref="X6:X7" si="5">$E6*W6</f>
        <v>14072720</v>
      </c>
      <c r="Y6" s="46">
        <f>ROUND(HARMEAN(I6,L6),0)</f>
        <v>576847</v>
      </c>
      <c r="Z6" s="43">
        <f t="shared" ref="Z6:Z7" si="6">ROUND(Y6*(1+19%),0)</f>
        <v>686448</v>
      </c>
      <c r="AA6" s="36">
        <f t="shared" ref="AA6:AA7" si="7">$E6*Z6</f>
        <v>13728960</v>
      </c>
    </row>
    <row r="7" spans="1:27" ht="84" customHeight="1">
      <c r="A7" s="33" t="s">
        <v>380</v>
      </c>
      <c r="B7" s="33"/>
      <c r="C7" s="34"/>
      <c r="D7" s="54" t="s">
        <v>401</v>
      </c>
      <c r="E7" s="50">
        <v>20</v>
      </c>
      <c r="F7" s="50" t="s">
        <v>396</v>
      </c>
      <c r="G7" s="51" t="s">
        <v>397</v>
      </c>
      <c r="H7" s="43">
        <v>500000</v>
      </c>
      <c r="I7" s="43">
        <f>ROUND(H7*(1+5.1%),0)</f>
        <v>525500</v>
      </c>
      <c r="J7" s="43">
        <f>ROUND(I7*(1+19%),0)</f>
        <v>625345</v>
      </c>
      <c r="K7" s="36">
        <f>$E7*J7</f>
        <v>12506900</v>
      </c>
      <c r="L7" s="43">
        <v>567260</v>
      </c>
      <c r="M7" s="43">
        <f>ROUND(L7*(1+19%),0)</f>
        <v>675039</v>
      </c>
      <c r="N7" s="36">
        <f t="shared" si="0"/>
        <v>13500780</v>
      </c>
      <c r="O7" s="52">
        <f>H7/L7-1</f>
        <v>-0.11856996791594687</v>
      </c>
      <c r="P7" s="44">
        <f>S7</f>
        <v>546380</v>
      </c>
      <c r="Q7" s="44">
        <f t="shared" ref="Q7" si="8">T7</f>
        <v>650192</v>
      </c>
      <c r="R7" s="44">
        <f t="shared" ref="R7" si="9">U7</f>
        <v>13003840</v>
      </c>
      <c r="S7" s="45">
        <f>ROUND(AVERAGE(I7,L7),0)</f>
        <v>546380</v>
      </c>
      <c r="T7" s="43">
        <f t="shared" si="2"/>
        <v>650192</v>
      </c>
      <c r="U7" s="36">
        <f t="shared" si="3"/>
        <v>13003840</v>
      </c>
      <c r="V7" s="46">
        <f>ROUND(GEOMEAN(I7,L7),0)</f>
        <v>545981</v>
      </c>
      <c r="W7" s="43">
        <f t="shared" si="4"/>
        <v>649717</v>
      </c>
      <c r="X7" s="36">
        <f t="shared" si="5"/>
        <v>12994340</v>
      </c>
      <c r="Y7" s="46">
        <f>ROUND(HARMEAN(I7,L7),0)</f>
        <v>545582</v>
      </c>
      <c r="Z7" s="43">
        <f t="shared" si="6"/>
        <v>649243</v>
      </c>
      <c r="AA7" s="36">
        <f t="shared" si="7"/>
        <v>12984860</v>
      </c>
    </row>
    <row r="8" spans="1:27" ht="16.5" thickBot="1">
      <c r="A8" s="95" t="s">
        <v>379</v>
      </c>
      <c r="B8" s="95"/>
      <c r="C8" s="95"/>
      <c r="D8" s="95"/>
      <c r="E8" s="95"/>
      <c r="F8" s="95"/>
      <c r="G8" s="95"/>
      <c r="H8" s="38"/>
      <c r="I8" s="38"/>
      <c r="J8" s="38"/>
      <c r="K8" s="37">
        <f>SUM(K6:K7)</f>
        <v>23763120</v>
      </c>
      <c r="L8" s="38"/>
      <c r="M8" s="38"/>
      <c r="N8" s="37">
        <f>SUM(N6:N7)</f>
        <v>31094740</v>
      </c>
      <c r="O8" s="53"/>
      <c r="P8" s="40"/>
      <c r="Q8" s="37"/>
      <c r="R8" s="37">
        <f>SUM(R6:R7)</f>
        <v>27428920</v>
      </c>
      <c r="S8" s="28"/>
      <c r="T8" s="28"/>
      <c r="U8" s="37">
        <f>SUM(U6:U7)</f>
        <v>27428920</v>
      </c>
      <c r="V8" s="16"/>
      <c r="W8" s="16"/>
      <c r="X8" s="37">
        <f>SUM(X6:X7)</f>
        <v>27067060</v>
      </c>
      <c r="Y8" s="16"/>
      <c r="Z8" s="16"/>
      <c r="AA8" s="37">
        <f>SUM(AA6:AA7)</f>
        <v>26713820</v>
      </c>
    </row>
    <row r="9" spans="1:27" ht="12.6" customHeight="1">
      <c r="A9" s="86" t="s">
        <v>430</v>
      </c>
      <c r="B9" s="87"/>
      <c r="C9" s="87"/>
      <c r="D9" s="87"/>
      <c r="E9" s="87"/>
      <c r="F9" s="87"/>
      <c r="G9" s="87"/>
      <c r="H9" s="87"/>
      <c r="I9" s="87"/>
      <c r="J9" s="87"/>
      <c r="K9" s="87"/>
      <c r="L9" s="87"/>
      <c r="M9" s="87"/>
      <c r="N9" s="87"/>
      <c r="O9" s="87"/>
      <c r="P9" s="87"/>
      <c r="Q9" s="87"/>
      <c r="R9" s="88"/>
      <c r="S9" s="30"/>
      <c r="T9" s="30"/>
      <c r="U9" s="30"/>
      <c r="V9" s="13"/>
      <c r="W9" s="13"/>
      <c r="X9" s="13"/>
      <c r="Y9" s="13"/>
      <c r="Z9" s="13"/>
      <c r="AA9" s="13"/>
    </row>
    <row r="10" spans="1:27">
      <c r="A10" s="89"/>
      <c r="B10" s="90"/>
      <c r="C10" s="90"/>
      <c r="D10" s="90"/>
      <c r="E10" s="90"/>
      <c r="F10" s="90"/>
      <c r="G10" s="90"/>
      <c r="H10" s="90"/>
      <c r="I10" s="90"/>
      <c r="J10" s="90"/>
      <c r="K10" s="90"/>
      <c r="L10" s="90"/>
      <c r="M10" s="90"/>
      <c r="N10" s="90"/>
      <c r="O10" s="90"/>
      <c r="P10" s="90"/>
      <c r="Q10" s="90"/>
      <c r="R10" s="91"/>
      <c r="S10" s="29"/>
      <c r="T10" s="29"/>
      <c r="U10" s="29"/>
      <c r="V10" s="13"/>
      <c r="W10" s="13"/>
      <c r="X10" s="13"/>
      <c r="Y10" s="13"/>
      <c r="Z10" s="13"/>
      <c r="AA10" s="13"/>
    </row>
    <row r="11" spans="1:27">
      <c r="A11" s="89"/>
      <c r="B11" s="90"/>
      <c r="C11" s="90"/>
      <c r="D11" s="90"/>
      <c r="E11" s="90"/>
      <c r="F11" s="90"/>
      <c r="G11" s="90"/>
      <c r="H11" s="90"/>
      <c r="I11" s="90"/>
      <c r="J11" s="90"/>
      <c r="K11" s="90"/>
      <c r="L11" s="90"/>
      <c r="M11" s="90"/>
      <c r="N11" s="90"/>
      <c r="O11" s="90"/>
      <c r="P11" s="90"/>
      <c r="Q11" s="90"/>
      <c r="R11" s="91"/>
      <c r="S11" s="29"/>
      <c r="T11" s="29"/>
      <c r="U11" s="29"/>
      <c r="V11" s="13"/>
      <c r="W11" s="13"/>
      <c r="X11" s="13"/>
      <c r="Y11" s="13"/>
      <c r="Z11" s="13"/>
      <c r="AA11" s="13"/>
    </row>
    <row r="12" spans="1:27" ht="13.5" thickBot="1">
      <c r="A12" s="92"/>
      <c r="B12" s="93"/>
      <c r="C12" s="93"/>
      <c r="D12" s="93"/>
      <c r="E12" s="93"/>
      <c r="F12" s="93"/>
      <c r="G12" s="93"/>
      <c r="H12" s="93"/>
      <c r="I12" s="93"/>
      <c r="J12" s="93"/>
      <c r="K12" s="93"/>
      <c r="L12" s="93"/>
      <c r="M12" s="93"/>
      <c r="N12" s="93"/>
      <c r="O12" s="93"/>
      <c r="P12" s="93"/>
      <c r="Q12" s="93"/>
      <c r="R12" s="94"/>
      <c r="S12" s="29"/>
      <c r="T12" s="29"/>
      <c r="U12" s="29"/>
      <c r="V12" s="13"/>
      <c r="W12" s="13"/>
      <c r="X12" s="13"/>
      <c r="Y12" s="13"/>
      <c r="Z12" s="13"/>
      <c r="AA12" s="13"/>
    </row>
    <row r="14" spans="1:27">
      <c r="K14" s="106" t="s">
        <v>408</v>
      </c>
      <c r="L14" s="107" t="s">
        <v>407</v>
      </c>
      <c r="M14" s="107"/>
      <c r="N14" s="57" t="s">
        <v>410</v>
      </c>
      <c r="P14" s="39"/>
      <c r="Q14" s="39"/>
    </row>
    <row r="15" spans="1:27">
      <c r="K15" s="106"/>
      <c r="L15" s="55" t="s">
        <v>405</v>
      </c>
      <c r="M15" s="56">
        <f>ROUND(M16*(1+19%),0)</f>
        <v>795638</v>
      </c>
      <c r="N15" s="56">
        <f>ROUND(N16*(1+19%),0)</f>
        <v>837010</v>
      </c>
      <c r="O15" s="41"/>
    </row>
    <row r="16" spans="1:27">
      <c r="K16" s="106"/>
      <c r="L16" s="55" t="s">
        <v>406</v>
      </c>
      <c r="M16" s="56">
        <v>668603</v>
      </c>
      <c r="N16" s="56">
        <f>ROUND(M16*(1+5.2%),0)</f>
        <v>703370</v>
      </c>
    </row>
    <row r="17" spans="11:15">
      <c r="K17" s="106"/>
      <c r="L17" s="55" t="s">
        <v>411</v>
      </c>
      <c r="M17" s="56">
        <f>M16*20</f>
        <v>13372060</v>
      </c>
      <c r="N17" s="56">
        <f>N16*20</f>
        <v>14067400</v>
      </c>
    </row>
    <row r="19" spans="11:15">
      <c r="K19" s="106" t="s">
        <v>409</v>
      </c>
      <c r="L19" s="107" t="s">
        <v>407</v>
      </c>
      <c r="M19" s="107"/>
      <c r="N19" s="57" t="s">
        <v>410</v>
      </c>
    </row>
    <row r="20" spans="11:15">
      <c r="K20" s="106"/>
      <c r="L20" s="55" t="s">
        <v>405</v>
      </c>
      <c r="M20" s="56">
        <f>ROUND(M21*(1+19%),0)</f>
        <v>610535</v>
      </c>
      <c r="N20" s="56">
        <f>ROUND(N21*(1+19%),0)</f>
        <v>642283</v>
      </c>
      <c r="O20" s="58"/>
    </row>
    <row r="21" spans="11:15">
      <c r="K21" s="106"/>
      <c r="L21" s="55" t="s">
        <v>406</v>
      </c>
      <c r="M21" s="56">
        <v>513055</v>
      </c>
      <c r="N21" s="56">
        <f>ROUND(M21*(1+5.2%),0)</f>
        <v>539734</v>
      </c>
    </row>
    <row r="22" spans="11:15">
      <c r="K22" s="106"/>
      <c r="L22" s="55" t="s">
        <v>411</v>
      </c>
      <c r="M22" s="56">
        <f>M20*20</f>
        <v>12210700</v>
      </c>
      <c r="N22" s="56">
        <f>N21*20</f>
        <v>10794680</v>
      </c>
    </row>
    <row r="24" spans="11:15">
      <c r="K24" s="106" t="s">
        <v>408</v>
      </c>
      <c r="L24" s="107" t="s">
        <v>419</v>
      </c>
      <c r="M24" s="107"/>
      <c r="N24" s="57" t="s">
        <v>410</v>
      </c>
    </row>
    <row r="25" spans="11:15">
      <c r="K25" s="106"/>
      <c r="L25" s="55" t="s">
        <v>420</v>
      </c>
      <c r="M25" s="56">
        <f>ROUND(M26*(1+19%),0)</f>
        <v>837010</v>
      </c>
      <c r="N25" s="56">
        <f>ROUND(N26*(1+19%),0)</f>
        <v>879698</v>
      </c>
    </row>
    <row r="26" spans="11:15">
      <c r="K26" s="106"/>
      <c r="L26" s="55" t="s">
        <v>421</v>
      </c>
      <c r="M26" s="56">
        <v>703370</v>
      </c>
      <c r="N26" s="56">
        <f>ROUND(M26*(1+5.1%),0)</f>
        <v>739242</v>
      </c>
    </row>
    <row r="27" spans="11:15">
      <c r="K27" s="106"/>
      <c r="L27" s="55" t="s">
        <v>442</v>
      </c>
      <c r="M27" s="56">
        <f>M25*20</f>
        <v>16740200</v>
      </c>
      <c r="N27" s="56">
        <f>N25*20</f>
        <v>17593960</v>
      </c>
    </row>
    <row r="29" spans="11:15">
      <c r="K29" s="106" t="s">
        <v>409</v>
      </c>
      <c r="L29" s="107" t="s">
        <v>419</v>
      </c>
      <c r="M29" s="107"/>
      <c r="N29" s="57" t="s">
        <v>410</v>
      </c>
    </row>
    <row r="30" spans="11:15">
      <c r="K30" s="106"/>
      <c r="L30" s="55" t="s">
        <v>420</v>
      </c>
      <c r="M30" s="56">
        <f>ROUND(M31*(1+19%),0)</f>
        <v>642283</v>
      </c>
      <c r="N30" s="56">
        <f>ROUND(N31*(1+19%),0)</f>
        <v>675039</v>
      </c>
    </row>
    <row r="31" spans="11:15">
      <c r="K31" s="106"/>
      <c r="L31" s="55" t="s">
        <v>421</v>
      </c>
      <c r="M31" s="56">
        <v>539734</v>
      </c>
      <c r="N31" s="56">
        <f>ROUND(M31*(1+5.1%),0)</f>
        <v>567260</v>
      </c>
    </row>
    <row r="32" spans="11:15">
      <c r="K32" s="106"/>
      <c r="L32" s="55" t="s">
        <v>442</v>
      </c>
      <c r="M32" s="56">
        <f>M30*20</f>
        <v>12845660</v>
      </c>
      <c r="N32" s="56">
        <f>N30*20</f>
        <v>13500780</v>
      </c>
    </row>
  </sheetData>
  <sheetProtection algorithmName="SHA-512" hashValue="UtFmQQ1e/dLmg+N4+XdPBhrFAlZogs5zUIwYDCvqQmSTq48c7AzPTXjnois5UOOwnc3dbBxNdaHWIvuLyeGtMQ==" saltValue="Kj3GYejgUOUDLOEfZrKjhg==" spinCount="100000" sheet="1" objects="1" scenarios="1"/>
  <mergeCells count="22">
    <mergeCell ref="K24:K27"/>
    <mergeCell ref="L24:M24"/>
    <mergeCell ref="K29:K32"/>
    <mergeCell ref="L29:M29"/>
    <mergeCell ref="A8:G8"/>
    <mergeCell ref="A9:R12"/>
    <mergeCell ref="L14:M14"/>
    <mergeCell ref="L19:M19"/>
    <mergeCell ref="K14:K17"/>
    <mergeCell ref="K19:K22"/>
    <mergeCell ref="V4:X4"/>
    <mergeCell ref="Y4:AA4"/>
    <mergeCell ref="A1:N1"/>
    <mergeCell ref="S1:U2"/>
    <mergeCell ref="A2:N2"/>
    <mergeCell ref="A3:R3"/>
    <mergeCell ref="A4:G4"/>
    <mergeCell ref="H4:K4"/>
    <mergeCell ref="L4:N4"/>
    <mergeCell ref="O4:O5"/>
    <mergeCell ref="P4:R4"/>
    <mergeCell ref="S4:U4"/>
  </mergeCells>
  <conditionalFormatting sqref="A1:A2">
    <cfRule type="duplicateValues" dxfId="3" priority="1"/>
  </conditionalFormatting>
  <printOptions horizontalCentered="1"/>
  <pageMargins left="0.74803149606299213" right="0.74803149606299213" top="0.98425196850393704" bottom="0.98425196850393704" header="0.51181102362204722" footer="0.51181102362204722"/>
  <pageSetup paperSize="41" scale="65" orientation="landscape" r:id="rId1"/>
  <headerFooter>
    <oddHeader>&amp;L&amp;"Calibri"&amp;15&amp;K000000 Información Pública Clasificada&amp;1#_x000D_</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11"/>
  <sheetViews>
    <sheetView showGridLines="0" zoomScale="63" zoomScaleNormal="63" workbookViewId="0">
      <selection activeCell="F21" sqref="F21"/>
    </sheetView>
  </sheetViews>
  <sheetFormatPr baseColWidth="10" defaultColWidth="9.140625" defaultRowHeight="12.75"/>
  <cols>
    <col min="1" max="1" width="10.7109375" style="6" bestFit="1" customWidth="1"/>
    <col min="2" max="2" width="11.140625" style="6" bestFit="1" customWidth="1"/>
    <col min="3" max="3" width="14.5703125" style="6" bestFit="1" customWidth="1"/>
    <col min="4" max="4" width="46" style="6" customWidth="1"/>
    <col min="5" max="6" width="13.140625" style="6" customWidth="1"/>
    <col min="7" max="7" width="11.140625" style="12" customWidth="1"/>
    <col min="8" max="13" width="20.85546875" style="12" customWidth="1"/>
    <col min="14" max="16" width="21.5703125" style="6" customWidth="1"/>
    <col min="17" max="19" width="23.7109375" style="6" hidden="1" customWidth="1"/>
    <col min="20" max="22" width="24.140625" style="6" hidden="1" customWidth="1"/>
    <col min="23" max="25" width="23.7109375" style="6" hidden="1" customWidth="1"/>
  </cols>
  <sheetData>
    <row r="1" spans="1:25" s="4" customFormat="1" ht="33.75" customHeight="1">
      <c r="A1" s="80" t="s">
        <v>0</v>
      </c>
      <c r="B1" s="81"/>
      <c r="C1" s="81"/>
      <c r="D1" s="81"/>
      <c r="E1" s="81"/>
      <c r="F1" s="81"/>
      <c r="G1" s="81"/>
      <c r="H1" s="81"/>
      <c r="I1" s="81"/>
      <c r="J1" s="81"/>
      <c r="K1" s="81"/>
      <c r="L1" s="81"/>
      <c r="M1" s="82"/>
      <c r="N1" s="108"/>
      <c r="O1" s="109"/>
      <c r="P1" s="110"/>
      <c r="Q1" s="69"/>
      <c r="R1" s="69"/>
      <c r="S1" s="69"/>
      <c r="T1" s="14"/>
      <c r="U1" s="14"/>
      <c r="V1" s="14"/>
      <c r="W1" s="14"/>
      <c r="X1" s="14"/>
      <c r="Y1" s="14"/>
    </row>
    <row r="2" spans="1:25" s="4" customFormat="1" ht="38.25" customHeight="1">
      <c r="A2" s="83" t="s">
        <v>376</v>
      </c>
      <c r="B2" s="84"/>
      <c r="C2" s="84"/>
      <c r="D2" s="84"/>
      <c r="E2" s="84"/>
      <c r="F2" s="84"/>
      <c r="G2" s="84"/>
      <c r="H2" s="84"/>
      <c r="I2" s="84"/>
      <c r="J2" s="84"/>
      <c r="K2" s="84"/>
      <c r="L2" s="84"/>
      <c r="M2" s="85"/>
      <c r="N2" s="111"/>
      <c r="O2" s="112"/>
      <c r="P2" s="113"/>
      <c r="Q2" s="69"/>
      <c r="R2" s="69"/>
      <c r="S2" s="69"/>
      <c r="T2" s="14"/>
      <c r="U2" s="14"/>
      <c r="V2" s="14"/>
      <c r="W2" s="14"/>
      <c r="X2" s="14"/>
      <c r="Y2" s="14"/>
    </row>
    <row r="3" spans="1:25" ht="15.75" hidden="1">
      <c r="A3" s="77"/>
      <c r="B3" s="78"/>
      <c r="C3" s="78"/>
      <c r="D3" s="78"/>
      <c r="E3" s="78"/>
      <c r="F3" s="78"/>
      <c r="G3" s="78"/>
      <c r="H3" s="78"/>
      <c r="I3" s="78"/>
      <c r="J3" s="78"/>
      <c r="K3" s="78"/>
      <c r="L3" s="78"/>
      <c r="M3" s="78"/>
      <c r="N3" s="78"/>
      <c r="O3" s="78"/>
      <c r="P3" s="114"/>
      <c r="Q3" s="31"/>
      <c r="R3" s="49"/>
      <c r="S3" s="32"/>
      <c r="T3" s="15"/>
      <c r="U3" s="15"/>
      <c r="V3" s="15"/>
      <c r="W3" s="15"/>
      <c r="X3" s="15"/>
      <c r="Y3" s="15"/>
    </row>
    <row r="4" spans="1:25" ht="58.5" customHeight="1">
      <c r="A4" s="71" t="s">
        <v>1</v>
      </c>
      <c r="B4" s="72"/>
      <c r="C4" s="72"/>
      <c r="D4" s="72"/>
      <c r="E4" s="72"/>
      <c r="F4" s="72"/>
      <c r="G4" s="73"/>
      <c r="H4" s="74" t="s">
        <v>426</v>
      </c>
      <c r="I4" s="75"/>
      <c r="J4" s="76"/>
      <c r="K4" s="74" t="s">
        <v>427</v>
      </c>
      <c r="L4" s="75"/>
      <c r="M4" s="76"/>
      <c r="N4" s="70" t="str">
        <f>Q4</f>
        <v>PROMEDIO SIMPLE (RESPECTO A PRECIOS DE REFERENCIA)</v>
      </c>
      <c r="O4" s="70"/>
      <c r="P4" s="70"/>
      <c r="Q4" s="74" t="s">
        <v>383</v>
      </c>
      <c r="R4" s="75"/>
      <c r="S4" s="76"/>
      <c r="T4" s="74" t="s">
        <v>428</v>
      </c>
      <c r="U4" s="75"/>
      <c r="V4" s="97"/>
      <c r="W4" s="96" t="s">
        <v>385</v>
      </c>
      <c r="X4" s="75"/>
      <c r="Y4" s="97"/>
    </row>
    <row r="5" spans="1:25" s="5" customFormat="1" ht="60" customHeight="1">
      <c r="A5" s="8" t="s">
        <v>2</v>
      </c>
      <c r="B5" s="9" t="s">
        <v>3</v>
      </c>
      <c r="C5" s="9" t="s">
        <v>4</v>
      </c>
      <c r="D5" s="9" t="s">
        <v>5</v>
      </c>
      <c r="E5" s="9" t="s">
        <v>6</v>
      </c>
      <c r="F5" s="9" t="s">
        <v>395</v>
      </c>
      <c r="G5" s="9" t="s">
        <v>7</v>
      </c>
      <c r="H5" s="9" t="s">
        <v>388</v>
      </c>
      <c r="I5" s="9" t="s">
        <v>382</v>
      </c>
      <c r="J5" s="9" t="s">
        <v>378</v>
      </c>
      <c r="K5" s="9" t="s">
        <v>388</v>
      </c>
      <c r="L5" s="9" t="s">
        <v>382</v>
      </c>
      <c r="M5" s="9" t="s">
        <v>378</v>
      </c>
      <c r="N5" s="9" t="s">
        <v>389</v>
      </c>
      <c r="O5" s="9" t="s">
        <v>8</v>
      </c>
      <c r="P5" s="9" t="s">
        <v>9</v>
      </c>
      <c r="Q5" s="9" t="s">
        <v>389</v>
      </c>
      <c r="R5" s="9" t="s">
        <v>8</v>
      </c>
      <c r="S5" s="9" t="s">
        <v>381</v>
      </c>
      <c r="T5" s="9" t="s">
        <v>389</v>
      </c>
      <c r="U5" s="9" t="s">
        <v>8</v>
      </c>
      <c r="V5" s="9" t="s">
        <v>381</v>
      </c>
      <c r="W5" s="9" t="s">
        <v>389</v>
      </c>
      <c r="X5" s="9" t="s">
        <v>8</v>
      </c>
      <c r="Y5" s="9" t="s">
        <v>381</v>
      </c>
    </row>
    <row r="6" spans="1:25" ht="40.5" customHeight="1">
      <c r="A6" s="33" t="s">
        <v>377</v>
      </c>
      <c r="B6" s="33"/>
      <c r="C6" s="34"/>
      <c r="D6" s="42" t="s">
        <v>424</v>
      </c>
      <c r="E6" s="50">
        <v>1</v>
      </c>
      <c r="F6" s="50" t="s">
        <v>425</v>
      </c>
      <c r="G6" s="51" t="s">
        <v>397</v>
      </c>
      <c r="H6" s="43">
        <v>5800000</v>
      </c>
      <c r="I6" s="43">
        <f>ROUND(H6*(1+19%),0)</f>
        <v>6902000</v>
      </c>
      <c r="J6" s="36">
        <f>$E6*I6</f>
        <v>6902000</v>
      </c>
      <c r="K6" s="43">
        <v>3980678</v>
      </c>
      <c r="L6" s="43">
        <f>ROUND(K6*(1+19%),0)</f>
        <v>4737007</v>
      </c>
      <c r="M6" s="36">
        <f t="shared" ref="M6" si="0">$E6*L6</f>
        <v>4737007</v>
      </c>
      <c r="N6" s="44">
        <f>Q6</f>
        <v>4890339</v>
      </c>
      <c r="O6" s="44">
        <f>R6</f>
        <v>5819503</v>
      </c>
      <c r="P6" s="44">
        <f>S6</f>
        <v>5819503</v>
      </c>
      <c r="Q6" s="45">
        <f>ROUND(AVERAGE(H6,K6),0)</f>
        <v>4890339</v>
      </c>
      <c r="R6" s="43">
        <f t="shared" ref="R6" si="1">ROUND(Q6*(1+19%),0)</f>
        <v>5819503</v>
      </c>
      <c r="S6" s="36">
        <f t="shared" ref="S6" si="2">$E6*R6</f>
        <v>5819503</v>
      </c>
      <c r="T6" s="46">
        <f>ROUND(GEOMEAN(H6,K6),0)</f>
        <v>4804990</v>
      </c>
      <c r="U6" s="43">
        <f t="shared" ref="U6" si="3">ROUND(T6*(1+19%),0)</f>
        <v>5717938</v>
      </c>
      <c r="V6" s="36">
        <f t="shared" ref="V6" si="4">$E6*U6</f>
        <v>5717938</v>
      </c>
      <c r="W6" s="46">
        <f>ROUND(HARMEAN(H6,K6),0)</f>
        <v>4721131</v>
      </c>
      <c r="X6" s="43">
        <f t="shared" ref="X6" si="5">ROUND(W6*(1+19%),0)</f>
        <v>5618146</v>
      </c>
      <c r="Y6" s="36">
        <f t="shared" ref="Y6" si="6">$E6*X6</f>
        <v>5618146</v>
      </c>
    </row>
    <row r="7" spans="1:25" ht="16.5" thickBot="1">
      <c r="A7" s="95" t="s">
        <v>379</v>
      </c>
      <c r="B7" s="95"/>
      <c r="C7" s="95"/>
      <c r="D7" s="95"/>
      <c r="E7" s="95"/>
      <c r="F7" s="95"/>
      <c r="G7" s="95"/>
      <c r="H7" s="38"/>
      <c r="I7" s="38"/>
      <c r="J7" s="37">
        <f>SUM(J6:J6)</f>
        <v>6902000</v>
      </c>
      <c r="K7" s="38"/>
      <c r="L7" s="38"/>
      <c r="M7" s="37">
        <f>SUM(M6:M6)</f>
        <v>4737007</v>
      </c>
      <c r="N7" s="40"/>
      <c r="O7" s="37"/>
      <c r="P7" s="37">
        <f>SUM(P6:P6)</f>
        <v>5819503</v>
      </c>
      <c r="Q7" s="28"/>
      <c r="R7" s="28"/>
      <c r="S7" s="37">
        <f>SUM(S6:S6)</f>
        <v>5819503</v>
      </c>
      <c r="T7" s="16"/>
      <c r="U7" s="16"/>
      <c r="V7" s="37">
        <f>SUM(V6:V6)</f>
        <v>5717938</v>
      </c>
      <c r="W7" s="16"/>
      <c r="X7" s="16"/>
      <c r="Y7" s="37">
        <f>SUM(Y6:Y6)</f>
        <v>5618146</v>
      </c>
    </row>
    <row r="8" spans="1:25" ht="12.6" customHeight="1">
      <c r="A8" s="86" t="s">
        <v>429</v>
      </c>
      <c r="B8" s="87"/>
      <c r="C8" s="87"/>
      <c r="D8" s="87"/>
      <c r="E8" s="87"/>
      <c r="F8" s="87"/>
      <c r="G8" s="87"/>
      <c r="H8" s="87"/>
      <c r="I8" s="87"/>
      <c r="J8" s="87"/>
      <c r="K8" s="87"/>
      <c r="L8" s="87"/>
      <c r="M8" s="87"/>
      <c r="N8" s="87"/>
      <c r="O8" s="87"/>
      <c r="P8" s="88"/>
      <c r="Q8" s="30"/>
      <c r="R8" s="30"/>
      <c r="S8" s="30"/>
      <c r="T8" s="13"/>
      <c r="U8" s="13"/>
      <c r="V8" s="13"/>
      <c r="W8" s="13"/>
      <c r="X8" s="13"/>
      <c r="Y8" s="13"/>
    </row>
    <row r="9" spans="1:25">
      <c r="A9" s="89"/>
      <c r="B9" s="90"/>
      <c r="C9" s="90"/>
      <c r="D9" s="90"/>
      <c r="E9" s="90"/>
      <c r="F9" s="90"/>
      <c r="G9" s="90"/>
      <c r="H9" s="90"/>
      <c r="I9" s="90"/>
      <c r="J9" s="90"/>
      <c r="K9" s="90"/>
      <c r="L9" s="90"/>
      <c r="M9" s="90"/>
      <c r="N9" s="90"/>
      <c r="O9" s="90"/>
      <c r="P9" s="91"/>
      <c r="Q9" s="29"/>
      <c r="R9" s="29"/>
      <c r="S9" s="29"/>
      <c r="T9" s="13"/>
      <c r="U9" s="13"/>
      <c r="V9" s="13"/>
      <c r="W9" s="13"/>
      <c r="X9" s="13"/>
      <c r="Y9" s="13"/>
    </row>
    <row r="10" spans="1:25">
      <c r="A10" s="89"/>
      <c r="B10" s="90"/>
      <c r="C10" s="90"/>
      <c r="D10" s="90"/>
      <c r="E10" s="90"/>
      <c r="F10" s="90"/>
      <c r="G10" s="90"/>
      <c r="H10" s="90"/>
      <c r="I10" s="90"/>
      <c r="J10" s="90"/>
      <c r="K10" s="90"/>
      <c r="L10" s="90"/>
      <c r="M10" s="90"/>
      <c r="N10" s="90"/>
      <c r="O10" s="90"/>
      <c r="P10" s="91"/>
      <c r="Q10" s="29"/>
      <c r="R10" s="29"/>
      <c r="S10" s="29"/>
      <c r="T10" s="13"/>
      <c r="U10" s="13"/>
      <c r="V10" s="13"/>
      <c r="W10" s="13"/>
      <c r="X10" s="13"/>
      <c r="Y10" s="13"/>
    </row>
    <row r="11" spans="1:25" ht="13.5" thickBot="1">
      <c r="A11" s="92"/>
      <c r="B11" s="93"/>
      <c r="C11" s="93"/>
      <c r="D11" s="93"/>
      <c r="E11" s="93"/>
      <c r="F11" s="93"/>
      <c r="G11" s="93"/>
      <c r="H11" s="93"/>
      <c r="I11" s="93"/>
      <c r="J11" s="93"/>
      <c r="K11" s="93"/>
      <c r="L11" s="93"/>
      <c r="M11" s="93"/>
      <c r="N11" s="93"/>
      <c r="O11" s="93"/>
      <c r="P11" s="94"/>
      <c r="Q11" s="29"/>
      <c r="R11" s="29"/>
      <c r="S11" s="29"/>
      <c r="T11" s="13"/>
      <c r="U11" s="13"/>
      <c r="V11" s="13"/>
      <c r="W11" s="13"/>
      <c r="X11" s="13"/>
      <c r="Y11" s="13"/>
    </row>
  </sheetData>
  <sheetProtection algorithmName="SHA-512" hashValue="cNKuApsIc9Hj2d4tTij5YAu5BAVGIn/00DwlH9yIXMms9EK1ZoWj4ihBZE8eIJQQp6vm6/yvA0yV5Ay7y3vhmw==" saltValue="di0qEKYXYEbKkZrn59DOpw==" spinCount="100000" sheet="1" objects="1" scenarios="1"/>
  <mergeCells count="14">
    <mergeCell ref="N1:P2"/>
    <mergeCell ref="A7:G7"/>
    <mergeCell ref="A8:P11"/>
    <mergeCell ref="T4:V4"/>
    <mergeCell ref="W4:Y4"/>
    <mergeCell ref="A1:M1"/>
    <mergeCell ref="Q1:S2"/>
    <mergeCell ref="A2:M2"/>
    <mergeCell ref="A3:P3"/>
    <mergeCell ref="A4:G4"/>
    <mergeCell ref="H4:J4"/>
    <mergeCell ref="K4:M4"/>
    <mergeCell ref="N4:P4"/>
    <mergeCell ref="Q4:S4"/>
  </mergeCells>
  <conditionalFormatting sqref="A1:A2">
    <cfRule type="duplicateValues" dxfId="2" priority="1"/>
  </conditionalFormatting>
  <printOptions horizontalCentered="1"/>
  <pageMargins left="0.74803149606299213" right="0.74803149606299213" top="0.98425196850393704" bottom="0.98425196850393704" header="0.51181102362204722" footer="0.51181102362204722"/>
  <pageSetup paperSize="41" scale="65" orientation="landscape" r:id="rId1"/>
  <headerFooter>
    <oddHeader>&amp;L&amp;"Calibri"&amp;15&amp;K000000 Información Pública Clasificada&amp;1#_x000D_</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6"/>
  <sheetViews>
    <sheetView showGridLines="0" topLeftCell="A15" zoomScale="70" zoomScaleNormal="70" workbookViewId="0">
      <selection activeCell="L17" sqref="L17"/>
    </sheetView>
  </sheetViews>
  <sheetFormatPr baseColWidth="10" defaultColWidth="9.140625" defaultRowHeight="12.75"/>
  <cols>
    <col min="1" max="1" width="6.7109375" style="22" customWidth="1"/>
    <col min="2" max="2" width="12.7109375" style="22" customWidth="1"/>
    <col min="3" max="3" width="10.28515625" style="22" customWidth="1"/>
    <col min="4" max="4" width="39" style="22" customWidth="1"/>
    <col min="5" max="6" width="14.140625" style="22" customWidth="1"/>
    <col min="7" max="7" width="12" style="22" customWidth="1"/>
    <col min="8" max="8" width="21.7109375" style="22" customWidth="1"/>
    <col min="9" max="9" width="33" style="22" customWidth="1"/>
    <col min="10" max="10" width="9.140625" style="19"/>
    <col min="11" max="11" width="10.140625" style="19" bestFit="1" customWidth="1"/>
    <col min="12" max="16384" width="9.140625" style="19"/>
  </cols>
  <sheetData>
    <row r="1" spans="1:10" ht="32.25" customHeight="1">
      <c r="A1" s="127" t="s">
        <v>0</v>
      </c>
      <c r="B1" s="84"/>
      <c r="C1" s="84"/>
      <c r="D1" s="84"/>
      <c r="E1" s="84"/>
      <c r="F1" s="84"/>
      <c r="G1" s="84"/>
      <c r="H1" s="85"/>
      <c r="I1" s="119"/>
      <c r="J1" s="7"/>
    </row>
    <row r="2" spans="1:10" ht="32.25" customHeight="1">
      <c r="A2" s="127" t="s">
        <v>376</v>
      </c>
      <c r="B2" s="84"/>
      <c r="C2" s="84"/>
      <c r="D2" s="84"/>
      <c r="E2" s="84"/>
      <c r="F2" s="84"/>
      <c r="G2" s="84"/>
      <c r="H2" s="85"/>
      <c r="I2" s="120"/>
      <c r="J2" s="7"/>
    </row>
    <row r="3" spans="1:10" ht="47.25">
      <c r="A3" s="10" t="s">
        <v>2</v>
      </c>
      <c r="B3" s="9" t="s">
        <v>3</v>
      </c>
      <c r="C3" s="9" t="s">
        <v>4</v>
      </c>
      <c r="D3" s="9" t="s">
        <v>5</v>
      </c>
      <c r="E3" s="9" t="s">
        <v>6</v>
      </c>
      <c r="F3" s="9" t="s">
        <v>395</v>
      </c>
      <c r="G3" s="9" t="s">
        <v>7</v>
      </c>
      <c r="H3" s="9" t="s">
        <v>386</v>
      </c>
      <c r="I3" s="9" t="s">
        <v>9</v>
      </c>
    </row>
    <row r="4" spans="1:10" ht="15.75">
      <c r="A4" s="121" t="s">
        <v>412</v>
      </c>
      <c r="B4" s="122"/>
      <c r="C4" s="122"/>
      <c r="D4" s="122"/>
      <c r="E4" s="122"/>
      <c r="F4" s="122"/>
      <c r="G4" s="122"/>
      <c r="H4" s="122"/>
      <c r="I4" s="123"/>
    </row>
    <row r="5" spans="1:10" ht="15.75">
      <c r="A5" s="121" t="s">
        <v>398</v>
      </c>
      <c r="B5" s="122"/>
      <c r="C5" s="122"/>
      <c r="D5" s="122"/>
      <c r="E5" s="122"/>
      <c r="F5" s="122"/>
      <c r="G5" s="122"/>
      <c r="H5" s="122"/>
      <c r="I5" s="123"/>
    </row>
    <row r="6" spans="1:10" ht="54.6" customHeight="1">
      <c r="A6" s="17">
        <v>1</v>
      </c>
      <c r="B6" s="18"/>
      <c r="C6" s="18"/>
      <c r="D6" s="47" t="str">
        <f>'Estudio de mercado LOTE 1'!D7</f>
        <v>Central Intercept X Advanced with XDR - 12 MOS - RENEWAL - GOV SO: Windows, Linux, Mac</v>
      </c>
      <c r="E6" s="20">
        <f>'Estudio de mercado LOTE 1'!E7</f>
        <v>230</v>
      </c>
      <c r="F6" s="20" t="str">
        <f>'Estudio de mercado LOTE 1'!F7</f>
        <v>12 meses</v>
      </c>
      <c r="G6" s="20" t="str">
        <f>'Estudio de mercado LOTE 1'!G7</f>
        <v>Unidad</v>
      </c>
      <c r="H6" s="23">
        <f>'Estudio de mercado LOTE 1'!P7</f>
        <v>308856</v>
      </c>
      <c r="I6" s="23">
        <f>'Estudio de mercado LOTE 1'!Q7</f>
        <v>71036880</v>
      </c>
    </row>
    <row r="7" spans="1:10" ht="54.6" customHeight="1">
      <c r="A7" s="17">
        <v>2</v>
      </c>
      <c r="B7" s="18"/>
      <c r="C7" s="18"/>
      <c r="D7" s="47" t="str">
        <f>'Estudio de mercado LOTE 1'!D8</f>
        <v>Central Intercept X Advanced for Server with XDR - SERVERS - 12 MOS - RENEWAL - GOV
SO: Windows, Linux</v>
      </c>
      <c r="E7" s="20">
        <f>'Estudio de mercado LOTE 1'!E8</f>
        <v>5</v>
      </c>
      <c r="F7" s="20" t="str">
        <f>'Estudio de mercado LOTE 1'!F8</f>
        <v>12 meses</v>
      </c>
      <c r="G7" s="20" t="str">
        <f>'Estudio de mercado LOTE 1'!G8</f>
        <v>Unidad</v>
      </c>
      <c r="H7" s="23">
        <f>'Estudio de mercado LOTE 1'!P8</f>
        <v>651901</v>
      </c>
      <c r="I7" s="23">
        <f>'Estudio de mercado LOTE 1'!Q8</f>
        <v>3259505</v>
      </c>
    </row>
    <row r="8" spans="1:10" ht="15.75">
      <c r="A8" s="121" t="s">
        <v>399</v>
      </c>
      <c r="B8" s="122"/>
      <c r="C8" s="122"/>
      <c r="D8" s="122"/>
      <c r="E8" s="122"/>
      <c r="F8" s="122"/>
      <c r="G8" s="122"/>
      <c r="H8" s="122"/>
      <c r="I8" s="123"/>
    </row>
    <row r="9" spans="1:10" ht="53.1" customHeight="1">
      <c r="A9" s="17">
        <v>3</v>
      </c>
      <c r="B9" s="18"/>
      <c r="C9" s="18"/>
      <c r="D9" s="47" t="str">
        <f>'Estudio de mercado LOTE 1'!D10</f>
        <v>XGS4300 Email Protection - 12 MOS - RENEWAL (SKU: XM4C1CTAA)</v>
      </c>
      <c r="E9" s="59">
        <f>'Estudio de mercado LOTE 1'!E10</f>
        <v>1</v>
      </c>
      <c r="F9" s="59" t="str">
        <f>'Estudio de mercado LOTE 1'!F10</f>
        <v>12 meses</v>
      </c>
      <c r="G9" s="59" t="str">
        <f>'Estudio de mercado LOTE 1'!G10</f>
        <v>Unidad</v>
      </c>
      <c r="H9" s="23">
        <f>'Estudio de mercado LOTE 1'!P10</f>
        <v>9433876</v>
      </c>
      <c r="I9" s="23">
        <f>'Estudio de mercado LOTE 1'!Q10</f>
        <v>9433876</v>
      </c>
    </row>
    <row r="10" spans="1:10" ht="53.1" customHeight="1">
      <c r="A10" s="17">
        <v>4</v>
      </c>
      <c r="B10" s="18"/>
      <c r="C10" s="18"/>
      <c r="D10" s="47" t="str">
        <f>'Estudio de mercado LOTE 1'!D11</f>
        <v>XGS4300 Webserver Protection - 12 MOS - RENEWAL (SKU: XS4C1CTAA)</v>
      </c>
      <c r="E10" s="59">
        <f>'Estudio de mercado LOTE 1'!E11</f>
        <v>1</v>
      </c>
      <c r="F10" s="59" t="str">
        <f>'Estudio de mercado LOTE 1'!F11</f>
        <v>12 meses</v>
      </c>
      <c r="G10" s="59" t="str">
        <f>'Estudio de mercado LOTE 1'!G11</f>
        <v>Unidad</v>
      </c>
      <c r="H10" s="23">
        <f>'Estudio de mercado LOTE 1'!P11</f>
        <v>9433876</v>
      </c>
      <c r="I10" s="23">
        <f>'Estudio de mercado LOTE 1'!Q11</f>
        <v>9433876</v>
      </c>
    </row>
    <row r="11" spans="1:10" ht="53.1" customHeight="1">
      <c r="A11" s="17">
        <v>5</v>
      </c>
      <c r="B11" s="18"/>
      <c r="C11" s="18"/>
      <c r="D11" s="47" t="str">
        <f>'Estudio de mercado LOTE 1'!D12</f>
        <v>Xstream Protection for XGS4300 -
12 MOS - RENEWAL (SKU: XF4C1CTES)</v>
      </c>
      <c r="E11" s="59">
        <f>'Estudio de mercado LOTE 1'!E12</f>
        <v>1</v>
      </c>
      <c r="F11" s="59" t="str">
        <f>'Estudio de mercado LOTE 1'!F12</f>
        <v>12 meses</v>
      </c>
      <c r="G11" s="59" t="str">
        <f>'Estudio de mercado LOTE 1'!G12</f>
        <v>Unidad</v>
      </c>
      <c r="H11" s="23">
        <f>'Estudio de mercado LOTE 1'!P12</f>
        <v>62262483</v>
      </c>
      <c r="I11" s="23">
        <f>'Estudio de mercado LOTE 1'!Q12</f>
        <v>62262483</v>
      </c>
    </row>
    <row r="12" spans="1:10" ht="53.1" customHeight="1">
      <c r="A12" s="121" t="s">
        <v>398</v>
      </c>
      <c r="B12" s="122"/>
      <c r="C12" s="122"/>
      <c r="D12" s="122"/>
      <c r="E12" s="122"/>
      <c r="F12" s="122"/>
      <c r="G12" s="122"/>
      <c r="H12" s="122"/>
      <c r="I12" s="123"/>
    </row>
    <row r="13" spans="1:10" ht="53.1" customHeight="1">
      <c r="A13" s="17">
        <v>6</v>
      </c>
      <c r="B13" s="18"/>
      <c r="C13" s="18"/>
      <c r="D13" s="47" t="str">
        <f>'Estudio de mercado LOTE 1'!D14</f>
        <v>Licencia Tenable Vulnerability Management (Nessus)</v>
      </c>
      <c r="E13" s="20">
        <f>'Estudio de mercado LOTE 1'!E14</f>
        <v>1</v>
      </c>
      <c r="F13" s="20" t="str">
        <f>'Estudio de mercado LOTE 1'!F14</f>
        <v>12 meses</v>
      </c>
      <c r="G13" s="20" t="str">
        <f>'Estudio de mercado LOTE 1'!G14</f>
        <v>Unidad</v>
      </c>
      <c r="H13" s="23">
        <f>'Estudio de mercado LOTE 1'!P14</f>
        <v>33930377</v>
      </c>
      <c r="I13" s="23">
        <f>'Estudio de mercado LOTE 1'!Q14</f>
        <v>33930377</v>
      </c>
    </row>
    <row r="14" spans="1:10" ht="53.1" customHeight="1">
      <c r="A14" s="17">
        <v>7</v>
      </c>
      <c r="B14" s="18"/>
      <c r="C14" s="18"/>
      <c r="D14" s="47" t="str">
        <f>'Estudio de mercado LOTE 1'!D15</f>
        <v>Advanced Support for a Nessus Professional License.</v>
      </c>
      <c r="E14" s="20">
        <f>'Estudio de mercado LOTE 1'!E15</f>
        <v>12</v>
      </c>
      <c r="F14" s="20" t="str">
        <f>'Estudio de mercado LOTE 1'!F15</f>
        <v>N/A</v>
      </c>
      <c r="G14" s="20" t="str">
        <f>'Estudio de mercado LOTE 1'!G15</f>
        <v>Horas</v>
      </c>
      <c r="H14" s="23">
        <f>'Estudio de mercado LOTE 1'!P15</f>
        <v>374792</v>
      </c>
      <c r="I14" s="23">
        <f>'Estudio de mercado LOTE 1'!Q15</f>
        <v>4497504</v>
      </c>
    </row>
    <row r="15" spans="1:10" ht="15.75">
      <c r="A15" s="115" t="s">
        <v>417</v>
      </c>
      <c r="B15" s="116"/>
      <c r="C15" s="116"/>
      <c r="D15" s="116"/>
      <c r="E15" s="116"/>
      <c r="F15" s="116"/>
      <c r="G15" s="116"/>
      <c r="H15" s="117"/>
      <c r="I15" s="63">
        <f>SUM(I6:I7,I9:I11,I13:I14)</f>
        <v>193854501</v>
      </c>
    </row>
    <row r="16" spans="1:10" ht="15.75">
      <c r="A16" s="124" t="s">
        <v>414</v>
      </c>
      <c r="B16" s="125"/>
      <c r="C16" s="125"/>
      <c r="D16" s="125"/>
      <c r="E16" s="125"/>
      <c r="F16" s="125"/>
      <c r="G16" s="125"/>
      <c r="H16" s="125"/>
      <c r="I16" s="126"/>
    </row>
    <row r="17" spans="1:9" ht="120.6" customHeight="1">
      <c r="A17" s="17">
        <v>1</v>
      </c>
      <c r="B17" s="18"/>
      <c r="C17" s="18"/>
      <c r="D17" s="47" t="str">
        <f>'Estudio de mercado LOTE 2'!D6</f>
        <v>Renovar el licenciamiento de la solución inalámbrica de la entidad Cloud Management (iMaster NCE-Campus) para Administración en la nube - Subscription License, AirEngine-Indoor, Per Device,1 Year - Para las 20 licencias de los dispositivos Access Point</v>
      </c>
      <c r="E17" s="20">
        <f>'Estudio de mercado LOTE 2'!E6</f>
        <v>20</v>
      </c>
      <c r="F17" s="20" t="str">
        <f>'Estudio de mercado LOTE 2'!F6</f>
        <v>12 meses</v>
      </c>
      <c r="G17" s="20" t="str">
        <f>'Estudio de mercado LOTE 2'!G6</f>
        <v>Unidad</v>
      </c>
      <c r="H17" s="23">
        <f>'Estudio de mercado LOTE 2'!Q6</f>
        <v>721254</v>
      </c>
      <c r="I17" s="23">
        <f>'Estudio de mercado LOTE 2'!R6</f>
        <v>14425080</v>
      </c>
    </row>
    <row r="18" spans="1:9" ht="120.6" customHeight="1">
      <c r="A18" s="17">
        <v>2</v>
      </c>
      <c r="B18" s="18"/>
      <c r="C18" s="18"/>
      <c r="D18" s="47" t="str">
        <f>'Estudio de mercado LOTE 2'!D7</f>
        <v>Renovar 20 licencias para equipos Access Point AirEngine5761-11 (11ax indoor,2+2 dual bands,smart antenna,USB,BLE)_Hi-Care Basic AirEngine5761-11 Serial</v>
      </c>
      <c r="E18" s="20">
        <f>'Estudio de mercado LOTE 2'!E7</f>
        <v>20</v>
      </c>
      <c r="F18" s="20" t="str">
        <f>'Estudio de mercado LOTE 2'!F7</f>
        <v>12 meses</v>
      </c>
      <c r="G18" s="20" t="str">
        <f>'Estudio de mercado LOTE 2'!G7</f>
        <v>Unidad</v>
      </c>
      <c r="H18" s="23">
        <f>'Estudio de mercado LOTE 2'!Q7</f>
        <v>650192</v>
      </c>
      <c r="I18" s="23">
        <f>'Estudio de mercado LOTE 2'!R7</f>
        <v>13003840</v>
      </c>
    </row>
    <row r="19" spans="1:9" ht="15.75">
      <c r="A19" s="115" t="s">
        <v>415</v>
      </c>
      <c r="B19" s="116"/>
      <c r="C19" s="116"/>
      <c r="D19" s="116"/>
      <c r="E19" s="116"/>
      <c r="F19" s="116"/>
      <c r="G19" s="116"/>
      <c r="H19" s="117"/>
      <c r="I19" s="63">
        <f>SUM(I17:I18)</f>
        <v>27428920</v>
      </c>
    </row>
    <row r="20" spans="1:9" ht="15.75">
      <c r="A20" s="121" t="s">
        <v>413</v>
      </c>
      <c r="B20" s="122"/>
      <c r="C20" s="122"/>
      <c r="D20" s="122"/>
      <c r="E20" s="122"/>
      <c r="F20" s="122"/>
      <c r="G20" s="122"/>
      <c r="H20" s="122"/>
      <c r="I20" s="123"/>
    </row>
    <row r="21" spans="1:9" ht="46.5" customHeight="1">
      <c r="A21" s="60">
        <v>1</v>
      </c>
      <c r="B21" s="61"/>
      <c r="C21" s="61"/>
      <c r="D21" s="47" t="str">
        <f>'Estudio de mercado LOTE 3'!D6</f>
        <v>Certificado SSL Wildcard OV</v>
      </c>
      <c r="E21" s="47">
        <f>'Estudio de mercado LOTE 3'!E6</f>
        <v>1</v>
      </c>
      <c r="F21" s="47" t="str">
        <f>'Estudio de mercado LOTE 3'!F6</f>
        <v>2 años</v>
      </c>
      <c r="G21" s="47" t="str">
        <f>'Estudio de mercado LOTE 3'!G6</f>
        <v>Unidad</v>
      </c>
      <c r="H21" s="66">
        <f>'Estudio de mercado LOTE 3'!O6</f>
        <v>5819503</v>
      </c>
      <c r="I21" s="62">
        <f>'Estudio de mercado LOTE 3'!P6</f>
        <v>5819503</v>
      </c>
    </row>
    <row r="22" spans="1:9" ht="15.6" customHeight="1">
      <c r="A22" s="115" t="s">
        <v>416</v>
      </c>
      <c r="B22" s="116"/>
      <c r="C22" s="116"/>
      <c r="D22" s="116"/>
      <c r="E22" s="116"/>
      <c r="F22" s="116"/>
      <c r="G22" s="116"/>
      <c r="H22" s="117"/>
      <c r="I22" s="63">
        <f>SUM(I21)</f>
        <v>5819503</v>
      </c>
    </row>
    <row r="23" spans="1:9" ht="15.75">
      <c r="A23" s="118" t="s">
        <v>10</v>
      </c>
      <c r="B23" s="118"/>
      <c r="C23" s="118"/>
      <c r="D23" s="118"/>
      <c r="E23" s="118"/>
      <c r="F23" s="118"/>
      <c r="G23" s="118"/>
      <c r="H23" s="118"/>
      <c r="I23" s="64">
        <f>SUM(I15,I19,I22)</f>
        <v>227102924</v>
      </c>
    </row>
    <row r="24" spans="1:9" ht="15">
      <c r="A24" s="21"/>
      <c r="B24" s="21"/>
      <c r="C24" s="21"/>
      <c r="D24" s="21"/>
      <c r="E24" s="21"/>
      <c r="F24" s="21"/>
      <c r="G24" s="21"/>
      <c r="H24" s="21"/>
      <c r="I24" s="21"/>
    </row>
    <row r="25" spans="1:9" ht="15">
      <c r="A25" s="21"/>
      <c r="B25" s="21"/>
      <c r="C25" s="21"/>
      <c r="D25" s="21"/>
      <c r="E25" s="21"/>
      <c r="F25" s="21"/>
      <c r="G25" s="21"/>
      <c r="H25" s="21"/>
      <c r="I25" s="21"/>
    </row>
    <row r="26" spans="1:9">
      <c r="I26" s="67"/>
    </row>
  </sheetData>
  <sheetProtection algorithmName="SHA-512" hashValue="xPdS/JBsDHykLZ57vj2i5dKJn5yaakZ3ovr5HE6zUjK3dd92R1JyJB4tVyPeCzDK3L1oSWhtc+quHPIlwj0OnQ==" saltValue="xuNDG0luWAk87isixg75Cw==" spinCount="100000" sheet="1" objects="1" scenarios="1"/>
  <mergeCells count="13">
    <mergeCell ref="A22:H22"/>
    <mergeCell ref="A15:H15"/>
    <mergeCell ref="A23:H23"/>
    <mergeCell ref="I1:I2"/>
    <mergeCell ref="A4:I4"/>
    <mergeCell ref="A5:I5"/>
    <mergeCell ref="A16:I16"/>
    <mergeCell ref="A1:H1"/>
    <mergeCell ref="A2:H2"/>
    <mergeCell ref="A8:I8"/>
    <mergeCell ref="A19:H19"/>
    <mergeCell ref="A12:I12"/>
    <mergeCell ref="A20:I20"/>
  </mergeCells>
  <conditionalFormatting sqref="A1">
    <cfRule type="duplicateValues" dxfId="1" priority="2"/>
  </conditionalFormatting>
  <conditionalFormatting sqref="A2">
    <cfRule type="duplicateValues" dxfId="0" priority="1"/>
  </conditionalFormatting>
  <pageMargins left="0.74803149606299213" right="0.74803149606299213" top="0.98425196850393704" bottom="0.98425196850393704" header="0.51181102362204722" footer="0.51181102362204722"/>
  <pageSetup scale="70" fitToHeight="3" orientation="landscape" r:id="rId1"/>
  <headerFooter>
    <oddHeader>&amp;L&amp;"Calibri"&amp;15&amp;K000000 Información Pública Clasificada&amp;1#_x000D_</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6"/>
  <sheetViews>
    <sheetView topLeftCell="A168" workbookViewId="0">
      <selection activeCell="B178" sqref="B178"/>
    </sheetView>
  </sheetViews>
  <sheetFormatPr baseColWidth="10" defaultColWidth="11.42578125" defaultRowHeight="12.75"/>
  <cols>
    <col min="2" max="2" width="29.7109375" customWidth="1"/>
  </cols>
  <sheetData>
    <row r="1" spans="1:2" ht="15.75">
      <c r="A1" s="128" t="s">
        <v>11</v>
      </c>
      <c r="B1" s="128"/>
    </row>
    <row r="2" spans="1:2" ht="15.75">
      <c r="A2" s="1" t="s">
        <v>12</v>
      </c>
      <c r="B2" s="2" t="s">
        <v>5</v>
      </c>
    </row>
    <row r="3" spans="1:2" ht="15">
      <c r="A3" s="3" t="s">
        <v>13</v>
      </c>
      <c r="B3" s="3" t="s">
        <v>14</v>
      </c>
    </row>
    <row r="4" spans="1:2" ht="15">
      <c r="A4" s="3" t="s">
        <v>15</v>
      </c>
      <c r="B4" s="3" t="s">
        <v>16</v>
      </c>
    </row>
    <row r="5" spans="1:2" ht="15">
      <c r="A5" s="3" t="s">
        <v>17</v>
      </c>
      <c r="B5" s="3" t="s">
        <v>18</v>
      </c>
    </row>
    <row r="6" spans="1:2" ht="15">
      <c r="A6" s="3" t="s">
        <v>375</v>
      </c>
      <c r="B6" s="3" t="s">
        <v>19</v>
      </c>
    </row>
    <row r="7" spans="1:2" ht="15">
      <c r="A7" s="3" t="s">
        <v>20</v>
      </c>
      <c r="B7" s="3" t="s">
        <v>21</v>
      </c>
    </row>
    <row r="8" spans="1:2" ht="15">
      <c r="A8" s="3" t="s">
        <v>22</v>
      </c>
      <c r="B8" s="3" t="s">
        <v>23</v>
      </c>
    </row>
    <row r="9" spans="1:2" ht="15">
      <c r="A9" s="3" t="s">
        <v>24</v>
      </c>
      <c r="B9" s="3" t="s">
        <v>25</v>
      </c>
    </row>
    <row r="10" spans="1:2" ht="15">
      <c r="A10" s="3" t="s">
        <v>26</v>
      </c>
      <c r="B10" s="3" t="s">
        <v>27</v>
      </c>
    </row>
    <row r="11" spans="1:2" ht="15">
      <c r="A11" s="3" t="s">
        <v>28</v>
      </c>
      <c r="B11" s="3" t="s">
        <v>29</v>
      </c>
    </row>
    <row r="12" spans="1:2" ht="15">
      <c r="A12" s="3" t="s">
        <v>30</v>
      </c>
      <c r="B12" s="3" t="s">
        <v>31</v>
      </c>
    </row>
    <row r="13" spans="1:2" ht="15">
      <c r="A13" s="3" t="s">
        <v>32</v>
      </c>
      <c r="B13" s="3" t="s">
        <v>33</v>
      </c>
    </row>
    <row r="14" spans="1:2" ht="15">
      <c r="A14" s="3" t="s">
        <v>34</v>
      </c>
      <c r="B14" s="3" t="s">
        <v>35</v>
      </c>
    </row>
    <row r="15" spans="1:2" ht="15">
      <c r="A15" s="3" t="s">
        <v>36</v>
      </c>
      <c r="B15" s="3" t="s">
        <v>37</v>
      </c>
    </row>
    <row r="16" spans="1:2" ht="15">
      <c r="A16" s="3" t="s">
        <v>38</v>
      </c>
      <c r="B16" s="3" t="s">
        <v>39</v>
      </c>
    </row>
    <row r="17" spans="1:2" ht="15">
      <c r="A17" s="3" t="s">
        <v>40</v>
      </c>
      <c r="B17" s="3" t="s">
        <v>41</v>
      </c>
    </row>
    <row r="18" spans="1:2" ht="15">
      <c r="A18" s="3" t="s">
        <v>42</v>
      </c>
      <c r="B18" s="3" t="s">
        <v>43</v>
      </c>
    </row>
    <row r="19" spans="1:2" ht="15">
      <c r="A19" s="3" t="s">
        <v>44</v>
      </c>
      <c r="B19" s="3" t="s">
        <v>45</v>
      </c>
    </row>
    <row r="20" spans="1:2" ht="15">
      <c r="A20" s="3" t="s">
        <v>46</v>
      </c>
      <c r="B20" s="3" t="s">
        <v>47</v>
      </c>
    </row>
    <row r="21" spans="1:2" ht="15">
      <c r="A21" s="3" t="s">
        <v>48</v>
      </c>
      <c r="B21" s="3" t="s">
        <v>49</v>
      </c>
    </row>
    <row r="22" spans="1:2" ht="15">
      <c r="A22" s="3" t="s">
        <v>50</v>
      </c>
      <c r="B22" s="3" t="s">
        <v>51</v>
      </c>
    </row>
    <row r="23" spans="1:2" ht="15">
      <c r="A23" s="3" t="s">
        <v>52</v>
      </c>
      <c r="B23" s="3" t="s">
        <v>53</v>
      </c>
    </row>
    <row r="24" spans="1:2" ht="15">
      <c r="A24" s="3" t="s">
        <v>54</v>
      </c>
      <c r="B24" s="3" t="s">
        <v>55</v>
      </c>
    </row>
    <row r="25" spans="1:2" ht="15">
      <c r="A25" s="3" t="s">
        <v>56</v>
      </c>
      <c r="B25" s="3" t="s">
        <v>57</v>
      </c>
    </row>
    <row r="26" spans="1:2" ht="15">
      <c r="A26" s="3" t="s">
        <v>58</v>
      </c>
      <c r="B26" s="3" t="s">
        <v>55</v>
      </c>
    </row>
    <row r="27" spans="1:2" ht="15">
      <c r="A27" s="3" t="s">
        <v>59</v>
      </c>
      <c r="B27" s="3" t="s">
        <v>60</v>
      </c>
    </row>
    <row r="28" spans="1:2" ht="15">
      <c r="A28" s="3" t="s">
        <v>61</v>
      </c>
      <c r="B28" s="3" t="s">
        <v>62</v>
      </c>
    </row>
    <row r="29" spans="1:2" ht="15">
      <c r="A29" s="3" t="s">
        <v>63</v>
      </c>
      <c r="B29" s="3" t="s">
        <v>64</v>
      </c>
    </row>
    <row r="30" spans="1:2" ht="15">
      <c r="A30" s="3" t="s">
        <v>65</v>
      </c>
      <c r="B30" s="3" t="s">
        <v>66</v>
      </c>
    </row>
    <row r="31" spans="1:2" ht="15">
      <c r="A31" s="3" t="s">
        <v>67</v>
      </c>
      <c r="B31" s="3" t="s">
        <v>68</v>
      </c>
    </row>
    <row r="32" spans="1:2" ht="15">
      <c r="A32" s="3" t="s">
        <v>69</v>
      </c>
      <c r="B32" s="3" t="s">
        <v>70</v>
      </c>
    </row>
    <row r="33" spans="1:2" ht="15">
      <c r="A33" s="3" t="s">
        <v>71</v>
      </c>
      <c r="B33" s="3" t="s">
        <v>72</v>
      </c>
    </row>
    <row r="34" spans="1:2" ht="15">
      <c r="A34" s="3" t="s">
        <v>73</v>
      </c>
      <c r="B34" s="3" t="s">
        <v>74</v>
      </c>
    </row>
    <row r="35" spans="1:2" ht="15">
      <c r="A35" s="3" t="s">
        <v>75</v>
      </c>
      <c r="B35" s="3" t="s">
        <v>76</v>
      </c>
    </row>
    <row r="36" spans="1:2" ht="15">
      <c r="A36" s="3" t="s">
        <v>77</v>
      </c>
      <c r="B36" s="3" t="s">
        <v>78</v>
      </c>
    </row>
    <row r="37" spans="1:2" ht="15">
      <c r="A37" s="3" t="s">
        <v>79</v>
      </c>
      <c r="B37" s="3" t="s">
        <v>80</v>
      </c>
    </row>
    <row r="38" spans="1:2" ht="15">
      <c r="A38" s="3" t="s">
        <v>81</v>
      </c>
      <c r="B38" s="3" t="s">
        <v>82</v>
      </c>
    </row>
    <row r="39" spans="1:2" ht="15">
      <c r="A39" s="3" t="s">
        <v>83</v>
      </c>
      <c r="B39" s="3" t="s">
        <v>84</v>
      </c>
    </row>
    <row r="40" spans="1:2" ht="15">
      <c r="A40" s="3" t="s">
        <v>85</v>
      </c>
      <c r="B40" s="3" t="s">
        <v>86</v>
      </c>
    </row>
    <row r="41" spans="1:2" ht="15">
      <c r="A41" s="3" t="s">
        <v>87</v>
      </c>
      <c r="B41" s="3" t="s">
        <v>88</v>
      </c>
    </row>
    <row r="42" spans="1:2" ht="15">
      <c r="A42" s="3" t="s">
        <v>89</v>
      </c>
      <c r="B42" s="3" t="s">
        <v>90</v>
      </c>
    </row>
    <row r="43" spans="1:2" ht="15">
      <c r="A43" s="3" t="s">
        <v>91</v>
      </c>
      <c r="B43" s="3" t="s">
        <v>92</v>
      </c>
    </row>
    <row r="44" spans="1:2" ht="15">
      <c r="A44" s="3" t="s">
        <v>93</v>
      </c>
      <c r="B44" s="3" t="s">
        <v>94</v>
      </c>
    </row>
    <row r="45" spans="1:2" ht="15">
      <c r="A45" s="3" t="s">
        <v>95</v>
      </c>
      <c r="B45" s="3" t="s">
        <v>96</v>
      </c>
    </row>
    <row r="46" spans="1:2" ht="15">
      <c r="A46" s="3" t="s">
        <v>97</v>
      </c>
      <c r="B46" s="3" t="s">
        <v>98</v>
      </c>
    </row>
    <row r="47" spans="1:2" ht="15">
      <c r="A47" s="3" t="s">
        <v>99</v>
      </c>
      <c r="B47" s="3" t="s">
        <v>100</v>
      </c>
    </row>
    <row r="48" spans="1:2" ht="15">
      <c r="A48" s="3" t="s">
        <v>101</v>
      </c>
      <c r="B48" s="3" t="s">
        <v>102</v>
      </c>
    </row>
    <row r="49" spans="1:2" ht="15">
      <c r="A49" s="3" t="s">
        <v>103</v>
      </c>
      <c r="B49" s="3" t="s">
        <v>104</v>
      </c>
    </row>
    <row r="50" spans="1:2" ht="15">
      <c r="A50" s="3" t="s">
        <v>105</v>
      </c>
      <c r="B50" s="3" t="s">
        <v>106</v>
      </c>
    </row>
    <row r="51" spans="1:2" ht="15">
      <c r="A51" s="3" t="s">
        <v>107</v>
      </c>
      <c r="B51" s="3" t="s">
        <v>108</v>
      </c>
    </row>
    <row r="52" spans="1:2" ht="15">
      <c r="A52" s="3" t="s">
        <v>109</v>
      </c>
      <c r="B52" s="3" t="s">
        <v>110</v>
      </c>
    </row>
    <row r="53" spans="1:2" ht="15">
      <c r="A53" s="3" t="s">
        <v>111</v>
      </c>
      <c r="B53" s="3" t="s">
        <v>112</v>
      </c>
    </row>
    <row r="54" spans="1:2" ht="15">
      <c r="A54" s="3" t="s">
        <v>113</v>
      </c>
      <c r="B54" s="3" t="s">
        <v>114</v>
      </c>
    </row>
    <row r="55" spans="1:2" ht="15">
      <c r="A55" s="3" t="s">
        <v>115</v>
      </c>
      <c r="B55" s="3" t="s">
        <v>116</v>
      </c>
    </row>
    <row r="56" spans="1:2" ht="15">
      <c r="A56" s="3" t="s">
        <v>117</v>
      </c>
      <c r="B56" s="3" t="s">
        <v>118</v>
      </c>
    </row>
    <row r="57" spans="1:2" ht="15">
      <c r="A57" s="3" t="s">
        <v>119</v>
      </c>
      <c r="B57" s="3" t="s">
        <v>120</v>
      </c>
    </row>
    <row r="58" spans="1:2" ht="15">
      <c r="A58" s="3" t="s">
        <v>121</v>
      </c>
      <c r="B58" s="3" t="s">
        <v>122</v>
      </c>
    </row>
    <row r="59" spans="1:2" ht="15">
      <c r="A59" s="3" t="s">
        <v>123</v>
      </c>
      <c r="B59" s="3" t="s">
        <v>124</v>
      </c>
    </row>
    <row r="60" spans="1:2" ht="15">
      <c r="A60" s="3" t="s">
        <v>125</v>
      </c>
      <c r="B60" s="3" t="s">
        <v>126</v>
      </c>
    </row>
    <row r="61" spans="1:2" ht="15">
      <c r="A61" s="3" t="s">
        <v>127</v>
      </c>
      <c r="B61" s="3" t="s">
        <v>128</v>
      </c>
    </row>
    <row r="62" spans="1:2" ht="15">
      <c r="A62" s="3" t="s">
        <v>129</v>
      </c>
      <c r="B62" s="3" t="s">
        <v>130</v>
      </c>
    </row>
    <row r="63" spans="1:2" ht="15">
      <c r="A63" s="3" t="s">
        <v>131</v>
      </c>
      <c r="B63" s="3" t="s">
        <v>132</v>
      </c>
    </row>
    <row r="64" spans="1:2" ht="15">
      <c r="A64" s="3" t="s">
        <v>133</v>
      </c>
      <c r="B64" s="3" t="s">
        <v>134</v>
      </c>
    </row>
    <row r="65" spans="1:2" ht="15">
      <c r="A65" s="3" t="s">
        <v>135</v>
      </c>
      <c r="B65" s="3" t="s">
        <v>136</v>
      </c>
    </row>
    <row r="66" spans="1:2" ht="15">
      <c r="A66" s="3" t="s">
        <v>137</v>
      </c>
      <c r="B66" s="3" t="s">
        <v>138</v>
      </c>
    </row>
    <row r="67" spans="1:2" ht="15">
      <c r="A67" s="3" t="s">
        <v>139</v>
      </c>
      <c r="B67" s="3" t="s">
        <v>140</v>
      </c>
    </row>
    <row r="68" spans="1:2" ht="15">
      <c r="A68" s="3" t="s">
        <v>141</v>
      </c>
      <c r="B68" s="3" t="s">
        <v>142</v>
      </c>
    </row>
    <row r="69" spans="1:2" ht="15">
      <c r="A69" s="3" t="s">
        <v>143</v>
      </c>
      <c r="B69" s="3" t="s">
        <v>144</v>
      </c>
    </row>
    <row r="70" spans="1:2" ht="15">
      <c r="A70" s="3" t="s">
        <v>145</v>
      </c>
      <c r="B70" s="3" t="s">
        <v>146</v>
      </c>
    </row>
    <row r="71" spans="1:2" ht="15">
      <c r="A71" s="3" t="s">
        <v>147</v>
      </c>
      <c r="B71" s="3" t="s">
        <v>148</v>
      </c>
    </row>
    <row r="72" spans="1:2" ht="15">
      <c r="A72" s="3" t="s">
        <v>149</v>
      </c>
      <c r="B72" s="3" t="s">
        <v>150</v>
      </c>
    </row>
    <row r="73" spans="1:2" ht="15">
      <c r="A73" s="3" t="s">
        <v>151</v>
      </c>
      <c r="B73" s="3" t="s">
        <v>152</v>
      </c>
    </row>
    <row r="74" spans="1:2" ht="15">
      <c r="A74" s="3" t="s">
        <v>153</v>
      </c>
      <c r="B74" s="3" t="s">
        <v>154</v>
      </c>
    </row>
    <row r="75" spans="1:2" ht="15">
      <c r="A75" s="3" t="s">
        <v>155</v>
      </c>
      <c r="B75" s="3" t="s">
        <v>156</v>
      </c>
    </row>
    <row r="76" spans="1:2" ht="15">
      <c r="A76" s="3" t="s">
        <v>157</v>
      </c>
      <c r="B76" s="3" t="s">
        <v>158</v>
      </c>
    </row>
    <row r="77" spans="1:2" ht="15">
      <c r="A77" s="3" t="s">
        <v>159</v>
      </c>
      <c r="B77" s="3" t="s">
        <v>160</v>
      </c>
    </row>
    <row r="78" spans="1:2" ht="15">
      <c r="A78" s="3" t="s">
        <v>161</v>
      </c>
      <c r="B78" s="3" t="s">
        <v>162</v>
      </c>
    </row>
    <row r="79" spans="1:2" ht="15">
      <c r="A79" s="3" t="s">
        <v>163</v>
      </c>
      <c r="B79" s="3" t="s">
        <v>164</v>
      </c>
    </row>
    <row r="80" spans="1:2" ht="15">
      <c r="A80" s="3" t="s">
        <v>165</v>
      </c>
      <c r="B80" s="3" t="s">
        <v>166</v>
      </c>
    </row>
    <row r="81" spans="1:2" ht="15">
      <c r="A81" s="3" t="s">
        <v>167</v>
      </c>
      <c r="B81" s="3" t="s">
        <v>168</v>
      </c>
    </row>
    <row r="82" spans="1:2" ht="15">
      <c r="A82" s="3" t="s">
        <v>169</v>
      </c>
      <c r="B82" s="3" t="s">
        <v>170</v>
      </c>
    </row>
    <row r="83" spans="1:2" ht="15">
      <c r="A83" s="3" t="s">
        <v>171</v>
      </c>
      <c r="B83" s="3" t="s">
        <v>172</v>
      </c>
    </row>
    <row r="84" spans="1:2" ht="15">
      <c r="A84" s="3" t="s">
        <v>173</v>
      </c>
      <c r="B84" s="3" t="s">
        <v>174</v>
      </c>
    </row>
    <row r="85" spans="1:2" ht="15">
      <c r="A85" s="3" t="s">
        <v>175</v>
      </c>
      <c r="B85" s="3" t="s">
        <v>176</v>
      </c>
    </row>
    <row r="86" spans="1:2" ht="15">
      <c r="A86" s="3" t="s">
        <v>177</v>
      </c>
      <c r="B86" s="3" t="s">
        <v>178</v>
      </c>
    </row>
    <row r="87" spans="1:2" ht="15">
      <c r="A87" s="3" t="s">
        <v>179</v>
      </c>
      <c r="B87" s="3" t="s">
        <v>180</v>
      </c>
    </row>
    <row r="88" spans="1:2" ht="15">
      <c r="A88" s="3" t="s">
        <v>181</v>
      </c>
      <c r="B88" s="3" t="s">
        <v>182</v>
      </c>
    </row>
    <row r="89" spans="1:2" ht="15">
      <c r="A89" s="3" t="s">
        <v>183</v>
      </c>
      <c r="B89" s="3" t="s">
        <v>184</v>
      </c>
    </row>
    <row r="90" spans="1:2" ht="15">
      <c r="A90" s="3" t="s">
        <v>185</v>
      </c>
      <c r="B90" s="3" t="s">
        <v>186</v>
      </c>
    </row>
    <row r="91" spans="1:2" ht="15">
      <c r="A91" s="3" t="s">
        <v>187</v>
      </c>
      <c r="B91" s="3" t="s">
        <v>188</v>
      </c>
    </row>
    <row r="92" spans="1:2" ht="15">
      <c r="A92" s="3" t="s">
        <v>189</v>
      </c>
      <c r="B92" s="3" t="s">
        <v>190</v>
      </c>
    </row>
    <row r="93" spans="1:2" ht="15">
      <c r="A93" s="3" t="s">
        <v>191</v>
      </c>
      <c r="B93" s="3" t="s">
        <v>192</v>
      </c>
    </row>
    <row r="94" spans="1:2" ht="15">
      <c r="A94" s="3" t="s">
        <v>193</v>
      </c>
      <c r="B94" s="3" t="s">
        <v>194</v>
      </c>
    </row>
    <row r="95" spans="1:2" ht="15">
      <c r="A95" s="3" t="s">
        <v>195</v>
      </c>
      <c r="B95" s="3" t="s">
        <v>196</v>
      </c>
    </row>
    <row r="96" spans="1:2" ht="15">
      <c r="A96" s="3" t="s">
        <v>197</v>
      </c>
      <c r="B96" s="3" t="s">
        <v>198</v>
      </c>
    </row>
    <row r="97" spans="1:2" ht="15">
      <c r="A97" s="3" t="s">
        <v>199</v>
      </c>
      <c r="B97" s="3" t="s">
        <v>200</v>
      </c>
    </row>
    <row r="98" spans="1:2" ht="15">
      <c r="A98" s="3" t="s">
        <v>201</v>
      </c>
      <c r="B98" s="3" t="s">
        <v>202</v>
      </c>
    </row>
    <row r="99" spans="1:2" ht="15">
      <c r="A99" s="3" t="s">
        <v>203</v>
      </c>
      <c r="B99" s="3" t="s">
        <v>204</v>
      </c>
    </row>
    <row r="100" spans="1:2" ht="15">
      <c r="A100" s="3" t="s">
        <v>205</v>
      </c>
      <c r="B100" s="3" t="s">
        <v>206</v>
      </c>
    </row>
    <row r="101" spans="1:2" ht="15">
      <c r="A101" s="3" t="s">
        <v>207</v>
      </c>
      <c r="B101" s="3" t="s">
        <v>208</v>
      </c>
    </row>
    <row r="102" spans="1:2" ht="15">
      <c r="A102" s="3" t="s">
        <v>209</v>
      </c>
      <c r="B102" s="3" t="s">
        <v>210</v>
      </c>
    </row>
    <row r="103" spans="1:2" ht="15">
      <c r="A103" s="3" t="s">
        <v>211</v>
      </c>
      <c r="B103" s="3" t="s">
        <v>212</v>
      </c>
    </row>
    <row r="104" spans="1:2" ht="15">
      <c r="A104" s="3" t="s">
        <v>213</v>
      </c>
      <c r="B104" s="3" t="s">
        <v>70</v>
      </c>
    </row>
    <row r="105" spans="1:2" ht="15">
      <c r="A105" s="3" t="s">
        <v>214</v>
      </c>
      <c r="B105" s="3" t="s">
        <v>215</v>
      </c>
    </row>
    <row r="106" spans="1:2" ht="15">
      <c r="A106" s="3" t="s">
        <v>216</v>
      </c>
      <c r="B106" s="3" t="s">
        <v>217</v>
      </c>
    </row>
    <row r="107" spans="1:2" ht="15">
      <c r="A107" s="3" t="s">
        <v>218</v>
      </c>
      <c r="B107" s="3" t="s">
        <v>219</v>
      </c>
    </row>
    <row r="108" spans="1:2" ht="15">
      <c r="A108" s="3" t="s">
        <v>220</v>
      </c>
      <c r="B108" s="3" t="s">
        <v>221</v>
      </c>
    </row>
    <row r="109" spans="1:2" ht="15">
      <c r="A109" s="3" t="s">
        <v>222</v>
      </c>
      <c r="B109" s="3" t="s">
        <v>223</v>
      </c>
    </row>
    <row r="110" spans="1:2" ht="15">
      <c r="A110" s="3" t="s">
        <v>224</v>
      </c>
      <c r="B110" s="3" t="s">
        <v>225</v>
      </c>
    </row>
    <row r="111" spans="1:2" ht="15">
      <c r="A111" s="3" t="s">
        <v>226</v>
      </c>
      <c r="B111" s="3" t="s">
        <v>227</v>
      </c>
    </row>
    <row r="112" spans="1:2" ht="15">
      <c r="A112" s="3" t="s">
        <v>228</v>
      </c>
      <c r="B112" s="3" t="s">
        <v>229</v>
      </c>
    </row>
    <row r="113" spans="1:2" ht="15">
      <c r="A113" s="3" t="s">
        <v>230</v>
      </c>
      <c r="B113" s="3" t="s">
        <v>231</v>
      </c>
    </row>
    <row r="114" spans="1:2" ht="15">
      <c r="A114" s="3" t="s">
        <v>232</v>
      </c>
      <c r="B114" s="3" t="s">
        <v>233</v>
      </c>
    </row>
    <row r="115" spans="1:2" ht="15">
      <c r="A115" s="3" t="s">
        <v>234</v>
      </c>
      <c r="B115" s="3" t="s">
        <v>235</v>
      </c>
    </row>
    <row r="116" spans="1:2" ht="15">
      <c r="A116" s="3" t="s">
        <v>236</v>
      </c>
      <c r="B116" s="3" t="s">
        <v>237</v>
      </c>
    </row>
    <row r="117" spans="1:2" ht="15">
      <c r="A117" s="3" t="s">
        <v>238</v>
      </c>
      <c r="B117" s="3" t="s">
        <v>239</v>
      </c>
    </row>
    <row r="118" spans="1:2" ht="15">
      <c r="A118" s="3" t="s">
        <v>240</v>
      </c>
      <c r="B118" s="3" t="s">
        <v>241</v>
      </c>
    </row>
    <row r="119" spans="1:2" ht="15">
      <c r="A119" s="3" t="s">
        <v>242</v>
      </c>
      <c r="B119" s="3" t="s">
        <v>243</v>
      </c>
    </row>
    <row r="120" spans="1:2" ht="15">
      <c r="A120" s="3" t="s">
        <v>244</v>
      </c>
      <c r="B120" s="3" t="s">
        <v>245</v>
      </c>
    </row>
    <row r="121" spans="1:2" ht="15">
      <c r="A121" s="3" t="s">
        <v>246</v>
      </c>
      <c r="B121" s="3" t="s">
        <v>247</v>
      </c>
    </row>
    <row r="122" spans="1:2" ht="15">
      <c r="A122" s="3" t="s">
        <v>248</v>
      </c>
      <c r="B122" s="3" t="s">
        <v>249</v>
      </c>
    </row>
    <row r="123" spans="1:2" ht="15">
      <c r="A123" s="3" t="s">
        <v>250</v>
      </c>
      <c r="B123" s="3" t="s">
        <v>251</v>
      </c>
    </row>
    <row r="124" spans="1:2" ht="15">
      <c r="A124" s="3" t="s">
        <v>252</v>
      </c>
      <c r="B124" s="3" t="s">
        <v>253</v>
      </c>
    </row>
    <row r="125" spans="1:2" ht="15">
      <c r="A125" s="3" t="s">
        <v>254</v>
      </c>
      <c r="B125" s="3" t="s">
        <v>255</v>
      </c>
    </row>
    <row r="126" spans="1:2" ht="15">
      <c r="A126" s="3" t="s">
        <v>256</v>
      </c>
      <c r="B126" s="3" t="s">
        <v>257</v>
      </c>
    </row>
    <row r="127" spans="1:2" ht="15">
      <c r="A127" s="3" t="s">
        <v>258</v>
      </c>
      <c r="B127" s="3" t="s">
        <v>259</v>
      </c>
    </row>
    <row r="128" spans="1:2" ht="15">
      <c r="A128" s="3" t="s">
        <v>260</v>
      </c>
      <c r="B128" s="3" t="s">
        <v>261</v>
      </c>
    </row>
    <row r="129" spans="1:2" ht="15">
      <c r="A129" s="3" t="s">
        <v>262</v>
      </c>
      <c r="B129" s="3" t="s">
        <v>263</v>
      </c>
    </row>
    <row r="130" spans="1:2" ht="15">
      <c r="A130" s="3" t="s">
        <v>264</v>
      </c>
      <c r="B130" s="3" t="s">
        <v>265</v>
      </c>
    </row>
    <row r="131" spans="1:2" ht="15">
      <c r="A131" s="3" t="s">
        <v>266</v>
      </c>
      <c r="B131" s="3" t="s">
        <v>267</v>
      </c>
    </row>
    <row r="132" spans="1:2" ht="15">
      <c r="A132" s="3" t="s">
        <v>268</v>
      </c>
      <c r="B132" s="3" t="s">
        <v>269</v>
      </c>
    </row>
    <row r="133" spans="1:2" ht="15">
      <c r="A133" s="3" t="s">
        <v>270</v>
      </c>
      <c r="B133" s="3" t="s">
        <v>271</v>
      </c>
    </row>
    <row r="134" spans="1:2" ht="15">
      <c r="A134" s="3" t="s">
        <v>272</v>
      </c>
      <c r="B134" s="3" t="s">
        <v>273</v>
      </c>
    </row>
    <row r="135" spans="1:2" ht="15">
      <c r="A135" s="3" t="s">
        <v>274</v>
      </c>
      <c r="B135" s="3" t="s">
        <v>275</v>
      </c>
    </row>
    <row r="136" spans="1:2" ht="15">
      <c r="A136" s="3" t="s">
        <v>276</v>
      </c>
      <c r="B136" s="3" t="s">
        <v>277</v>
      </c>
    </row>
    <row r="137" spans="1:2" ht="15">
      <c r="A137" s="3" t="s">
        <v>278</v>
      </c>
      <c r="B137" s="3" t="s">
        <v>279</v>
      </c>
    </row>
    <row r="138" spans="1:2" ht="15">
      <c r="A138" s="3" t="s">
        <v>280</v>
      </c>
      <c r="B138" s="3" t="s">
        <v>281</v>
      </c>
    </row>
    <row r="139" spans="1:2" ht="15">
      <c r="A139" s="3" t="s">
        <v>282</v>
      </c>
      <c r="B139" s="3" t="s">
        <v>283</v>
      </c>
    </row>
    <row r="140" spans="1:2" ht="15">
      <c r="A140" s="3" t="s">
        <v>284</v>
      </c>
      <c r="B140" s="3" t="s">
        <v>285</v>
      </c>
    </row>
    <row r="141" spans="1:2" ht="15">
      <c r="A141" s="3" t="s">
        <v>286</v>
      </c>
      <c r="B141" s="3" t="s">
        <v>287</v>
      </c>
    </row>
    <row r="142" spans="1:2" ht="15">
      <c r="A142" s="3" t="s">
        <v>288</v>
      </c>
      <c r="B142" s="3" t="s">
        <v>289</v>
      </c>
    </row>
    <row r="143" spans="1:2" ht="15">
      <c r="A143" s="3" t="s">
        <v>290</v>
      </c>
      <c r="B143" s="3" t="s">
        <v>290</v>
      </c>
    </row>
    <row r="144" spans="1:2" ht="15">
      <c r="A144" s="3" t="s">
        <v>291</v>
      </c>
      <c r="B144" s="3" t="s">
        <v>292</v>
      </c>
    </row>
    <row r="145" spans="1:2" ht="15">
      <c r="A145" s="3" t="s">
        <v>293</v>
      </c>
      <c r="B145" s="3" t="s">
        <v>294</v>
      </c>
    </row>
    <row r="146" spans="1:2" ht="15">
      <c r="A146" s="3" t="s">
        <v>295</v>
      </c>
      <c r="B146" s="3" t="s">
        <v>296</v>
      </c>
    </row>
    <row r="147" spans="1:2" ht="15">
      <c r="A147" s="3" t="s">
        <v>297</v>
      </c>
      <c r="B147" s="3" t="s">
        <v>70</v>
      </c>
    </row>
    <row r="148" spans="1:2" ht="15">
      <c r="A148" s="3" t="s">
        <v>298</v>
      </c>
      <c r="B148" s="3" t="s">
        <v>299</v>
      </c>
    </row>
    <row r="149" spans="1:2" ht="15">
      <c r="A149" s="3" t="s">
        <v>300</v>
      </c>
      <c r="B149" s="3" t="s">
        <v>301</v>
      </c>
    </row>
    <row r="150" spans="1:2" ht="15">
      <c r="A150" s="3" t="s">
        <v>302</v>
      </c>
      <c r="B150" s="3" t="s">
        <v>303</v>
      </c>
    </row>
    <row r="151" spans="1:2" ht="15">
      <c r="A151" s="3" t="s">
        <v>304</v>
      </c>
      <c r="B151" s="3" t="s">
        <v>305</v>
      </c>
    </row>
    <row r="152" spans="1:2" ht="15">
      <c r="A152" s="3" t="s">
        <v>306</v>
      </c>
      <c r="B152" s="3" t="s">
        <v>307</v>
      </c>
    </row>
    <row r="153" spans="1:2" ht="15">
      <c r="A153" s="3" t="s">
        <v>308</v>
      </c>
      <c r="B153" s="3" t="s">
        <v>309</v>
      </c>
    </row>
    <row r="154" spans="1:2" ht="15">
      <c r="A154" s="3" t="s">
        <v>310</v>
      </c>
      <c r="B154" s="3" t="s">
        <v>311</v>
      </c>
    </row>
    <row r="155" spans="1:2" ht="15">
      <c r="A155" s="3" t="s">
        <v>312</v>
      </c>
      <c r="B155" s="3" t="s">
        <v>313</v>
      </c>
    </row>
    <row r="156" spans="1:2" ht="15">
      <c r="A156" s="3" t="s">
        <v>314</v>
      </c>
      <c r="B156" s="3" t="s">
        <v>132</v>
      </c>
    </row>
    <row r="157" spans="1:2" ht="15">
      <c r="A157" s="3" t="s">
        <v>315</v>
      </c>
      <c r="B157" s="3" t="s">
        <v>316</v>
      </c>
    </row>
    <row r="158" spans="1:2" ht="15">
      <c r="A158" s="3" t="s">
        <v>317</v>
      </c>
      <c r="B158" s="3" t="s">
        <v>318</v>
      </c>
    </row>
    <row r="159" spans="1:2" ht="15">
      <c r="A159" s="3" t="s">
        <v>319</v>
      </c>
      <c r="B159" s="3" t="s">
        <v>320</v>
      </c>
    </row>
    <row r="160" spans="1:2" ht="15">
      <c r="A160" s="3" t="s">
        <v>321</v>
      </c>
      <c r="B160" s="3" t="s">
        <v>322</v>
      </c>
    </row>
    <row r="161" spans="1:2" ht="15">
      <c r="A161" s="3" t="s">
        <v>323</v>
      </c>
      <c r="B161" s="3" t="s">
        <v>324</v>
      </c>
    </row>
    <row r="162" spans="1:2" ht="15">
      <c r="A162" s="3" t="s">
        <v>325</v>
      </c>
      <c r="B162" s="3" t="s">
        <v>326</v>
      </c>
    </row>
    <row r="163" spans="1:2" ht="15">
      <c r="A163" s="3" t="s">
        <v>327</v>
      </c>
      <c r="B163" s="3" t="s">
        <v>328</v>
      </c>
    </row>
    <row r="164" spans="1:2" ht="15">
      <c r="A164" s="3" t="s">
        <v>329</v>
      </c>
      <c r="B164" s="3" t="s">
        <v>330</v>
      </c>
    </row>
    <row r="165" spans="1:2" ht="15">
      <c r="A165" s="3" t="s">
        <v>331</v>
      </c>
      <c r="B165" s="3" t="s">
        <v>332</v>
      </c>
    </row>
    <row r="166" spans="1:2" ht="15">
      <c r="A166" s="3" t="s">
        <v>333</v>
      </c>
      <c r="B166" s="3" t="s">
        <v>334</v>
      </c>
    </row>
    <row r="167" spans="1:2" ht="15">
      <c r="A167" s="3" t="s">
        <v>335</v>
      </c>
      <c r="B167" s="3" t="s">
        <v>336</v>
      </c>
    </row>
    <row r="168" spans="1:2" ht="15">
      <c r="A168" s="3" t="s">
        <v>337</v>
      </c>
      <c r="B168" s="3" t="s">
        <v>338</v>
      </c>
    </row>
    <row r="169" spans="1:2" ht="15">
      <c r="A169" s="3" t="s">
        <v>339</v>
      </c>
      <c r="B169" s="3" t="s">
        <v>340</v>
      </c>
    </row>
    <row r="170" spans="1:2" ht="15">
      <c r="A170" s="3" t="s">
        <v>341</v>
      </c>
      <c r="B170" s="3" t="s">
        <v>342</v>
      </c>
    </row>
    <row r="171" spans="1:2" ht="15">
      <c r="A171" s="3" t="s">
        <v>343</v>
      </c>
      <c r="B171" s="3" t="s">
        <v>344</v>
      </c>
    </row>
    <row r="172" spans="1:2" ht="15">
      <c r="A172" s="3" t="s">
        <v>345</v>
      </c>
      <c r="B172" s="3" t="s">
        <v>346</v>
      </c>
    </row>
    <row r="173" spans="1:2" ht="15">
      <c r="A173" s="3" t="s">
        <v>347</v>
      </c>
      <c r="B173" s="3" t="s">
        <v>348</v>
      </c>
    </row>
    <row r="174" spans="1:2" ht="15">
      <c r="A174" s="3" t="s">
        <v>349</v>
      </c>
      <c r="B174" s="3" t="s">
        <v>350</v>
      </c>
    </row>
    <row r="175" spans="1:2" ht="15">
      <c r="A175" s="3" t="s">
        <v>351</v>
      </c>
      <c r="B175" s="3" t="s">
        <v>352</v>
      </c>
    </row>
    <row r="176" spans="1:2" ht="15">
      <c r="A176" s="3" t="s">
        <v>353</v>
      </c>
      <c r="B176" s="3" t="s">
        <v>354</v>
      </c>
    </row>
    <row r="177" spans="1:2" ht="15">
      <c r="A177" s="3" t="s">
        <v>355</v>
      </c>
      <c r="B177" s="3" t="s">
        <v>356</v>
      </c>
    </row>
    <row r="178" spans="1:2" ht="15">
      <c r="A178" s="3" t="s">
        <v>357</v>
      </c>
      <c r="B178" s="3" t="s">
        <v>358</v>
      </c>
    </row>
    <row r="179" spans="1:2" ht="15">
      <c r="A179" s="3" t="s">
        <v>359</v>
      </c>
      <c r="B179" s="3" t="s">
        <v>360</v>
      </c>
    </row>
    <row r="180" spans="1:2" ht="15">
      <c r="A180" s="3" t="s">
        <v>361</v>
      </c>
      <c r="B180" s="3" t="s">
        <v>362</v>
      </c>
    </row>
    <row r="181" spans="1:2" ht="15">
      <c r="A181" s="3" t="s">
        <v>363</v>
      </c>
      <c r="B181" s="3" t="s">
        <v>364</v>
      </c>
    </row>
    <row r="182" spans="1:2" ht="15">
      <c r="A182" s="3" t="s">
        <v>365</v>
      </c>
      <c r="B182" s="3" t="s">
        <v>366</v>
      </c>
    </row>
    <row r="183" spans="1:2" ht="15">
      <c r="A183" s="3" t="s">
        <v>367</v>
      </c>
      <c r="B183" s="3" t="s">
        <v>368</v>
      </c>
    </row>
    <row r="184" spans="1:2" ht="15">
      <c r="A184" s="3" t="s">
        <v>369</v>
      </c>
      <c r="B184" s="3" t="s">
        <v>370</v>
      </c>
    </row>
    <row r="185" spans="1:2" ht="15">
      <c r="A185" s="3" t="s">
        <v>371</v>
      </c>
      <c r="B185" s="3" t="s">
        <v>372</v>
      </c>
    </row>
    <row r="186" spans="1:2" ht="15">
      <c r="A186" s="3" t="s">
        <v>373</v>
      </c>
      <c r="B186" s="3" t="s">
        <v>374</v>
      </c>
    </row>
  </sheetData>
  <sheetProtection algorithmName="SHA-512" hashValue="VxKR1iGF/yeV0mEw5MnidqzJm59t/sJq/NOtcJeim3JsChQa2+IuBhGSglBvbugDaZezH/0oWST87tDkK8eLqg==" saltValue="AmgE0j55R3boGQFSez6xEg==" spinCount="100000" sheet="1" objects="1" scenarios="1"/>
  <mergeCells count="1">
    <mergeCell ref="A1:B1"/>
  </mergeCells>
  <pageMargins left="0.7" right="0.7" top="0.75" bottom="0.75" header="0.3" footer="0.3"/>
  <pageSetup orientation="portrait" r:id="rId1"/>
  <headerFooter>
    <oddHeader>&amp;L&amp;"Calibri"&amp;15&amp;K000000 Información Pública Clasificada&amp;1#_x000D_</oddHeader>
  </headerFooter>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Estudio de mercado LOTE 1</vt:lpstr>
      <vt:lpstr>Estudio de mercado LOTE 2</vt:lpstr>
      <vt:lpstr>Estudio de mercado LOTE 3</vt:lpstr>
      <vt:lpstr>Resumen</vt:lpstr>
      <vt:lpstr>Listado de unidades</vt:lpstr>
      <vt:lpstr>'Estudio de mercado LOTE 1'!Área_de_impresión</vt:lpstr>
      <vt:lpstr>'Estudio de mercado LOTE 2'!Área_de_impresión</vt:lpstr>
      <vt:lpstr>'Estudio de mercado LOTE 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Valentina Vasquez Sanchez</dc:creator>
  <cp:keywords/>
  <dc:description/>
  <cp:lastModifiedBy>Paola Andrea Rodas Casas</cp:lastModifiedBy>
  <cp:revision/>
  <dcterms:created xsi:type="dcterms:W3CDTF">2018-02-12T16:24:15Z</dcterms:created>
  <dcterms:modified xsi:type="dcterms:W3CDTF">2026-07-01T16:06:20Z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2023-08-21T00:40:25Z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7e40e8fb-58dc-429c-b5f8-43fc5e87340d</vt:lpwstr>
  </property>
  <property fmtid="{D5CDD505-2E9C-101B-9397-08002B2CF9AE}" pid="8" name="MSIP_Label_52b498cd-7a81-4486-9103-65b5717baee6_ContentBits">
    <vt:lpwstr>1</vt:lpwstr>
  </property>
</Properties>
</file>