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cer\Documents\LICISEGUROS\LICITACIONES\ALCALDIA DE LA VEGA\2026-2027\"/>
    </mc:Choice>
  </mc:AlternateContent>
  <bookViews>
    <workbookView xWindow="0" yWindow="0" windowWidth="20490" windowHeight="7650" tabRatio="941" firstSheet="1" activeTab="1"/>
  </bookViews>
  <sheets>
    <sheet name="ESTUDIO DE MERCADO" sheetId="8" state="hidden" r:id="rId1"/>
    <sheet name="RELACIÓN BIENES TRDM" sheetId="15" r:id="rId2"/>
    <sheet name="RELACION EDIFICIOS" sheetId="22" r:id="rId3"/>
    <sheet name="RELACIÓN MAQUINARIA AMARILLA" sheetId="16" r:id="rId4"/>
    <sheet name="RELACIÓN AUTOS" sheetId="17" r:id="rId5"/>
    <sheet name="RELACIÓN SOAT " sheetId="19" r:id="rId6"/>
    <sheet name="RELACIÓN VG" sheetId="23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4" hidden="1">'RELACIÓN AUTOS'!$A$4:$WVO$34</definedName>
    <definedName name="_xlnm._FilterDatabase" localSheetId="2" hidden="1">'RELACION EDIFICIOS'!$B$2:$C$87</definedName>
    <definedName name="_xlnm._FilterDatabase" localSheetId="5" hidden="1">'RELACIÓN SOAT '!$A$4:$WVN$30</definedName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'ESTUDIO DE MERCADO'!$B$3:$Q$34</definedName>
    <definedName name="FFFFFFF">#REF!</definedName>
    <definedName name="GG">[1]JURIDICA!#REF!</definedName>
    <definedName name="GGGGGG">#REF!</definedName>
    <definedName name="opcion2">'[2]CUADRO RESUMEN'!$L$21</definedName>
    <definedName name="opcion3">'[2]CUADRO RESUMEN'!$L$22</definedName>
    <definedName name="opcion4">'[2]CUADRO RESUMEN'!$L$23</definedName>
    <definedName name="opcion5">'[2]CUADRO RESUMEN'!$L$24</definedName>
    <definedName name="opcion6">'[2]CUADRO RESUMEN'!$L$25</definedName>
  </definedNames>
  <calcPr calcId="162913"/>
</workbook>
</file>

<file path=xl/calcChain.xml><?xml version="1.0" encoding="utf-8"?>
<calcChain xmlns="http://schemas.openxmlformats.org/spreadsheetml/2006/main">
  <c r="N35" i="19" l="1"/>
  <c r="M39" i="17" l="1"/>
  <c r="C18" i="16"/>
  <c r="C9" i="16" l="1"/>
  <c r="C15" i="16"/>
  <c r="C8" i="16"/>
  <c r="C7" i="16"/>
  <c r="C11" i="16"/>
  <c r="C12" i="16"/>
  <c r="C16" i="16"/>
  <c r="C14" i="16"/>
  <c r="I27" i="8" l="1"/>
  <c r="Q29" i="8"/>
  <c r="D8" i="15"/>
  <c r="D10" i="15"/>
  <c r="J13" i="8"/>
  <c r="K26" i="8"/>
  <c r="I17" i="8"/>
  <c r="C17" i="8"/>
  <c r="L17" i="8" s="1"/>
  <c r="J9" i="8"/>
  <c r="J10" i="8"/>
  <c r="J11" i="8"/>
  <c r="J12" i="8"/>
  <c r="D11" i="15"/>
  <c r="I28" i="8"/>
  <c r="B21" i="23"/>
  <c r="B22" i="23" s="1"/>
  <c r="C28" i="8" s="1"/>
  <c r="K28" i="8" s="1"/>
  <c r="A1" i="23"/>
  <c r="I26" i="8"/>
  <c r="L26" i="8" s="1"/>
  <c r="N26" i="8" s="1"/>
  <c r="O26" i="8" l="1"/>
  <c r="P26" i="8" s="1"/>
  <c r="Q26" i="8" s="1"/>
  <c r="J17" i="8"/>
  <c r="M17" i="8" s="1"/>
  <c r="N17" i="8" s="1"/>
  <c r="O17" i="8" s="1"/>
  <c r="P17" i="8" s="1"/>
  <c r="Q17" i="8" s="1"/>
  <c r="L28" i="8"/>
  <c r="N28" i="8" s="1"/>
  <c r="P29" i="8"/>
  <c r="C27" i="8"/>
  <c r="K17" i="8" l="1"/>
  <c r="O28" i="8"/>
  <c r="P28" i="8" s="1"/>
  <c r="Q28" i="8" s="1"/>
  <c r="K15" i="8" l="1"/>
  <c r="K16" i="8"/>
  <c r="I15" i="8"/>
  <c r="M15" i="8" s="1"/>
  <c r="I16" i="8"/>
  <c r="M16" i="8" s="1"/>
  <c r="C87" i="22"/>
  <c r="C91" i="22" s="1"/>
  <c r="C8" i="8" s="1"/>
  <c r="J8" i="8" s="1"/>
  <c r="D14" i="15"/>
  <c r="D13" i="15"/>
  <c r="D12" i="15"/>
  <c r="C7" i="15"/>
  <c r="C20" i="15" s="1"/>
  <c r="L15" i="8" l="1"/>
  <c r="N15" i="8" s="1"/>
  <c r="O15" i="8" s="1"/>
  <c r="P15" i="8" s="1"/>
  <c r="Q15" i="8" s="1"/>
  <c r="L16" i="8"/>
  <c r="N16" i="8" s="1"/>
  <c r="D7" i="15"/>
  <c r="D20" i="15" s="1"/>
  <c r="E13" i="16"/>
  <c r="O16" i="8" l="1"/>
  <c r="P16" i="8" s="1"/>
  <c r="Q16" i="8" s="1"/>
  <c r="I8" i="8"/>
  <c r="I5" i="8"/>
  <c r="I21" i="8"/>
  <c r="I23" i="8" l="1"/>
  <c r="L23" i="8" s="1"/>
  <c r="I25" i="8"/>
  <c r="I24" i="8"/>
  <c r="I9" i="8"/>
  <c r="I10" i="8"/>
  <c r="I11" i="8"/>
  <c r="I12" i="8"/>
  <c r="I13" i="8"/>
  <c r="I14" i="8"/>
  <c r="I18" i="8"/>
  <c r="I19" i="8"/>
  <c r="K27" i="8"/>
  <c r="L27" i="8" l="1"/>
  <c r="N27" i="8" s="1"/>
  <c r="O27" i="8" s="1"/>
  <c r="P27" i="8" s="1"/>
  <c r="Q27" i="8" s="1"/>
  <c r="L24" i="8" l="1"/>
  <c r="N24" i="8" s="1"/>
  <c r="O24" i="8" s="1"/>
  <c r="M9" i="8"/>
  <c r="M10" i="8"/>
  <c r="M11" i="8"/>
  <c r="M13" i="8"/>
  <c r="M14" i="8"/>
  <c r="M18" i="8"/>
  <c r="M19" i="8"/>
  <c r="L21" i="8"/>
  <c r="N21" i="8" s="1"/>
  <c r="L25" i="8"/>
  <c r="N25" i="8" s="1"/>
  <c r="I22" i="8"/>
  <c r="C6" i="8"/>
  <c r="K9" i="8"/>
  <c r="K12" i="8"/>
  <c r="K14" i="8"/>
  <c r="K21" i="8"/>
  <c r="K22" i="8"/>
  <c r="K24" i="8"/>
  <c r="K25" i="8"/>
  <c r="L22" i="8" l="1"/>
  <c r="N22" i="8" s="1"/>
  <c r="O22" i="8" s="1"/>
  <c r="P22" i="8" s="1"/>
  <c r="Q22" i="8" s="1"/>
  <c r="C20" i="8"/>
  <c r="N23" i="8"/>
  <c r="L11" i="8"/>
  <c r="N11" i="8" s="1"/>
  <c r="O11" i="8" s="1"/>
  <c r="K11" i="8"/>
  <c r="L14" i="8"/>
  <c r="N14" i="8" s="1"/>
  <c r="O14" i="8" s="1"/>
  <c r="P14" i="8" s="1"/>
  <c r="Q14" i="8" s="1"/>
  <c r="L13" i="8"/>
  <c r="N13" i="8" s="1"/>
  <c r="O13" i="8" s="1"/>
  <c r="P13" i="8" s="1"/>
  <c r="Q13" i="8" s="1"/>
  <c r="O21" i="8"/>
  <c r="P21" i="8" s="1"/>
  <c r="O25" i="8"/>
  <c r="P25" i="8" s="1"/>
  <c r="Q25" i="8" s="1"/>
  <c r="K10" i="8"/>
  <c r="L12" i="8"/>
  <c r="K13" i="8"/>
  <c r="L9" i="8"/>
  <c r="N9" i="8" s="1"/>
  <c r="L19" i="8"/>
  <c r="N19" i="8" s="1"/>
  <c r="M12" i="8"/>
  <c r="L10" i="8"/>
  <c r="N10" i="8" s="1"/>
  <c r="P24" i="8"/>
  <c r="Q24" i="8" s="1"/>
  <c r="O23" i="8" l="1"/>
  <c r="P23" i="8" s="1"/>
  <c r="Q21" i="8"/>
  <c r="N12" i="8"/>
  <c r="O12" i="8" s="1"/>
  <c r="P12" i="8" s="1"/>
  <c r="Q12" i="8" s="1"/>
  <c r="P11" i="8"/>
  <c r="Q11" i="8" s="1"/>
  <c r="O9" i="8"/>
  <c r="P9" i="8" s="1"/>
  <c r="Q9" i="8" s="1"/>
  <c r="K19" i="8"/>
  <c r="O10" i="8"/>
  <c r="P10" i="8" s="1"/>
  <c r="Q10" i="8" s="1"/>
  <c r="L8" i="8"/>
  <c r="O19" i="8"/>
  <c r="P19" i="8" s="1"/>
  <c r="Q19" i="8" s="1"/>
  <c r="Q23" i="8" l="1"/>
  <c r="K18" i="8"/>
  <c r="L18" i="8"/>
  <c r="N18" i="8" s="1"/>
  <c r="O18" i="8" s="1"/>
  <c r="P18" i="8" s="1"/>
  <c r="Q18" i="8" s="1"/>
  <c r="M8" i="8"/>
  <c r="M20" i="8" s="1"/>
  <c r="M30" i="8" s="1"/>
  <c r="J20" i="8"/>
  <c r="K8" i="8"/>
  <c r="L20" i="8" l="1"/>
  <c r="L30" i="8" s="1"/>
  <c r="K20" i="8"/>
  <c r="N8" i="8"/>
  <c r="O8" i="8" s="1"/>
  <c r="N20" i="8" l="1"/>
  <c r="N30" i="8" s="1"/>
  <c r="O20" i="8"/>
  <c r="O30" i="8" s="1"/>
  <c r="P8" i="8"/>
  <c r="P20" i="8" s="1"/>
  <c r="P30" i="8" s="1"/>
  <c r="Q8" i="8" l="1"/>
  <c r="Q20" i="8" s="1"/>
  <c r="Q30" i="8" s="1"/>
</calcChain>
</file>

<file path=xl/sharedStrings.xml><?xml version="1.0" encoding="utf-8"?>
<sst xmlns="http://schemas.openxmlformats.org/spreadsheetml/2006/main" count="756" uniqueCount="382">
  <si>
    <t>VALOR ASEGURADO</t>
  </si>
  <si>
    <t>VALOR TOTAL ASEGURADO</t>
  </si>
  <si>
    <t>IVA</t>
  </si>
  <si>
    <t>TOTAL PRIMA NETA</t>
  </si>
  <si>
    <t>OBJETO: CONTRATAR EL PROGRAMA DE SEGUROS</t>
  </si>
  <si>
    <t>PROMEDIO</t>
  </si>
  <si>
    <t>PRIMA NETA INDICE VARIABLE</t>
  </si>
  <si>
    <t xml:space="preserve">ESTUDIO DE MERCADO </t>
  </si>
  <si>
    <t>DETALLE</t>
  </si>
  <si>
    <t>PRIMA 365 dias</t>
  </si>
  <si>
    <t>TOTAL  TRDM (TASA %o)</t>
  </si>
  <si>
    <t>MANEJO GLOBAL(TASA%)</t>
  </si>
  <si>
    <t>RCE (TASA %)</t>
  </si>
  <si>
    <t>RCSP (TASA %)</t>
  </si>
  <si>
    <t>HASTA LAS 23:59 HORAS</t>
  </si>
  <si>
    <t>TOTAL</t>
  </si>
  <si>
    <t>EDIFICIOS</t>
  </si>
  <si>
    <t>MUEBLES Y ENSERES</t>
  </si>
  <si>
    <t>ADECUACION NORMA SISMO RESISTENCIA</t>
  </si>
  <si>
    <t>DINEROS</t>
  </si>
  <si>
    <t xml:space="preserve">COBERTURA PARA TERRENOS </t>
  </si>
  <si>
    <t>CONTENIDOS EN GENERAL</t>
  </si>
  <si>
    <t>EQUIPO ELECTRICO Y ELECTRONICO</t>
  </si>
  <si>
    <t>TR EQUIPO Y MAQUINARIA (TASA%)</t>
  </si>
  <si>
    <t>AUTOMÓVILES (TASA%)</t>
  </si>
  <si>
    <t>100 SMMLV</t>
  </si>
  <si>
    <t>LOS DE LEY</t>
  </si>
  <si>
    <t>ITEM</t>
  </si>
  <si>
    <t>MARCA</t>
  </si>
  <si>
    <t>MODELO</t>
  </si>
  <si>
    <t>VALOR</t>
  </si>
  <si>
    <t>PLACA</t>
  </si>
  <si>
    <t>CLASE</t>
  </si>
  <si>
    <t>LINEA</t>
  </si>
  <si>
    <t>CILINDRAJE</t>
  </si>
  <si>
    <t>No DE MOTOR</t>
  </si>
  <si>
    <t>No CHASIS</t>
  </si>
  <si>
    <t>COLOR</t>
  </si>
  <si>
    <t>FASECOLDA</t>
  </si>
  <si>
    <t>MOTOCICLETA</t>
  </si>
  <si>
    <t>BUS-BUSETA</t>
  </si>
  <si>
    <t>CHEVROLET</t>
  </si>
  <si>
    <t>BLANCO</t>
  </si>
  <si>
    <t>TOYOTA</t>
  </si>
  <si>
    <t>PICK UP SENCILLA</t>
  </si>
  <si>
    <t>MAZDA</t>
  </si>
  <si>
    <t>VOLQUETA</t>
  </si>
  <si>
    <t>CAMPERO</t>
  </si>
  <si>
    <t>CAMION</t>
  </si>
  <si>
    <t>NEGRO</t>
  </si>
  <si>
    <t>SUZUKI</t>
  </si>
  <si>
    <t>YAMAHA</t>
  </si>
  <si>
    <t>AKT</t>
  </si>
  <si>
    <t>PRIMA NETA VR ASEGURADO</t>
  </si>
  <si>
    <t>ALCALDIA DE CAQUEZA</t>
  </si>
  <si>
    <t>MUNICIPIO DE RICAURTE</t>
  </si>
  <si>
    <t>MUNICIPIO DE ZIPAQUIRÁ</t>
  </si>
  <si>
    <t>MUNICIPIO DE CHOACHI</t>
  </si>
  <si>
    <t>TOTALES</t>
  </si>
  <si>
    <t>,</t>
  </si>
  <si>
    <t>ALCALDÍA MUNICIPAL DE LA VEGA</t>
  </si>
  <si>
    <t>ALCALDIA DE LA VEGA</t>
  </si>
  <si>
    <t>EQUIPOS DE COMUNICACIÓN</t>
  </si>
  <si>
    <t>EQUIPOS DE CÓMPUTO</t>
  </si>
  <si>
    <t>VEHÍCULOS EN REPOSO</t>
  </si>
  <si>
    <t>BODEGA ALMACÉN</t>
  </si>
  <si>
    <t>TRANSPORTE DE VALORES</t>
  </si>
  <si>
    <t>VIDA GRUPO ALCALDE, PERSONERO Y CONCEJALES</t>
  </si>
  <si>
    <t>ALCALDIA DE LA VEGA CUNDINAMARCA</t>
  </si>
  <si>
    <t>CUADRO DE VALORES ASEGURADOS</t>
  </si>
  <si>
    <t>SEGUROS TODO RIESGO DAÑOS MATERIALES</t>
  </si>
  <si>
    <t>VALORES</t>
  </si>
  <si>
    <t>INDICE VARIABLE</t>
  </si>
  <si>
    <t>OTROS INMUEBLES (PARQUE GUALANDAY) BENEFICIARIO GOBERNACION DE CUNDINAMARCA</t>
  </si>
  <si>
    <t>CONTENIDOS</t>
  </si>
  <si>
    <t>EQUIPO ELECTRÓNICO Y ELECTRONICO</t>
  </si>
  <si>
    <t>EQUIPO DE COMUNICACIÓN</t>
  </si>
  <si>
    <t>DINEROS EFECTIVO, CHEQUES Y TITULOS VALORES</t>
  </si>
  <si>
    <t>MERCANCIAS</t>
  </si>
  <si>
    <t>VEHICULOS EN REPOSO</t>
  </si>
  <si>
    <t>SEGUROS TODO RIESGO EQUIPO Y MAQUINARIA</t>
  </si>
  <si>
    <t>MOTONIVELADORA JOHN DEERE 670 B</t>
  </si>
  <si>
    <t>MINICARGADOR MODELO 2006 SERIE MJH6935</t>
  </si>
  <si>
    <t>VIBROCOMPACTADOR VITELI</t>
  </si>
  <si>
    <t>RETROEXCAVADORA MOD 2010 CATERPILLAR</t>
  </si>
  <si>
    <t>MOTONIVELADORA CATERPILLAR MOD 2010</t>
  </si>
  <si>
    <t>COMPACTADOR MARACA BUFALO MODELO CB INSTALADO 9GDFVR342CB257677</t>
  </si>
  <si>
    <t>MOTONIVELADORA CATERPILLAR SERIE 120K-2</t>
  </si>
  <si>
    <t>MOTONIVELADORA CATERPILLAR MODELO 120K-1</t>
  </si>
  <si>
    <t>RETROEXCAVADORA CASE 580 M</t>
  </si>
  <si>
    <t>TRAILER TRANSPORTE DE MAQUINARIA</t>
  </si>
  <si>
    <t>OIK071</t>
  </si>
  <si>
    <t>470HM2U1580266</t>
  </si>
  <si>
    <t>3HAMMAAR2CL534693</t>
  </si>
  <si>
    <t>SMK910</t>
  </si>
  <si>
    <t>3ALACYCS87DY12710</t>
  </si>
  <si>
    <t>OIK033</t>
  </si>
  <si>
    <t>OIK037</t>
  </si>
  <si>
    <t>9GDP7H1C22B221001</t>
  </si>
  <si>
    <t>OJJ937</t>
  </si>
  <si>
    <t>OJF569</t>
  </si>
  <si>
    <t>CMC8102</t>
  </si>
  <si>
    <t>OFK531</t>
  </si>
  <si>
    <t>OIK070</t>
  </si>
  <si>
    <t>470HM2U1580265</t>
  </si>
  <si>
    <t>OHK938</t>
  </si>
  <si>
    <t>BYE971</t>
  </si>
  <si>
    <t>ZVL155</t>
  </si>
  <si>
    <t>OIK077</t>
  </si>
  <si>
    <t>1KD2070975</t>
  </si>
  <si>
    <t>HUV05C</t>
  </si>
  <si>
    <t>9F2A11505BBC10865</t>
  </si>
  <si>
    <t>HUV06C</t>
  </si>
  <si>
    <t>162FMJIA125325</t>
  </si>
  <si>
    <t>9F2A11502BBC10886</t>
  </si>
  <si>
    <t>HUV13C</t>
  </si>
  <si>
    <t>HUV07C</t>
  </si>
  <si>
    <t>OQD45A</t>
  </si>
  <si>
    <t>TS1852144143</t>
  </si>
  <si>
    <t>OQK69B</t>
  </si>
  <si>
    <t>9FK3B211R92001535</t>
  </si>
  <si>
    <t>OQD48A</t>
  </si>
  <si>
    <t>TS1852144069</t>
  </si>
  <si>
    <t>TS185SC14252</t>
  </si>
  <si>
    <t>YPV50</t>
  </si>
  <si>
    <t>FUT67A</t>
  </si>
  <si>
    <t>EBY18D</t>
  </si>
  <si>
    <t>CTN55C</t>
  </si>
  <si>
    <t>OJZ527</t>
  </si>
  <si>
    <t>OKZ316</t>
  </si>
  <si>
    <t>3N6CD33B1ZK351969</t>
  </si>
  <si>
    <t>IXR494</t>
  </si>
  <si>
    <t>MM7UR4DF2GW500038</t>
  </si>
  <si>
    <t>XZW13E</t>
  </si>
  <si>
    <t>9FSNF41B9KC293221</t>
  </si>
  <si>
    <t>XZW14E</t>
  </si>
  <si>
    <t>CEMENTERIO LAICO</t>
  </si>
  <si>
    <t>SENILANDIA (ANCIANATO)</t>
  </si>
  <si>
    <t>FISCALIA GENERAL DE LA NACION CRA 3A N° 16-34</t>
  </si>
  <si>
    <t>HOSPITAL SAN ANTONIO DE LA VEGA LA LAJITA</t>
  </si>
  <si>
    <t>PLAZA MERCADO NUEVA CRA 1 POR CALLE 22</t>
  </si>
  <si>
    <t>TANQUE DE DESTANCACION TRANS 3 N° 10 - 130</t>
  </si>
  <si>
    <t>PARQUE LA PLAZUELA (CRA 2A Y 3 CALLE 21A Y 22)</t>
  </si>
  <si>
    <t>CALLE 9 N° 5-02 BARRIO GUALIVA</t>
  </si>
  <si>
    <t>POLIDEPORTIVO VILLA DEL RIO</t>
  </si>
  <si>
    <t>COLEGIO RICARDO HINESTROZA DAZA (COLISEO CUBIERTO, ESTADIO, COLEGIO ANTIGUO)</t>
  </si>
  <si>
    <t>TANQUES DE DESCANTACION LOTE B</t>
  </si>
  <si>
    <t>ANTIGUO COLEGIO LORENCITA VILLEGAS DE SANTOS</t>
  </si>
  <si>
    <t>PABELLON DE CARNES Y LA PANELA</t>
  </si>
  <si>
    <t>PUENTE CHULO/ DIVINO NILLO</t>
  </si>
  <si>
    <t>CRA 3 N° 6 -62 BARRIO LAS PALMAS</t>
  </si>
  <si>
    <t>LOTE TERRENO ZV 1 MARIA PAZ GAVIRIA</t>
  </si>
  <si>
    <t>LOTE TERRENO ZV 2 MARIA PAZ GAVIRIA ZONA VERDE 2</t>
  </si>
  <si>
    <t>LOTE TERRENO ZV 3 MARIA PAZ GAVIRIA ZONA VERDE 3</t>
  </si>
  <si>
    <t>LOTE TERRENO CALLE 9 N° 5-02 BARRIO GUALIVA/ VILLA DEL RIO</t>
  </si>
  <si>
    <t>CASA DE LA CULTURA C RA 3 N° 17-86</t>
  </si>
  <si>
    <t>CASA DE GOBIERNO</t>
  </si>
  <si>
    <t>CASA DEL CAMPESINO</t>
  </si>
  <si>
    <t>PLAZA DE MERCADO ENTRADA ALTERNA CRA 1 N° 21-56</t>
  </si>
  <si>
    <t>POLIDEPORTIVO BARRIO VILLA DEL RIO</t>
  </si>
  <si>
    <t>CENTRO DE SALUD - INSPECCION DE POLICIA EL VINO</t>
  </si>
  <si>
    <t>MATADERO Y POLIDEPORTIVO CENTENARIO</t>
  </si>
  <si>
    <t>(PLANTA DE TRATAMIENTO DE AGUAS RESIDUALES)</t>
  </si>
  <si>
    <t>ESCUELA URIBE URIBE PETAQUERO</t>
  </si>
  <si>
    <t>ESCUELA LAURES</t>
  </si>
  <si>
    <t>PLANTA DE TRATAMIENTO ACUEDUCTO - VDA SAN JUAN</t>
  </si>
  <si>
    <t>ESCUELA SABANETA</t>
  </si>
  <si>
    <t>ESCUELA CHUSCAL</t>
  </si>
  <si>
    <t>ESCUELA SAN JUAN</t>
  </si>
  <si>
    <t>ESCUELA EL ROBLE</t>
  </si>
  <si>
    <t>ESCUELA SAN ANTONIO</t>
  </si>
  <si>
    <t>COLEGIO POST PRIMARIA (ESCUELA LA FLORIDA) VDA BULUCAIMA</t>
  </si>
  <si>
    <t>ESCUELA EL DIVINO NIÑO ALTAMIRA PREDIO RURAL</t>
  </si>
  <si>
    <t>ESCUELA SAN JOSE BULUCAIMA</t>
  </si>
  <si>
    <t>ESCUELA DE LLANO GRANDE</t>
  </si>
  <si>
    <t>ESCUELA TIERRAS VIEJAS</t>
  </si>
  <si>
    <t>ESCUELA DE LA CABAÑA</t>
  </si>
  <si>
    <t>ESCUELA GUARUMAL ABELARDO FORERO BENAVIDES</t>
  </si>
  <si>
    <t>ESCUELA DE LA VEREDA EL CHUPAL</t>
  </si>
  <si>
    <t>ESCUELA SANTA CECILIA VDA HOYA</t>
  </si>
  <si>
    <t>ESCUELA LA CIMA VDA HOYA GRANDE</t>
  </si>
  <si>
    <t>ESCUELA SOLANO PEÑA (ANTIGUA ESCUELA LA PATRIA)</t>
  </si>
  <si>
    <t>ESCUELA TABACAL</t>
  </si>
  <si>
    <t>I.E.D LUIS ALFONSO VALBUENA ULLOA</t>
  </si>
  <si>
    <t>ESCUELA MINAS VERDES</t>
  </si>
  <si>
    <t>ESCUELA EL DINTEL</t>
  </si>
  <si>
    <t>ESCUELA LIBERTAD</t>
  </si>
  <si>
    <t>PUESTO SALUD TIERRAS VIEJAS</t>
  </si>
  <si>
    <t>ESCUELA EL MORO VDA GUARUMAL</t>
  </si>
  <si>
    <t>EL NARAJAL VDA PETAQUERO</t>
  </si>
  <si>
    <t>FINCA LA MILAGROSA</t>
  </si>
  <si>
    <t>ESCUELA NAGUY</t>
  </si>
  <si>
    <t>SERVIDEUMBRE VILLA CAROLINA /CAMILO ESPINOSA</t>
  </si>
  <si>
    <t>ESCUELA EL VINO VDA SABANETA</t>
  </si>
  <si>
    <t>VIRGEN PETAQUERO / PARQUE Y ZONA DE PROTECCION AL RIO</t>
  </si>
  <si>
    <t>SALON COMUNAL LA ESMERALDA</t>
  </si>
  <si>
    <t>ESCUELA SAN JOSE DE BULUCAIMA</t>
  </si>
  <si>
    <t>ESCUELA PETAQUERO URIBE URIBE</t>
  </si>
  <si>
    <t xml:space="preserve">ESCUELA CACAGUAL </t>
  </si>
  <si>
    <t>PREDIO LA CALIFORNIA VEREDA EL DINTEL</t>
  </si>
  <si>
    <t>PREDIO MONTEBELLO</t>
  </si>
  <si>
    <t>PREDIO NUEVA ZELANDIA</t>
  </si>
  <si>
    <t>FINCA LA ESPERANZA</t>
  </si>
  <si>
    <t>FINCA MONTERREY</t>
  </si>
  <si>
    <t>FINCA LOS LAURELES</t>
  </si>
  <si>
    <t>FINCA MARQUETALIA VDA SAN ANTONIO</t>
  </si>
  <si>
    <t>PREDIO LAS AGUITAS VEREDA HOYA GRANDE</t>
  </si>
  <si>
    <t>ESCUELA ALIANZA</t>
  </si>
  <si>
    <t>MONUMENTO DE LOS HEROES CRA 3 N°16-25</t>
  </si>
  <si>
    <t>PARQUE PRINCIPAL CENTRO URBANO</t>
  </si>
  <si>
    <t xml:space="preserve">ESCUELA LA HUERTA </t>
  </si>
  <si>
    <t>MEJORA TANQUE Y CASETA VDA LLANO GRANDE</t>
  </si>
  <si>
    <t>COLEGIO LUIS ALFONSO VALBUENA, NAGUY ALTO SEC PATIO BONITO</t>
  </si>
  <si>
    <t>FINCA BUENA VISTA VDA LAURELES</t>
  </si>
  <si>
    <t>SAN JOS VDA MINAS</t>
  </si>
  <si>
    <t>ALTA MIRA VEREDA SAN ANTONIO</t>
  </si>
  <si>
    <t xml:space="preserve">EL MIRADOR HOYA GRANDE </t>
  </si>
  <si>
    <t>ASOCIACION DE VIVIENDA VILLALILIANA</t>
  </si>
  <si>
    <t>EL SID UBICADO EN EL PREDIO DEL HOGAR CENILANDIA</t>
  </si>
  <si>
    <t>EL CENTRO DÍA UBICADO EN LA PLAZA DE MERCADO</t>
  </si>
  <si>
    <t xml:space="preserve">VEHICULOS LA VEGA CUNDINAMARCA </t>
  </si>
  <si>
    <t>ZONA DE CIRCULACIÓN (CIUDAD)</t>
  </si>
  <si>
    <t>La Vega</t>
  </si>
  <si>
    <t>PICK UP DOBLE CABINA</t>
  </si>
  <si>
    <t>FORD</t>
  </si>
  <si>
    <t xml:space="preserve">EXPLORER [4] SPORT TRAC AT 400 </t>
  </si>
  <si>
    <t xml:space="preserve"> 7UA26020 </t>
  </si>
  <si>
    <t xml:space="preserve"> 1FMEU51K57UA26020</t>
  </si>
  <si>
    <t xml:space="preserve"> 03021032</t>
  </si>
  <si>
    <t xml:space="preserve"> GS 150R MT</t>
  </si>
  <si>
    <t xml:space="preserve"> G423187213 </t>
  </si>
  <si>
    <t xml:space="preserve"> 9FSNG49D3FC103616</t>
  </si>
  <si>
    <t>ROJO</t>
  </si>
  <si>
    <t>08817133</t>
  </si>
  <si>
    <t>XTZ [1] 125 E MT</t>
  </si>
  <si>
    <t xml:space="preserve"> E3B4E011053</t>
  </si>
  <si>
    <t>9FK3B2117E2011053</t>
  </si>
  <si>
    <t>09817110</t>
  </si>
  <si>
    <t>DT 125 MT  2T</t>
  </si>
  <si>
    <t xml:space="preserve"> 3TL09344</t>
  </si>
  <si>
    <t>09817015</t>
  </si>
  <si>
    <t>AK 150 TT</t>
  </si>
  <si>
    <t xml:space="preserve"> 162FMJIA125270</t>
  </si>
  <si>
    <t>15917014</t>
  </si>
  <si>
    <t xml:space="preserve"> 162FMJIA147928</t>
  </si>
  <si>
    <t xml:space="preserve"> 9F2A11500BBC14046</t>
  </si>
  <si>
    <t xml:space="preserve"> 162FMJIA127898 </t>
  </si>
  <si>
    <t xml:space="preserve"> 9F2A11503BBC12114</t>
  </si>
  <si>
    <t>BT50 [2] [FL] PROFESSIONAL</t>
  </si>
  <si>
    <t xml:space="preserve"> P5AT2107574 </t>
  </si>
  <si>
    <t>05621031</t>
  </si>
  <si>
    <t>08817043</t>
  </si>
  <si>
    <t>TS 125 MT 2T</t>
  </si>
  <si>
    <t xml:space="preserve"> FVR [1] FVR MT 7100CC TD</t>
  </si>
  <si>
    <t xml:space="preserve"> 6HK1614623 </t>
  </si>
  <si>
    <t xml:space="preserve"> 9GDFVR342CB057644</t>
  </si>
  <si>
    <t>01604064</t>
  </si>
  <si>
    <t>FVR [2] 700P FORWARD</t>
  </si>
  <si>
    <t xml:space="preserve"> 6HK1-614999 </t>
  </si>
  <si>
    <t xml:space="preserve"> 9GDFVR345DB000601</t>
  </si>
  <si>
    <t>01626093</t>
  </si>
  <si>
    <t xml:space="preserve"> B70 229</t>
  </si>
  <si>
    <t xml:space="preserve"> 2FR10476</t>
  </si>
  <si>
    <t xml:space="preserve"> 9GCM7T1J0YB010902</t>
  </si>
  <si>
    <t>HOJA SECA</t>
  </si>
  <si>
    <t>01603080</t>
  </si>
  <si>
    <t>KODIAK 157</t>
  </si>
  <si>
    <t xml:space="preserve">9SZ10617 </t>
  </si>
  <si>
    <t>ROJO PERLADO</t>
  </si>
  <si>
    <t xml:space="preserve"> 01626019 </t>
  </si>
  <si>
    <t>INTERNACIONAL</t>
  </si>
  <si>
    <t>4300 DURASTAR</t>
  </si>
  <si>
    <t xml:space="preserve"> 3HAMMAAR4CL534694</t>
  </si>
  <si>
    <t xml:space="preserve"> 03626089</t>
  </si>
  <si>
    <t>PRADO</t>
  </si>
  <si>
    <t xml:space="preserve"> JTEBH9FJ3B5018371</t>
  </si>
  <si>
    <t>PLATA</t>
  </si>
  <si>
    <t xml:space="preserve">09008153 </t>
  </si>
  <si>
    <t xml:space="preserve"> C70 149 MT TD 4X2</t>
  </si>
  <si>
    <t xml:space="preserve"> MC08102L86 </t>
  </si>
  <si>
    <t>BLANCO CALMA</t>
  </si>
  <si>
    <t>01626002</t>
  </si>
  <si>
    <t xml:space="preserve">NPR [2] 4.6L MT 4600CC TD </t>
  </si>
  <si>
    <t>9GDNPR71L1B542206</t>
  </si>
  <si>
    <t>01612112</t>
  </si>
  <si>
    <t>HINO</t>
  </si>
  <si>
    <t xml:space="preserve">FC 9J BUSETON LWB </t>
  </si>
  <si>
    <t xml:space="preserve">J05ETY11265 </t>
  </si>
  <si>
    <t xml:space="preserve"> 9F3FC9JLTGXX10665</t>
  </si>
  <si>
    <t xml:space="preserve">03703016 </t>
  </si>
  <si>
    <t>NISSAN</t>
  </si>
  <si>
    <t>NP 300 FRONTIER XE</t>
  </si>
  <si>
    <t xml:space="preserve"> YD25628448P </t>
  </si>
  <si>
    <t>06421063</t>
  </si>
  <si>
    <t xml:space="preserve"> TS185SC14256</t>
  </si>
  <si>
    <t xml:space="preserve"> 08817040</t>
  </si>
  <si>
    <t>TS 185 MT 185C 2T</t>
  </si>
  <si>
    <t xml:space="preserve"> XTZ [1] 125 E</t>
  </si>
  <si>
    <t xml:space="preserve"> E3B4E001535</t>
  </si>
  <si>
    <t xml:space="preserve">FREIGHTLINER </t>
  </si>
  <si>
    <t>M2 106</t>
  </si>
  <si>
    <t xml:space="preserve">02926004 </t>
  </si>
  <si>
    <t xml:space="preserve"> GN 125 NOVA MT</t>
  </si>
  <si>
    <t>157FMI-3*B2X75249</t>
  </si>
  <si>
    <t>08817145</t>
  </si>
  <si>
    <t xml:space="preserve"> GIXXER SF FI 150 MT</t>
  </si>
  <si>
    <t xml:space="preserve"> BGA1-556307 </t>
  </si>
  <si>
    <t xml:space="preserve"> 9FSNG4BD3KC302718</t>
  </si>
  <si>
    <t xml:space="preserve">08817163 </t>
  </si>
  <si>
    <t xml:space="preserve">F103195706 </t>
  </si>
  <si>
    <t xml:space="preserve"> SF11ASC71331</t>
  </si>
  <si>
    <t xml:space="preserve"> LAND CRUISER  [L FZJ75 MT 450</t>
  </si>
  <si>
    <t xml:space="preserve"> 1FZ0048928</t>
  </si>
  <si>
    <t xml:space="preserve"> FZJ750009846</t>
  </si>
  <si>
    <t>BEIGE</t>
  </si>
  <si>
    <t>09020017</t>
  </si>
  <si>
    <t>RELACIÓN INMUEBLES LA VEGA</t>
  </si>
  <si>
    <t>RCC (TASA %) OJZ527 y OIK033</t>
  </si>
  <si>
    <t>EMITIR PÓLIZA RCC</t>
  </si>
  <si>
    <t>TARIFA</t>
  </si>
  <si>
    <t>CARGO</t>
  </si>
  <si>
    <t>NOMBRE</t>
  </si>
  <si>
    <t>CEDULA</t>
  </si>
  <si>
    <t>CONCEJAL</t>
  </si>
  <si>
    <t>PERSONERO</t>
  </si>
  <si>
    <t>ALCALDE</t>
  </si>
  <si>
    <t>SALARIO ALCALDE</t>
  </si>
  <si>
    <t xml:space="preserve">POR 20 SALARIOS </t>
  </si>
  <si>
    <t>VR ASEGURADO 13 CARGOS</t>
  </si>
  <si>
    <t xml:space="preserve"> SEGURO VIDA GRUPO ALCALDE. CONCEJALES Y PERSONERO</t>
  </si>
  <si>
    <t>VALOR INDICE VARIABLE 5%</t>
  </si>
  <si>
    <t>TRAPICHES TIPO R8-S</t>
  </si>
  <si>
    <t>TOTAL EDIFICIOS</t>
  </si>
  <si>
    <t>LBE52G</t>
  </si>
  <si>
    <t>XTZ125</t>
  </si>
  <si>
    <t>E3Y2E101512</t>
  </si>
  <si>
    <t>9FKDE0923P2101512</t>
  </si>
  <si>
    <t>BLANCO NEGRO</t>
  </si>
  <si>
    <t>FECHA NACIMIENTO</t>
  </si>
  <si>
    <t>DESDE LAS 23:59 HORAS</t>
  </si>
  <si>
    <t>SOAT (17 AUTOS)</t>
  </si>
  <si>
    <t>prima No días 300 DÍAS</t>
  </si>
  <si>
    <t>VENCIMIENTO SOAT</t>
  </si>
  <si>
    <t>VALOR PRIMA</t>
  </si>
  <si>
    <t>TOTAL SOAT</t>
  </si>
  <si>
    <t xml:space="preserve">ALDANA ALDANA DILMER ANDRES </t>
  </si>
  <si>
    <t>BENAVIDES ROA NANCY PATRICIA</t>
  </si>
  <si>
    <t>CARDENAS BERMUDEZ LEIDY ZORAYA</t>
  </si>
  <si>
    <t>FARFAN BUSTOS JAIME YECID</t>
  </si>
  <si>
    <t>GAITAN GONZALEZ DIEGO ANDRES</t>
  </si>
  <si>
    <t>GIL GONZALEZ YECITH ENRIQUE</t>
  </si>
  <si>
    <t>MARTINEZ HECTOR ORLANDO</t>
  </si>
  <si>
    <t>MORENO PARRA JHON ALEXANDER</t>
  </si>
  <si>
    <t>PORTE LINARES JUAN GABRIEL</t>
  </si>
  <si>
    <t>ROJAS HERNANDEZ DEIBY ANDRES</t>
  </si>
  <si>
    <t>BERMUDEZ CORREA FABIO NELSON</t>
  </si>
  <si>
    <t>PORTILLO ORTIZ ANGELA TATIANA</t>
  </si>
  <si>
    <t>OFK730</t>
  </si>
  <si>
    <t>1KD2536105</t>
  </si>
  <si>
    <t xml:space="preserve"> JTEBH9FJ5G5097825</t>
  </si>
  <si>
    <t>GRIS METALICO</t>
  </si>
  <si>
    <t>EDILBERTO SANABRIA MATIZ</t>
  </si>
  <si>
    <t>09008200</t>
  </si>
  <si>
    <t>RETOEXCAVADORA MARCA CASE MODELO 2024 COLOR NARANJA moto 8045.45.748-417943, SERIE NKJ575SPKH36542</t>
  </si>
  <si>
    <t>IVO51H</t>
  </si>
  <si>
    <t>HONDA</t>
  </si>
  <si>
    <t>XR 150L E3</t>
  </si>
  <si>
    <t>KD07E-3150463</t>
  </si>
  <si>
    <t>9FMKD0796SE015457</t>
  </si>
  <si>
    <t>EQUIPO DE COMPUTO Y PORTATILES</t>
  </si>
  <si>
    <t>CONTENIDOS, MUEBLES Y ENSERES</t>
  </si>
  <si>
    <t>MAQUINARIA Y EQUIPO</t>
  </si>
  <si>
    <t xml:space="preserve">EDIFICIO Y TERRENOS </t>
  </si>
  <si>
    <t>VALOR VEHÍCULO SEGÚN GUIA FASECOLDA 358 DE 2026</t>
  </si>
  <si>
    <t>* Valores Asegurados según guia fasecolda 358</t>
  </si>
  <si>
    <t>OHK875</t>
  </si>
  <si>
    <t>GRAND VITARA SZ</t>
  </si>
  <si>
    <t>8LDCB535490010823</t>
  </si>
  <si>
    <t>J20A640757</t>
  </si>
  <si>
    <t>OJF731</t>
  </si>
  <si>
    <t>TROOPER</t>
  </si>
  <si>
    <t>USD44210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</si>
</sst>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_-* #,##0\ _€_-;\-* #,##0\ _€_-;_-* &quot;-&quot;\ _€_-;_-@_-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[$$-240A]\ #,##0"/>
    <numFmt numFmtId="172" formatCode="_(* #,##0_);_(* \(#,##0\);_(* &quot;-&quot;??_);_(@_)"/>
    <numFmt numFmtId="173" formatCode="0.0000"/>
    <numFmt numFmtId="174" formatCode="_ &quot;$&quot;\ * #,##0_ ;_ &quot;$&quot;\ * \-#,##0_ ;_ &quot;$&quot;\ * &quot;-&quot;??_ ;_ @_ "/>
    <numFmt numFmtId="175" formatCode="_ [$€-2]\ * #,##0.00_ ;_ [$€-2]\ * \-#,##0.00_ ;_ [$€-2]\ * &quot;-&quot;??_ "/>
    <numFmt numFmtId="176" formatCode="_-[$€-2]* #,##0.00_-;\-[$€-2]* #,##0.00_-;_-[$€-2]* &quot;-&quot;??_-"/>
    <numFmt numFmtId="177" formatCode="_-* #,##0.00\ _F_-;\-* #,##0.00\ _F_-;_-* &quot;-&quot;??\ _F_-;_-@_-"/>
    <numFmt numFmtId="178" formatCode="&quot;$&quot;#,##0_);[Red]\(&quot;$&quot;#,##0\)"/>
    <numFmt numFmtId="179" formatCode="_-[$€-2]* #,##0.00_-;\-[$€-2]* #,##0.00_-;_-[$€-2]* \-??_-"/>
    <numFmt numFmtId="180" formatCode="_-* #,##0.00_-;\-* #,##0.00_-;_-* \-??_-;_-@_-"/>
    <numFmt numFmtId="181" formatCode="_ * #,##0.00_ ;_ * \-#,##0.00_ ;_ * \-??_ ;_ @_ "/>
    <numFmt numFmtId="182" formatCode="_ &quot;$ &quot;* #,##0.00_ ;_ &quot;$ &quot;* \-#,##0.00_ ;_ &quot;$ &quot;* \-??_ ;_ @_ "/>
    <numFmt numFmtId="183" formatCode="_-\$* #,##0.00_-;&quot;-$&quot;* #,##0.00_-;_-\$* \-??_-;_-@_-"/>
    <numFmt numFmtId="184" formatCode="_(&quot;$&quot;* #,##0.00_);_(&quot;$&quot;* \(#,##0.00\);_(&quot;$&quot;* &quot;-&quot;??_);_(@_)"/>
    <numFmt numFmtId="185" formatCode="_(* #,##0.00_);_(* \(#,##0.00\);_(* \-??_);_(@_)"/>
    <numFmt numFmtId="186" formatCode="_ [$€-2]\ * #,##0.00_ ;_ [$€-2]\ * \-#,##0.00_ ;_ [$€-2]\ * \-??_ "/>
    <numFmt numFmtId="187" formatCode="_-* #,##0_-;\-* #,##0_-;_-* \-_-;_-@_-"/>
    <numFmt numFmtId="188" formatCode="_-* #,##0\ _€_-;\-* #,##0\ _€_-;_-* &quot;- &quot;_€_-;_-@_-"/>
    <numFmt numFmtId="189" formatCode="_(&quot;$ &quot;* #,##0_);_(&quot;$ &quot;* \(#,##0\);_(&quot;$ &quot;* \-_);_(@_)"/>
    <numFmt numFmtId="190" formatCode="_-* #,##0.00\ _F_-;\-* #,##0.00\ _F_-;_-* \-??\ _F_-;_-@_-"/>
    <numFmt numFmtId="191" formatCode="&quot;$ &quot;#,##0_);[Red]&quot;($ &quot;#,##0\)"/>
    <numFmt numFmtId="192" formatCode="_(&quot;$ &quot;* #,##0.00_);_(&quot;$ &quot;* \(#,##0.00\);_(&quot;$ &quot;* \-??_);_(@_)"/>
    <numFmt numFmtId="193" formatCode="&quot;$&quot;#,##0"/>
    <numFmt numFmtId="194" formatCode="dd/mm/yyyy;@"/>
    <numFmt numFmtId="195" formatCode="_-* #,##0.00\ _€_-;\-* #,##0.00\ _€_-;_-* &quot;-&quot;??\ _€_-;_-@_-"/>
    <numFmt numFmtId="196" formatCode="dd/mm/yy;@"/>
    <numFmt numFmtId="197" formatCode="&quot;$&quot;#,##0.00"/>
    <numFmt numFmtId="198" formatCode="&quot;$&quot;\ #,##0.00"/>
  </numFmts>
  <fonts count="6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0"/>
      <name val="Arial"/>
      <family val="2"/>
    </font>
    <font>
      <sz val="10"/>
      <name val="Verdana   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sz val="9"/>
      <color indexed="8"/>
      <name val="Arial Narrow"/>
      <family val="2"/>
    </font>
    <font>
      <sz val="11"/>
      <color theme="1"/>
      <name val="Calibri"/>
      <family val="2"/>
      <scheme val="minor"/>
    </font>
    <font>
      <sz val="10"/>
      <color theme="0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Arial Narrow"/>
      <family val="2"/>
    </font>
    <font>
      <b/>
      <u/>
      <sz val="12"/>
      <color theme="0"/>
      <name val="Arial Narrow"/>
      <family val="2"/>
    </font>
    <font>
      <b/>
      <sz val="11"/>
      <color rgb="FF000000"/>
      <name val="Calibri"/>
      <family val="2"/>
    </font>
    <font>
      <b/>
      <sz val="10"/>
      <color rgb="FF000000"/>
      <name val="Arial Narrow"/>
      <family val="2"/>
    </font>
    <font>
      <sz val="11"/>
      <color rgb="FF000000"/>
      <name val="Calibri"/>
      <family val="2"/>
      <charset val="204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0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Arial"/>
      <family val="2"/>
    </font>
    <font>
      <b/>
      <sz val="11"/>
      <color theme="0"/>
      <name val="Calibri"/>
      <family val="2"/>
    </font>
    <font>
      <b/>
      <sz val="10"/>
      <color theme="0"/>
      <name val="Arial Narrow"/>
      <family val="2"/>
    </font>
    <font>
      <b/>
      <sz val="8"/>
      <color theme="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Calibri"/>
      <family val="2"/>
    </font>
    <font>
      <b/>
      <sz val="12"/>
      <color theme="0"/>
      <name val="Calibri"/>
      <family val="2"/>
    </font>
    <font>
      <b/>
      <u/>
      <sz val="10"/>
      <color theme="1"/>
      <name val="Arial"/>
      <family val="2"/>
    </font>
    <font>
      <b/>
      <sz val="11"/>
      <color theme="0"/>
      <name val="Arial Narrow"/>
      <family val="2"/>
    </font>
    <font>
      <b/>
      <u val="singleAccounting"/>
      <sz val="10"/>
      <name val="Arial Narrow"/>
      <family val="2"/>
    </font>
    <font>
      <b/>
      <u val="singleAccounting"/>
      <sz val="11"/>
      <color rgb="FF000000"/>
      <name val="Calibri"/>
      <family val="2"/>
    </font>
    <font>
      <b/>
      <u/>
      <sz val="12"/>
      <color theme="1"/>
      <name val="Calibri"/>
      <family val="2"/>
      <scheme val="minor"/>
    </font>
    <font>
      <sz val="9"/>
      <color theme="1"/>
      <name val="Arial"/>
      <family val="2"/>
    </font>
  </fonts>
  <fills count="5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517">
    <xf numFmtId="0" fontId="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4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25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33" borderId="0" applyNumberFormat="0" applyBorder="0" applyAlignment="0" applyProtection="0"/>
    <xf numFmtId="0" fontId="12" fillId="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7" fillId="34" borderId="1" applyNumberFormat="0" applyAlignment="0" applyProtection="0"/>
    <xf numFmtId="0" fontId="7" fillId="35" borderId="1" applyNumberFormat="0" applyAlignment="0" applyProtection="0"/>
    <xf numFmtId="0" fontId="7" fillId="35" borderId="1" applyNumberFormat="0" applyAlignment="0" applyProtection="0"/>
    <xf numFmtId="0" fontId="7" fillId="34" borderId="1" applyNumberFormat="0" applyAlignment="0" applyProtection="0"/>
    <xf numFmtId="0" fontId="7" fillId="34" borderId="1" applyNumberFormat="0" applyAlignment="0" applyProtection="0"/>
    <xf numFmtId="0" fontId="7" fillId="35" borderId="1" applyNumberFormat="0" applyAlignment="0" applyProtection="0"/>
    <xf numFmtId="0" fontId="7" fillId="34" borderId="1" applyNumberFormat="0" applyAlignment="0" applyProtection="0"/>
    <xf numFmtId="0" fontId="7" fillId="35" borderId="1" applyNumberFormat="0" applyAlignment="0" applyProtection="0"/>
    <xf numFmtId="0" fontId="7" fillId="34" borderId="1" applyNumberFormat="0" applyAlignment="0" applyProtection="0"/>
    <xf numFmtId="0" fontId="8" fillId="36" borderId="2" applyNumberFormat="0" applyAlignment="0" applyProtection="0"/>
    <xf numFmtId="0" fontId="8" fillId="36" borderId="2" applyNumberFormat="0" applyAlignment="0" applyProtection="0"/>
    <xf numFmtId="0" fontId="8" fillId="37" borderId="2" applyNumberFormat="0" applyAlignment="0" applyProtection="0"/>
    <xf numFmtId="0" fontId="8" fillId="37" borderId="2" applyNumberFormat="0" applyAlignment="0" applyProtection="0"/>
    <xf numFmtId="0" fontId="8" fillId="36" borderId="2" applyNumberFormat="0" applyAlignment="0" applyProtection="0"/>
    <xf numFmtId="0" fontId="8" fillId="37" borderId="2" applyNumberFormat="0" applyAlignment="0" applyProtection="0"/>
    <xf numFmtId="0" fontId="8" fillId="36" borderId="2" applyNumberFormat="0" applyAlignment="0" applyProtection="0"/>
    <xf numFmtId="0" fontId="8" fillId="37" borderId="2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20" fillId="0" borderId="0"/>
    <xf numFmtId="0" fontId="20" fillId="0" borderId="0"/>
    <xf numFmtId="0" fontId="5" fillId="38" borderId="0" applyNumberFormat="0" applyBorder="0" applyAlignment="0" applyProtection="0"/>
    <xf numFmtId="0" fontId="20" fillId="0" borderId="0"/>
    <xf numFmtId="0" fontId="5" fillId="38" borderId="0" applyNumberFormat="0" applyBorder="0" applyAlignment="0" applyProtection="0"/>
    <xf numFmtId="0" fontId="20" fillId="0" borderId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20" fillId="0" borderId="0"/>
    <xf numFmtId="0" fontId="20" fillId="0" borderId="0"/>
    <xf numFmtId="0" fontId="5" fillId="39" borderId="0" applyNumberFormat="0" applyBorder="0" applyAlignment="0" applyProtection="0"/>
    <xf numFmtId="0" fontId="20" fillId="0" borderId="0"/>
    <xf numFmtId="0" fontId="5" fillId="39" borderId="0" applyNumberFormat="0" applyBorder="0" applyAlignment="0" applyProtection="0"/>
    <xf numFmtId="0" fontId="20" fillId="0" borderId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20" fillId="0" borderId="0"/>
    <xf numFmtId="0" fontId="20" fillId="0" borderId="0"/>
    <xf numFmtId="0" fontId="5" fillId="40" borderId="0" applyNumberFormat="0" applyBorder="0" applyAlignment="0" applyProtection="0"/>
    <xf numFmtId="0" fontId="20" fillId="0" borderId="0"/>
    <xf numFmtId="0" fontId="5" fillId="40" borderId="0" applyNumberFormat="0" applyBorder="0" applyAlignment="0" applyProtection="0"/>
    <xf numFmtId="0" fontId="20" fillId="0" borderId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20" fillId="0" borderId="0"/>
    <xf numFmtId="0" fontId="20" fillId="0" borderId="0"/>
    <xf numFmtId="0" fontId="5" fillId="27" borderId="0" applyNumberFormat="0" applyBorder="0" applyAlignment="0" applyProtection="0"/>
    <xf numFmtId="0" fontId="20" fillId="0" borderId="0"/>
    <xf numFmtId="0" fontId="5" fillId="27" borderId="0" applyNumberFormat="0" applyBorder="0" applyAlignment="0" applyProtection="0"/>
    <xf numFmtId="0" fontId="20" fillId="0" borderId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20" fillId="0" borderId="0"/>
    <xf numFmtId="0" fontId="20" fillId="0" borderId="0"/>
    <xf numFmtId="0" fontId="5" fillId="28" borderId="0" applyNumberFormat="0" applyBorder="0" applyAlignment="0" applyProtection="0"/>
    <xf numFmtId="0" fontId="20" fillId="0" borderId="0"/>
    <xf numFmtId="0" fontId="5" fillId="28" borderId="0" applyNumberFormat="0" applyBorder="0" applyAlignment="0" applyProtection="0"/>
    <xf numFmtId="0" fontId="20" fillId="0" borderId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20" fillId="0" borderId="0"/>
    <xf numFmtId="0" fontId="20" fillId="0" borderId="0"/>
    <xf numFmtId="0" fontId="5" fillId="41" borderId="0" applyNumberFormat="0" applyBorder="0" applyAlignment="0" applyProtection="0"/>
    <xf numFmtId="0" fontId="20" fillId="0" borderId="0"/>
    <xf numFmtId="0" fontId="5" fillId="41" borderId="0" applyNumberFormat="0" applyBorder="0" applyAlignment="0" applyProtection="0"/>
    <xf numFmtId="0" fontId="20" fillId="0" borderId="0"/>
    <xf numFmtId="0" fontId="11" fillId="13" borderId="1" applyNumberFormat="0" applyAlignment="0" applyProtection="0"/>
    <xf numFmtId="0" fontId="11" fillId="13" borderId="1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1" fillId="13" borderId="1" applyNumberFormat="0" applyAlignment="0" applyProtection="0"/>
    <xf numFmtId="0" fontId="11" fillId="7" borderId="1" applyNumberFormat="0" applyAlignment="0" applyProtection="0"/>
    <xf numFmtId="0" fontId="11" fillId="13" borderId="1" applyNumberFormat="0" applyAlignment="0" applyProtection="0"/>
    <xf numFmtId="0" fontId="11" fillId="7" borderId="1" applyNumberFormat="0" applyAlignment="0" applyProtection="0"/>
    <xf numFmtId="170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0" fontId="20" fillId="0" borderId="0" applyFont="0" applyFill="0" applyBorder="0" applyAlignment="0" applyProtection="0"/>
    <xf numFmtId="181" fontId="20" fillId="0" borderId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0" fontId="20" fillId="0" borderId="0" applyFont="0" applyFill="0" applyBorder="0" applyAlignment="0" applyProtection="0"/>
    <xf numFmtId="181" fontId="20" fillId="0" borderId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1" fontId="20" fillId="0" borderId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5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86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6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0" fontId="16" fillId="0" borderId="0" applyNumberFormat="0" applyFill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0" fillId="0" borderId="6" applyNumberFormat="0" applyFill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9" borderId="0" applyNumberFormat="0" applyBorder="0" applyAlignment="0" applyProtection="0"/>
    <xf numFmtId="0" fontId="12" fillId="3" borderId="0" applyNumberFormat="0" applyBorder="0" applyAlignment="0" applyProtection="0"/>
    <xf numFmtId="0" fontId="12" fillId="9" borderId="0" applyNumberFormat="0" applyBorder="0" applyAlignment="0" applyProtection="0"/>
    <xf numFmtId="0" fontId="12" fillId="3" borderId="0" applyNumberFormat="0" applyBorder="0" applyAlignment="0" applyProtection="0"/>
    <xf numFmtId="166" fontId="4" fillId="0" borderId="0" applyFont="0" applyFill="0" applyBorder="0" applyAlignment="0" applyProtection="0"/>
    <xf numFmtId="41" fontId="20" fillId="0" borderId="0" applyFont="0" applyFill="0" applyBorder="0" applyAlignment="0" applyProtection="0"/>
    <xf numFmtId="187" fontId="20" fillId="0" borderId="0" applyFill="0" applyBorder="0" applyAlignment="0" applyProtection="0"/>
    <xf numFmtId="166" fontId="2" fillId="0" borderId="0" applyFont="0" applyFill="0" applyBorder="0" applyAlignment="0" applyProtection="0"/>
    <xf numFmtId="180" fontId="20" fillId="0" borderId="0" applyFill="0" applyBorder="0" applyAlignment="0" applyProtection="0"/>
    <xf numFmtId="185" fontId="20" fillId="0" borderId="0" applyFill="0" applyBorder="0" applyAlignment="0" applyProtection="0"/>
    <xf numFmtId="185" fontId="20" fillId="0" borderId="0" applyFill="0" applyBorder="0" applyAlignment="0" applyProtection="0"/>
    <xf numFmtId="166" fontId="2" fillId="0" borderId="0" applyFont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166" fontId="2" fillId="0" borderId="0" applyFont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166" fontId="2" fillId="0" borderId="0" applyFont="0" applyFill="0" applyBorder="0" applyAlignment="0" applyProtection="0"/>
    <xf numFmtId="180" fontId="20" fillId="0" borderId="0" applyFill="0" applyBorder="0" applyAlignment="0" applyProtection="0"/>
    <xf numFmtId="185" fontId="20" fillId="0" borderId="0" applyFill="0" applyBorder="0" applyAlignment="0" applyProtection="0"/>
    <xf numFmtId="185" fontId="20" fillId="0" borderId="0" applyFill="0" applyBorder="0" applyAlignment="0" applyProtection="0"/>
    <xf numFmtId="166" fontId="2" fillId="0" borderId="0" applyFont="0" applyFill="0" applyBorder="0" applyAlignment="0" applyProtection="0"/>
    <xf numFmtId="180" fontId="20" fillId="0" borderId="0" applyFill="0" applyBorder="0" applyAlignment="0" applyProtection="0"/>
    <xf numFmtId="185" fontId="20" fillId="0" borderId="0" applyFill="0" applyBorder="0" applyAlignment="0" applyProtection="0"/>
    <xf numFmtId="185" fontId="20" fillId="0" borderId="0" applyFill="0" applyBorder="0" applyAlignment="0" applyProtection="0"/>
    <xf numFmtId="166" fontId="2" fillId="0" borderId="0" applyFont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166" fontId="2" fillId="0" borderId="0" applyFont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166" fontId="2" fillId="0" borderId="0" applyFont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185" fontId="20" fillId="0" borderId="0" applyFill="0" applyBorder="0" applyAlignment="0" applyProtection="0"/>
    <xf numFmtId="166" fontId="2" fillId="0" borderId="0" applyFont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66" fontId="2" fillId="0" borderId="0" applyFont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1" fontId="20" fillId="0" borderId="0" applyFill="0" applyBorder="0" applyAlignment="0" applyProtection="0"/>
    <xf numFmtId="166" fontId="32" fillId="0" borderId="0" applyFont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88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68" fontId="20" fillId="0" borderId="0" applyFont="0" applyFill="0" applyBorder="0" applyAlignment="0" applyProtection="0"/>
    <xf numFmtId="188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0" fontId="20" fillId="0" borderId="0" applyFill="0" applyBorder="0" applyAlignment="0" applyProtection="0"/>
    <xf numFmtId="166" fontId="23" fillId="0" borderId="0" applyFont="0" applyFill="0" applyBorder="0" applyAlignment="0" applyProtection="0"/>
    <xf numFmtId="195" fontId="1" fillId="0" borderId="0" applyFont="0" applyFill="0" applyBorder="0" applyAlignment="0" applyProtection="0"/>
    <xf numFmtId="166" fontId="32" fillId="0" borderId="0" applyFont="0" applyFill="0" applyBorder="0" applyAlignment="0" applyProtection="0"/>
    <xf numFmtId="168" fontId="20" fillId="0" borderId="0" applyFont="0" applyFill="0" applyBorder="0" applyAlignment="0" applyProtection="0"/>
    <xf numFmtId="188" fontId="20" fillId="0" borderId="0" applyFill="0" applyBorder="0" applyAlignment="0" applyProtection="0"/>
    <xf numFmtId="185" fontId="20" fillId="0" borderId="0" applyFill="0" applyBorder="0" applyAlignment="0" applyProtection="0"/>
    <xf numFmtId="185" fontId="20" fillId="0" borderId="0" applyFill="0" applyBorder="0" applyAlignment="0" applyProtection="0"/>
    <xf numFmtId="170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6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0" fillId="0" borderId="0" applyFill="0" applyBorder="0" applyAlignment="0" applyProtection="0"/>
    <xf numFmtId="189" fontId="24" fillId="0" borderId="0"/>
    <xf numFmtId="185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ill="0" applyBorder="0" applyAlignment="0" applyProtection="0"/>
    <xf numFmtId="166" fontId="2" fillId="0" borderId="0" applyFont="0" applyFill="0" applyBorder="0" applyAlignment="0" applyProtection="0"/>
    <xf numFmtId="185" fontId="20" fillId="0" borderId="0" applyFill="0" applyBorder="0" applyAlignment="0" applyProtection="0"/>
    <xf numFmtId="180" fontId="20" fillId="0" borderId="0" applyFill="0" applyBorder="0" applyAlignment="0" applyProtection="0"/>
    <xf numFmtId="166" fontId="2" fillId="0" borderId="0" applyFont="0" applyFill="0" applyBorder="0" applyAlignment="0" applyProtection="0"/>
    <xf numFmtId="180" fontId="20" fillId="0" borderId="0" applyFill="0" applyBorder="0" applyAlignment="0" applyProtection="0"/>
    <xf numFmtId="185" fontId="20" fillId="0" borderId="0" applyFill="0" applyBorder="0" applyAlignment="0" applyProtection="0"/>
    <xf numFmtId="185" fontId="20" fillId="0" borderId="0" applyFill="0" applyBorder="0" applyAlignment="0" applyProtection="0"/>
    <xf numFmtId="169" fontId="4" fillId="0" borderId="0" applyFont="0" applyFill="0" applyBorder="0" applyAlignment="0" applyProtection="0"/>
    <xf numFmtId="184" fontId="2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77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90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79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76" fontId="2" fillId="0" borderId="0" applyFont="0" applyFill="0" applyBorder="0" applyAlignment="0" applyProtection="0"/>
    <xf numFmtId="179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7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3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78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5" fontId="2" fillId="0" borderId="0" applyFont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78" fontId="20" fillId="0" borderId="0" applyFont="0" applyFill="0" applyBorder="0" applyAlignment="0" applyProtection="0"/>
    <xf numFmtId="182" fontId="20" fillId="0" borderId="0" applyFill="0" applyBorder="0" applyAlignment="0" applyProtection="0"/>
    <xf numFmtId="191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78" fontId="20" fillId="0" borderId="0" applyFont="0" applyFill="0" applyBorder="0" applyAlignment="0" applyProtection="0"/>
    <xf numFmtId="182" fontId="20" fillId="0" borderId="0" applyFill="0" applyBorder="0" applyAlignment="0" applyProtection="0"/>
    <xf numFmtId="191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9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5" fontId="2" fillId="0" borderId="0" applyFont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9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9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5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91" fontId="20" fillId="0" borderId="0" applyFill="0" applyBorder="0" applyAlignment="0" applyProtection="0"/>
    <xf numFmtId="19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9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9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69" fontId="20" fillId="0" borderId="0" applyFont="0" applyFill="0" applyBorder="0" applyAlignment="0" applyProtection="0"/>
    <xf numFmtId="182" fontId="20" fillId="0" borderId="0" applyFill="0" applyBorder="0" applyAlignment="0" applyProtection="0"/>
    <xf numFmtId="178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91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67" fontId="20" fillId="0" borderId="0" applyFont="0" applyFill="0" applyBorder="0" applyAlignment="0" applyProtection="0"/>
    <xf numFmtId="183" fontId="20" fillId="0" borderId="0" applyFill="0" applyBorder="0" applyAlignment="0" applyProtection="0"/>
    <xf numFmtId="178" fontId="20" fillId="0" borderId="0" applyFont="0" applyFill="0" applyBorder="0" applyAlignment="0" applyProtection="0"/>
    <xf numFmtId="165" fontId="2" fillId="0" borderId="0" applyFont="0" applyFill="0" applyBorder="0" applyAlignment="0" applyProtection="0"/>
    <xf numFmtId="192" fontId="20" fillId="0" borderId="0" applyFill="0" applyBorder="0" applyAlignment="0" applyProtection="0"/>
    <xf numFmtId="192" fontId="24" fillId="0" borderId="0"/>
    <xf numFmtId="192" fontId="20" fillId="0" borderId="0" applyFill="0" applyBorder="0" applyAlignment="0" applyProtection="0"/>
    <xf numFmtId="192" fontId="20" fillId="0" borderId="0" applyFill="0" applyBorder="0" applyAlignment="0" applyProtection="0"/>
    <xf numFmtId="178" fontId="20" fillId="0" borderId="0" applyFont="0" applyFill="0" applyBorder="0" applyAlignment="0" applyProtection="0"/>
    <xf numFmtId="191" fontId="20" fillId="0" borderId="0" applyFill="0" applyBorder="0" applyAlignment="0" applyProtection="0"/>
    <xf numFmtId="183" fontId="20" fillId="0" borderId="0" applyFill="0" applyBorder="0" applyAlignment="0" applyProtection="0"/>
    <xf numFmtId="192" fontId="20" fillId="0" borderId="0" applyFill="0" applyBorder="0" applyAlignment="0" applyProtection="0"/>
    <xf numFmtId="169" fontId="2" fillId="0" borderId="0" applyFont="0" applyFill="0" applyBorder="0" applyAlignment="0" applyProtection="0"/>
    <xf numFmtId="182" fontId="20" fillId="0" borderId="0" applyFill="0" applyBorder="0" applyAlignment="0" applyProtection="0"/>
    <xf numFmtId="192" fontId="20" fillId="0" borderId="0" applyFill="0" applyBorder="0" applyAlignment="0" applyProtection="0"/>
    <xf numFmtId="183" fontId="20" fillId="0" borderId="0" applyFill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3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32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32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32" fillId="0" borderId="0"/>
    <xf numFmtId="0" fontId="20" fillId="0" borderId="0"/>
    <xf numFmtId="0" fontId="32" fillId="0" borderId="0"/>
    <xf numFmtId="0" fontId="20" fillId="0" borderId="0"/>
    <xf numFmtId="0" fontId="32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3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20" fillId="44" borderId="7" applyNumberFormat="0" applyFont="0" applyAlignment="0" applyProtection="0"/>
    <xf numFmtId="0" fontId="20" fillId="44" borderId="7" applyNumberFormat="0" applyFont="0" applyAlignment="0" applyProtection="0"/>
    <xf numFmtId="0" fontId="20" fillId="0" borderId="0"/>
    <xf numFmtId="0" fontId="20" fillId="0" borderId="0"/>
    <xf numFmtId="0" fontId="20" fillId="44" borderId="7" applyNumberFormat="0" applyFont="0" applyAlignment="0" applyProtection="0"/>
    <xf numFmtId="0" fontId="20" fillId="0" borderId="0"/>
    <xf numFmtId="0" fontId="20" fillId="44" borderId="7" applyNumberFormat="0" applyFont="0" applyAlignment="0" applyProtection="0"/>
    <xf numFmtId="0" fontId="20" fillId="0" borderId="0"/>
    <xf numFmtId="0" fontId="20" fillId="0" borderId="0"/>
    <xf numFmtId="0" fontId="20" fillId="0" borderId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0" fillId="0" borderId="0"/>
    <xf numFmtId="0" fontId="14" fillId="35" borderId="8" applyNumberFormat="0" applyAlignment="0" applyProtection="0"/>
    <xf numFmtId="0" fontId="14" fillId="35" borderId="8" applyNumberFormat="0" applyAlignment="0" applyProtection="0"/>
    <xf numFmtId="0" fontId="20" fillId="0" borderId="0"/>
    <xf numFmtId="0" fontId="20" fillId="0" borderId="0"/>
    <xf numFmtId="0" fontId="14" fillId="35" borderId="8" applyNumberFormat="0" applyAlignment="0" applyProtection="0"/>
    <xf numFmtId="0" fontId="20" fillId="0" borderId="0"/>
    <xf numFmtId="0" fontId="14" fillId="35" borderId="8" applyNumberFormat="0" applyAlignment="0" applyProtection="0"/>
    <xf numFmtId="0" fontId="20" fillId="0" borderId="0"/>
    <xf numFmtId="0" fontId="22" fillId="0" borderId="0"/>
    <xf numFmtId="0" fontId="20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0" fillId="0" borderId="0"/>
    <xf numFmtId="0" fontId="20" fillId="0" borderId="0"/>
    <xf numFmtId="0" fontId="15" fillId="0" borderId="0" applyNumberFormat="0" applyFill="0" applyBorder="0" applyAlignment="0" applyProtection="0"/>
    <xf numFmtId="0" fontId="20" fillId="0" borderId="0"/>
    <xf numFmtId="0" fontId="15" fillId="0" borderId="0" applyNumberFormat="0" applyFill="0" applyBorder="0" applyAlignment="0" applyProtection="0"/>
    <xf numFmtId="0" fontId="20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0" fillId="0" borderId="0"/>
    <xf numFmtId="0" fontId="20" fillId="0" borderId="0"/>
    <xf numFmtId="0" fontId="16" fillId="0" borderId="0" applyNumberFormat="0" applyFill="0" applyBorder="0" applyAlignment="0" applyProtection="0"/>
    <xf numFmtId="0" fontId="20" fillId="0" borderId="0"/>
    <xf numFmtId="0" fontId="16" fillId="0" borderId="0" applyNumberFormat="0" applyFill="0" applyBorder="0" applyAlignment="0" applyProtection="0"/>
    <xf numFmtId="0" fontId="20" fillId="0" borderId="0"/>
    <xf numFmtId="0" fontId="20" fillId="0" borderId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20" fillId="0" borderId="0"/>
    <xf numFmtId="0" fontId="20" fillId="0" borderId="0"/>
    <xf numFmtId="0" fontId="18" fillId="0" borderId="4" applyNumberFormat="0" applyFill="0" applyAlignment="0" applyProtection="0"/>
    <xf numFmtId="0" fontId="20" fillId="0" borderId="0"/>
    <xf numFmtId="0" fontId="18" fillId="0" borderId="4" applyNumberFormat="0" applyFill="0" applyAlignment="0" applyProtection="0"/>
    <xf numFmtId="0" fontId="20" fillId="0" borderId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20" fillId="0" borderId="0"/>
    <xf numFmtId="0" fontId="20" fillId="0" borderId="0"/>
    <xf numFmtId="0" fontId="19" fillId="0" borderId="5" applyNumberFormat="0" applyFill="0" applyAlignment="0" applyProtection="0"/>
    <xf numFmtId="0" fontId="20" fillId="0" borderId="0"/>
    <xf numFmtId="0" fontId="19" fillId="0" borderId="5" applyNumberFormat="0" applyFill="0" applyAlignment="0" applyProtection="0"/>
    <xf numFmtId="0" fontId="20" fillId="0" borderId="0"/>
    <xf numFmtId="0" fontId="10" fillId="0" borderId="6" applyNumberFormat="0" applyFill="0" applyAlignment="0" applyProtection="0"/>
    <xf numFmtId="0" fontId="10" fillId="0" borderId="6" applyNumberFormat="0" applyFill="0" applyAlignment="0" applyProtection="0"/>
    <xf numFmtId="0" fontId="20" fillId="0" borderId="0"/>
    <xf numFmtId="0" fontId="20" fillId="0" borderId="0"/>
    <xf numFmtId="0" fontId="10" fillId="0" borderId="6" applyNumberFormat="0" applyFill="0" applyAlignment="0" applyProtection="0"/>
    <xf numFmtId="0" fontId="20" fillId="0" borderId="0"/>
    <xf numFmtId="0" fontId="10" fillId="0" borderId="6" applyNumberFormat="0" applyFill="0" applyAlignment="0" applyProtection="0"/>
    <xf numFmtId="0" fontId="20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0" fillId="0" borderId="0"/>
    <xf numFmtId="0" fontId="20" fillId="0" borderId="0"/>
    <xf numFmtId="0" fontId="17" fillId="0" borderId="0" applyNumberFormat="0" applyFill="0" applyBorder="0" applyAlignment="0" applyProtection="0"/>
    <xf numFmtId="0" fontId="20" fillId="0" borderId="0"/>
    <xf numFmtId="0" fontId="17" fillId="0" borderId="0" applyNumberFormat="0" applyFill="0" applyBorder="0" applyAlignment="0" applyProtection="0"/>
    <xf numFmtId="0" fontId="20" fillId="0" borderId="0"/>
    <xf numFmtId="0" fontId="3" fillId="0" borderId="9" applyNumberFormat="0" applyFill="0" applyAlignment="0" applyProtection="0"/>
    <xf numFmtId="0" fontId="3" fillId="0" borderId="9" applyNumberFormat="0" applyFill="0" applyAlignment="0" applyProtection="0"/>
    <xf numFmtId="0" fontId="20" fillId="0" borderId="0"/>
    <xf numFmtId="0" fontId="20" fillId="0" borderId="0"/>
    <xf numFmtId="0" fontId="3" fillId="0" borderId="9" applyNumberFormat="0" applyFill="0" applyAlignment="0" applyProtection="0"/>
    <xf numFmtId="0" fontId="20" fillId="0" borderId="0"/>
    <xf numFmtId="0" fontId="3" fillId="0" borderId="9" applyNumberFormat="0" applyFill="0" applyAlignment="0" applyProtection="0"/>
    <xf numFmtId="0" fontId="20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4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32" fillId="0" borderId="0" applyFont="0" applyFill="0" applyBorder="0" applyAlignment="0" applyProtection="0"/>
  </cellStyleXfs>
  <cellXfs count="226">
    <xf numFmtId="0" fontId="0" fillId="0" borderId="0" xfId="0"/>
    <xf numFmtId="0" fontId="27" fillId="0" borderId="0" xfId="0" applyFont="1" applyAlignment="1">
      <alignment vertical="center"/>
    </xf>
    <xf numFmtId="0" fontId="26" fillId="0" borderId="0" xfId="2054" applyFont="1" applyAlignment="1">
      <alignment horizontal="left" vertical="center"/>
    </xf>
    <xf numFmtId="166" fontId="27" fillId="0" borderId="0" xfId="578" applyFont="1" applyAlignment="1">
      <alignment vertical="center"/>
    </xf>
    <xf numFmtId="0" fontId="26" fillId="0" borderId="0" xfId="2054" applyFont="1" applyAlignment="1">
      <alignment vertical="center"/>
    </xf>
    <xf numFmtId="14" fontId="27" fillId="0" borderId="0" xfId="0" applyNumberFormat="1" applyFont="1" applyAlignment="1">
      <alignment vertical="center"/>
    </xf>
    <xf numFmtId="2" fontId="27" fillId="0" borderId="0" xfId="0" applyNumberFormat="1" applyFont="1" applyAlignment="1">
      <alignment vertical="center"/>
    </xf>
    <xf numFmtId="9" fontId="27" fillId="0" borderId="0" xfId="0" applyNumberFormat="1" applyFont="1" applyAlignment="1">
      <alignment vertical="center"/>
    </xf>
    <xf numFmtId="173" fontId="27" fillId="0" borderId="0" xfId="0" applyNumberFormat="1" applyFont="1" applyAlignment="1">
      <alignment vertical="center"/>
    </xf>
    <xf numFmtId="194" fontId="26" fillId="0" borderId="0" xfId="873" applyNumberFormat="1" applyFont="1" applyBorder="1" applyAlignment="1">
      <alignment horizontal="left" vertical="center"/>
    </xf>
    <xf numFmtId="174" fontId="26" fillId="0" borderId="0" xfId="873" applyNumberFormat="1" applyFont="1" applyBorder="1" applyAlignment="1">
      <alignment horizontal="left" vertical="center"/>
    </xf>
    <xf numFmtId="172" fontId="26" fillId="0" borderId="0" xfId="0" applyNumberFormat="1" applyFont="1" applyAlignment="1">
      <alignment horizontal="center" vertical="center"/>
    </xf>
    <xf numFmtId="172" fontId="27" fillId="0" borderId="0" xfId="544" applyNumberFormat="1" applyFont="1" applyBorder="1" applyAlignment="1">
      <alignment vertical="center"/>
    </xf>
    <xf numFmtId="1" fontId="27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4" fontId="26" fillId="0" borderId="0" xfId="0" applyNumberFormat="1" applyFont="1" applyAlignment="1">
      <alignment vertical="center"/>
    </xf>
    <xf numFmtId="172" fontId="33" fillId="47" borderId="0" xfId="578" applyNumberFormat="1" applyFont="1" applyFill="1" applyAlignment="1">
      <alignment vertical="center"/>
    </xf>
    <xf numFmtId="193" fontId="27" fillId="0" borderId="11" xfId="0" applyNumberFormat="1" applyFont="1" applyBorder="1" applyAlignment="1">
      <alignment vertical="center"/>
    </xf>
    <xf numFmtId="193" fontId="26" fillId="0" borderId="11" xfId="0" applyNumberFormat="1" applyFont="1" applyBorder="1" applyAlignment="1">
      <alignment vertical="center"/>
    </xf>
    <xf numFmtId="193" fontId="26" fillId="0" borderId="12" xfId="0" applyNumberFormat="1" applyFont="1" applyBorder="1" applyAlignment="1">
      <alignment vertical="center"/>
    </xf>
    <xf numFmtId="193" fontId="27" fillId="0" borderId="13" xfId="0" applyNumberFormat="1" applyFont="1" applyBorder="1" applyAlignment="1">
      <alignment vertical="center"/>
    </xf>
    <xf numFmtId="193" fontId="26" fillId="0" borderId="13" xfId="0" applyNumberFormat="1" applyFont="1" applyBorder="1" applyAlignment="1">
      <alignment vertical="center"/>
    </xf>
    <xf numFmtId="193" fontId="26" fillId="0" borderId="14" xfId="0" applyNumberFormat="1" applyFont="1" applyBorder="1" applyAlignment="1">
      <alignment vertical="center"/>
    </xf>
    <xf numFmtId="3" fontId="26" fillId="48" borderId="13" xfId="0" applyNumberFormat="1" applyFont="1" applyFill="1" applyBorder="1" applyAlignment="1">
      <alignment vertical="center"/>
    </xf>
    <xf numFmtId="193" fontId="26" fillId="48" borderId="13" xfId="0" applyNumberFormat="1" applyFont="1" applyFill="1" applyBorder="1" applyAlignment="1">
      <alignment vertical="center"/>
    </xf>
    <xf numFmtId="193" fontId="26" fillId="48" borderId="14" xfId="0" applyNumberFormat="1" applyFont="1" applyFill="1" applyBorder="1" applyAlignment="1">
      <alignment vertical="center"/>
    </xf>
    <xf numFmtId="0" fontId="29" fillId="46" borderId="15" xfId="0" applyFont="1" applyFill="1" applyBorder="1" applyAlignment="1">
      <alignment vertical="center" wrapText="1"/>
    </xf>
    <xf numFmtId="193" fontId="26" fillId="46" borderId="16" xfId="0" applyNumberFormat="1" applyFont="1" applyFill="1" applyBorder="1" applyAlignment="1">
      <alignment vertical="center"/>
    </xf>
    <xf numFmtId="0" fontId="28" fillId="0" borderId="0" xfId="0" applyFont="1" applyAlignment="1">
      <alignment vertical="center" wrapText="1"/>
    </xf>
    <xf numFmtId="166" fontId="27" fillId="0" borderId="0" xfId="0" applyNumberFormat="1" applyFont="1" applyAlignment="1">
      <alignment vertical="center"/>
    </xf>
    <xf numFmtId="172" fontId="27" fillId="0" borderId="0" xfId="544" applyNumberFormat="1" applyFont="1" applyAlignment="1">
      <alignment vertical="center"/>
    </xf>
    <xf numFmtId="0" fontId="29" fillId="47" borderId="17" xfId="0" quotePrefix="1" applyFont="1" applyFill="1" applyBorder="1" applyAlignment="1">
      <alignment horizontal="left" vertical="center" wrapText="1"/>
    </xf>
    <xf numFmtId="0" fontId="29" fillId="0" borderId="17" xfId="0" quotePrefix="1" applyFont="1" applyBorder="1" applyAlignment="1">
      <alignment horizontal="left" vertical="center" wrapText="1"/>
    </xf>
    <xf numFmtId="0" fontId="29" fillId="0" borderId="17" xfId="0" applyFont="1" applyBorder="1" applyAlignment="1">
      <alignment horizontal="left" vertical="center" wrapText="1"/>
    </xf>
    <xf numFmtId="193" fontId="29" fillId="0" borderId="13" xfId="0" applyNumberFormat="1" applyFont="1" applyBorder="1" applyAlignment="1">
      <alignment vertical="center"/>
    </xf>
    <xf numFmtId="2" fontId="28" fillId="0" borderId="13" xfId="0" applyNumberFormat="1" applyFont="1" applyBorder="1" applyAlignment="1">
      <alignment horizontal="right" vertical="center"/>
    </xf>
    <xf numFmtId="0" fontId="25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5" fillId="45" borderId="10" xfId="0" applyFont="1" applyFill="1" applyBorder="1" applyAlignment="1">
      <alignment horizontal="center" vertical="center"/>
    </xf>
    <xf numFmtId="0" fontId="25" fillId="0" borderId="10" xfId="0" quotePrefix="1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4" fillId="47" borderId="18" xfId="0" applyFont="1" applyFill="1" applyBorder="1" applyAlignment="1">
      <alignment wrapText="1"/>
    </xf>
    <xf numFmtId="174" fontId="30" fillId="0" borderId="13" xfId="876" applyNumberFormat="1" applyFont="1" applyBorder="1"/>
    <xf numFmtId="0" fontId="28" fillId="0" borderId="18" xfId="2403" quotePrefix="1" applyFont="1" applyBorder="1" applyAlignment="1">
      <alignment horizontal="left" vertical="center" wrapText="1"/>
    </xf>
    <xf numFmtId="0" fontId="28" fillId="0" borderId="0" xfId="0" applyFont="1"/>
    <xf numFmtId="0" fontId="29" fillId="48" borderId="18" xfId="0" quotePrefix="1" applyFont="1" applyFill="1" applyBorder="1" applyAlignment="1">
      <alignment horizontal="left" vertical="center" wrapText="1"/>
    </xf>
    <xf numFmtId="0" fontId="28" fillId="0" borderId="13" xfId="0" applyFont="1" applyBorder="1"/>
    <xf numFmtId="174" fontId="30" fillId="0" borderId="0" xfId="876" applyNumberFormat="1" applyFont="1" applyBorder="1"/>
    <xf numFmtId="0" fontId="34" fillId="47" borderId="17" xfId="2412" applyFont="1" applyFill="1" applyBorder="1" applyAlignment="1">
      <alignment vertical="center" wrapText="1" shrinkToFit="1"/>
    </xf>
    <xf numFmtId="0" fontId="34" fillId="47" borderId="17" xfId="2412" applyFont="1" applyFill="1" applyBorder="1" applyAlignment="1">
      <alignment vertical="center" shrinkToFit="1"/>
    </xf>
    <xf numFmtId="0" fontId="34" fillId="0" borderId="17" xfId="2412" applyFont="1" applyBorder="1" applyAlignment="1">
      <alignment vertical="center" wrapText="1" shrinkToFit="1"/>
    </xf>
    <xf numFmtId="193" fontId="26" fillId="46" borderId="19" xfId="0" applyNumberFormat="1" applyFont="1" applyFill="1" applyBorder="1" applyAlignment="1">
      <alignment vertical="center"/>
    </xf>
    <xf numFmtId="193" fontId="26" fillId="0" borderId="13" xfId="0" applyNumberFormat="1" applyFont="1" applyBorder="1" applyAlignment="1">
      <alignment horizontal="right" vertical="center"/>
    </xf>
    <xf numFmtId="4" fontId="28" fillId="0" borderId="13" xfId="0" applyNumberFormat="1" applyFont="1" applyBorder="1" applyAlignment="1">
      <alignment horizontal="center" vertical="center"/>
    </xf>
    <xf numFmtId="0" fontId="26" fillId="0" borderId="0" xfId="2054" applyFont="1" applyAlignment="1">
      <alignment horizontal="center" vertical="center"/>
    </xf>
    <xf numFmtId="174" fontId="26" fillId="0" borderId="0" xfId="873" applyNumberFormat="1" applyFont="1" applyBorder="1" applyAlignment="1">
      <alignment horizontal="center" vertical="center"/>
    </xf>
    <xf numFmtId="14" fontId="26" fillId="0" borderId="0" xfId="0" applyNumberFormat="1" applyFont="1" applyAlignment="1">
      <alignment horizontal="center" vertical="center"/>
    </xf>
    <xf numFmtId="3" fontId="26" fillId="48" borderId="13" xfId="0" applyNumberFormat="1" applyFont="1" applyFill="1" applyBorder="1" applyAlignment="1">
      <alignment horizontal="center" vertical="center"/>
    </xf>
    <xf numFmtId="166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2" fontId="28" fillId="0" borderId="13" xfId="0" applyNumberFormat="1" applyFont="1" applyBorder="1" applyAlignment="1">
      <alignment horizontal="center" vertical="center"/>
    </xf>
    <xf numFmtId="2" fontId="27" fillId="0" borderId="13" xfId="0" applyNumberFormat="1" applyFont="1" applyBorder="1" applyAlignment="1">
      <alignment horizontal="center" vertical="center"/>
    </xf>
    <xf numFmtId="172" fontId="27" fillId="0" borderId="0" xfId="0" applyNumberFormat="1" applyFont="1" applyAlignment="1">
      <alignment vertical="center"/>
    </xf>
    <xf numFmtId="0" fontId="28" fillId="0" borderId="0" xfId="0" applyFont="1" applyAlignment="1">
      <alignment horizontal="center"/>
    </xf>
    <xf numFmtId="0" fontId="40" fillId="50" borderId="10" xfId="0" applyFont="1" applyFill="1" applyBorder="1" applyAlignment="1">
      <alignment horizontal="center" vertical="center" wrapText="1"/>
    </xf>
    <xf numFmtId="2" fontId="27" fillId="46" borderId="11" xfId="0" applyNumberFormat="1" applyFont="1" applyFill="1" applyBorder="1" applyAlignment="1">
      <alignment horizontal="center" vertical="center"/>
    </xf>
    <xf numFmtId="2" fontId="27" fillId="46" borderId="13" xfId="0" applyNumberFormat="1" applyFont="1" applyFill="1" applyBorder="1" applyAlignment="1">
      <alignment horizontal="center" vertical="center"/>
    </xf>
    <xf numFmtId="0" fontId="42" fillId="0" borderId="26" xfId="0" applyFont="1" applyBorder="1" applyAlignment="1">
      <alignment horizontal="left" vertical="top" wrapText="1"/>
    </xf>
    <xf numFmtId="41" fontId="44" fillId="0" borderId="11" xfId="2509" applyFont="1" applyBorder="1" applyAlignment="1">
      <alignment horizontal="center"/>
    </xf>
    <xf numFmtId="197" fontId="0" fillId="0" borderId="0" xfId="0" applyNumberFormat="1"/>
    <xf numFmtId="0" fontId="42" fillId="0" borderId="28" xfId="0" applyFont="1" applyBorder="1" applyAlignment="1">
      <alignment horizontal="left" vertical="top" wrapText="1"/>
    </xf>
    <xf numFmtId="41" fontId="44" fillId="0" borderId="13" xfId="2509" applyFont="1" applyBorder="1" applyAlignment="1">
      <alignment horizontal="center"/>
    </xf>
    <xf numFmtId="0" fontId="43" fillId="0" borderId="28" xfId="0" applyFont="1" applyBorder="1" applyAlignment="1">
      <alignment horizontal="left" vertical="top" wrapText="1"/>
    </xf>
    <xf numFmtId="0" fontId="42" fillId="52" borderId="28" xfId="0" applyFont="1" applyFill="1" applyBorder="1" applyAlignment="1">
      <alignment horizontal="center" vertical="top" wrapText="1"/>
    </xf>
    <xf numFmtId="197" fontId="0" fillId="52" borderId="29" xfId="0" applyNumberFormat="1" applyFill="1" applyBorder="1" applyAlignment="1">
      <alignment horizontal="center" vertical="center"/>
    </xf>
    <xf numFmtId="0" fontId="43" fillId="52" borderId="28" xfId="0" applyFont="1" applyFill="1" applyBorder="1" applyAlignment="1">
      <alignment horizontal="center" vertical="top" wrapText="1"/>
    </xf>
    <xf numFmtId="197" fontId="43" fillId="0" borderId="29" xfId="0" applyNumberFormat="1" applyFont="1" applyBorder="1" applyAlignment="1">
      <alignment horizontal="center" vertical="center" wrapText="1"/>
    </xf>
    <xf numFmtId="41" fontId="44" fillId="0" borderId="0" xfId="2509" applyFont="1"/>
    <xf numFmtId="169" fontId="44" fillId="0" borderId="0" xfId="873" applyFont="1"/>
    <xf numFmtId="197" fontId="44" fillId="0" borderId="0" xfId="873" applyNumberFormat="1" applyFont="1"/>
    <xf numFmtId="166" fontId="44" fillId="0" borderId="0" xfId="544" applyFont="1"/>
    <xf numFmtId="193" fontId="0" fillId="47" borderId="13" xfId="0" applyNumberFormat="1" applyFill="1" applyBorder="1" applyAlignment="1">
      <alignment horizontal="center" vertical="center"/>
    </xf>
    <xf numFmtId="193" fontId="0" fillId="0" borderId="13" xfId="0" applyNumberFormat="1" applyBorder="1" applyAlignment="1">
      <alignment horizontal="center" vertical="center"/>
    </xf>
    <xf numFmtId="172" fontId="44" fillId="0" borderId="0" xfId="544" applyNumberFormat="1" applyFont="1"/>
    <xf numFmtId="0" fontId="0" fillId="0" borderId="17" xfId="0" applyBorder="1"/>
    <xf numFmtId="172" fontId="44" fillId="0" borderId="14" xfId="544" applyNumberFormat="1" applyFont="1" applyBorder="1"/>
    <xf numFmtId="172" fontId="44" fillId="0" borderId="14" xfId="544" applyNumberFormat="1" applyFont="1" applyFill="1" applyBorder="1"/>
    <xf numFmtId="172" fontId="0" fillId="0" borderId="0" xfId="0" applyNumberFormat="1"/>
    <xf numFmtId="0" fontId="46" fillId="0" borderId="0" xfId="0" applyFont="1"/>
    <xf numFmtId="172" fontId="44" fillId="0" borderId="33" xfId="544" applyNumberFormat="1" applyFont="1" applyBorder="1"/>
    <xf numFmtId="0" fontId="45" fillId="0" borderId="34" xfId="0" applyFont="1" applyBorder="1"/>
    <xf numFmtId="172" fontId="45" fillId="0" borderId="35" xfId="544" applyNumberFormat="1" applyFont="1" applyBorder="1"/>
    <xf numFmtId="0" fontId="48" fillId="0" borderId="0" xfId="0" applyFont="1"/>
    <xf numFmtId="0" fontId="48" fillId="0" borderId="0" xfId="0" applyFont="1" applyAlignment="1">
      <alignment wrapText="1"/>
    </xf>
    <xf numFmtId="10" fontId="50" fillId="0" borderId="0" xfId="2516" applyNumberFormat="1" applyFont="1" applyAlignment="1">
      <alignment wrapText="1"/>
    </xf>
    <xf numFmtId="0" fontId="51" fillId="0" borderId="0" xfId="0" applyFont="1"/>
    <xf numFmtId="41" fontId="50" fillId="0" borderId="0" xfId="2509" applyFont="1" applyAlignment="1">
      <alignment horizontal="center"/>
    </xf>
    <xf numFmtId="0" fontId="54" fillId="50" borderId="13" xfId="0" applyFont="1" applyFill="1" applyBorder="1" applyAlignment="1">
      <alignment horizontal="center" vertical="center"/>
    </xf>
    <xf numFmtId="0" fontId="55" fillId="50" borderId="13" xfId="0" applyFont="1" applyFill="1" applyBorder="1" applyAlignment="1">
      <alignment horizontal="center" vertical="center" wrapText="1"/>
    </xf>
    <xf numFmtId="0" fontId="54" fillId="50" borderId="13" xfId="0" applyFont="1" applyFill="1" applyBorder="1" applyAlignment="1">
      <alignment horizontal="center" vertical="center" wrapText="1"/>
    </xf>
    <xf numFmtId="193" fontId="54" fillId="50" borderId="13" xfId="0" applyNumberFormat="1" applyFont="1" applyFill="1" applyBorder="1" applyAlignment="1">
      <alignment horizontal="center" vertical="center" wrapText="1"/>
    </xf>
    <xf numFmtId="0" fontId="56" fillId="0" borderId="13" xfId="0" applyFont="1" applyBorder="1" applyAlignment="1">
      <alignment horizontal="left" vertical="top"/>
    </xf>
    <xf numFmtId="0" fontId="57" fillId="0" borderId="13" xfId="0" applyFont="1" applyBorder="1" applyAlignment="1">
      <alignment horizontal="left" vertical="top"/>
    </xf>
    <xf numFmtId="42" fontId="35" fillId="0" borderId="13" xfId="2510" applyFont="1" applyFill="1" applyBorder="1" applyAlignment="1">
      <alignment vertical="center"/>
    </xf>
    <xf numFmtId="42" fontId="35" fillId="0" borderId="13" xfId="2510" applyFont="1" applyFill="1" applyBorder="1"/>
    <xf numFmtId="42" fontId="35" fillId="0" borderId="13" xfId="2510" applyFont="1" applyFill="1" applyBorder="1" applyAlignment="1"/>
    <xf numFmtId="0" fontId="47" fillId="50" borderId="36" xfId="0" applyFont="1" applyFill="1" applyBorder="1" applyAlignment="1">
      <alignment horizontal="center" vertical="center" wrapText="1"/>
    </xf>
    <xf numFmtId="42" fontId="47" fillId="50" borderId="36" xfId="2510" applyFont="1" applyFill="1" applyBorder="1" applyAlignment="1">
      <alignment horizontal="center" vertical="center" wrapText="1"/>
    </xf>
    <xf numFmtId="42" fontId="49" fillId="0" borderId="0" xfId="0" applyNumberFormat="1" applyFont="1"/>
    <xf numFmtId="0" fontId="54" fillId="50" borderId="28" xfId="0" applyFont="1" applyFill="1" applyBorder="1" applyAlignment="1">
      <alignment horizontal="center" vertical="center" wrapText="1"/>
    </xf>
    <xf numFmtId="0" fontId="54" fillId="50" borderId="11" xfId="0" applyFont="1" applyFill="1" applyBorder="1" applyAlignment="1">
      <alignment horizontal="center" vertical="center"/>
    </xf>
    <xf numFmtId="0" fontId="55" fillId="50" borderId="11" xfId="0" applyFont="1" applyFill="1" applyBorder="1" applyAlignment="1">
      <alignment horizontal="center" vertical="center" wrapText="1"/>
    </xf>
    <xf numFmtId="41" fontId="55" fillId="50" borderId="11" xfId="2509" applyFont="1" applyFill="1" applyBorder="1" applyAlignment="1">
      <alignment horizontal="center" vertical="center" wrapText="1"/>
    </xf>
    <xf numFmtId="0" fontId="58" fillId="50" borderId="31" xfId="0" applyFont="1" applyFill="1" applyBorder="1" applyAlignment="1">
      <alignment horizontal="center" vertical="center"/>
    </xf>
    <xf numFmtId="172" fontId="58" fillId="50" borderId="32" xfId="544" applyNumberFormat="1" applyFont="1" applyFill="1" applyBorder="1" applyAlignment="1">
      <alignment horizontal="center" vertical="center"/>
    </xf>
    <xf numFmtId="0" fontId="29" fillId="0" borderId="38" xfId="0" applyFont="1" applyBorder="1" applyAlignment="1">
      <alignment horizontal="center"/>
    </xf>
    <xf numFmtId="0" fontId="29" fillId="0" borderId="39" xfId="0" applyFont="1" applyBorder="1" applyAlignment="1">
      <alignment horizontal="center"/>
    </xf>
    <xf numFmtId="0" fontId="29" fillId="0" borderId="40" xfId="0" applyFont="1" applyBorder="1" applyAlignment="1">
      <alignment horizontal="center" wrapText="1"/>
    </xf>
    <xf numFmtId="0" fontId="28" fillId="0" borderId="31" xfId="2291" applyFont="1" applyBorder="1"/>
    <xf numFmtId="14" fontId="20" fillId="0" borderId="32" xfId="2291" applyNumberFormat="1" applyBorder="1" applyAlignment="1">
      <alignment horizontal="center" vertical="center" wrapText="1"/>
    </xf>
    <xf numFmtId="0" fontId="28" fillId="0" borderId="18" xfId="2291" applyFont="1" applyBorder="1"/>
    <xf numFmtId="14" fontId="20" fillId="0" borderId="14" xfId="2291" applyNumberFormat="1" applyBorder="1" applyAlignment="1">
      <alignment horizontal="center" vertical="center" wrapText="1"/>
    </xf>
    <xf numFmtId="14" fontId="20" fillId="0" borderId="12" xfId="2291" applyNumberFormat="1" applyBorder="1" applyAlignment="1">
      <alignment horizontal="center" vertical="center" wrapText="1"/>
    </xf>
    <xf numFmtId="0" fontId="28" fillId="0" borderId="34" xfId="2291" applyFont="1" applyBorder="1"/>
    <xf numFmtId="14" fontId="20" fillId="0" borderId="35" xfId="2291" applyNumberFormat="1" applyBorder="1" applyAlignment="1">
      <alignment horizontal="center" vertical="center" wrapText="1"/>
    </xf>
    <xf numFmtId="0" fontId="28" fillId="0" borderId="0" xfId="0" applyFont="1" applyAlignment="1">
      <alignment wrapText="1"/>
    </xf>
    <xf numFmtId="164" fontId="28" fillId="0" borderId="13" xfId="2515" applyFont="1" applyBorder="1"/>
    <xf numFmtId="0" fontId="29" fillId="0" borderId="37" xfId="0" applyFont="1" applyBorder="1" applyAlignment="1">
      <alignment horizontal="center"/>
    </xf>
    <xf numFmtId="0" fontId="29" fillId="0" borderId="22" xfId="0" applyFont="1" applyBorder="1" applyAlignment="1">
      <alignment horizontal="center"/>
    </xf>
    <xf numFmtId="0" fontId="29" fillId="0" borderId="43" xfId="0" applyFont="1" applyBorder="1" applyAlignment="1">
      <alignment horizontal="center"/>
    </xf>
    <xf numFmtId="164" fontId="61" fillId="0" borderId="13" xfId="2515" applyFont="1" applyBorder="1"/>
    <xf numFmtId="0" fontId="42" fillId="0" borderId="29" xfId="0" applyFont="1" applyBorder="1" applyAlignment="1">
      <alignment horizontal="left" vertical="top" wrapText="1"/>
    </xf>
    <xf numFmtId="197" fontId="39" fillId="47" borderId="13" xfId="0" applyNumberFormat="1" applyFont="1" applyFill="1" applyBorder="1" applyAlignment="1">
      <alignment horizontal="center" vertical="center"/>
    </xf>
    <xf numFmtId="0" fontId="63" fillId="0" borderId="24" xfId="0" applyFont="1" applyBorder="1"/>
    <xf numFmtId="174" fontId="62" fillId="0" borderId="25" xfId="873" applyNumberFormat="1" applyFont="1" applyBorder="1"/>
    <xf numFmtId="172" fontId="44" fillId="53" borderId="14" xfId="544" applyNumberFormat="1" applyFont="1" applyFill="1" applyBorder="1"/>
    <xf numFmtId="198" fontId="0" fillId="0" borderId="0" xfId="0" applyNumberFormat="1"/>
    <xf numFmtId="193" fontId="0" fillId="0" borderId="0" xfId="0" applyNumberFormat="1"/>
    <xf numFmtId="0" fontId="49" fillId="0" borderId="0" xfId="0" applyFont="1"/>
    <xf numFmtId="42" fontId="47" fillId="50" borderId="13" xfId="2510" applyFont="1" applyFill="1" applyBorder="1" applyAlignment="1">
      <alignment horizontal="center" vertical="center" wrapText="1"/>
    </xf>
    <xf numFmtId="42" fontId="47" fillId="50" borderId="45" xfId="2510" applyFont="1" applyFill="1" applyBorder="1" applyAlignment="1">
      <alignment horizontal="center" vertical="center" wrapText="1"/>
    </xf>
    <xf numFmtId="0" fontId="64" fillId="0" borderId="46" xfId="0" applyFont="1" applyBorder="1" applyAlignment="1">
      <alignment vertical="center" wrapText="1"/>
    </xf>
    <xf numFmtId="0" fontId="64" fillId="0" borderId="47" xfId="0" applyFont="1" applyBorder="1" applyAlignment="1">
      <alignment vertical="center" wrapText="1"/>
    </xf>
    <xf numFmtId="0" fontId="28" fillId="0" borderId="48" xfId="2291" applyFont="1" applyBorder="1"/>
    <xf numFmtId="14" fontId="20" fillId="0" borderId="33" xfId="2291" applyNumberFormat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left" vertical="center"/>
    </xf>
    <xf numFmtId="196" fontId="36" fillId="0" borderId="13" xfId="0" applyNumberFormat="1" applyFont="1" applyFill="1" applyBorder="1" applyAlignment="1">
      <alignment horizontal="center" vertical="center"/>
    </xf>
    <xf numFmtId="3" fontId="35" fillId="0" borderId="13" xfId="0" applyNumberFormat="1" applyFont="1" applyFill="1" applyBorder="1" applyAlignment="1">
      <alignment horizontal="center" vertical="center"/>
    </xf>
    <xf numFmtId="0" fontId="48" fillId="0" borderId="0" xfId="0" applyFont="1" applyFill="1"/>
    <xf numFmtId="1" fontId="35" fillId="0" borderId="13" xfId="0" applyNumberFormat="1" applyFont="1" applyFill="1" applyBorder="1" applyAlignment="1">
      <alignment horizontal="center" vertical="center"/>
    </xf>
    <xf numFmtId="3" fontId="64" fillId="0" borderId="43" xfId="0" applyNumberFormat="1" applyFont="1" applyBorder="1" applyAlignment="1">
      <alignment vertical="center" wrapText="1"/>
    </xf>
    <xf numFmtId="3" fontId="64" fillId="0" borderId="47" xfId="0" applyNumberFormat="1" applyFont="1" applyBorder="1" applyAlignment="1">
      <alignment vertical="center" wrapText="1"/>
    </xf>
    <xf numFmtId="0" fontId="41" fillId="51" borderId="0" xfId="0" applyFont="1" applyFill="1" applyAlignment="1">
      <alignment horizontal="center" vertical="center"/>
    </xf>
    <xf numFmtId="0" fontId="26" fillId="0" borderId="0" xfId="2054" applyFont="1" applyAlignment="1">
      <alignment horizontal="left" vertical="center"/>
    </xf>
    <xf numFmtId="0" fontId="29" fillId="46" borderId="21" xfId="0" applyFont="1" applyFill="1" applyBorder="1" applyAlignment="1">
      <alignment horizontal="center" vertical="center" wrapText="1"/>
    </xf>
    <xf numFmtId="0" fontId="29" fillId="46" borderId="22" xfId="0" applyFont="1" applyFill="1" applyBorder="1" applyAlignment="1">
      <alignment horizontal="center" vertical="center" wrapText="1"/>
    </xf>
    <xf numFmtId="0" fontId="29" fillId="46" borderId="23" xfId="0" applyFont="1" applyFill="1" applyBorder="1" applyAlignment="1">
      <alignment horizontal="center" vertical="center" wrapText="1"/>
    </xf>
    <xf numFmtId="0" fontId="53" fillId="50" borderId="13" xfId="0" applyFont="1" applyFill="1" applyBorder="1" applyAlignment="1">
      <alignment horizontal="center"/>
    </xf>
    <xf numFmtId="0" fontId="53" fillId="50" borderId="13" xfId="0" applyFont="1" applyFill="1" applyBorder="1" applyAlignment="1">
      <alignment horizontal="center" wrapText="1"/>
    </xf>
    <xf numFmtId="0" fontId="58" fillId="50" borderId="13" xfId="0" applyFont="1" applyFill="1" applyBorder="1" applyAlignment="1">
      <alignment horizontal="center"/>
    </xf>
    <xf numFmtId="0" fontId="58" fillId="50" borderId="13" xfId="0" applyFont="1" applyFill="1" applyBorder="1" applyAlignment="1">
      <alignment horizontal="center" wrapText="1"/>
    </xf>
    <xf numFmtId="0" fontId="52" fillId="50" borderId="24" xfId="0" applyFont="1" applyFill="1" applyBorder="1" applyAlignment="1">
      <alignment horizontal="center" vertical="center"/>
    </xf>
    <xf numFmtId="0" fontId="52" fillId="50" borderId="20" xfId="0" applyFont="1" applyFill="1" applyBorder="1" applyAlignment="1">
      <alignment horizontal="center" vertical="center"/>
    </xf>
    <xf numFmtId="0" fontId="52" fillId="50" borderId="44" xfId="0" applyFont="1" applyFill="1" applyBorder="1" applyAlignment="1">
      <alignment horizontal="center" vertical="center"/>
    </xf>
    <xf numFmtId="0" fontId="52" fillId="50" borderId="0" xfId="0" applyFont="1" applyFill="1" applyAlignment="1">
      <alignment horizontal="center" vertical="center"/>
    </xf>
    <xf numFmtId="0" fontId="60" fillId="51" borderId="41" xfId="0" applyFont="1" applyFill="1" applyBorder="1" applyAlignment="1">
      <alignment horizontal="center"/>
    </xf>
    <xf numFmtId="0" fontId="60" fillId="51" borderId="30" xfId="0" applyFont="1" applyFill="1" applyBorder="1" applyAlignment="1">
      <alignment horizontal="center"/>
    </xf>
    <xf numFmtId="0" fontId="60" fillId="51" borderId="42" xfId="0" applyFont="1" applyFill="1" applyBorder="1" applyAlignment="1">
      <alignment horizontal="center"/>
    </xf>
    <xf numFmtId="0" fontId="54" fillId="51" borderId="37" xfId="0" applyFont="1" applyFill="1" applyBorder="1" applyAlignment="1">
      <alignment horizontal="center"/>
    </xf>
    <xf numFmtId="0" fontId="54" fillId="51" borderId="22" xfId="0" applyFont="1" applyFill="1" applyBorder="1" applyAlignment="1">
      <alignment horizontal="center"/>
    </xf>
    <xf numFmtId="0" fontId="54" fillId="51" borderId="43" xfId="0" applyFont="1" applyFill="1" applyBorder="1" applyAlignment="1">
      <alignment horizontal="center"/>
    </xf>
    <xf numFmtId="172" fontId="0" fillId="0" borderId="0" xfId="544" applyNumberFormat="1" applyFont="1"/>
    <xf numFmtId="0" fontId="56" fillId="0" borderId="13" xfId="0" applyFont="1" applyBorder="1" applyAlignment="1">
      <alignment horizontal="left" vertical="top" wrapText="1"/>
    </xf>
    <xf numFmtId="193" fontId="0" fillId="47" borderId="27" xfId="0" applyNumberFormat="1" applyFill="1" applyBorder="1" applyAlignment="1">
      <alignment horizontal="center" vertical="center"/>
    </xf>
    <xf numFmtId="193" fontId="0" fillId="47" borderId="29" xfId="0" applyNumberFormat="1" applyFill="1" applyBorder="1" applyAlignment="1">
      <alignment horizontal="center" vertical="center"/>
    </xf>
    <xf numFmtId="193" fontId="0" fillId="0" borderId="29" xfId="0" applyNumberFormat="1" applyBorder="1" applyAlignment="1">
      <alignment horizontal="center" vertical="center"/>
    </xf>
    <xf numFmtId="193" fontId="0" fillId="52" borderId="29" xfId="0" applyNumberFormat="1" applyFill="1" applyBorder="1" applyAlignment="1">
      <alignment horizontal="center" vertical="center"/>
    </xf>
    <xf numFmtId="0" fontId="39" fillId="0" borderId="0" xfId="0" applyFont="1" applyFill="1" applyBorder="1"/>
    <xf numFmtId="172" fontId="39" fillId="0" borderId="0" xfId="544" applyNumberFormat="1" applyFont="1" applyFill="1" applyBorder="1"/>
    <xf numFmtId="172" fontId="39" fillId="0" borderId="0" xfId="0" applyNumberFormat="1" applyFont="1" applyFill="1" applyBorder="1"/>
    <xf numFmtId="0" fontId="0" fillId="0" borderId="0" xfId="0" applyFill="1" applyBorder="1"/>
    <xf numFmtId="172" fontId="0" fillId="0" borderId="0" xfId="0" applyNumberFormat="1" applyFill="1" applyBorder="1"/>
    <xf numFmtId="172" fontId="0" fillId="0" borderId="0" xfId="544" applyNumberFormat="1" applyFont="1" applyFill="1" applyBorder="1"/>
    <xf numFmtId="193" fontId="54" fillId="50" borderId="29" xfId="0" applyNumberFormat="1" applyFont="1" applyFill="1" applyBorder="1" applyAlignment="1">
      <alignment horizontal="center" vertical="center" wrapText="1"/>
    </xf>
    <xf numFmtId="0" fontId="35" fillId="49" borderId="13" xfId="0" applyFont="1" applyFill="1" applyBorder="1" applyAlignment="1">
      <alignment horizontal="center" vertical="center"/>
    </xf>
    <xf numFmtId="0" fontId="48" fillId="49" borderId="0" xfId="0" applyFont="1" applyFill="1"/>
    <xf numFmtId="0" fontId="35" fillId="49" borderId="13" xfId="0" applyFont="1" applyFill="1" applyBorder="1" applyAlignment="1">
      <alignment horizontal="left" vertical="center"/>
    </xf>
    <xf numFmtId="196" fontId="36" fillId="49" borderId="13" xfId="0" applyNumberFormat="1" applyFont="1" applyFill="1" applyBorder="1" applyAlignment="1">
      <alignment horizontal="center" vertical="center"/>
    </xf>
    <xf numFmtId="14" fontId="48" fillId="49" borderId="13" xfId="0" applyNumberFormat="1" applyFont="1" applyFill="1" applyBorder="1" applyAlignment="1">
      <alignment horizontal="center"/>
    </xf>
    <xf numFmtId="1" fontId="48" fillId="49" borderId="13" xfId="0" applyNumberFormat="1" applyFont="1" applyFill="1" applyBorder="1" applyAlignment="1">
      <alignment horizontal="center"/>
    </xf>
    <xf numFmtId="42" fontId="35" fillId="49" borderId="13" xfId="2510" applyFont="1" applyFill="1" applyBorder="1" applyAlignment="1">
      <alignment vertical="center"/>
    </xf>
    <xf numFmtId="14" fontId="48" fillId="49" borderId="0" xfId="0" applyNumberFormat="1" applyFont="1" applyFill="1"/>
    <xf numFmtId="0" fontId="37" fillId="49" borderId="13" xfId="0" applyFont="1" applyFill="1" applyBorder="1" applyAlignment="1">
      <alignment horizontal="center" vertical="center"/>
    </xf>
    <xf numFmtId="0" fontId="35" fillId="49" borderId="13" xfId="0" applyFont="1" applyFill="1" applyBorder="1" applyAlignment="1">
      <alignment horizontal="left" vertical="center" wrapText="1"/>
    </xf>
    <xf numFmtId="196" fontId="36" fillId="49" borderId="13" xfId="0" applyNumberFormat="1" applyFont="1" applyFill="1" applyBorder="1" applyAlignment="1">
      <alignment horizontal="center" vertical="center" wrapText="1"/>
    </xf>
    <xf numFmtId="0" fontId="35" fillId="49" borderId="13" xfId="0" applyFont="1" applyFill="1" applyBorder="1" applyAlignment="1">
      <alignment horizontal="center" wrapText="1"/>
    </xf>
    <xf numFmtId="3" fontId="35" fillId="49" borderId="13" xfId="0" applyNumberFormat="1" applyFont="1" applyFill="1" applyBorder="1" applyAlignment="1">
      <alignment horizontal="center" vertical="center" wrapText="1"/>
    </xf>
    <xf numFmtId="0" fontId="35" fillId="49" borderId="13" xfId="0" applyFont="1" applyFill="1" applyBorder="1" applyAlignment="1">
      <alignment horizontal="center" vertical="center" wrapText="1"/>
    </xf>
    <xf numFmtId="42" fontId="35" fillId="49" borderId="13" xfId="2510" applyFont="1" applyFill="1" applyBorder="1"/>
    <xf numFmtId="0" fontId="35" fillId="49" borderId="13" xfId="0" applyFont="1" applyFill="1" applyBorder="1" applyAlignment="1">
      <alignment horizontal="center"/>
    </xf>
    <xf numFmtId="0" fontId="35" fillId="49" borderId="13" xfId="0" applyFont="1" applyFill="1" applyBorder="1" applyAlignment="1">
      <alignment horizontal="left" wrapText="1"/>
    </xf>
    <xf numFmtId="196" fontId="36" fillId="49" borderId="13" xfId="0" applyNumberFormat="1" applyFont="1" applyFill="1" applyBorder="1" applyAlignment="1">
      <alignment horizontal="center" wrapText="1"/>
    </xf>
    <xf numFmtId="3" fontId="35" fillId="49" borderId="13" xfId="0" applyNumberFormat="1" applyFont="1" applyFill="1" applyBorder="1" applyAlignment="1">
      <alignment horizontal="center" wrapText="1"/>
    </xf>
    <xf numFmtId="0" fontId="37" fillId="49" borderId="13" xfId="0" applyFont="1" applyFill="1" applyBorder="1" applyAlignment="1">
      <alignment horizontal="center" wrapText="1"/>
    </xf>
    <xf numFmtId="0" fontId="35" fillId="49" borderId="13" xfId="0" quotePrefix="1" applyFont="1" applyFill="1" applyBorder="1" applyAlignment="1">
      <alignment horizontal="center" vertical="center"/>
    </xf>
    <xf numFmtId="42" fontId="35" fillId="49" borderId="13" xfId="2510" applyFont="1" applyFill="1" applyBorder="1" applyAlignment="1"/>
    <xf numFmtId="3" fontId="35" fillId="49" borderId="13" xfId="0" applyNumberFormat="1" applyFont="1" applyFill="1" applyBorder="1" applyAlignment="1">
      <alignment horizontal="center" vertical="center"/>
    </xf>
    <xf numFmtId="1" fontId="35" fillId="49" borderId="13" xfId="0" applyNumberFormat="1" applyFont="1" applyFill="1" applyBorder="1" applyAlignment="1">
      <alignment horizontal="center" vertical="center"/>
    </xf>
    <xf numFmtId="0" fontId="37" fillId="0" borderId="13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/>
    </xf>
    <xf numFmtId="14" fontId="35" fillId="49" borderId="13" xfId="0" quotePrefix="1" applyNumberFormat="1" applyFont="1" applyFill="1" applyBorder="1" applyAlignment="1">
      <alignment horizontal="center" vertical="center"/>
    </xf>
    <xf numFmtId="0" fontId="35" fillId="0" borderId="13" xfId="0" quotePrefix="1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left" vertical="center" wrapText="1"/>
    </xf>
    <xf numFmtId="196" fontId="36" fillId="0" borderId="13" xfId="0" applyNumberFormat="1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wrapText="1"/>
    </xf>
    <xf numFmtId="3" fontId="35" fillId="0" borderId="13" xfId="0" applyNumberFormat="1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 wrapText="1"/>
    </xf>
    <xf numFmtId="0" fontId="35" fillId="0" borderId="13" xfId="0" quotePrefix="1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left" wrapText="1"/>
    </xf>
    <xf numFmtId="196" fontId="36" fillId="0" borderId="13" xfId="0" applyNumberFormat="1" applyFont="1" applyFill="1" applyBorder="1" applyAlignment="1">
      <alignment horizontal="center" wrapText="1"/>
    </xf>
    <xf numFmtId="3" fontId="35" fillId="0" borderId="13" xfId="0" applyNumberFormat="1" applyFont="1" applyFill="1" applyBorder="1" applyAlignment="1">
      <alignment horizontal="center" wrapText="1"/>
    </xf>
    <xf numFmtId="0" fontId="37" fillId="0" borderId="13" xfId="0" applyFont="1" applyFill="1" applyBorder="1" applyAlignment="1">
      <alignment horizontal="center" wrapText="1"/>
    </xf>
    <xf numFmtId="0" fontId="35" fillId="0" borderId="13" xfId="0" quotePrefix="1" applyFont="1" applyFill="1" applyBorder="1" applyAlignment="1">
      <alignment horizontal="center" wrapText="1"/>
    </xf>
    <xf numFmtId="0" fontId="59" fillId="0" borderId="0" xfId="0" applyFont="1" applyFill="1" applyAlignment="1">
      <alignment horizontal="left"/>
    </xf>
    <xf numFmtId="0" fontId="48" fillId="0" borderId="0" xfId="0" applyFont="1" applyFill="1" applyAlignment="1">
      <alignment horizontal="left"/>
    </xf>
  </cellXfs>
  <cellStyles count="2517">
    <cellStyle name="_Anexo __  RCSP Condiciones Obligatorias" xfId="1"/>
    <cellStyle name="_Anexo __ Autos Condiciones Obligatorias" xfId="2"/>
    <cellStyle name="_Anexo __ Manejo Condiciones Obligatorias" xfId="3"/>
    <cellStyle name="_Anexo 1 Habilitantes" xfId="4"/>
    <cellStyle name="_Anexo 2 Condiciones Obligatorias" xfId="5"/>
    <cellStyle name="_EVALUACION TECNICA METROVIVIENDA 2010" xfId="6"/>
    <cellStyle name="_EVALUACION TECNICA METROVIVIENDA 2010_INFORME DE EVALUACION TECNICO PRELIMINAR AJUSTADO" xfId="7"/>
    <cellStyle name="_Formato slips estándar" xfId="8"/>
    <cellStyle name="_Formato slips estándar_Adenda Grupo 2 COMP MC" xfId="9"/>
    <cellStyle name="_Formato slips estándar_Adenda Grupo 2 COMP MCano" xfId="10"/>
    <cellStyle name="_Formato slips estándar_Condiciones Complementarias TRDM" xfId="11"/>
    <cellStyle name="_Formato slips estándar_Condiciones Complementarias V7-1-10" xfId="12"/>
    <cellStyle name="_Formato slips estándar_SlipTecnico Grupo EEB - D&amp;O 6ene10" xfId="13"/>
    <cellStyle name="_Grupo 1 COMPL. V Adenda F" xfId="14"/>
    <cellStyle name="_Slip habilitantes DM (Secretaría)" xfId="15"/>
    <cellStyle name="_Slip habilitantes DM (Secretaría)_Adenda Grupo 2 COMP MC" xfId="16"/>
    <cellStyle name="_Slip habilitantes DM (Secretaría)_Adenda Grupo 2 COMP MCano" xfId="17"/>
    <cellStyle name="_Slip habilitantes DM (Secretaría)_Condiciones Complementarias TRDM" xfId="18"/>
    <cellStyle name="_Slip habilitantes DM (Secretaría)_Condiciones Complementarias V7-1-10" xfId="19"/>
    <cellStyle name="_Slip habilitantes DM (Secretaría)_SlipTecnico Grupo EEB - D&amp;O 6ene10" xfId="20"/>
    <cellStyle name="_SLIP RCSP NUEVAS CONDICIONES" xfId="21"/>
    <cellStyle name="_SLIP RCSP NUEVAS CONDICIONES_Adenda Grupo 2 COMP MC" xfId="22"/>
    <cellStyle name="_SLIP RCSP NUEVAS CONDICIONES_Adenda Grupo 2 COMP MCano" xfId="23"/>
    <cellStyle name="_SLIP RCSP NUEVAS CONDICIONES_Condiciones Complementarias TRDM" xfId="24"/>
    <cellStyle name="_SLIP RCSP NUEVAS CONDICIONES_Condiciones Complementarias V7-1-10" xfId="25"/>
    <cellStyle name="_SLIP RCSP NUEVAS CONDICIONES_SlipTecnico Grupo EEB - D&amp;O 6ene10" xfId="26"/>
    <cellStyle name="_Slips RCSP (habilitantes) Secretaría" xfId="27"/>
    <cellStyle name="_Slips RCSP (habilitantes) Secretaría_Adenda Grupo 2 COMP MC" xfId="28"/>
    <cellStyle name="_Slips RCSP (habilitantes) Secretaría_Adenda Grupo 2 COMP MCano" xfId="29"/>
    <cellStyle name="_Slips RCSP (habilitantes) Secretaría_Condiciones Complementarias TRDM" xfId="30"/>
    <cellStyle name="_Slips RCSP (habilitantes) Secretaría_Condiciones Complementarias V7-1-10" xfId="31"/>
    <cellStyle name="_Slips RCSP (habilitantes) Secretaría_SlipTecnico Grupo EEB - D&amp;O 6ene10" xfId="32"/>
    <cellStyle name="_Terminos Solicitados." xfId="33"/>
    <cellStyle name="20% - Accent1" xfId="34"/>
    <cellStyle name="20% - Accent2" xfId="35"/>
    <cellStyle name="20% - Accent3" xfId="36"/>
    <cellStyle name="20% - Accent4" xfId="37"/>
    <cellStyle name="20% - Accent5" xfId="38"/>
    <cellStyle name="20% - Accent6" xfId="39"/>
    <cellStyle name="20% - Énfasis1 2" xfId="40"/>
    <cellStyle name="20% - Énfasis1 2 2" xfId="41"/>
    <cellStyle name="20% - Énfasis1 2 2 2" xfId="42"/>
    <cellStyle name="20% - Énfasis1 2 3" xfId="43"/>
    <cellStyle name="20% - Énfasis1 3" xfId="44"/>
    <cellStyle name="20% - Énfasis1 3 2" xfId="45"/>
    <cellStyle name="20% - Énfasis1 4" xfId="46"/>
    <cellStyle name="20% - Énfasis1 4 2" xfId="47"/>
    <cellStyle name="20% - Énfasis2 2" xfId="48"/>
    <cellStyle name="20% - Énfasis2 2 2" xfId="49"/>
    <cellStyle name="20% - Énfasis2 2 2 2" xfId="50"/>
    <cellStyle name="20% - Énfasis2 2 3" xfId="51"/>
    <cellStyle name="20% - Énfasis2 3" xfId="52"/>
    <cellStyle name="20% - Énfasis2 3 2" xfId="53"/>
    <cellStyle name="20% - Énfasis2 4" xfId="54"/>
    <cellStyle name="20% - Énfasis2 4 2" xfId="55"/>
    <cellStyle name="20% - Énfasis3 2" xfId="56"/>
    <cellStyle name="20% - Énfasis3 2 2" xfId="57"/>
    <cellStyle name="20% - Énfasis3 2 2 2" xfId="58"/>
    <cellStyle name="20% - Énfasis3 2 3" xfId="59"/>
    <cellStyle name="20% - Énfasis3 3" xfId="60"/>
    <cellStyle name="20% - Énfasis3 3 2" xfId="61"/>
    <cellStyle name="20% - Énfasis3 4" xfId="62"/>
    <cellStyle name="20% - Énfasis3 4 2" xfId="63"/>
    <cellStyle name="20% - Énfasis4 2" xfId="64"/>
    <cellStyle name="20% - Énfasis4 2 2" xfId="65"/>
    <cellStyle name="20% - Énfasis4 2 2 2" xfId="66"/>
    <cellStyle name="20% - Énfasis4 2 3" xfId="67"/>
    <cellStyle name="20% - Énfasis4 3" xfId="68"/>
    <cellStyle name="20% - Énfasis4 3 2" xfId="69"/>
    <cellStyle name="20% - Énfasis4 4" xfId="70"/>
    <cellStyle name="20% - Énfasis4 4 2" xfId="71"/>
    <cellStyle name="20% - Énfasis5 2" xfId="72"/>
    <cellStyle name="20% - Énfasis5 2 2" xfId="73"/>
    <cellStyle name="20% - Énfasis5 2 2 2" xfId="74"/>
    <cellStyle name="20% - Énfasis5 2 3" xfId="75"/>
    <cellStyle name="20% - Énfasis5 3" xfId="76"/>
    <cellStyle name="20% - Énfasis5 3 2" xfId="77"/>
    <cellStyle name="20% - Énfasis5 4" xfId="78"/>
    <cellStyle name="20% - Énfasis5 4 2" xfId="79"/>
    <cellStyle name="20% - Énfasis6 2" xfId="80"/>
    <cellStyle name="20% - Énfasis6 2 2" xfId="81"/>
    <cellStyle name="20% - Énfasis6 2 2 2" xfId="82"/>
    <cellStyle name="20% - Énfasis6 2 3" xfId="83"/>
    <cellStyle name="20% - Énfasis6 3" xfId="84"/>
    <cellStyle name="20% - Énfasis6 3 2" xfId="85"/>
    <cellStyle name="20% - Énfasis6 4" xfId="86"/>
    <cellStyle name="20% - Énfasis6 4 2" xfId="87"/>
    <cellStyle name="40% - Accent1" xfId="88"/>
    <cellStyle name="40% - Accent2" xfId="89"/>
    <cellStyle name="40% - Accent3" xfId="90"/>
    <cellStyle name="40% - Accent4" xfId="91"/>
    <cellStyle name="40% - Accent5" xfId="92"/>
    <cellStyle name="40% - Accent6" xfId="93"/>
    <cellStyle name="40% - Énfasis1 2" xfId="94"/>
    <cellStyle name="40% - Énfasis1 2 2" xfId="95"/>
    <cellStyle name="40% - Énfasis1 2 2 2" xfId="96"/>
    <cellStyle name="40% - Énfasis1 2 3" xfId="97"/>
    <cellStyle name="40% - Énfasis1 3" xfId="98"/>
    <cellStyle name="40% - Énfasis1 3 2" xfId="99"/>
    <cellStyle name="40% - Énfasis1 4" xfId="100"/>
    <cellStyle name="40% - Énfasis1 4 2" xfId="101"/>
    <cellStyle name="40% - Énfasis2 2" xfId="102"/>
    <cellStyle name="40% - Énfasis2 2 2" xfId="103"/>
    <cellStyle name="40% - Énfasis2 2 2 2" xfId="104"/>
    <cellStyle name="40% - Énfasis2 2 3" xfId="105"/>
    <cellStyle name="40% - Énfasis2 3" xfId="106"/>
    <cellStyle name="40% - Énfasis2 3 2" xfId="107"/>
    <cellStyle name="40% - Énfasis2 4" xfId="108"/>
    <cellStyle name="40% - Énfasis2 4 2" xfId="109"/>
    <cellStyle name="40% - Énfasis3 2" xfId="110"/>
    <cellStyle name="40% - Énfasis3 2 2" xfId="111"/>
    <cellStyle name="40% - Énfasis3 2 2 2" xfId="112"/>
    <cellStyle name="40% - Énfasis3 2 3" xfId="113"/>
    <cellStyle name="40% - Énfasis3 3" xfId="114"/>
    <cellStyle name="40% - Énfasis3 3 2" xfId="115"/>
    <cellStyle name="40% - Énfasis3 4" xfId="116"/>
    <cellStyle name="40% - Énfasis3 4 2" xfId="117"/>
    <cellStyle name="40% - Énfasis4 2" xfId="118"/>
    <cellStyle name="40% - Énfasis4 2 2" xfId="119"/>
    <cellStyle name="40% - Énfasis4 2 2 2" xfId="120"/>
    <cellStyle name="40% - Énfasis4 2 3" xfId="121"/>
    <cellStyle name="40% - Énfasis4 3" xfId="122"/>
    <cellStyle name="40% - Énfasis4 3 2" xfId="123"/>
    <cellStyle name="40% - Énfasis4 4" xfId="124"/>
    <cellStyle name="40% - Énfasis4 4 2" xfId="125"/>
    <cellStyle name="40% - Énfasis5 2" xfId="126"/>
    <cellStyle name="40% - Énfasis5 2 2" xfId="127"/>
    <cellStyle name="40% - Énfasis5 2 2 2" xfId="128"/>
    <cellStyle name="40% - Énfasis5 2 3" xfId="129"/>
    <cellStyle name="40% - Énfasis5 3" xfId="130"/>
    <cellStyle name="40% - Énfasis5 3 2" xfId="131"/>
    <cellStyle name="40% - Énfasis5 4" xfId="132"/>
    <cellStyle name="40% - Énfasis5 4 2" xfId="133"/>
    <cellStyle name="40% - Énfasis6 2" xfId="134"/>
    <cellStyle name="40% - Énfasis6 2 2" xfId="135"/>
    <cellStyle name="40% - Énfasis6 2 2 2" xfId="136"/>
    <cellStyle name="40% - Énfasis6 2 3" xfId="137"/>
    <cellStyle name="40% - Énfasis6 3" xfId="138"/>
    <cellStyle name="40% - Énfasis6 3 2" xfId="139"/>
    <cellStyle name="40% - Énfasis6 4" xfId="140"/>
    <cellStyle name="40% - Énfasis6 4 2" xfId="141"/>
    <cellStyle name="60% - Accent1" xfId="142"/>
    <cellStyle name="60% - Accent2" xfId="143"/>
    <cellStyle name="60% - Accent3" xfId="144"/>
    <cellStyle name="60% - Accent4" xfId="145"/>
    <cellStyle name="60% - Accent5" xfId="146"/>
    <cellStyle name="60% - Accent6" xfId="147"/>
    <cellStyle name="60% - Énfasis1 2" xfId="148"/>
    <cellStyle name="60% - Énfasis1 2 2" xfId="149"/>
    <cellStyle name="60% - Énfasis1 2 2 2" xfId="150"/>
    <cellStyle name="60% - Énfasis1 2 3" xfId="151"/>
    <cellStyle name="60% - Énfasis1 3" xfId="152"/>
    <cellStyle name="60% - Énfasis1 3 2" xfId="153"/>
    <cellStyle name="60% - Énfasis1 4" xfId="154"/>
    <cellStyle name="60% - Énfasis1 4 2" xfId="155"/>
    <cellStyle name="60% - Énfasis2 2" xfId="156"/>
    <cellStyle name="60% - Énfasis2 2 2" xfId="157"/>
    <cellStyle name="60% - Énfasis2 2 2 2" xfId="158"/>
    <cellStyle name="60% - Énfasis2 2 3" xfId="159"/>
    <cellStyle name="60% - Énfasis2 3" xfId="160"/>
    <cellStyle name="60% - Énfasis2 3 2" xfId="161"/>
    <cellStyle name="60% - Énfasis2 4" xfId="162"/>
    <cellStyle name="60% - Énfasis2 4 2" xfId="163"/>
    <cellStyle name="60% - Énfasis3 2" xfId="164"/>
    <cellStyle name="60% - Énfasis3 2 2" xfId="165"/>
    <cellStyle name="60% - Énfasis3 2 2 2" xfId="166"/>
    <cellStyle name="60% - Énfasis3 2 3" xfId="167"/>
    <cellStyle name="60% - Énfasis3 3" xfId="168"/>
    <cellStyle name="60% - Énfasis3 3 2" xfId="169"/>
    <cellStyle name="60% - Énfasis3 4" xfId="170"/>
    <cellStyle name="60% - Énfasis3 4 2" xfId="171"/>
    <cellStyle name="60% - Énfasis4 2" xfId="172"/>
    <cellStyle name="60% - Énfasis4 2 2" xfId="173"/>
    <cellStyle name="60% - Énfasis4 2 2 2" xfId="174"/>
    <cellStyle name="60% - Énfasis4 2 3" xfId="175"/>
    <cellStyle name="60% - Énfasis4 3" xfId="176"/>
    <cellStyle name="60% - Énfasis4 3 2" xfId="177"/>
    <cellStyle name="60% - Énfasis4 4" xfId="178"/>
    <cellStyle name="60% - Énfasis4 4 2" xfId="179"/>
    <cellStyle name="60% - Énfasis5 2" xfId="180"/>
    <cellStyle name="60% - Énfasis5 2 2" xfId="181"/>
    <cellStyle name="60% - Énfasis5 2 2 2" xfId="182"/>
    <cellStyle name="60% - Énfasis5 2 3" xfId="183"/>
    <cellStyle name="60% - Énfasis5 3" xfId="184"/>
    <cellStyle name="60% - Énfasis5 3 2" xfId="185"/>
    <cellStyle name="60% - Énfasis5 4" xfId="186"/>
    <cellStyle name="60% - Énfasis5 4 2" xfId="187"/>
    <cellStyle name="60% - Énfasis6 2" xfId="188"/>
    <cellStyle name="60% - Énfasis6 2 2" xfId="189"/>
    <cellStyle name="60% - Énfasis6 2 2 2" xfId="190"/>
    <cellStyle name="60% - Énfasis6 2 3" xfId="191"/>
    <cellStyle name="60% - Énfasis6 3" xfId="192"/>
    <cellStyle name="60% - Énfasis6 3 2" xfId="193"/>
    <cellStyle name="60% - Énfasis6 4" xfId="194"/>
    <cellStyle name="60% - Énfasis6 4 2" xfId="195"/>
    <cellStyle name="Accent1" xfId="196"/>
    <cellStyle name="Accent2" xfId="197"/>
    <cellStyle name="Accent3" xfId="198"/>
    <cellStyle name="Accent4" xfId="199"/>
    <cellStyle name="Accent5" xfId="200"/>
    <cellStyle name="Accent6" xfId="201"/>
    <cellStyle name="Bad" xfId="202"/>
    <cellStyle name="Buena 2" xfId="203"/>
    <cellStyle name="Buena 2 2" xfId="204"/>
    <cellStyle name="Buena 2 2 2" xfId="205"/>
    <cellStyle name="Buena 2 3" xfId="206"/>
    <cellStyle name="Buena 3" xfId="207"/>
    <cellStyle name="Buena 3 2" xfId="208"/>
    <cellStyle name="Buena 4" xfId="209"/>
    <cellStyle name="Buena 4 2" xfId="210"/>
    <cellStyle name="Calculation" xfId="211"/>
    <cellStyle name="Cálculo 2" xfId="212"/>
    <cellStyle name="Cálculo 2 2" xfId="213"/>
    <cellStyle name="Cálculo 2 2 2" xfId="214"/>
    <cellStyle name="Cálculo 2 3" xfId="215"/>
    <cellStyle name="Cálculo 3" xfId="216"/>
    <cellStyle name="Cálculo 3 2" xfId="217"/>
    <cellStyle name="Cálculo 4" xfId="218"/>
    <cellStyle name="Cálculo 4 2" xfId="219"/>
    <cellStyle name="Celda de comprobación 2" xfId="220"/>
    <cellStyle name="Celda de comprobación 2 2" xfId="221"/>
    <cellStyle name="Celda de comprobación 2 2 2" xfId="222"/>
    <cellStyle name="Celda de comprobación 2 3" xfId="223"/>
    <cellStyle name="Celda de comprobación 3" xfId="224"/>
    <cellStyle name="Celda de comprobación 3 2" xfId="225"/>
    <cellStyle name="Celda de comprobación 4" xfId="226"/>
    <cellStyle name="Celda de comprobación 4 2" xfId="227"/>
    <cellStyle name="Celda vinculada 2" xfId="228"/>
    <cellStyle name="Celda vinculada 2 2" xfId="229"/>
    <cellStyle name="Celda vinculada 3" xfId="230"/>
    <cellStyle name="Celda vinculada 4" xfId="231"/>
    <cellStyle name="Encabezado 4 2" xfId="232"/>
    <cellStyle name="Encabezado 4 2 2" xfId="233"/>
    <cellStyle name="Encabezado 4 3" xfId="234"/>
    <cellStyle name="Encabezado 4 4" xfId="235"/>
    <cellStyle name="Énfasis1 2" xfId="236"/>
    <cellStyle name="Énfasis1 2 2" xfId="237"/>
    <cellStyle name="Énfasis1 2 2 2" xfId="238"/>
    <cellStyle name="Énfasis1 2 3" xfId="239"/>
    <cellStyle name="Énfasis1 3" xfId="240"/>
    <cellStyle name="Énfasis1 3 2" xfId="241"/>
    <cellStyle name="Énfasis1 4" xfId="242"/>
    <cellStyle name="Énfasis1 4 2" xfId="243"/>
    <cellStyle name="Énfasis2 2" xfId="244"/>
    <cellStyle name="Énfasis2 2 2" xfId="245"/>
    <cellStyle name="Énfasis2 2 2 2" xfId="246"/>
    <cellStyle name="Énfasis2 2 3" xfId="247"/>
    <cellStyle name="Énfasis2 3" xfId="248"/>
    <cellStyle name="Énfasis2 3 2" xfId="249"/>
    <cellStyle name="Énfasis2 4" xfId="250"/>
    <cellStyle name="Énfasis2 4 2" xfId="251"/>
    <cellStyle name="Énfasis3 2" xfId="252"/>
    <cellStyle name="Énfasis3 2 2" xfId="253"/>
    <cellStyle name="Énfasis3 2 2 2" xfId="254"/>
    <cellStyle name="Énfasis3 2 3" xfId="255"/>
    <cellStyle name="Énfasis3 3" xfId="256"/>
    <cellStyle name="Énfasis3 3 2" xfId="257"/>
    <cellStyle name="Énfasis3 4" xfId="258"/>
    <cellStyle name="Énfasis3 4 2" xfId="259"/>
    <cellStyle name="Énfasis4 2" xfId="260"/>
    <cellStyle name="Énfasis4 2 2" xfId="261"/>
    <cellStyle name="Énfasis4 2 2 2" xfId="262"/>
    <cellStyle name="Énfasis4 2 3" xfId="263"/>
    <cellStyle name="Énfasis4 3" xfId="264"/>
    <cellStyle name="Énfasis4 3 2" xfId="265"/>
    <cellStyle name="Énfasis4 4" xfId="266"/>
    <cellStyle name="Énfasis4 4 2" xfId="267"/>
    <cellStyle name="Énfasis5 2" xfId="268"/>
    <cellStyle name="Énfasis5 2 2" xfId="269"/>
    <cellStyle name="Énfasis5 2 2 2" xfId="270"/>
    <cellStyle name="Énfasis5 2 3" xfId="271"/>
    <cellStyle name="Énfasis5 3" xfId="272"/>
    <cellStyle name="Énfasis5 3 2" xfId="273"/>
    <cellStyle name="Énfasis5 4" xfId="274"/>
    <cellStyle name="Énfasis5 4 2" xfId="275"/>
    <cellStyle name="Énfasis6 2" xfId="276"/>
    <cellStyle name="Énfasis6 2 2" xfId="277"/>
    <cellStyle name="Énfasis6 2 2 2" xfId="278"/>
    <cellStyle name="Énfasis6 2 3" xfId="279"/>
    <cellStyle name="Énfasis6 3" xfId="280"/>
    <cellStyle name="Énfasis6 3 2" xfId="281"/>
    <cellStyle name="Énfasis6 4" xfId="282"/>
    <cellStyle name="Énfasis6 4 2" xfId="283"/>
    <cellStyle name="Entrada 2" xfId="284"/>
    <cellStyle name="Entrada 2 2" xfId="285"/>
    <cellStyle name="Entrada 2 2 2" xfId="286"/>
    <cellStyle name="Entrada 2 3" xfId="287"/>
    <cellStyle name="Entrada 3" xfId="288"/>
    <cellStyle name="Entrada 3 2" xfId="289"/>
    <cellStyle name="Entrada 4" xfId="290"/>
    <cellStyle name="Entrada 4 2" xfId="291"/>
    <cellStyle name="Estilo 1" xfId="292"/>
    <cellStyle name="Estilo 1 10" xfId="293"/>
    <cellStyle name="Estilo 1 100" xfId="294"/>
    <cellStyle name="Estilo 1 101" xfId="295"/>
    <cellStyle name="Estilo 1 102" xfId="296"/>
    <cellStyle name="Estilo 1 11" xfId="297"/>
    <cellStyle name="Estilo 1 12" xfId="298"/>
    <cellStyle name="Estilo 1 13" xfId="299"/>
    <cellStyle name="Estilo 1 14" xfId="300"/>
    <cellStyle name="Estilo 1 15" xfId="301"/>
    <cellStyle name="Estilo 1 16" xfId="302"/>
    <cellStyle name="Estilo 1 17" xfId="303"/>
    <cellStyle name="Estilo 1 18" xfId="304"/>
    <cellStyle name="Estilo 1 19" xfId="305"/>
    <cellStyle name="Estilo 1 2" xfId="306"/>
    <cellStyle name="Estilo 1 2 2" xfId="307"/>
    <cellStyle name="Estilo 1 2 3" xfId="308"/>
    <cellStyle name="Estilo 1 20" xfId="309"/>
    <cellStyle name="Estilo 1 21" xfId="310"/>
    <cellStyle name="Estilo 1 22" xfId="311"/>
    <cellStyle name="Estilo 1 23" xfId="312"/>
    <cellStyle name="Estilo 1 24" xfId="313"/>
    <cellStyle name="Estilo 1 25" xfId="314"/>
    <cellStyle name="Estilo 1 26" xfId="315"/>
    <cellStyle name="Estilo 1 27" xfId="316"/>
    <cellStyle name="Estilo 1 28" xfId="317"/>
    <cellStyle name="Estilo 1 29" xfId="318"/>
    <cellStyle name="Estilo 1 3" xfId="319"/>
    <cellStyle name="Estilo 1 3 2" xfId="320"/>
    <cellStyle name="Estilo 1 3 3" xfId="321"/>
    <cellStyle name="Estilo 1 30" xfId="322"/>
    <cellStyle name="Estilo 1 31" xfId="323"/>
    <cellStyle name="Estilo 1 32" xfId="324"/>
    <cellStyle name="Estilo 1 33" xfId="325"/>
    <cellStyle name="Estilo 1 34" xfId="326"/>
    <cellStyle name="Estilo 1 35" xfId="327"/>
    <cellStyle name="Estilo 1 36" xfId="328"/>
    <cellStyle name="Estilo 1 37" xfId="329"/>
    <cellStyle name="Estilo 1 38" xfId="330"/>
    <cellStyle name="Estilo 1 39" xfId="331"/>
    <cellStyle name="Estilo 1 4" xfId="332"/>
    <cellStyle name="Estilo 1 40" xfId="333"/>
    <cellStyle name="Estilo 1 41" xfId="334"/>
    <cellStyle name="Estilo 1 41 2" xfId="335"/>
    <cellStyle name="Estilo 1 41 3" xfId="336"/>
    <cellStyle name="Estilo 1 42" xfId="337"/>
    <cellStyle name="Estilo 1 43" xfId="338"/>
    <cellStyle name="Estilo 1 44" xfId="339"/>
    <cellStyle name="Estilo 1 45" xfId="340"/>
    <cellStyle name="Estilo 1 46" xfId="341"/>
    <cellStyle name="Estilo 1 47" xfId="342"/>
    <cellStyle name="Estilo 1 48" xfId="343"/>
    <cellStyle name="Estilo 1 49" xfId="344"/>
    <cellStyle name="Estilo 1 5" xfId="345"/>
    <cellStyle name="Estilo 1 50" xfId="346"/>
    <cellStyle name="Estilo 1 51" xfId="347"/>
    <cellStyle name="Estilo 1 52" xfId="348"/>
    <cellStyle name="Estilo 1 53" xfId="349"/>
    <cellStyle name="Estilo 1 54" xfId="350"/>
    <cellStyle name="Estilo 1 55" xfId="351"/>
    <cellStyle name="Estilo 1 56" xfId="352"/>
    <cellStyle name="Estilo 1 57" xfId="353"/>
    <cellStyle name="Estilo 1 58" xfId="354"/>
    <cellStyle name="Estilo 1 59" xfId="355"/>
    <cellStyle name="Estilo 1 6" xfId="356"/>
    <cellStyle name="Estilo 1 60" xfId="357"/>
    <cellStyle name="Estilo 1 61" xfId="358"/>
    <cellStyle name="Estilo 1 62" xfId="359"/>
    <cellStyle name="Estilo 1 63" xfId="360"/>
    <cellStyle name="Estilo 1 64" xfId="361"/>
    <cellStyle name="Estilo 1 65" xfId="362"/>
    <cellStyle name="Estilo 1 66" xfId="363"/>
    <cellStyle name="Estilo 1 67" xfId="364"/>
    <cellStyle name="Estilo 1 68" xfId="365"/>
    <cellStyle name="Estilo 1 69" xfId="366"/>
    <cellStyle name="Estilo 1 7" xfId="367"/>
    <cellStyle name="Estilo 1 70" xfId="368"/>
    <cellStyle name="Estilo 1 71" xfId="369"/>
    <cellStyle name="Estilo 1 72" xfId="370"/>
    <cellStyle name="Estilo 1 73" xfId="371"/>
    <cellStyle name="Estilo 1 74" xfId="372"/>
    <cellStyle name="Estilo 1 75" xfId="373"/>
    <cellStyle name="Estilo 1 76" xfId="374"/>
    <cellStyle name="Estilo 1 77" xfId="375"/>
    <cellStyle name="Estilo 1 78" xfId="376"/>
    <cellStyle name="Estilo 1 79" xfId="377"/>
    <cellStyle name="Estilo 1 8" xfId="378"/>
    <cellStyle name="Estilo 1 80" xfId="379"/>
    <cellStyle name="Estilo 1 81" xfId="380"/>
    <cellStyle name="Estilo 1 82" xfId="381"/>
    <cellStyle name="Estilo 1 83" xfId="382"/>
    <cellStyle name="Estilo 1 84" xfId="383"/>
    <cellStyle name="Estilo 1 85" xfId="384"/>
    <cellStyle name="Estilo 1 86" xfId="385"/>
    <cellStyle name="Estilo 1 87" xfId="386"/>
    <cellStyle name="Estilo 1 88" xfId="387"/>
    <cellStyle name="Estilo 1 89" xfId="388"/>
    <cellStyle name="Estilo 1 9" xfId="389"/>
    <cellStyle name="Estilo 1 90" xfId="390"/>
    <cellStyle name="Estilo 1 91" xfId="391"/>
    <cellStyle name="Estilo 1 92" xfId="392"/>
    <cellStyle name="Estilo 1 93" xfId="393"/>
    <cellStyle name="Estilo 1 94" xfId="394"/>
    <cellStyle name="Estilo 1 95" xfId="395"/>
    <cellStyle name="Estilo 1 96" xfId="396"/>
    <cellStyle name="Estilo 1 97" xfId="397"/>
    <cellStyle name="Estilo 1 98" xfId="398"/>
    <cellStyle name="Estilo 1 99" xfId="399"/>
    <cellStyle name="Euro" xfId="400"/>
    <cellStyle name="Euro 10" xfId="401"/>
    <cellStyle name="Euro 11" xfId="402"/>
    <cellStyle name="Euro 12" xfId="403"/>
    <cellStyle name="Euro 13" xfId="404"/>
    <cellStyle name="Euro 14" xfId="405"/>
    <cellStyle name="Euro 15" xfId="406"/>
    <cellStyle name="Euro 16" xfId="407"/>
    <cellStyle name="Euro 17" xfId="408"/>
    <cellStyle name="Euro 18" xfId="409"/>
    <cellStyle name="Euro 19" xfId="410"/>
    <cellStyle name="Euro 2" xfId="411"/>
    <cellStyle name="Euro 2 10" xfId="412"/>
    <cellStyle name="Euro 2 10 2" xfId="413"/>
    <cellStyle name="Euro 2 11" xfId="414"/>
    <cellStyle name="Euro 2 11 2" xfId="415"/>
    <cellStyle name="Euro 2 12" xfId="416"/>
    <cellStyle name="Euro 2 12 2" xfId="417"/>
    <cellStyle name="Euro 2 13" xfId="418"/>
    <cellStyle name="Euro 2 13 2" xfId="419"/>
    <cellStyle name="Euro 2 14" xfId="420"/>
    <cellStyle name="Euro 2 14 2" xfId="421"/>
    <cellStyle name="Euro 2 15" xfId="422"/>
    <cellStyle name="Euro 2 15 2" xfId="423"/>
    <cellStyle name="Euro 2 16" xfId="424"/>
    <cellStyle name="Euro 2 16 2" xfId="425"/>
    <cellStyle name="Euro 2 17" xfId="426"/>
    <cellStyle name="Euro 2 17 2" xfId="427"/>
    <cellStyle name="Euro 2 18" xfId="428"/>
    <cellStyle name="Euro 2 18 2" xfId="429"/>
    <cellStyle name="Euro 2 19" xfId="430"/>
    <cellStyle name="Euro 2 19 2" xfId="431"/>
    <cellStyle name="Euro 2 2" xfId="432"/>
    <cellStyle name="Euro 2 2 2" xfId="433"/>
    <cellStyle name="Euro 2 20" xfId="434"/>
    <cellStyle name="Euro 2 20 2" xfId="435"/>
    <cellStyle name="Euro 2 21" xfId="436"/>
    <cellStyle name="Euro 2 21 2" xfId="437"/>
    <cellStyle name="Euro 2 22" xfId="438"/>
    <cellStyle name="Euro 2 22 2" xfId="439"/>
    <cellStyle name="Euro 2 23" xfId="440"/>
    <cellStyle name="Euro 2 23 2" xfId="441"/>
    <cellStyle name="Euro 2 24" xfId="442"/>
    <cellStyle name="Euro 2 24 2" xfId="443"/>
    <cellStyle name="Euro 2 25" xfId="444"/>
    <cellStyle name="Euro 2 25 2" xfId="445"/>
    <cellStyle name="Euro 2 26" xfId="446"/>
    <cellStyle name="Euro 2 26 2" xfId="447"/>
    <cellStyle name="Euro 2 27" xfId="448"/>
    <cellStyle name="Euro 2 27 2" xfId="449"/>
    <cellStyle name="Euro 2 28" xfId="450"/>
    <cellStyle name="Euro 2 28 2" xfId="451"/>
    <cellStyle name="Euro 2 29" xfId="452"/>
    <cellStyle name="Euro 2 29 2" xfId="453"/>
    <cellStyle name="Euro 2 3" xfId="454"/>
    <cellStyle name="Euro 2 3 2" xfId="455"/>
    <cellStyle name="Euro 2 30" xfId="456"/>
    <cellStyle name="Euro 2 30 2" xfId="457"/>
    <cellStyle name="Euro 2 31" xfId="458"/>
    <cellStyle name="Euro 2 31 2" xfId="459"/>
    <cellStyle name="Euro 2 32" xfId="460"/>
    <cellStyle name="Euro 2 32 2" xfId="461"/>
    <cellStyle name="Euro 2 33" xfId="462"/>
    <cellStyle name="Euro 2 33 2" xfId="463"/>
    <cellStyle name="Euro 2 34" xfId="464"/>
    <cellStyle name="Euro 2 35" xfId="465"/>
    <cellStyle name="Euro 2 36" xfId="466"/>
    <cellStyle name="Euro 2 37" xfId="467"/>
    <cellStyle name="Euro 2 38" xfId="468"/>
    <cellStyle name="Euro 2 39" xfId="469"/>
    <cellStyle name="Euro 2 4" xfId="470"/>
    <cellStyle name="Euro 2 4 2" xfId="471"/>
    <cellStyle name="Euro 2 40" xfId="472"/>
    <cellStyle name="Euro 2 41" xfId="473"/>
    <cellStyle name="Euro 2 42" xfId="474"/>
    <cellStyle name="Euro 2 43" xfId="475"/>
    <cellStyle name="Euro 2 44" xfId="476"/>
    <cellStyle name="Euro 2 45" xfId="477"/>
    <cellStyle name="Euro 2 46" xfId="478"/>
    <cellStyle name="Euro 2 47" xfId="479"/>
    <cellStyle name="Euro 2 48" xfId="480"/>
    <cellStyle name="Euro 2 49" xfId="481"/>
    <cellStyle name="Euro 2 5" xfId="482"/>
    <cellStyle name="Euro 2 5 2" xfId="483"/>
    <cellStyle name="Euro 2 50" xfId="484"/>
    <cellStyle name="Euro 2 51" xfId="485"/>
    <cellStyle name="Euro 2 52" xfId="486"/>
    <cellStyle name="Euro 2 53" xfId="487"/>
    <cellStyle name="Euro 2 54" xfId="488"/>
    <cellStyle name="Euro 2 55" xfId="489"/>
    <cellStyle name="Euro 2 56" xfId="490"/>
    <cellStyle name="Euro 2 57" xfId="491"/>
    <cellStyle name="Euro 2 58" xfId="492"/>
    <cellStyle name="Euro 2 59" xfId="493"/>
    <cellStyle name="Euro 2 6" xfId="494"/>
    <cellStyle name="Euro 2 6 2" xfId="495"/>
    <cellStyle name="Euro 2 60" xfId="496"/>
    <cellStyle name="Euro 2 61" xfId="497"/>
    <cellStyle name="Euro 2 62" xfId="498"/>
    <cellStyle name="Euro 2 63" xfId="499"/>
    <cellStyle name="Euro 2 64" xfId="500"/>
    <cellStyle name="Euro 2 7" xfId="501"/>
    <cellStyle name="Euro 2 7 2" xfId="502"/>
    <cellStyle name="Euro 2 8" xfId="503"/>
    <cellStyle name="Euro 2 8 2" xfId="504"/>
    <cellStyle name="Euro 2 9" xfId="505"/>
    <cellStyle name="Euro 2 9 2" xfId="506"/>
    <cellStyle name="Euro 20" xfId="507"/>
    <cellStyle name="Euro 21" xfId="508"/>
    <cellStyle name="Euro 22" xfId="509"/>
    <cellStyle name="Euro 23" xfId="510"/>
    <cellStyle name="Euro 24" xfId="511"/>
    <cellStyle name="Euro 25" xfId="512"/>
    <cellStyle name="Euro 26" xfId="513"/>
    <cellStyle name="Euro 27" xfId="514"/>
    <cellStyle name="Euro 28" xfId="515"/>
    <cellStyle name="Euro 29" xfId="516"/>
    <cellStyle name="Euro 3" xfId="517"/>
    <cellStyle name="Euro 3 2" xfId="518"/>
    <cellStyle name="Euro 3 3" xfId="519"/>
    <cellStyle name="Euro 30" xfId="520"/>
    <cellStyle name="Euro 31" xfId="521"/>
    <cellStyle name="Euro 32" xfId="522"/>
    <cellStyle name="Euro 33" xfId="523"/>
    <cellStyle name="Euro 34" xfId="524"/>
    <cellStyle name="Euro 34 2" xfId="525"/>
    <cellStyle name="Euro 4" xfId="526"/>
    <cellStyle name="Euro 5" xfId="527"/>
    <cellStyle name="Euro 6" xfId="528"/>
    <cellStyle name="Euro 7" xfId="529"/>
    <cellStyle name="Euro 8" xfId="530"/>
    <cellStyle name="Euro 9" xfId="531"/>
    <cellStyle name="Explanatory Text" xfId="532"/>
    <cellStyle name="Heading 1" xfId="533"/>
    <cellStyle name="Heading 2" xfId="534"/>
    <cellStyle name="Heading 3" xfId="535"/>
    <cellStyle name="Incorrecto 2" xfId="536"/>
    <cellStyle name="Incorrecto 2 2" xfId="537"/>
    <cellStyle name="Incorrecto 2 2 2" xfId="538"/>
    <cellStyle name="Incorrecto 2 3" xfId="539"/>
    <cellStyle name="Incorrecto 3" xfId="540"/>
    <cellStyle name="Incorrecto 3 2" xfId="541"/>
    <cellStyle name="Incorrecto 4" xfId="542"/>
    <cellStyle name="Incorrecto 4 2" xfId="543"/>
    <cellStyle name="Millares" xfId="544" builtinId="3"/>
    <cellStyle name="Millares [0]" xfId="2509" builtinId="6"/>
    <cellStyle name="Millares [0] 2" xfId="545"/>
    <cellStyle name="Millares [0] 2 2" xfId="546"/>
    <cellStyle name="Millares [0] 3" xfId="2513"/>
    <cellStyle name="Millares 10" xfId="547"/>
    <cellStyle name="Millares 10 2" xfId="548"/>
    <cellStyle name="Millares 10 3" xfId="549"/>
    <cellStyle name="Millares 10 4" xfId="550"/>
    <cellStyle name="Millares 11" xfId="551"/>
    <cellStyle name="Millares 11 2" xfId="552"/>
    <cellStyle name="Millares 11 3" xfId="553"/>
    <cellStyle name="Millares 12" xfId="554"/>
    <cellStyle name="Millares 12 2" xfId="555"/>
    <cellStyle name="Millares 12 3" xfId="556"/>
    <cellStyle name="Millares 13" xfId="557"/>
    <cellStyle name="Millares 13 2" xfId="558"/>
    <cellStyle name="Millares 13 3" xfId="559"/>
    <cellStyle name="Millares 13 4" xfId="560"/>
    <cellStyle name="Millares 14" xfId="561"/>
    <cellStyle name="Millares 14 2" xfId="562"/>
    <cellStyle name="Millares 14 3" xfId="563"/>
    <cellStyle name="Millares 14 4" xfId="564"/>
    <cellStyle name="Millares 15" xfId="565"/>
    <cellStyle name="Millares 15 2" xfId="566"/>
    <cellStyle name="Millares 15 3" xfId="567"/>
    <cellStyle name="Millares 16" xfId="568"/>
    <cellStyle name="Millares 16 2" xfId="569"/>
    <cellStyle name="Millares 16 3" xfId="570"/>
    <cellStyle name="Millares 17" xfId="571"/>
    <cellStyle name="Millares 17 2" xfId="572"/>
    <cellStyle name="Millares 17 3" xfId="573"/>
    <cellStyle name="Millares 18" xfId="574"/>
    <cellStyle name="Millares 18 2" xfId="575"/>
    <cellStyle name="Millares 19" xfId="576"/>
    <cellStyle name="Millares 19 2" xfId="577"/>
    <cellStyle name="Millares 2" xfId="578"/>
    <cellStyle name="Millares 2 10" xfId="579"/>
    <cellStyle name="Millares 2 10 2" xfId="580"/>
    <cellStyle name="Millares 2 11" xfId="581"/>
    <cellStyle name="Millares 2 11 2" xfId="582"/>
    <cellStyle name="Millares 2 12" xfId="583"/>
    <cellStyle name="Millares 2 12 2" xfId="584"/>
    <cellStyle name="Millares 2 13" xfId="585"/>
    <cellStyle name="Millares 2 13 2" xfId="586"/>
    <cellStyle name="Millares 2 14" xfId="587"/>
    <cellStyle name="Millares 2 14 2" xfId="588"/>
    <cellStyle name="Millares 2 15" xfId="589"/>
    <cellStyle name="Millares 2 15 2" xfId="590"/>
    <cellStyle name="Millares 2 16" xfId="591"/>
    <cellStyle name="Millares 2 16 2" xfId="592"/>
    <cellStyle name="Millares 2 17" xfId="593"/>
    <cellStyle name="Millares 2 17 2" xfId="594"/>
    <cellStyle name="Millares 2 18" xfId="595"/>
    <cellStyle name="Millares 2 18 2" xfId="596"/>
    <cellStyle name="Millares 2 19" xfId="597"/>
    <cellStyle name="Millares 2 19 2" xfId="598"/>
    <cellStyle name="Millares 2 2" xfId="599"/>
    <cellStyle name="Millares 2 2 2" xfId="600"/>
    <cellStyle name="Millares 2 2 3" xfId="601"/>
    <cellStyle name="Millares 2 20" xfId="602"/>
    <cellStyle name="Millares 2 20 2" xfId="603"/>
    <cellStyle name="Millares 2 21" xfId="604"/>
    <cellStyle name="Millares 2 21 2" xfId="605"/>
    <cellStyle name="Millares 2 22" xfId="606"/>
    <cellStyle name="Millares 2 22 2" xfId="607"/>
    <cellStyle name="Millares 2 23" xfId="608"/>
    <cellStyle name="Millares 2 23 2" xfId="609"/>
    <cellStyle name="Millares 2 24" xfId="610"/>
    <cellStyle name="Millares 2 24 2" xfId="611"/>
    <cellStyle name="Millares 2 25" xfId="612"/>
    <cellStyle name="Millares 2 25 2" xfId="613"/>
    <cellStyle name="Millares 2 26" xfId="614"/>
    <cellStyle name="Millares 2 26 2" xfId="615"/>
    <cellStyle name="Millares 2 27" xfId="616"/>
    <cellStyle name="Millares 2 27 2" xfId="617"/>
    <cellStyle name="Millares 2 28" xfId="618"/>
    <cellStyle name="Millares 2 28 2" xfId="619"/>
    <cellStyle name="Millares 2 29" xfId="620"/>
    <cellStyle name="Millares 2 29 2" xfId="621"/>
    <cellStyle name="Millares 2 3" xfId="622"/>
    <cellStyle name="Millares 2 3 2" xfId="623"/>
    <cellStyle name="Millares 2 30" xfId="624"/>
    <cellStyle name="Millares 2 30 2" xfId="625"/>
    <cellStyle name="Millares 2 31" xfId="626"/>
    <cellStyle name="Millares 2 31 2" xfId="627"/>
    <cellStyle name="Millares 2 32" xfId="628"/>
    <cellStyle name="Millares 2 32 2" xfId="629"/>
    <cellStyle name="Millares 2 33" xfId="630"/>
    <cellStyle name="Millares 2 33 2" xfId="631"/>
    <cellStyle name="Millares 2 34" xfId="632"/>
    <cellStyle name="Millares 2 34 2" xfId="633"/>
    <cellStyle name="Millares 2 35" xfId="634"/>
    <cellStyle name="Millares 2 35 2" xfId="635"/>
    <cellStyle name="Millares 2 36" xfId="636"/>
    <cellStyle name="Millares 2 36 2" xfId="637"/>
    <cellStyle name="Millares 2 37" xfId="638"/>
    <cellStyle name="Millares 2 37 2" xfId="639"/>
    <cellStyle name="Millares 2 38" xfId="640"/>
    <cellStyle name="Millares 2 38 2" xfId="641"/>
    <cellStyle name="Millares 2 39" xfId="642"/>
    <cellStyle name="Millares 2 39 2" xfId="643"/>
    <cellStyle name="Millares 2 4" xfId="644"/>
    <cellStyle name="Millares 2 4 2" xfId="645"/>
    <cellStyle name="Millares 2 40" xfId="646"/>
    <cellStyle name="Millares 2 40 2" xfId="647"/>
    <cellStyle name="Millares 2 41" xfId="648"/>
    <cellStyle name="Millares 2 41 2" xfId="649"/>
    <cellStyle name="Millares 2 42" xfId="650"/>
    <cellStyle name="Millares 2 42 2" xfId="651"/>
    <cellStyle name="Millares 2 43" xfId="652"/>
    <cellStyle name="Millares 2 43 2" xfId="653"/>
    <cellStyle name="Millares 2 44" xfId="654"/>
    <cellStyle name="Millares 2 45" xfId="655"/>
    <cellStyle name="Millares 2 46" xfId="656"/>
    <cellStyle name="Millares 2 47" xfId="657"/>
    <cellStyle name="Millares 2 48" xfId="658"/>
    <cellStyle name="Millares 2 49" xfId="659"/>
    <cellStyle name="Millares 2 5" xfId="660"/>
    <cellStyle name="Millares 2 5 2" xfId="661"/>
    <cellStyle name="Millares 2 50" xfId="662"/>
    <cellStyle name="Millares 2 51" xfId="663"/>
    <cellStyle name="Millares 2 52" xfId="664"/>
    <cellStyle name="Millares 2 53" xfId="665"/>
    <cellStyle name="Millares 2 54" xfId="666"/>
    <cellStyle name="Millares 2 55" xfId="667"/>
    <cellStyle name="Millares 2 56" xfId="668"/>
    <cellStyle name="Millares 2 57" xfId="669"/>
    <cellStyle name="Millares 2 58" xfId="670"/>
    <cellStyle name="Millares 2 59" xfId="671"/>
    <cellStyle name="Millares 2 6" xfId="672"/>
    <cellStyle name="Millares 2 6 2" xfId="673"/>
    <cellStyle name="Millares 2 60" xfId="674"/>
    <cellStyle name="Millares 2 61" xfId="675"/>
    <cellStyle name="Millares 2 62" xfId="676"/>
    <cellStyle name="Millares 2 63" xfId="677"/>
    <cellStyle name="Millares 2 64" xfId="678"/>
    <cellStyle name="Millares 2 65" xfId="679"/>
    <cellStyle name="Millares 2 66" xfId="680"/>
    <cellStyle name="Millares 2 67" xfId="681"/>
    <cellStyle name="Millares 2 68" xfId="682"/>
    <cellStyle name="Millares 2 69" xfId="683"/>
    <cellStyle name="Millares 2 7" xfId="684"/>
    <cellStyle name="Millares 2 7 2" xfId="685"/>
    <cellStyle name="Millares 2 70" xfId="686"/>
    <cellStyle name="Millares 2 71" xfId="687"/>
    <cellStyle name="Millares 2 72" xfId="688"/>
    <cellStyle name="Millares 2 73" xfId="689"/>
    <cellStyle name="Millares 2 74" xfId="690"/>
    <cellStyle name="Millares 2 75" xfId="691"/>
    <cellStyle name="Millares 2 76" xfId="692"/>
    <cellStyle name="Millares 2 8" xfId="693"/>
    <cellStyle name="Millares 2 8 2" xfId="694"/>
    <cellStyle name="Millares 2 9" xfId="695"/>
    <cellStyle name="Millares 2 9 2" xfId="696"/>
    <cellStyle name="Millares 20" xfId="697"/>
    <cellStyle name="Millares 20 2" xfId="698"/>
    <cellStyle name="Millares 21" xfId="699"/>
    <cellStyle name="Millares 21 2" xfId="700"/>
    <cellStyle name="Millares 22" xfId="701"/>
    <cellStyle name="Millares 22 2" xfId="702"/>
    <cellStyle name="Millares 23" xfId="703"/>
    <cellStyle name="Millares 24" xfId="704"/>
    <cellStyle name="Millares 25" xfId="705"/>
    <cellStyle name="Millares 26" xfId="706"/>
    <cellStyle name="Millares 27" xfId="707"/>
    <cellStyle name="Millares 28" xfId="708"/>
    <cellStyle name="Millares 29" xfId="709"/>
    <cellStyle name="Millares 3" xfId="710"/>
    <cellStyle name="Millares 3 10" xfId="711"/>
    <cellStyle name="Millares 3 10 2" xfId="712"/>
    <cellStyle name="Millares 3 11" xfId="713"/>
    <cellStyle name="Millares 3 11 2" xfId="714"/>
    <cellStyle name="Millares 3 12" xfId="715"/>
    <cellStyle name="Millares 3 12 2" xfId="716"/>
    <cellStyle name="Millares 3 13" xfId="717"/>
    <cellStyle name="Millares 3 13 2" xfId="718"/>
    <cellStyle name="Millares 3 14" xfId="719"/>
    <cellStyle name="Millares 3 14 2" xfId="720"/>
    <cellStyle name="Millares 3 15" xfId="721"/>
    <cellStyle name="Millares 3 15 2" xfId="722"/>
    <cellStyle name="Millares 3 16" xfId="723"/>
    <cellStyle name="Millares 3 16 2" xfId="724"/>
    <cellStyle name="Millares 3 17" xfId="725"/>
    <cellStyle name="Millares 3 17 2" xfId="726"/>
    <cellStyle name="Millares 3 18" xfId="727"/>
    <cellStyle name="Millares 3 18 2" xfId="728"/>
    <cellStyle name="Millares 3 19" xfId="729"/>
    <cellStyle name="Millares 3 19 2" xfId="730"/>
    <cellStyle name="Millares 3 2" xfId="731"/>
    <cellStyle name="Millares 3 2 2" xfId="732"/>
    <cellStyle name="Millares 3 20" xfId="733"/>
    <cellStyle name="Millares 3 20 2" xfId="734"/>
    <cellStyle name="Millares 3 21" xfId="735"/>
    <cellStyle name="Millares 3 21 2" xfId="736"/>
    <cellStyle name="Millares 3 22" xfId="737"/>
    <cellStyle name="Millares 3 22 2" xfId="738"/>
    <cellStyle name="Millares 3 23" xfId="739"/>
    <cellStyle name="Millares 3 23 2" xfId="740"/>
    <cellStyle name="Millares 3 24" xfId="741"/>
    <cellStyle name="Millares 3 24 2" xfId="742"/>
    <cellStyle name="Millares 3 25" xfId="743"/>
    <cellStyle name="Millares 3 25 2" xfId="744"/>
    <cellStyle name="Millares 3 26" xfId="745"/>
    <cellStyle name="Millares 3 26 2" xfId="746"/>
    <cellStyle name="Millares 3 27" xfId="747"/>
    <cellStyle name="Millares 3 27 2" xfId="748"/>
    <cellStyle name="Millares 3 28" xfId="749"/>
    <cellStyle name="Millares 3 28 2" xfId="750"/>
    <cellStyle name="Millares 3 29" xfId="751"/>
    <cellStyle name="Millares 3 29 2" xfId="752"/>
    <cellStyle name="Millares 3 3" xfId="753"/>
    <cellStyle name="Millares 3 3 2" xfId="754"/>
    <cellStyle name="Millares 3 30" xfId="755"/>
    <cellStyle name="Millares 3 30 2" xfId="756"/>
    <cellStyle name="Millares 3 31" xfId="757"/>
    <cellStyle name="Millares 3 31 2" xfId="758"/>
    <cellStyle name="Millares 3 32" xfId="759"/>
    <cellStyle name="Millares 3 32 2" xfId="760"/>
    <cellStyle name="Millares 3 33" xfId="761"/>
    <cellStyle name="Millares 3 33 2" xfId="762"/>
    <cellStyle name="Millares 3 33 3" xfId="763"/>
    <cellStyle name="Millares 3 34" xfId="764"/>
    <cellStyle name="Millares 3 35" xfId="765"/>
    <cellStyle name="Millares 3 36" xfId="766"/>
    <cellStyle name="Millares 3 37" xfId="767"/>
    <cellStyle name="Millares 3 38" xfId="768"/>
    <cellStyle name="Millares 3 39" xfId="769"/>
    <cellStyle name="Millares 3 4" xfId="770"/>
    <cellStyle name="Millares 3 4 2" xfId="771"/>
    <cellStyle name="Millares 3 40" xfId="772"/>
    <cellStyle name="Millares 3 41" xfId="773"/>
    <cellStyle name="Millares 3 42" xfId="774"/>
    <cellStyle name="Millares 3 43" xfId="775"/>
    <cellStyle name="Millares 3 44" xfId="776"/>
    <cellStyle name="Millares 3 45" xfId="777"/>
    <cellStyle name="Millares 3 46" xfId="778"/>
    <cellStyle name="Millares 3 47" xfId="779"/>
    <cellStyle name="Millares 3 48" xfId="780"/>
    <cellStyle name="Millares 3 49" xfId="781"/>
    <cellStyle name="Millares 3 5" xfId="782"/>
    <cellStyle name="Millares 3 5 2" xfId="783"/>
    <cellStyle name="Millares 3 50" xfId="784"/>
    <cellStyle name="Millares 3 51" xfId="785"/>
    <cellStyle name="Millares 3 52" xfId="786"/>
    <cellStyle name="Millares 3 53" xfId="787"/>
    <cellStyle name="Millares 3 54" xfId="788"/>
    <cellStyle name="Millares 3 55" xfId="789"/>
    <cellStyle name="Millares 3 56" xfId="790"/>
    <cellStyle name="Millares 3 57" xfId="791"/>
    <cellStyle name="Millares 3 58" xfId="792"/>
    <cellStyle name="Millares 3 59" xfId="793"/>
    <cellStyle name="Millares 3 6" xfId="794"/>
    <cellStyle name="Millares 3 6 2" xfId="795"/>
    <cellStyle name="Millares 3 60" xfId="796"/>
    <cellStyle name="Millares 3 61" xfId="797"/>
    <cellStyle name="Millares 3 62" xfId="798"/>
    <cellStyle name="Millares 3 63" xfId="799"/>
    <cellStyle name="Millares 3 64" xfId="800"/>
    <cellStyle name="Millares 3 65" xfId="801"/>
    <cellStyle name="Millares 3 65 2" xfId="802"/>
    <cellStyle name="Millares 3 7" xfId="803"/>
    <cellStyle name="Millares 3 7 2" xfId="804"/>
    <cellStyle name="Millares 3 8" xfId="805"/>
    <cellStyle name="Millares 3 8 2" xfId="806"/>
    <cellStyle name="Millares 3 9" xfId="807"/>
    <cellStyle name="Millares 3 9 2" xfId="808"/>
    <cellStyle name="Millares 30" xfId="809"/>
    <cellStyle name="Millares 31" xfId="810"/>
    <cellStyle name="Millares 32" xfId="811"/>
    <cellStyle name="Millares 33" xfId="812"/>
    <cellStyle name="Millares 34" xfId="813"/>
    <cellStyle name="Millares 35" xfId="814"/>
    <cellStyle name="Millares 36" xfId="815"/>
    <cellStyle name="Millares 37" xfId="816"/>
    <cellStyle name="Millares 38" xfId="817"/>
    <cellStyle name="Millares 39" xfId="818"/>
    <cellStyle name="Millares 4" xfId="819"/>
    <cellStyle name="Millares 4 2" xfId="820"/>
    <cellStyle name="Millares 4 2 2" xfId="821"/>
    <cellStyle name="Millares 4 3" xfId="822"/>
    <cellStyle name="Millares 4 3 2" xfId="823"/>
    <cellStyle name="Millares 40" xfId="2511"/>
    <cellStyle name="Millares 41" xfId="824"/>
    <cellStyle name="Millares 41 10" xfId="825"/>
    <cellStyle name="Millares 41 11" xfId="826"/>
    <cellStyle name="Millares 41 12" xfId="827"/>
    <cellStyle name="Millares 41 13" xfId="828"/>
    <cellStyle name="Millares 41 14" xfId="829"/>
    <cellStyle name="Millares 41 15" xfId="830"/>
    <cellStyle name="Millares 41 16" xfId="831"/>
    <cellStyle name="Millares 41 17" xfId="832"/>
    <cellStyle name="Millares 41 18" xfId="833"/>
    <cellStyle name="Millares 41 19" xfId="834"/>
    <cellStyle name="Millares 41 2" xfId="835"/>
    <cellStyle name="Millares 41 2 2" xfId="836"/>
    <cellStyle name="Millares 41 20" xfId="837"/>
    <cellStyle name="Millares 41 21" xfId="838"/>
    <cellStyle name="Millares 41 22" xfId="839"/>
    <cellStyle name="Millares 41 23" xfId="840"/>
    <cellStyle name="Millares 41 24" xfId="841"/>
    <cellStyle name="Millares 41 25" xfId="842"/>
    <cellStyle name="Millares 41 26" xfId="843"/>
    <cellStyle name="Millares 41 27" xfId="844"/>
    <cellStyle name="Millares 41 28" xfId="845"/>
    <cellStyle name="Millares 41 29" xfId="846"/>
    <cellStyle name="Millares 41 3" xfId="847"/>
    <cellStyle name="Millares 41 30" xfId="848"/>
    <cellStyle name="Millares 41 31" xfId="849"/>
    <cellStyle name="Millares 41 32" xfId="850"/>
    <cellStyle name="Millares 41 4" xfId="851"/>
    <cellStyle name="Millares 41 5" xfId="852"/>
    <cellStyle name="Millares 41 6" xfId="853"/>
    <cellStyle name="Millares 41 7" xfId="854"/>
    <cellStyle name="Millares 41 8" xfId="855"/>
    <cellStyle name="Millares 41 9" xfId="856"/>
    <cellStyle name="Millares 5" xfId="857"/>
    <cellStyle name="Millares 5 2" xfId="858"/>
    <cellStyle name="Millares 5 2 2" xfId="859"/>
    <cellStyle name="Millares 5 3" xfId="860"/>
    <cellStyle name="Millares 5 4" xfId="861"/>
    <cellStyle name="Millares 6" xfId="862"/>
    <cellStyle name="Millares 6 2" xfId="863"/>
    <cellStyle name="Millares 7" xfId="864"/>
    <cellStyle name="Millares 7 2" xfId="865"/>
    <cellStyle name="Millares 8" xfId="866"/>
    <cellStyle name="Millares 8 2" xfId="867"/>
    <cellStyle name="Millares 8 3" xfId="868"/>
    <cellStyle name="Millares 9" xfId="869"/>
    <cellStyle name="Millares 9 2" xfId="870"/>
    <cellStyle name="Millares 9 3" xfId="871"/>
    <cellStyle name="Millares 9 4" xfId="872"/>
    <cellStyle name="Moneda" xfId="873" builtinId="4"/>
    <cellStyle name="Moneda [0]" xfId="2510" builtinId="7"/>
    <cellStyle name="Moneda [0] 2" xfId="2514"/>
    <cellStyle name="Moneda [0] 2 2" xfId="2515"/>
    <cellStyle name="Moneda 10" xfId="874"/>
    <cellStyle name="Moneda 11" xfId="2512"/>
    <cellStyle name="Moneda 2" xfId="875"/>
    <cellStyle name="Moneda 2 10" xfId="876"/>
    <cellStyle name="Moneda 2 10 2" xfId="877"/>
    <cellStyle name="Moneda 2 11" xfId="878"/>
    <cellStyle name="Moneda 2 11 2" xfId="879"/>
    <cellStyle name="Moneda 2 12" xfId="880"/>
    <cellStyle name="Moneda 2 12 2" xfId="881"/>
    <cellStyle name="Moneda 2 13" xfId="882"/>
    <cellStyle name="Moneda 2 13 2" xfId="883"/>
    <cellStyle name="Moneda 2 14" xfId="884"/>
    <cellStyle name="Moneda 2 14 2" xfId="885"/>
    <cellStyle name="Moneda 2 15" xfId="886"/>
    <cellStyle name="Moneda 2 15 2" xfId="887"/>
    <cellStyle name="Moneda 2 16" xfId="888"/>
    <cellStyle name="Moneda 2 16 2" xfId="889"/>
    <cellStyle name="Moneda 2 17" xfId="890"/>
    <cellStyle name="Moneda 2 17 2" xfId="891"/>
    <cellStyle name="Moneda 2 18" xfId="892"/>
    <cellStyle name="Moneda 2 18 2" xfId="893"/>
    <cellStyle name="Moneda 2 19" xfId="894"/>
    <cellStyle name="Moneda 2 19 2" xfId="895"/>
    <cellStyle name="Moneda 2 2" xfId="896"/>
    <cellStyle name="Moneda 2 2 10" xfId="897"/>
    <cellStyle name="Moneda 2 2 10 2" xfId="898"/>
    <cellStyle name="Moneda 2 2 11" xfId="899"/>
    <cellStyle name="Moneda 2 2 11 2" xfId="900"/>
    <cellStyle name="Moneda 2 2 12" xfId="901"/>
    <cellStyle name="Moneda 2 2 12 2" xfId="902"/>
    <cellStyle name="Moneda 2 2 13" xfId="903"/>
    <cellStyle name="Moneda 2 2 13 2" xfId="904"/>
    <cellStyle name="Moneda 2 2 14" xfId="905"/>
    <cellStyle name="Moneda 2 2 14 2" xfId="906"/>
    <cellStyle name="Moneda 2 2 15" xfId="907"/>
    <cellStyle name="Moneda 2 2 15 2" xfId="908"/>
    <cellStyle name="Moneda 2 2 16" xfId="909"/>
    <cellStyle name="Moneda 2 2 16 2" xfId="910"/>
    <cellStyle name="Moneda 2 2 17" xfId="911"/>
    <cellStyle name="Moneda 2 2 17 2" xfId="912"/>
    <cellStyle name="Moneda 2 2 18" xfId="913"/>
    <cellStyle name="Moneda 2 2 18 2" xfId="914"/>
    <cellStyle name="Moneda 2 2 19" xfId="915"/>
    <cellStyle name="Moneda 2 2 19 2" xfId="916"/>
    <cellStyle name="Moneda 2 2 2" xfId="917"/>
    <cellStyle name="Moneda 2 2 2 2" xfId="918"/>
    <cellStyle name="Moneda 2 2 2 3" xfId="919"/>
    <cellStyle name="Moneda 2 2 2 4" xfId="920"/>
    <cellStyle name="Moneda 2 2 20" xfId="921"/>
    <cellStyle name="Moneda 2 2 20 2" xfId="922"/>
    <cellStyle name="Moneda 2 2 21" xfId="923"/>
    <cellStyle name="Moneda 2 2 21 2" xfId="924"/>
    <cellStyle name="Moneda 2 2 22" xfId="925"/>
    <cellStyle name="Moneda 2 2 22 2" xfId="926"/>
    <cellStyle name="Moneda 2 2 23" xfId="927"/>
    <cellStyle name="Moneda 2 2 23 2" xfId="928"/>
    <cellStyle name="Moneda 2 2 24" xfId="929"/>
    <cellStyle name="Moneda 2 2 24 2" xfId="930"/>
    <cellStyle name="Moneda 2 2 25" xfId="931"/>
    <cellStyle name="Moneda 2 2 25 2" xfId="932"/>
    <cellStyle name="Moneda 2 2 26" xfId="933"/>
    <cellStyle name="Moneda 2 2 26 2" xfId="934"/>
    <cellStyle name="Moneda 2 2 27" xfId="935"/>
    <cellStyle name="Moneda 2 2 27 2" xfId="936"/>
    <cellStyle name="Moneda 2 2 28" xfId="937"/>
    <cellStyle name="Moneda 2 2 28 2" xfId="938"/>
    <cellStyle name="Moneda 2 2 29" xfId="939"/>
    <cellStyle name="Moneda 2 2 29 2" xfId="940"/>
    <cellStyle name="Moneda 2 2 3" xfId="941"/>
    <cellStyle name="Moneda 2 2 3 2" xfId="942"/>
    <cellStyle name="Moneda 2 2 30" xfId="943"/>
    <cellStyle name="Moneda 2 2 30 2" xfId="944"/>
    <cellStyle name="Moneda 2 2 31" xfId="945"/>
    <cellStyle name="Moneda 2 2 31 2" xfId="946"/>
    <cellStyle name="Moneda 2 2 32" xfId="947"/>
    <cellStyle name="Moneda 2 2 32 2" xfId="948"/>
    <cellStyle name="Moneda 2 2 33" xfId="949"/>
    <cellStyle name="Moneda 2 2 33 2" xfId="950"/>
    <cellStyle name="Moneda 2 2 33 3" xfId="951"/>
    <cellStyle name="Moneda 2 2 34" xfId="952"/>
    <cellStyle name="Moneda 2 2 35" xfId="953"/>
    <cellStyle name="Moneda 2 2 36" xfId="954"/>
    <cellStyle name="Moneda 2 2 37" xfId="955"/>
    <cellStyle name="Moneda 2 2 38" xfId="956"/>
    <cellStyle name="Moneda 2 2 39" xfId="957"/>
    <cellStyle name="Moneda 2 2 4" xfId="958"/>
    <cellStyle name="Moneda 2 2 4 2" xfId="959"/>
    <cellStyle name="Moneda 2 2 40" xfId="960"/>
    <cellStyle name="Moneda 2 2 41" xfId="961"/>
    <cellStyle name="Moneda 2 2 42" xfId="962"/>
    <cellStyle name="Moneda 2 2 43" xfId="963"/>
    <cellStyle name="Moneda 2 2 44" xfId="964"/>
    <cellStyle name="Moneda 2 2 45" xfId="965"/>
    <cellStyle name="Moneda 2 2 46" xfId="966"/>
    <cellStyle name="Moneda 2 2 47" xfId="967"/>
    <cellStyle name="Moneda 2 2 48" xfId="968"/>
    <cellStyle name="Moneda 2 2 49" xfId="969"/>
    <cellStyle name="Moneda 2 2 5" xfId="970"/>
    <cellStyle name="Moneda 2 2 5 2" xfId="971"/>
    <cellStyle name="Moneda 2 2 50" xfId="972"/>
    <cellStyle name="Moneda 2 2 51" xfId="973"/>
    <cellStyle name="Moneda 2 2 52" xfId="974"/>
    <cellStyle name="Moneda 2 2 53" xfId="975"/>
    <cellStyle name="Moneda 2 2 54" xfId="976"/>
    <cellStyle name="Moneda 2 2 55" xfId="977"/>
    <cellStyle name="Moneda 2 2 56" xfId="978"/>
    <cellStyle name="Moneda 2 2 57" xfId="979"/>
    <cellStyle name="Moneda 2 2 58" xfId="980"/>
    <cellStyle name="Moneda 2 2 59" xfId="981"/>
    <cellStyle name="Moneda 2 2 6" xfId="982"/>
    <cellStyle name="Moneda 2 2 6 2" xfId="983"/>
    <cellStyle name="Moneda 2 2 60" xfId="984"/>
    <cellStyle name="Moneda 2 2 61" xfId="985"/>
    <cellStyle name="Moneda 2 2 62" xfId="986"/>
    <cellStyle name="Moneda 2 2 63" xfId="987"/>
    <cellStyle name="Moneda 2 2 64" xfId="988"/>
    <cellStyle name="Moneda 2 2 65" xfId="989"/>
    <cellStyle name="Moneda 2 2 65 2" xfId="990"/>
    <cellStyle name="Moneda 2 2 7" xfId="991"/>
    <cellStyle name="Moneda 2 2 7 2" xfId="992"/>
    <cellStyle name="Moneda 2 2 8" xfId="993"/>
    <cellStyle name="Moneda 2 2 8 2" xfId="994"/>
    <cellStyle name="Moneda 2 2 9" xfId="995"/>
    <cellStyle name="Moneda 2 2 9 2" xfId="996"/>
    <cellStyle name="Moneda 2 20" xfId="997"/>
    <cellStyle name="Moneda 2 20 2" xfId="998"/>
    <cellStyle name="Moneda 2 21" xfId="999"/>
    <cellStyle name="Moneda 2 21 2" xfId="1000"/>
    <cellStyle name="Moneda 2 22" xfId="1001"/>
    <cellStyle name="Moneda 2 22 2" xfId="1002"/>
    <cellStyle name="Moneda 2 23" xfId="1003"/>
    <cellStyle name="Moneda 2 23 2" xfId="1004"/>
    <cellStyle name="Moneda 2 24" xfId="1005"/>
    <cellStyle name="Moneda 2 24 2" xfId="1006"/>
    <cellStyle name="Moneda 2 25" xfId="1007"/>
    <cellStyle name="Moneda 2 25 2" xfId="1008"/>
    <cellStyle name="Moneda 2 26" xfId="1009"/>
    <cellStyle name="Moneda 2 26 2" xfId="1010"/>
    <cellStyle name="Moneda 2 27" xfId="1011"/>
    <cellStyle name="Moneda 2 27 2" xfId="1012"/>
    <cellStyle name="Moneda 2 28" xfId="1013"/>
    <cellStyle name="Moneda 2 28 2" xfId="1014"/>
    <cellStyle name="Moneda 2 29" xfId="1015"/>
    <cellStyle name="Moneda 2 29 2" xfId="1016"/>
    <cellStyle name="Moneda 2 3" xfId="1017"/>
    <cellStyle name="Moneda 2 3 10" xfId="1018"/>
    <cellStyle name="Moneda 2 3 11" xfId="1019"/>
    <cellStyle name="Moneda 2 3 12" xfId="1020"/>
    <cellStyle name="Moneda 2 3 13" xfId="1021"/>
    <cellStyle name="Moneda 2 3 14" xfId="1022"/>
    <cellStyle name="Moneda 2 3 15" xfId="1023"/>
    <cellStyle name="Moneda 2 3 16" xfId="1024"/>
    <cellStyle name="Moneda 2 3 17" xfId="1025"/>
    <cellStyle name="Moneda 2 3 18" xfId="1026"/>
    <cellStyle name="Moneda 2 3 19" xfId="1027"/>
    <cellStyle name="Moneda 2 3 2" xfId="1028"/>
    <cellStyle name="Moneda 2 3 2 2" xfId="1029"/>
    <cellStyle name="Moneda 2 3 20" xfId="1030"/>
    <cellStyle name="Moneda 2 3 21" xfId="1031"/>
    <cellStyle name="Moneda 2 3 22" xfId="1032"/>
    <cellStyle name="Moneda 2 3 23" xfId="1033"/>
    <cellStyle name="Moneda 2 3 24" xfId="1034"/>
    <cellStyle name="Moneda 2 3 25" xfId="1035"/>
    <cellStyle name="Moneda 2 3 26" xfId="1036"/>
    <cellStyle name="Moneda 2 3 27" xfId="1037"/>
    <cellStyle name="Moneda 2 3 28" xfId="1038"/>
    <cellStyle name="Moneda 2 3 29" xfId="1039"/>
    <cellStyle name="Moneda 2 3 3" xfId="1040"/>
    <cellStyle name="Moneda 2 3 30" xfId="1041"/>
    <cellStyle name="Moneda 2 3 31" xfId="1042"/>
    <cellStyle name="Moneda 2 3 32" xfId="1043"/>
    <cellStyle name="Moneda 2 3 4" xfId="1044"/>
    <cellStyle name="Moneda 2 3 5" xfId="1045"/>
    <cellStyle name="Moneda 2 3 6" xfId="1046"/>
    <cellStyle name="Moneda 2 3 7" xfId="1047"/>
    <cellStyle name="Moneda 2 3 8" xfId="1048"/>
    <cellStyle name="Moneda 2 3 9" xfId="1049"/>
    <cellStyle name="Moneda 2 30" xfId="1050"/>
    <cellStyle name="Moneda 2 30 2" xfId="1051"/>
    <cellStyle name="Moneda 2 31" xfId="1052"/>
    <cellStyle name="Moneda 2 31 2" xfId="1053"/>
    <cellStyle name="Moneda 2 32" xfId="1054"/>
    <cellStyle name="Moneda 2 32 2" xfId="1055"/>
    <cellStyle name="Moneda 2 33" xfId="1056"/>
    <cellStyle name="Moneda 2 33 2" xfId="1057"/>
    <cellStyle name="Moneda 2 34" xfId="1058"/>
    <cellStyle name="Moneda 2 34 2" xfId="1059"/>
    <cellStyle name="Moneda 2 35" xfId="1060"/>
    <cellStyle name="Moneda 2 35 2" xfId="1061"/>
    <cellStyle name="Moneda 2 36" xfId="1062"/>
    <cellStyle name="Moneda 2 36 2" xfId="1063"/>
    <cellStyle name="Moneda 2 37" xfId="1064"/>
    <cellStyle name="Moneda 2 38" xfId="1065"/>
    <cellStyle name="Moneda 2 39" xfId="1066"/>
    <cellStyle name="Moneda 2 4" xfId="1067"/>
    <cellStyle name="Moneda 2 4 10" xfId="1068"/>
    <cellStyle name="Moneda 2 4 11" xfId="1069"/>
    <cellStyle name="Moneda 2 4 12" xfId="1070"/>
    <cellStyle name="Moneda 2 4 13" xfId="1071"/>
    <cellStyle name="Moneda 2 4 14" xfId="1072"/>
    <cellStyle name="Moneda 2 4 15" xfId="1073"/>
    <cellStyle name="Moneda 2 4 16" xfId="1074"/>
    <cellStyle name="Moneda 2 4 17" xfId="1075"/>
    <cellStyle name="Moneda 2 4 18" xfId="1076"/>
    <cellStyle name="Moneda 2 4 19" xfId="1077"/>
    <cellStyle name="Moneda 2 4 2" xfId="1078"/>
    <cellStyle name="Moneda 2 4 2 2" xfId="1079"/>
    <cellStyle name="Moneda 2 4 20" xfId="1080"/>
    <cellStyle name="Moneda 2 4 21" xfId="1081"/>
    <cellStyle name="Moneda 2 4 22" xfId="1082"/>
    <cellStyle name="Moneda 2 4 23" xfId="1083"/>
    <cellStyle name="Moneda 2 4 24" xfId="1084"/>
    <cellStyle name="Moneda 2 4 25" xfId="1085"/>
    <cellStyle name="Moneda 2 4 26" xfId="1086"/>
    <cellStyle name="Moneda 2 4 27" xfId="1087"/>
    <cellStyle name="Moneda 2 4 28" xfId="1088"/>
    <cellStyle name="Moneda 2 4 29" xfId="1089"/>
    <cellStyle name="Moneda 2 4 3" xfId="1090"/>
    <cellStyle name="Moneda 2 4 30" xfId="1091"/>
    <cellStyle name="Moneda 2 4 31" xfId="1092"/>
    <cellStyle name="Moneda 2 4 32" xfId="1093"/>
    <cellStyle name="Moneda 2 4 4" xfId="1094"/>
    <cellStyle name="Moneda 2 4 5" xfId="1095"/>
    <cellStyle name="Moneda 2 4 6" xfId="1096"/>
    <cellStyle name="Moneda 2 4 7" xfId="1097"/>
    <cellStyle name="Moneda 2 4 8" xfId="1098"/>
    <cellStyle name="Moneda 2 4 9" xfId="1099"/>
    <cellStyle name="Moneda 2 40" xfId="1100"/>
    <cellStyle name="Moneda 2 41" xfId="1101"/>
    <cellStyle name="Moneda 2 42" xfId="1102"/>
    <cellStyle name="Moneda 2 43" xfId="1103"/>
    <cellStyle name="Moneda 2 44" xfId="1104"/>
    <cellStyle name="Moneda 2 45" xfId="1105"/>
    <cellStyle name="Moneda 2 46" xfId="1106"/>
    <cellStyle name="Moneda 2 47" xfId="1107"/>
    <cellStyle name="Moneda 2 48" xfId="1108"/>
    <cellStyle name="Moneda 2 49" xfId="1109"/>
    <cellStyle name="Moneda 2 5" xfId="1110"/>
    <cellStyle name="Moneda 2 5 10" xfId="1111"/>
    <cellStyle name="Moneda 2 5 11" xfId="1112"/>
    <cellStyle name="Moneda 2 5 12" xfId="1113"/>
    <cellStyle name="Moneda 2 5 13" xfId="1114"/>
    <cellStyle name="Moneda 2 5 14" xfId="1115"/>
    <cellStyle name="Moneda 2 5 15" xfId="1116"/>
    <cellStyle name="Moneda 2 5 16" xfId="1117"/>
    <cellStyle name="Moneda 2 5 17" xfId="1118"/>
    <cellStyle name="Moneda 2 5 18" xfId="1119"/>
    <cellStyle name="Moneda 2 5 19" xfId="1120"/>
    <cellStyle name="Moneda 2 5 2" xfId="1121"/>
    <cellStyle name="Moneda 2 5 2 2" xfId="1122"/>
    <cellStyle name="Moneda 2 5 20" xfId="1123"/>
    <cellStyle name="Moneda 2 5 21" xfId="1124"/>
    <cellStyle name="Moneda 2 5 22" xfId="1125"/>
    <cellStyle name="Moneda 2 5 23" xfId="1126"/>
    <cellStyle name="Moneda 2 5 24" xfId="1127"/>
    <cellStyle name="Moneda 2 5 25" xfId="1128"/>
    <cellStyle name="Moneda 2 5 26" xfId="1129"/>
    <cellStyle name="Moneda 2 5 27" xfId="1130"/>
    <cellStyle name="Moneda 2 5 28" xfId="1131"/>
    <cellStyle name="Moneda 2 5 29" xfId="1132"/>
    <cellStyle name="Moneda 2 5 3" xfId="1133"/>
    <cellStyle name="Moneda 2 5 30" xfId="1134"/>
    <cellStyle name="Moneda 2 5 31" xfId="1135"/>
    <cellStyle name="Moneda 2 5 32" xfId="1136"/>
    <cellStyle name="Moneda 2 5 4" xfId="1137"/>
    <cellStyle name="Moneda 2 5 5" xfId="1138"/>
    <cellStyle name="Moneda 2 5 6" xfId="1139"/>
    <cellStyle name="Moneda 2 5 7" xfId="1140"/>
    <cellStyle name="Moneda 2 5 8" xfId="1141"/>
    <cellStyle name="Moneda 2 5 9" xfId="1142"/>
    <cellStyle name="Moneda 2 50" xfId="1143"/>
    <cellStyle name="Moneda 2 51" xfId="1144"/>
    <cellStyle name="Moneda 2 52" xfId="1145"/>
    <cellStyle name="Moneda 2 53" xfId="1146"/>
    <cellStyle name="Moneda 2 54" xfId="1147"/>
    <cellStyle name="Moneda 2 55" xfId="1148"/>
    <cellStyle name="Moneda 2 56" xfId="1149"/>
    <cellStyle name="Moneda 2 57" xfId="1150"/>
    <cellStyle name="Moneda 2 58" xfId="1151"/>
    <cellStyle name="Moneda 2 59" xfId="1152"/>
    <cellStyle name="Moneda 2 6" xfId="1153"/>
    <cellStyle name="Moneda 2 6 2" xfId="1154"/>
    <cellStyle name="Moneda 2 6 2 2" xfId="1155"/>
    <cellStyle name="Moneda 2 6 3" xfId="1156"/>
    <cellStyle name="Moneda 2 60" xfId="1157"/>
    <cellStyle name="Moneda 2 61" xfId="1158"/>
    <cellStyle name="Moneda 2 62" xfId="1159"/>
    <cellStyle name="Moneda 2 63" xfId="1160"/>
    <cellStyle name="Moneda 2 64" xfId="1161"/>
    <cellStyle name="Moneda 2 65" xfId="1162"/>
    <cellStyle name="Moneda 2 66" xfId="1163"/>
    <cellStyle name="Moneda 2 67" xfId="1164"/>
    <cellStyle name="Moneda 2 68" xfId="1165"/>
    <cellStyle name="Moneda 2 69" xfId="1166"/>
    <cellStyle name="Moneda 2 7" xfId="1167"/>
    <cellStyle name="Moneda 2 7 2" xfId="1168"/>
    <cellStyle name="Moneda 2 8" xfId="1169"/>
    <cellStyle name="Moneda 2 8 2" xfId="1170"/>
    <cellStyle name="Moneda 2 9" xfId="1171"/>
    <cellStyle name="Moneda 2 9 2" xfId="1172"/>
    <cellStyle name="Moneda 3" xfId="1173"/>
    <cellStyle name="Moneda 3 10" xfId="1174"/>
    <cellStyle name="Moneda 3 10 2" xfId="1175"/>
    <cellStyle name="Moneda 3 11" xfId="1176"/>
    <cellStyle name="Moneda 3 11 2" xfId="1177"/>
    <cellStyle name="Moneda 3 12" xfId="1178"/>
    <cellStyle name="Moneda 3 12 2" xfId="1179"/>
    <cellStyle name="Moneda 3 13" xfId="1180"/>
    <cellStyle name="Moneda 3 13 2" xfId="1181"/>
    <cellStyle name="Moneda 3 14" xfId="1182"/>
    <cellStyle name="Moneda 3 14 2" xfId="1183"/>
    <cellStyle name="Moneda 3 15" xfId="1184"/>
    <cellStyle name="Moneda 3 15 2" xfId="1185"/>
    <cellStyle name="Moneda 3 16" xfId="1186"/>
    <cellStyle name="Moneda 3 16 2" xfId="1187"/>
    <cellStyle name="Moneda 3 17" xfId="1188"/>
    <cellStyle name="Moneda 3 17 2" xfId="1189"/>
    <cellStyle name="Moneda 3 18" xfId="1190"/>
    <cellStyle name="Moneda 3 18 2" xfId="1191"/>
    <cellStyle name="Moneda 3 19" xfId="1192"/>
    <cellStyle name="Moneda 3 19 2" xfId="1193"/>
    <cellStyle name="Moneda 3 2" xfId="1194"/>
    <cellStyle name="Moneda 3 2 10" xfId="1195"/>
    <cellStyle name="Moneda 3 2 10 2" xfId="1196"/>
    <cellStyle name="Moneda 3 2 11" xfId="1197"/>
    <cellStyle name="Moneda 3 2 11 2" xfId="1198"/>
    <cellStyle name="Moneda 3 2 12" xfId="1199"/>
    <cellStyle name="Moneda 3 2 12 2" xfId="1200"/>
    <cellStyle name="Moneda 3 2 13" xfId="1201"/>
    <cellStyle name="Moneda 3 2 13 2" xfId="1202"/>
    <cellStyle name="Moneda 3 2 14" xfId="1203"/>
    <cellStyle name="Moneda 3 2 14 2" xfId="1204"/>
    <cellStyle name="Moneda 3 2 15" xfId="1205"/>
    <cellStyle name="Moneda 3 2 15 2" xfId="1206"/>
    <cellStyle name="Moneda 3 2 16" xfId="1207"/>
    <cellStyle name="Moneda 3 2 16 2" xfId="1208"/>
    <cellStyle name="Moneda 3 2 17" xfId="1209"/>
    <cellStyle name="Moneda 3 2 17 2" xfId="1210"/>
    <cellStyle name="Moneda 3 2 18" xfId="1211"/>
    <cellStyle name="Moneda 3 2 18 2" xfId="1212"/>
    <cellStyle name="Moneda 3 2 19" xfId="1213"/>
    <cellStyle name="Moneda 3 2 19 2" xfId="1214"/>
    <cellStyle name="Moneda 3 2 2" xfId="1215"/>
    <cellStyle name="Moneda 3 2 2 2" xfId="1216"/>
    <cellStyle name="Moneda 3 2 2 3" xfId="1217"/>
    <cellStyle name="Moneda 3 2 2 4" xfId="1218"/>
    <cellStyle name="Moneda 3 2 20" xfId="1219"/>
    <cellStyle name="Moneda 3 2 20 2" xfId="1220"/>
    <cellStyle name="Moneda 3 2 21" xfId="1221"/>
    <cellStyle name="Moneda 3 2 21 2" xfId="1222"/>
    <cellStyle name="Moneda 3 2 22" xfId="1223"/>
    <cellStyle name="Moneda 3 2 22 2" xfId="1224"/>
    <cellStyle name="Moneda 3 2 23" xfId="1225"/>
    <cellStyle name="Moneda 3 2 23 2" xfId="1226"/>
    <cellStyle name="Moneda 3 2 24" xfId="1227"/>
    <cellStyle name="Moneda 3 2 24 2" xfId="1228"/>
    <cellStyle name="Moneda 3 2 25" xfId="1229"/>
    <cellStyle name="Moneda 3 2 25 2" xfId="1230"/>
    <cellStyle name="Moneda 3 2 26" xfId="1231"/>
    <cellStyle name="Moneda 3 2 26 2" xfId="1232"/>
    <cellStyle name="Moneda 3 2 27" xfId="1233"/>
    <cellStyle name="Moneda 3 2 27 2" xfId="1234"/>
    <cellStyle name="Moneda 3 2 28" xfId="1235"/>
    <cellStyle name="Moneda 3 2 28 2" xfId="1236"/>
    <cellStyle name="Moneda 3 2 29" xfId="1237"/>
    <cellStyle name="Moneda 3 2 29 2" xfId="1238"/>
    <cellStyle name="Moneda 3 2 3" xfId="1239"/>
    <cellStyle name="Moneda 3 2 3 2" xfId="1240"/>
    <cellStyle name="Moneda 3 2 3 3" xfId="1241"/>
    <cellStyle name="Moneda 3 2 3 4" xfId="1242"/>
    <cellStyle name="Moneda 3 2 30" xfId="1243"/>
    <cellStyle name="Moneda 3 2 30 2" xfId="1244"/>
    <cellStyle name="Moneda 3 2 31" xfId="1245"/>
    <cellStyle name="Moneda 3 2 31 2" xfId="1246"/>
    <cellStyle name="Moneda 3 2 32" xfId="1247"/>
    <cellStyle name="Moneda 3 2 32 2" xfId="1248"/>
    <cellStyle name="Moneda 3 2 33" xfId="1249"/>
    <cellStyle name="Moneda 3 2 33 2" xfId="1250"/>
    <cellStyle name="Moneda 3 2 34" xfId="1251"/>
    <cellStyle name="Moneda 3 2 35" xfId="1252"/>
    <cellStyle name="Moneda 3 2 36" xfId="1253"/>
    <cellStyle name="Moneda 3 2 37" xfId="1254"/>
    <cellStyle name="Moneda 3 2 38" xfId="1255"/>
    <cellStyle name="Moneda 3 2 39" xfId="1256"/>
    <cellStyle name="Moneda 3 2 4" xfId="1257"/>
    <cellStyle name="Moneda 3 2 4 2" xfId="1258"/>
    <cellStyle name="Moneda 3 2 4 3" xfId="1259"/>
    <cellStyle name="Moneda 3 2 4 4" xfId="1260"/>
    <cellStyle name="Moneda 3 2 40" xfId="1261"/>
    <cellStyle name="Moneda 3 2 41" xfId="1262"/>
    <cellStyle name="Moneda 3 2 42" xfId="1263"/>
    <cellStyle name="Moneda 3 2 43" xfId="1264"/>
    <cellStyle name="Moneda 3 2 44" xfId="1265"/>
    <cellStyle name="Moneda 3 2 45" xfId="1266"/>
    <cellStyle name="Moneda 3 2 46" xfId="1267"/>
    <cellStyle name="Moneda 3 2 47" xfId="1268"/>
    <cellStyle name="Moneda 3 2 48" xfId="1269"/>
    <cellStyle name="Moneda 3 2 49" xfId="1270"/>
    <cellStyle name="Moneda 3 2 5" xfId="1271"/>
    <cellStyle name="Moneda 3 2 5 2" xfId="1272"/>
    <cellStyle name="Moneda 3 2 50" xfId="1273"/>
    <cellStyle name="Moneda 3 2 51" xfId="1274"/>
    <cellStyle name="Moneda 3 2 52" xfId="1275"/>
    <cellStyle name="Moneda 3 2 53" xfId="1276"/>
    <cellStyle name="Moneda 3 2 54" xfId="1277"/>
    <cellStyle name="Moneda 3 2 55" xfId="1278"/>
    <cellStyle name="Moneda 3 2 56" xfId="1279"/>
    <cellStyle name="Moneda 3 2 57" xfId="1280"/>
    <cellStyle name="Moneda 3 2 58" xfId="1281"/>
    <cellStyle name="Moneda 3 2 59" xfId="1282"/>
    <cellStyle name="Moneda 3 2 6" xfId="1283"/>
    <cellStyle name="Moneda 3 2 6 2" xfId="1284"/>
    <cellStyle name="Moneda 3 2 60" xfId="1285"/>
    <cellStyle name="Moneda 3 2 61" xfId="1286"/>
    <cellStyle name="Moneda 3 2 62" xfId="1287"/>
    <cellStyle name="Moneda 3 2 63" xfId="1288"/>
    <cellStyle name="Moneda 3 2 64" xfId="1289"/>
    <cellStyle name="Moneda 3 2 7" xfId="1290"/>
    <cellStyle name="Moneda 3 2 7 2" xfId="1291"/>
    <cellStyle name="Moneda 3 2 8" xfId="1292"/>
    <cellStyle name="Moneda 3 2 8 2" xfId="1293"/>
    <cellStyle name="Moneda 3 2 9" xfId="1294"/>
    <cellStyle name="Moneda 3 2 9 2" xfId="1295"/>
    <cellStyle name="Moneda 3 20" xfId="1296"/>
    <cellStyle name="Moneda 3 20 2" xfId="1297"/>
    <cellStyle name="Moneda 3 21" xfId="1298"/>
    <cellStyle name="Moneda 3 21 2" xfId="1299"/>
    <cellStyle name="Moneda 3 22" xfId="1300"/>
    <cellStyle name="Moneda 3 22 2" xfId="1301"/>
    <cellStyle name="Moneda 3 23" xfId="1302"/>
    <cellStyle name="Moneda 3 23 2" xfId="1303"/>
    <cellStyle name="Moneda 3 24" xfId="1304"/>
    <cellStyle name="Moneda 3 24 2" xfId="1305"/>
    <cellStyle name="Moneda 3 25" xfId="1306"/>
    <cellStyle name="Moneda 3 25 2" xfId="1307"/>
    <cellStyle name="Moneda 3 26" xfId="1308"/>
    <cellStyle name="Moneda 3 26 2" xfId="1309"/>
    <cellStyle name="Moneda 3 27" xfId="1310"/>
    <cellStyle name="Moneda 3 27 2" xfId="1311"/>
    <cellStyle name="Moneda 3 28" xfId="1312"/>
    <cellStyle name="Moneda 3 28 2" xfId="1313"/>
    <cellStyle name="Moneda 3 29" xfId="1314"/>
    <cellStyle name="Moneda 3 29 2" xfId="1315"/>
    <cellStyle name="Moneda 3 3" xfId="1316"/>
    <cellStyle name="Moneda 3 3 10" xfId="1317"/>
    <cellStyle name="Moneda 3 3 10 2" xfId="1318"/>
    <cellStyle name="Moneda 3 3 11" xfId="1319"/>
    <cellStyle name="Moneda 3 3 11 2" xfId="1320"/>
    <cellStyle name="Moneda 3 3 12" xfId="1321"/>
    <cellStyle name="Moneda 3 3 12 2" xfId="1322"/>
    <cellStyle name="Moneda 3 3 13" xfId="1323"/>
    <cellStyle name="Moneda 3 3 13 2" xfId="1324"/>
    <cellStyle name="Moneda 3 3 14" xfId="1325"/>
    <cellStyle name="Moneda 3 3 14 2" xfId="1326"/>
    <cellStyle name="Moneda 3 3 15" xfId="1327"/>
    <cellStyle name="Moneda 3 3 15 2" xfId="1328"/>
    <cellStyle name="Moneda 3 3 16" xfId="1329"/>
    <cellStyle name="Moneda 3 3 16 2" xfId="1330"/>
    <cellStyle name="Moneda 3 3 17" xfId="1331"/>
    <cellStyle name="Moneda 3 3 17 2" xfId="1332"/>
    <cellStyle name="Moneda 3 3 18" xfId="1333"/>
    <cellStyle name="Moneda 3 3 18 2" xfId="1334"/>
    <cellStyle name="Moneda 3 3 19" xfId="1335"/>
    <cellStyle name="Moneda 3 3 19 2" xfId="1336"/>
    <cellStyle name="Moneda 3 3 2" xfId="1337"/>
    <cellStyle name="Moneda 3 3 2 2" xfId="1338"/>
    <cellStyle name="Moneda 3 3 2 3" xfId="1339"/>
    <cellStyle name="Moneda 3 3 2 4" xfId="1340"/>
    <cellStyle name="Moneda 3 3 20" xfId="1341"/>
    <cellStyle name="Moneda 3 3 20 2" xfId="1342"/>
    <cellStyle name="Moneda 3 3 21" xfId="1343"/>
    <cellStyle name="Moneda 3 3 21 2" xfId="1344"/>
    <cellStyle name="Moneda 3 3 22" xfId="1345"/>
    <cellStyle name="Moneda 3 3 22 2" xfId="1346"/>
    <cellStyle name="Moneda 3 3 23" xfId="1347"/>
    <cellStyle name="Moneda 3 3 23 2" xfId="1348"/>
    <cellStyle name="Moneda 3 3 24" xfId="1349"/>
    <cellStyle name="Moneda 3 3 24 2" xfId="1350"/>
    <cellStyle name="Moneda 3 3 25" xfId="1351"/>
    <cellStyle name="Moneda 3 3 25 2" xfId="1352"/>
    <cellStyle name="Moneda 3 3 26" xfId="1353"/>
    <cellStyle name="Moneda 3 3 26 2" xfId="1354"/>
    <cellStyle name="Moneda 3 3 27" xfId="1355"/>
    <cellStyle name="Moneda 3 3 27 2" xfId="1356"/>
    <cellStyle name="Moneda 3 3 28" xfId="1357"/>
    <cellStyle name="Moneda 3 3 28 2" xfId="1358"/>
    <cellStyle name="Moneda 3 3 29" xfId="1359"/>
    <cellStyle name="Moneda 3 3 29 2" xfId="1360"/>
    <cellStyle name="Moneda 3 3 3" xfId="1361"/>
    <cellStyle name="Moneda 3 3 3 2" xfId="1362"/>
    <cellStyle name="Moneda 3 3 30" xfId="1363"/>
    <cellStyle name="Moneda 3 3 30 2" xfId="1364"/>
    <cellStyle name="Moneda 3 3 31" xfId="1365"/>
    <cellStyle name="Moneda 3 3 31 2" xfId="1366"/>
    <cellStyle name="Moneda 3 3 32" xfId="1367"/>
    <cellStyle name="Moneda 3 3 32 2" xfId="1368"/>
    <cellStyle name="Moneda 3 3 33" xfId="1369"/>
    <cellStyle name="Moneda 3 3 33 2" xfId="1370"/>
    <cellStyle name="Moneda 3 3 34" xfId="1371"/>
    <cellStyle name="Moneda 3 3 35" xfId="1372"/>
    <cellStyle name="Moneda 3 3 36" xfId="1373"/>
    <cellStyle name="Moneda 3 3 37" xfId="1374"/>
    <cellStyle name="Moneda 3 3 38" xfId="1375"/>
    <cellStyle name="Moneda 3 3 39" xfId="1376"/>
    <cellStyle name="Moneda 3 3 4" xfId="1377"/>
    <cellStyle name="Moneda 3 3 4 2" xfId="1378"/>
    <cellStyle name="Moneda 3 3 40" xfId="1379"/>
    <cellStyle name="Moneda 3 3 41" xfId="1380"/>
    <cellStyle name="Moneda 3 3 42" xfId="1381"/>
    <cellStyle name="Moneda 3 3 43" xfId="1382"/>
    <cellStyle name="Moneda 3 3 44" xfId="1383"/>
    <cellStyle name="Moneda 3 3 45" xfId="1384"/>
    <cellStyle name="Moneda 3 3 46" xfId="1385"/>
    <cellStyle name="Moneda 3 3 47" xfId="1386"/>
    <cellStyle name="Moneda 3 3 48" xfId="1387"/>
    <cellStyle name="Moneda 3 3 49" xfId="1388"/>
    <cellStyle name="Moneda 3 3 5" xfId="1389"/>
    <cellStyle name="Moneda 3 3 5 2" xfId="1390"/>
    <cellStyle name="Moneda 3 3 50" xfId="1391"/>
    <cellStyle name="Moneda 3 3 51" xfId="1392"/>
    <cellStyle name="Moneda 3 3 52" xfId="1393"/>
    <cellStyle name="Moneda 3 3 53" xfId="1394"/>
    <cellStyle name="Moneda 3 3 54" xfId="1395"/>
    <cellStyle name="Moneda 3 3 55" xfId="1396"/>
    <cellStyle name="Moneda 3 3 56" xfId="1397"/>
    <cellStyle name="Moneda 3 3 57" xfId="1398"/>
    <cellStyle name="Moneda 3 3 58" xfId="1399"/>
    <cellStyle name="Moneda 3 3 59" xfId="1400"/>
    <cellStyle name="Moneda 3 3 6" xfId="1401"/>
    <cellStyle name="Moneda 3 3 6 2" xfId="1402"/>
    <cellStyle name="Moneda 3 3 60" xfId="1403"/>
    <cellStyle name="Moneda 3 3 61" xfId="1404"/>
    <cellStyle name="Moneda 3 3 62" xfId="1405"/>
    <cellStyle name="Moneda 3 3 63" xfId="1406"/>
    <cellStyle name="Moneda 3 3 64" xfId="1407"/>
    <cellStyle name="Moneda 3 3 7" xfId="1408"/>
    <cellStyle name="Moneda 3 3 7 2" xfId="1409"/>
    <cellStyle name="Moneda 3 3 8" xfId="1410"/>
    <cellStyle name="Moneda 3 3 8 2" xfId="1411"/>
    <cellStyle name="Moneda 3 3 9" xfId="1412"/>
    <cellStyle name="Moneda 3 3 9 2" xfId="1413"/>
    <cellStyle name="Moneda 3 30" xfId="1414"/>
    <cellStyle name="Moneda 3 30 2" xfId="1415"/>
    <cellStyle name="Moneda 3 31" xfId="1416"/>
    <cellStyle name="Moneda 3 31 2" xfId="1417"/>
    <cellStyle name="Moneda 3 32" xfId="1418"/>
    <cellStyle name="Moneda 3 32 2" xfId="1419"/>
    <cellStyle name="Moneda 3 33" xfId="1420"/>
    <cellStyle name="Moneda 3 33 2" xfId="1421"/>
    <cellStyle name="Moneda 3 34" xfId="1422"/>
    <cellStyle name="Moneda 3 34 2" xfId="1423"/>
    <cellStyle name="Moneda 3 35" xfId="1424"/>
    <cellStyle name="Moneda 3 35 2" xfId="1425"/>
    <cellStyle name="Moneda 3 36" xfId="1426"/>
    <cellStyle name="Moneda 3 36 2" xfId="1427"/>
    <cellStyle name="Moneda 3 36 3" xfId="1428"/>
    <cellStyle name="Moneda 3 37" xfId="1429"/>
    <cellStyle name="Moneda 3 38" xfId="1430"/>
    <cellStyle name="Moneda 3 39" xfId="1431"/>
    <cellStyle name="Moneda 3 4" xfId="1432"/>
    <cellStyle name="Moneda 3 4 10" xfId="1433"/>
    <cellStyle name="Moneda 3 4 10 2" xfId="1434"/>
    <cellStyle name="Moneda 3 4 11" xfId="1435"/>
    <cellStyle name="Moneda 3 4 11 2" xfId="1436"/>
    <cellStyle name="Moneda 3 4 12" xfId="1437"/>
    <cellStyle name="Moneda 3 4 12 2" xfId="1438"/>
    <cellStyle name="Moneda 3 4 13" xfId="1439"/>
    <cellStyle name="Moneda 3 4 13 2" xfId="1440"/>
    <cellStyle name="Moneda 3 4 14" xfId="1441"/>
    <cellStyle name="Moneda 3 4 14 2" xfId="1442"/>
    <cellStyle name="Moneda 3 4 15" xfId="1443"/>
    <cellStyle name="Moneda 3 4 15 2" xfId="1444"/>
    <cellStyle name="Moneda 3 4 16" xfId="1445"/>
    <cellStyle name="Moneda 3 4 16 2" xfId="1446"/>
    <cellStyle name="Moneda 3 4 17" xfId="1447"/>
    <cellStyle name="Moneda 3 4 17 2" xfId="1448"/>
    <cellStyle name="Moneda 3 4 18" xfId="1449"/>
    <cellStyle name="Moneda 3 4 18 2" xfId="1450"/>
    <cellStyle name="Moneda 3 4 19" xfId="1451"/>
    <cellStyle name="Moneda 3 4 19 2" xfId="1452"/>
    <cellStyle name="Moneda 3 4 2" xfId="1453"/>
    <cellStyle name="Moneda 3 4 2 2" xfId="1454"/>
    <cellStyle name="Moneda 3 4 20" xfId="1455"/>
    <cellStyle name="Moneda 3 4 20 2" xfId="1456"/>
    <cellStyle name="Moneda 3 4 21" xfId="1457"/>
    <cellStyle name="Moneda 3 4 21 2" xfId="1458"/>
    <cellStyle name="Moneda 3 4 22" xfId="1459"/>
    <cellStyle name="Moneda 3 4 22 2" xfId="1460"/>
    <cellStyle name="Moneda 3 4 23" xfId="1461"/>
    <cellStyle name="Moneda 3 4 23 2" xfId="1462"/>
    <cellStyle name="Moneda 3 4 24" xfId="1463"/>
    <cellStyle name="Moneda 3 4 24 2" xfId="1464"/>
    <cellStyle name="Moneda 3 4 25" xfId="1465"/>
    <cellStyle name="Moneda 3 4 25 2" xfId="1466"/>
    <cellStyle name="Moneda 3 4 26" xfId="1467"/>
    <cellStyle name="Moneda 3 4 26 2" xfId="1468"/>
    <cellStyle name="Moneda 3 4 27" xfId="1469"/>
    <cellStyle name="Moneda 3 4 27 2" xfId="1470"/>
    <cellStyle name="Moneda 3 4 28" xfId="1471"/>
    <cellStyle name="Moneda 3 4 28 2" xfId="1472"/>
    <cellStyle name="Moneda 3 4 29" xfId="1473"/>
    <cellStyle name="Moneda 3 4 29 2" xfId="1474"/>
    <cellStyle name="Moneda 3 4 3" xfId="1475"/>
    <cellStyle name="Moneda 3 4 3 2" xfId="1476"/>
    <cellStyle name="Moneda 3 4 30" xfId="1477"/>
    <cellStyle name="Moneda 3 4 30 2" xfId="1478"/>
    <cellStyle name="Moneda 3 4 31" xfId="1479"/>
    <cellStyle name="Moneda 3 4 31 2" xfId="1480"/>
    <cellStyle name="Moneda 3 4 32" xfId="1481"/>
    <cellStyle name="Moneda 3 4 32 2" xfId="1482"/>
    <cellStyle name="Moneda 3 4 33" xfId="1483"/>
    <cellStyle name="Moneda 3 4 33 2" xfId="1484"/>
    <cellStyle name="Moneda 3 4 34" xfId="1485"/>
    <cellStyle name="Moneda 3 4 35" xfId="1486"/>
    <cellStyle name="Moneda 3 4 36" xfId="1487"/>
    <cellStyle name="Moneda 3 4 37" xfId="1488"/>
    <cellStyle name="Moneda 3 4 38" xfId="1489"/>
    <cellStyle name="Moneda 3 4 39" xfId="1490"/>
    <cellStyle name="Moneda 3 4 4" xfId="1491"/>
    <cellStyle name="Moneda 3 4 4 2" xfId="1492"/>
    <cellStyle name="Moneda 3 4 40" xfId="1493"/>
    <cellStyle name="Moneda 3 4 41" xfId="1494"/>
    <cellStyle name="Moneda 3 4 42" xfId="1495"/>
    <cellStyle name="Moneda 3 4 43" xfId="1496"/>
    <cellStyle name="Moneda 3 4 44" xfId="1497"/>
    <cellStyle name="Moneda 3 4 45" xfId="1498"/>
    <cellStyle name="Moneda 3 4 46" xfId="1499"/>
    <cellStyle name="Moneda 3 4 47" xfId="1500"/>
    <cellStyle name="Moneda 3 4 48" xfId="1501"/>
    <cellStyle name="Moneda 3 4 49" xfId="1502"/>
    <cellStyle name="Moneda 3 4 5" xfId="1503"/>
    <cellStyle name="Moneda 3 4 5 2" xfId="1504"/>
    <cellStyle name="Moneda 3 4 50" xfId="1505"/>
    <cellStyle name="Moneda 3 4 51" xfId="1506"/>
    <cellStyle name="Moneda 3 4 52" xfId="1507"/>
    <cellStyle name="Moneda 3 4 53" xfId="1508"/>
    <cellStyle name="Moneda 3 4 54" xfId="1509"/>
    <cellStyle name="Moneda 3 4 55" xfId="1510"/>
    <cellStyle name="Moneda 3 4 56" xfId="1511"/>
    <cellStyle name="Moneda 3 4 57" xfId="1512"/>
    <cellStyle name="Moneda 3 4 58" xfId="1513"/>
    <cellStyle name="Moneda 3 4 59" xfId="1514"/>
    <cellStyle name="Moneda 3 4 6" xfId="1515"/>
    <cellStyle name="Moneda 3 4 6 2" xfId="1516"/>
    <cellStyle name="Moneda 3 4 60" xfId="1517"/>
    <cellStyle name="Moneda 3 4 61" xfId="1518"/>
    <cellStyle name="Moneda 3 4 62" xfId="1519"/>
    <cellStyle name="Moneda 3 4 63" xfId="1520"/>
    <cellStyle name="Moneda 3 4 64" xfId="1521"/>
    <cellStyle name="Moneda 3 4 7" xfId="1522"/>
    <cellStyle name="Moneda 3 4 7 2" xfId="1523"/>
    <cellStyle name="Moneda 3 4 8" xfId="1524"/>
    <cellStyle name="Moneda 3 4 8 2" xfId="1525"/>
    <cellStyle name="Moneda 3 4 9" xfId="1526"/>
    <cellStyle name="Moneda 3 4 9 2" xfId="1527"/>
    <cellStyle name="Moneda 3 40" xfId="1528"/>
    <cellStyle name="Moneda 3 41" xfId="1529"/>
    <cellStyle name="Moneda 3 42" xfId="1530"/>
    <cellStyle name="Moneda 3 43" xfId="1531"/>
    <cellStyle name="Moneda 3 44" xfId="1532"/>
    <cellStyle name="Moneda 3 45" xfId="1533"/>
    <cellStyle name="Moneda 3 46" xfId="1534"/>
    <cellStyle name="Moneda 3 47" xfId="1535"/>
    <cellStyle name="Moneda 3 48" xfId="1536"/>
    <cellStyle name="Moneda 3 49" xfId="1537"/>
    <cellStyle name="Moneda 3 5" xfId="1538"/>
    <cellStyle name="Moneda 3 5 10" xfId="1539"/>
    <cellStyle name="Moneda 3 5 11" xfId="1540"/>
    <cellStyle name="Moneda 3 5 12" xfId="1541"/>
    <cellStyle name="Moneda 3 5 13" xfId="1542"/>
    <cellStyle name="Moneda 3 5 14" xfId="1543"/>
    <cellStyle name="Moneda 3 5 15" xfId="1544"/>
    <cellStyle name="Moneda 3 5 16" xfId="1545"/>
    <cellStyle name="Moneda 3 5 17" xfId="1546"/>
    <cellStyle name="Moneda 3 5 18" xfId="1547"/>
    <cellStyle name="Moneda 3 5 19" xfId="1548"/>
    <cellStyle name="Moneda 3 5 2" xfId="1549"/>
    <cellStyle name="Moneda 3 5 2 2" xfId="1550"/>
    <cellStyle name="Moneda 3 5 20" xfId="1551"/>
    <cellStyle name="Moneda 3 5 21" xfId="1552"/>
    <cellStyle name="Moneda 3 5 22" xfId="1553"/>
    <cellStyle name="Moneda 3 5 23" xfId="1554"/>
    <cellStyle name="Moneda 3 5 24" xfId="1555"/>
    <cellStyle name="Moneda 3 5 25" xfId="1556"/>
    <cellStyle name="Moneda 3 5 26" xfId="1557"/>
    <cellStyle name="Moneda 3 5 27" xfId="1558"/>
    <cellStyle name="Moneda 3 5 28" xfId="1559"/>
    <cellStyle name="Moneda 3 5 29" xfId="1560"/>
    <cellStyle name="Moneda 3 5 3" xfId="1561"/>
    <cellStyle name="Moneda 3 5 30" xfId="1562"/>
    <cellStyle name="Moneda 3 5 31" xfId="1563"/>
    <cellStyle name="Moneda 3 5 32" xfId="1564"/>
    <cellStyle name="Moneda 3 5 4" xfId="1565"/>
    <cellStyle name="Moneda 3 5 5" xfId="1566"/>
    <cellStyle name="Moneda 3 5 6" xfId="1567"/>
    <cellStyle name="Moneda 3 5 7" xfId="1568"/>
    <cellStyle name="Moneda 3 5 8" xfId="1569"/>
    <cellStyle name="Moneda 3 5 9" xfId="1570"/>
    <cellStyle name="Moneda 3 50" xfId="1571"/>
    <cellStyle name="Moneda 3 51" xfId="1572"/>
    <cellStyle name="Moneda 3 52" xfId="1573"/>
    <cellStyle name="Moneda 3 53" xfId="1574"/>
    <cellStyle name="Moneda 3 54" xfId="1575"/>
    <cellStyle name="Moneda 3 55" xfId="1576"/>
    <cellStyle name="Moneda 3 56" xfId="1577"/>
    <cellStyle name="Moneda 3 57" xfId="1578"/>
    <cellStyle name="Moneda 3 58" xfId="1579"/>
    <cellStyle name="Moneda 3 59" xfId="1580"/>
    <cellStyle name="Moneda 3 6" xfId="1581"/>
    <cellStyle name="Moneda 3 6 2" xfId="1582"/>
    <cellStyle name="Moneda 3 6 2 2" xfId="1583"/>
    <cellStyle name="Moneda 3 6 3" xfId="1584"/>
    <cellStyle name="Moneda 3 6 4" xfId="1585"/>
    <cellStyle name="Moneda 3 6 5" xfId="1586"/>
    <cellStyle name="Moneda 3 60" xfId="1587"/>
    <cellStyle name="Moneda 3 61" xfId="1588"/>
    <cellStyle name="Moneda 3 62" xfId="1589"/>
    <cellStyle name="Moneda 3 63" xfId="1590"/>
    <cellStyle name="Moneda 3 64" xfId="1591"/>
    <cellStyle name="Moneda 3 65" xfId="1592"/>
    <cellStyle name="Moneda 3 66" xfId="1593"/>
    <cellStyle name="Moneda 3 67" xfId="1594"/>
    <cellStyle name="Moneda 3 68" xfId="1595"/>
    <cellStyle name="Moneda 3 7" xfId="1596"/>
    <cellStyle name="Moneda 3 7 2" xfId="1597"/>
    <cellStyle name="Moneda 3 7 3" xfId="1598"/>
    <cellStyle name="Moneda 3 8" xfId="1599"/>
    <cellStyle name="Moneda 3 8 2" xfId="1600"/>
    <cellStyle name="Moneda 3 9" xfId="1601"/>
    <cellStyle name="Moneda 3 9 2" xfId="1602"/>
    <cellStyle name="Moneda 4" xfId="1603"/>
    <cellStyle name="Moneda 4 10" xfId="1604"/>
    <cellStyle name="Moneda 4 10 2" xfId="1605"/>
    <cellStyle name="Moneda 4 11" xfId="1606"/>
    <cellStyle name="Moneda 4 11 2" xfId="1607"/>
    <cellStyle name="Moneda 4 12" xfId="1608"/>
    <cellStyle name="Moneda 4 12 2" xfId="1609"/>
    <cellStyle name="Moneda 4 13" xfId="1610"/>
    <cellStyle name="Moneda 4 13 2" xfId="1611"/>
    <cellStyle name="Moneda 4 14" xfId="1612"/>
    <cellStyle name="Moneda 4 14 2" xfId="1613"/>
    <cellStyle name="Moneda 4 15" xfId="1614"/>
    <cellStyle name="Moneda 4 15 2" xfId="1615"/>
    <cellStyle name="Moneda 4 16" xfId="1616"/>
    <cellStyle name="Moneda 4 16 2" xfId="1617"/>
    <cellStyle name="Moneda 4 17" xfId="1618"/>
    <cellStyle name="Moneda 4 17 2" xfId="1619"/>
    <cellStyle name="Moneda 4 18" xfId="1620"/>
    <cellStyle name="Moneda 4 18 2" xfId="1621"/>
    <cellStyle name="Moneda 4 19" xfId="1622"/>
    <cellStyle name="Moneda 4 19 2" xfId="1623"/>
    <cellStyle name="Moneda 4 2" xfId="1624"/>
    <cellStyle name="Moneda 4 2 10" xfId="1625"/>
    <cellStyle name="Moneda 4 2 10 2" xfId="1626"/>
    <cellStyle name="Moneda 4 2 11" xfId="1627"/>
    <cellStyle name="Moneda 4 2 11 2" xfId="1628"/>
    <cellStyle name="Moneda 4 2 12" xfId="1629"/>
    <cellStyle name="Moneda 4 2 12 2" xfId="1630"/>
    <cellStyle name="Moneda 4 2 13" xfId="1631"/>
    <cellStyle name="Moneda 4 2 13 2" xfId="1632"/>
    <cellStyle name="Moneda 4 2 14" xfId="1633"/>
    <cellStyle name="Moneda 4 2 14 2" xfId="1634"/>
    <cellStyle name="Moneda 4 2 15" xfId="1635"/>
    <cellStyle name="Moneda 4 2 15 2" xfId="1636"/>
    <cellStyle name="Moneda 4 2 16" xfId="1637"/>
    <cellStyle name="Moneda 4 2 16 2" xfId="1638"/>
    <cellStyle name="Moneda 4 2 17" xfId="1639"/>
    <cellStyle name="Moneda 4 2 17 2" xfId="1640"/>
    <cellStyle name="Moneda 4 2 18" xfId="1641"/>
    <cellStyle name="Moneda 4 2 18 2" xfId="1642"/>
    <cellStyle name="Moneda 4 2 19" xfId="1643"/>
    <cellStyle name="Moneda 4 2 19 2" xfId="1644"/>
    <cellStyle name="Moneda 4 2 2" xfId="1645"/>
    <cellStyle name="Moneda 4 2 2 2" xfId="1646"/>
    <cellStyle name="Moneda 4 2 20" xfId="1647"/>
    <cellStyle name="Moneda 4 2 20 2" xfId="1648"/>
    <cellStyle name="Moneda 4 2 21" xfId="1649"/>
    <cellStyle name="Moneda 4 2 21 2" xfId="1650"/>
    <cellStyle name="Moneda 4 2 22" xfId="1651"/>
    <cellStyle name="Moneda 4 2 22 2" xfId="1652"/>
    <cellStyle name="Moneda 4 2 23" xfId="1653"/>
    <cellStyle name="Moneda 4 2 23 2" xfId="1654"/>
    <cellStyle name="Moneda 4 2 24" xfId="1655"/>
    <cellStyle name="Moneda 4 2 24 2" xfId="1656"/>
    <cellStyle name="Moneda 4 2 25" xfId="1657"/>
    <cellStyle name="Moneda 4 2 25 2" xfId="1658"/>
    <cellStyle name="Moneda 4 2 26" xfId="1659"/>
    <cellStyle name="Moneda 4 2 26 2" xfId="1660"/>
    <cellStyle name="Moneda 4 2 27" xfId="1661"/>
    <cellStyle name="Moneda 4 2 27 2" xfId="1662"/>
    <cellStyle name="Moneda 4 2 28" xfId="1663"/>
    <cellStyle name="Moneda 4 2 28 2" xfId="1664"/>
    <cellStyle name="Moneda 4 2 29" xfId="1665"/>
    <cellStyle name="Moneda 4 2 29 2" xfId="1666"/>
    <cellStyle name="Moneda 4 2 3" xfId="1667"/>
    <cellStyle name="Moneda 4 2 3 2" xfId="1668"/>
    <cellStyle name="Moneda 4 2 30" xfId="1669"/>
    <cellStyle name="Moneda 4 2 30 2" xfId="1670"/>
    <cellStyle name="Moneda 4 2 31" xfId="1671"/>
    <cellStyle name="Moneda 4 2 31 2" xfId="1672"/>
    <cellStyle name="Moneda 4 2 32" xfId="1673"/>
    <cellStyle name="Moneda 4 2 32 2" xfId="1674"/>
    <cellStyle name="Moneda 4 2 33" xfId="1675"/>
    <cellStyle name="Moneda 4 2 33 2" xfId="1676"/>
    <cellStyle name="Moneda 4 2 34" xfId="1677"/>
    <cellStyle name="Moneda 4 2 35" xfId="1678"/>
    <cellStyle name="Moneda 4 2 36" xfId="1679"/>
    <cellStyle name="Moneda 4 2 37" xfId="1680"/>
    <cellStyle name="Moneda 4 2 38" xfId="1681"/>
    <cellStyle name="Moneda 4 2 39" xfId="1682"/>
    <cellStyle name="Moneda 4 2 4" xfId="1683"/>
    <cellStyle name="Moneda 4 2 4 2" xfId="1684"/>
    <cellStyle name="Moneda 4 2 40" xfId="1685"/>
    <cellStyle name="Moneda 4 2 41" xfId="1686"/>
    <cellStyle name="Moneda 4 2 42" xfId="1687"/>
    <cellStyle name="Moneda 4 2 43" xfId="1688"/>
    <cellStyle name="Moneda 4 2 44" xfId="1689"/>
    <cellStyle name="Moneda 4 2 45" xfId="1690"/>
    <cellStyle name="Moneda 4 2 46" xfId="1691"/>
    <cellStyle name="Moneda 4 2 47" xfId="1692"/>
    <cellStyle name="Moneda 4 2 48" xfId="1693"/>
    <cellStyle name="Moneda 4 2 49" xfId="1694"/>
    <cellStyle name="Moneda 4 2 5" xfId="1695"/>
    <cellStyle name="Moneda 4 2 5 2" xfId="1696"/>
    <cellStyle name="Moneda 4 2 50" xfId="1697"/>
    <cellStyle name="Moneda 4 2 51" xfId="1698"/>
    <cellStyle name="Moneda 4 2 52" xfId="1699"/>
    <cellStyle name="Moneda 4 2 53" xfId="1700"/>
    <cellStyle name="Moneda 4 2 54" xfId="1701"/>
    <cellStyle name="Moneda 4 2 55" xfId="1702"/>
    <cellStyle name="Moneda 4 2 56" xfId="1703"/>
    <cellStyle name="Moneda 4 2 57" xfId="1704"/>
    <cellStyle name="Moneda 4 2 58" xfId="1705"/>
    <cellStyle name="Moneda 4 2 59" xfId="1706"/>
    <cellStyle name="Moneda 4 2 6" xfId="1707"/>
    <cellStyle name="Moneda 4 2 6 2" xfId="1708"/>
    <cellStyle name="Moneda 4 2 60" xfId="1709"/>
    <cellStyle name="Moneda 4 2 61" xfId="1710"/>
    <cellStyle name="Moneda 4 2 62" xfId="1711"/>
    <cellStyle name="Moneda 4 2 63" xfId="1712"/>
    <cellStyle name="Moneda 4 2 64" xfId="1713"/>
    <cellStyle name="Moneda 4 2 7" xfId="1714"/>
    <cellStyle name="Moneda 4 2 7 2" xfId="1715"/>
    <cellStyle name="Moneda 4 2 8" xfId="1716"/>
    <cellStyle name="Moneda 4 2 8 2" xfId="1717"/>
    <cellStyle name="Moneda 4 2 9" xfId="1718"/>
    <cellStyle name="Moneda 4 2 9 2" xfId="1719"/>
    <cellStyle name="Moneda 4 20" xfId="1720"/>
    <cellStyle name="Moneda 4 20 2" xfId="1721"/>
    <cellStyle name="Moneda 4 21" xfId="1722"/>
    <cellStyle name="Moneda 4 21 2" xfId="1723"/>
    <cellStyle name="Moneda 4 22" xfId="1724"/>
    <cellStyle name="Moneda 4 22 2" xfId="1725"/>
    <cellStyle name="Moneda 4 23" xfId="1726"/>
    <cellStyle name="Moneda 4 23 2" xfId="1727"/>
    <cellStyle name="Moneda 4 24" xfId="1728"/>
    <cellStyle name="Moneda 4 24 2" xfId="1729"/>
    <cellStyle name="Moneda 4 25" xfId="1730"/>
    <cellStyle name="Moneda 4 25 2" xfId="1731"/>
    <cellStyle name="Moneda 4 26" xfId="1732"/>
    <cellStyle name="Moneda 4 26 2" xfId="1733"/>
    <cellStyle name="Moneda 4 27" xfId="1734"/>
    <cellStyle name="Moneda 4 27 2" xfId="1735"/>
    <cellStyle name="Moneda 4 28" xfId="1736"/>
    <cellStyle name="Moneda 4 28 2" xfId="1737"/>
    <cellStyle name="Moneda 4 29" xfId="1738"/>
    <cellStyle name="Moneda 4 29 2" xfId="1739"/>
    <cellStyle name="Moneda 4 3" xfId="1740"/>
    <cellStyle name="Moneda 4 3 10" xfId="1741"/>
    <cellStyle name="Moneda 4 3 10 2" xfId="1742"/>
    <cellStyle name="Moneda 4 3 11" xfId="1743"/>
    <cellStyle name="Moneda 4 3 11 2" xfId="1744"/>
    <cellStyle name="Moneda 4 3 12" xfId="1745"/>
    <cellStyle name="Moneda 4 3 12 2" xfId="1746"/>
    <cellStyle name="Moneda 4 3 13" xfId="1747"/>
    <cellStyle name="Moneda 4 3 13 2" xfId="1748"/>
    <cellStyle name="Moneda 4 3 14" xfId="1749"/>
    <cellStyle name="Moneda 4 3 14 2" xfId="1750"/>
    <cellStyle name="Moneda 4 3 15" xfId="1751"/>
    <cellStyle name="Moneda 4 3 15 2" xfId="1752"/>
    <cellStyle name="Moneda 4 3 16" xfId="1753"/>
    <cellStyle name="Moneda 4 3 16 2" xfId="1754"/>
    <cellStyle name="Moneda 4 3 17" xfId="1755"/>
    <cellStyle name="Moneda 4 3 17 2" xfId="1756"/>
    <cellStyle name="Moneda 4 3 18" xfId="1757"/>
    <cellStyle name="Moneda 4 3 18 2" xfId="1758"/>
    <cellStyle name="Moneda 4 3 19" xfId="1759"/>
    <cellStyle name="Moneda 4 3 19 2" xfId="1760"/>
    <cellStyle name="Moneda 4 3 2" xfId="1761"/>
    <cellStyle name="Moneda 4 3 2 2" xfId="1762"/>
    <cellStyle name="Moneda 4 3 20" xfId="1763"/>
    <cellStyle name="Moneda 4 3 20 2" xfId="1764"/>
    <cellStyle name="Moneda 4 3 21" xfId="1765"/>
    <cellStyle name="Moneda 4 3 21 2" xfId="1766"/>
    <cellStyle name="Moneda 4 3 22" xfId="1767"/>
    <cellStyle name="Moneda 4 3 22 2" xfId="1768"/>
    <cellStyle name="Moneda 4 3 23" xfId="1769"/>
    <cellStyle name="Moneda 4 3 23 2" xfId="1770"/>
    <cellStyle name="Moneda 4 3 24" xfId="1771"/>
    <cellStyle name="Moneda 4 3 24 2" xfId="1772"/>
    <cellStyle name="Moneda 4 3 25" xfId="1773"/>
    <cellStyle name="Moneda 4 3 25 2" xfId="1774"/>
    <cellStyle name="Moneda 4 3 26" xfId="1775"/>
    <cellStyle name="Moneda 4 3 26 2" xfId="1776"/>
    <cellStyle name="Moneda 4 3 27" xfId="1777"/>
    <cellStyle name="Moneda 4 3 27 2" xfId="1778"/>
    <cellStyle name="Moneda 4 3 28" xfId="1779"/>
    <cellStyle name="Moneda 4 3 28 2" xfId="1780"/>
    <cellStyle name="Moneda 4 3 29" xfId="1781"/>
    <cellStyle name="Moneda 4 3 29 2" xfId="1782"/>
    <cellStyle name="Moneda 4 3 3" xfId="1783"/>
    <cellStyle name="Moneda 4 3 3 2" xfId="1784"/>
    <cellStyle name="Moneda 4 3 30" xfId="1785"/>
    <cellStyle name="Moneda 4 3 30 2" xfId="1786"/>
    <cellStyle name="Moneda 4 3 31" xfId="1787"/>
    <cellStyle name="Moneda 4 3 31 2" xfId="1788"/>
    <cellStyle name="Moneda 4 3 32" xfId="1789"/>
    <cellStyle name="Moneda 4 3 32 2" xfId="1790"/>
    <cellStyle name="Moneda 4 3 33" xfId="1791"/>
    <cellStyle name="Moneda 4 3 33 2" xfId="1792"/>
    <cellStyle name="Moneda 4 3 34" xfId="1793"/>
    <cellStyle name="Moneda 4 3 35" xfId="1794"/>
    <cellStyle name="Moneda 4 3 36" xfId="1795"/>
    <cellStyle name="Moneda 4 3 37" xfId="1796"/>
    <cellStyle name="Moneda 4 3 38" xfId="1797"/>
    <cellStyle name="Moneda 4 3 39" xfId="1798"/>
    <cellStyle name="Moneda 4 3 4" xfId="1799"/>
    <cellStyle name="Moneda 4 3 4 2" xfId="1800"/>
    <cellStyle name="Moneda 4 3 40" xfId="1801"/>
    <cellStyle name="Moneda 4 3 41" xfId="1802"/>
    <cellStyle name="Moneda 4 3 42" xfId="1803"/>
    <cellStyle name="Moneda 4 3 43" xfId="1804"/>
    <cellStyle name="Moneda 4 3 44" xfId="1805"/>
    <cellStyle name="Moneda 4 3 45" xfId="1806"/>
    <cellStyle name="Moneda 4 3 46" xfId="1807"/>
    <cellStyle name="Moneda 4 3 47" xfId="1808"/>
    <cellStyle name="Moneda 4 3 48" xfId="1809"/>
    <cellStyle name="Moneda 4 3 49" xfId="1810"/>
    <cellStyle name="Moneda 4 3 5" xfId="1811"/>
    <cellStyle name="Moneda 4 3 5 2" xfId="1812"/>
    <cellStyle name="Moneda 4 3 50" xfId="1813"/>
    <cellStyle name="Moneda 4 3 51" xfId="1814"/>
    <cellStyle name="Moneda 4 3 52" xfId="1815"/>
    <cellStyle name="Moneda 4 3 53" xfId="1816"/>
    <cellStyle name="Moneda 4 3 54" xfId="1817"/>
    <cellStyle name="Moneda 4 3 55" xfId="1818"/>
    <cellStyle name="Moneda 4 3 56" xfId="1819"/>
    <cellStyle name="Moneda 4 3 57" xfId="1820"/>
    <cellStyle name="Moneda 4 3 58" xfId="1821"/>
    <cellStyle name="Moneda 4 3 59" xfId="1822"/>
    <cellStyle name="Moneda 4 3 6" xfId="1823"/>
    <cellStyle name="Moneda 4 3 6 2" xfId="1824"/>
    <cellStyle name="Moneda 4 3 60" xfId="1825"/>
    <cellStyle name="Moneda 4 3 61" xfId="1826"/>
    <cellStyle name="Moneda 4 3 62" xfId="1827"/>
    <cellStyle name="Moneda 4 3 63" xfId="1828"/>
    <cellStyle name="Moneda 4 3 64" xfId="1829"/>
    <cellStyle name="Moneda 4 3 7" xfId="1830"/>
    <cellStyle name="Moneda 4 3 7 2" xfId="1831"/>
    <cellStyle name="Moneda 4 3 8" xfId="1832"/>
    <cellStyle name="Moneda 4 3 8 2" xfId="1833"/>
    <cellStyle name="Moneda 4 3 9" xfId="1834"/>
    <cellStyle name="Moneda 4 3 9 2" xfId="1835"/>
    <cellStyle name="Moneda 4 30" xfId="1836"/>
    <cellStyle name="Moneda 4 30 2" xfId="1837"/>
    <cellStyle name="Moneda 4 31" xfId="1838"/>
    <cellStyle name="Moneda 4 31 2" xfId="1839"/>
    <cellStyle name="Moneda 4 32" xfId="1840"/>
    <cellStyle name="Moneda 4 32 2" xfId="1841"/>
    <cellStyle name="Moneda 4 33" xfId="1842"/>
    <cellStyle name="Moneda 4 33 2" xfId="1843"/>
    <cellStyle name="Moneda 4 34" xfId="1844"/>
    <cellStyle name="Moneda 4 34 2" xfId="1845"/>
    <cellStyle name="Moneda 4 35" xfId="1846"/>
    <cellStyle name="Moneda 4 35 2" xfId="1847"/>
    <cellStyle name="Moneda 4 36" xfId="1848"/>
    <cellStyle name="Moneda 4 36 2" xfId="1849"/>
    <cellStyle name="Moneda 4 37" xfId="1850"/>
    <cellStyle name="Moneda 4 38" xfId="1851"/>
    <cellStyle name="Moneda 4 39" xfId="1852"/>
    <cellStyle name="Moneda 4 4" xfId="1853"/>
    <cellStyle name="Moneda 4 4 10" xfId="1854"/>
    <cellStyle name="Moneda 4 4 10 2" xfId="1855"/>
    <cellStyle name="Moneda 4 4 11" xfId="1856"/>
    <cellStyle name="Moneda 4 4 11 2" xfId="1857"/>
    <cellStyle name="Moneda 4 4 12" xfId="1858"/>
    <cellStyle name="Moneda 4 4 12 2" xfId="1859"/>
    <cellStyle name="Moneda 4 4 13" xfId="1860"/>
    <cellStyle name="Moneda 4 4 13 2" xfId="1861"/>
    <cellStyle name="Moneda 4 4 14" xfId="1862"/>
    <cellStyle name="Moneda 4 4 14 2" xfId="1863"/>
    <cellStyle name="Moneda 4 4 15" xfId="1864"/>
    <cellStyle name="Moneda 4 4 15 2" xfId="1865"/>
    <cellStyle name="Moneda 4 4 16" xfId="1866"/>
    <cellStyle name="Moneda 4 4 16 2" xfId="1867"/>
    <cellStyle name="Moneda 4 4 17" xfId="1868"/>
    <cellStyle name="Moneda 4 4 17 2" xfId="1869"/>
    <cellStyle name="Moneda 4 4 18" xfId="1870"/>
    <cellStyle name="Moneda 4 4 18 2" xfId="1871"/>
    <cellStyle name="Moneda 4 4 19" xfId="1872"/>
    <cellStyle name="Moneda 4 4 19 2" xfId="1873"/>
    <cellStyle name="Moneda 4 4 2" xfId="1874"/>
    <cellStyle name="Moneda 4 4 2 2" xfId="1875"/>
    <cellStyle name="Moneda 4 4 20" xfId="1876"/>
    <cellStyle name="Moneda 4 4 20 2" xfId="1877"/>
    <cellStyle name="Moneda 4 4 21" xfId="1878"/>
    <cellStyle name="Moneda 4 4 21 2" xfId="1879"/>
    <cellStyle name="Moneda 4 4 22" xfId="1880"/>
    <cellStyle name="Moneda 4 4 22 2" xfId="1881"/>
    <cellStyle name="Moneda 4 4 23" xfId="1882"/>
    <cellStyle name="Moneda 4 4 23 2" xfId="1883"/>
    <cellStyle name="Moneda 4 4 24" xfId="1884"/>
    <cellStyle name="Moneda 4 4 24 2" xfId="1885"/>
    <cellStyle name="Moneda 4 4 25" xfId="1886"/>
    <cellStyle name="Moneda 4 4 25 2" xfId="1887"/>
    <cellStyle name="Moneda 4 4 26" xfId="1888"/>
    <cellStyle name="Moneda 4 4 26 2" xfId="1889"/>
    <cellStyle name="Moneda 4 4 27" xfId="1890"/>
    <cellStyle name="Moneda 4 4 27 2" xfId="1891"/>
    <cellStyle name="Moneda 4 4 28" xfId="1892"/>
    <cellStyle name="Moneda 4 4 28 2" xfId="1893"/>
    <cellStyle name="Moneda 4 4 29" xfId="1894"/>
    <cellStyle name="Moneda 4 4 29 2" xfId="1895"/>
    <cellStyle name="Moneda 4 4 3" xfId="1896"/>
    <cellStyle name="Moneda 4 4 3 2" xfId="1897"/>
    <cellStyle name="Moneda 4 4 30" xfId="1898"/>
    <cellStyle name="Moneda 4 4 30 2" xfId="1899"/>
    <cellStyle name="Moneda 4 4 31" xfId="1900"/>
    <cellStyle name="Moneda 4 4 31 2" xfId="1901"/>
    <cellStyle name="Moneda 4 4 32" xfId="1902"/>
    <cellStyle name="Moneda 4 4 32 2" xfId="1903"/>
    <cellStyle name="Moneda 4 4 33" xfId="1904"/>
    <cellStyle name="Moneda 4 4 33 2" xfId="1905"/>
    <cellStyle name="Moneda 4 4 34" xfId="1906"/>
    <cellStyle name="Moneda 4 4 35" xfId="1907"/>
    <cellStyle name="Moneda 4 4 36" xfId="1908"/>
    <cellStyle name="Moneda 4 4 37" xfId="1909"/>
    <cellStyle name="Moneda 4 4 38" xfId="1910"/>
    <cellStyle name="Moneda 4 4 39" xfId="1911"/>
    <cellStyle name="Moneda 4 4 4" xfId="1912"/>
    <cellStyle name="Moneda 4 4 4 2" xfId="1913"/>
    <cellStyle name="Moneda 4 4 40" xfId="1914"/>
    <cellStyle name="Moneda 4 4 41" xfId="1915"/>
    <cellStyle name="Moneda 4 4 42" xfId="1916"/>
    <cellStyle name="Moneda 4 4 43" xfId="1917"/>
    <cellStyle name="Moneda 4 4 44" xfId="1918"/>
    <cellStyle name="Moneda 4 4 45" xfId="1919"/>
    <cellStyle name="Moneda 4 4 46" xfId="1920"/>
    <cellStyle name="Moneda 4 4 47" xfId="1921"/>
    <cellStyle name="Moneda 4 4 48" xfId="1922"/>
    <cellStyle name="Moneda 4 4 49" xfId="1923"/>
    <cellStyle name="Moneda 4 4 5" xfId="1924"/>
    <cellStyle name="Moneda 4 4 5 2" xfId="1925"/>
    <cellStyle name="Moneda 4 4 50" xfId="1926"/>
    <cellStyle name="Moneda 4 4 51" xfId="1927"/>
    <cellStyle name="Moneda 4 4 52" xfId="1928"/>
    <cellStyle name="Moneda 4 4 53" xfId="1929"/>
    <cellStyle name="Moneda 4 4 54" xfId="1930"/>
    <cellStyle name="Moneda 4 4 55" xfId="1931"/>
    <cellStyle name="Moneda 4 4 56" xfId="1932"/>
    <cellStyle name="Moneda 4 4 57" xfId="1933"/>
    <cellStyle name="Moneda 4 4 58" xfId="1934"/>
    <cellStyle name="Moneda 4 4 59" xfId="1935"/>
    <cellStyle name="Moneda 4 4 6" xfId="1936"/>
    <cellStyle name="Moneda 4 4 6 2" xfId="1937"/>
    <cellStyle name="Moneda 4 4 60" xfId="1938"/>
    <cellStyle name="Moneda 4 4 61" xfId="1939"/>
    <cellStyle name="Moneda 4 4 62" xfId="1940"/>
    <cellStyle name="Moneda 4 4 63" xfId="1941"/>
    <cellStyle name="Moneda 4 4 64" xfId="1942"/>
    <cellStyle name="Moneda 4 4 7" xfId="1943"/>
    <cellStyle name="Moneda 4 4 7 2" xfId="1944"/>
    <cellStyle name="Moneda 4 4 8" xfId="1945"/>
    <cellStyle name="Moneda 4 4 8 2" xfId="1946"/>
    <cellStyle name="Moneda 4 4 9" xfId="1947"/>
    <cellStyle name="Moneda 4 4 9 2" xfId="1948"/>
    <cellStyle name="Moneda 4 40" xfId="1949"/>
    <cellStyle name="Moneda 4 41" xfId="1950"/>
    <cellStyle name="Moneda 4 42" xfId="1951"/>
    <cellStyle name="Moneda 4 43" xfId="1952"/>
    <cellStyle name="Moneda 4 44" xfId="1953"/>
    <cellStyle name="Moneda 4 45" xfId="1954"/>
    <cellStyle name="Moneda 4 46" xfId="1955"/>
    <cellStyle name="Moneda 4 47" xfId="1956"/>
    <cellStyle name="Moneda 4 48" xfId="1957"/>
    <cellStyle name="Moneda 4 49" xfId="1958"/>
    <cellStyle name="Moneda 4 5" xfId="1959"/>
    <cellStyle name="Moneda 4 5 10" xfId="1960"/>
    <cellStyle name="Moneda 4 5 11" xfId="1961"/>
    <cellStyle name="Moneda 4 5 12" xfId="1962"/>
    <cellStyle name="Moneda 4 5 13" xfId="1963"/>
    <cellStyle name="Moneda 4 5 14" xfId="1964"/>
    <cellStyle name="Moneda 4 5 15" xfId="1965"/>
    <cellStyle name="Moneda 4 5 16" xfId="1966"/>
    <cellStyle name="Moneda 4 5 17" xfId="1967"/>
    <cellStyle name="Moneda 4 5 18" xfId="1968"/>
    <cellStyle name="Moneda 4 5 19" xfId="1969"/>
    <cellStyle name="Moneda 4 5 2" xfId="1970"/>
    <cellStyle name="Moneda 4 5 2 2" xfId="1971"/>
    <cellStyle name="Moneda 4 5 20" xfId="1972"/>
    <cellStyle name="Moneda 4 5 21" xfId="1973"/>
    <cellStyle name="Moneda 4 5 22" xfId="1974"/>
    <cellStyle name="Moneda 4 5 23" xfId="1975"/>
    <cellStyle name="Moneda 4 5 24" xfId="1976"/>
    <cellStyle name="Moneda 4 5 25" xfId="1977"/>
    <cellStyle name="Moneda 4 5 26" xfId="1978"/>
    <cellStyle name="Moneda 4 5 27" xfId="1979"/>
    <cellStyle name="Moneda 4 5 28" xfId="1980"/>
    <cellStyle name="Moneda 4 5 29" xfId="1981"/>
    <cellStyle name="Moneda 4 5 3" xfId="1982"/>
    <cellStyle name="Moneda 4 5 30" xfId="1983"/>
    <cellStyle name="Moneda 4 5 31" xfId="1984"/>
    <cellStyle name="Moneda 4 5 32" xfId="1985"/>
    <cellStyle name="Moneda 4 5 4" xfId="1986"/>
    <cellStyle name="Moneda 4 5 5" xfId="1987"/>
    <cellStyle name="Moneda 4 5 6" xfId="1988"/>
    <cellStyle name="Moneda 4 5 7" xfId="1989"/>
    <cellStyle name="Moneda 4 5 8" xfId="1990"/>
    <cellStyle name="Moneda 4 5 9" xfId="1991"/>
    <cellStyle name="Moneda 4 50" xfId="1992"/>
    <cellStyle name="Moneda 4 51" xfId="1993"/>
    <cellStyle name="Moneda 4 52" xfId="1994"/>
    <cellStyle name="Moneda 4 53" xfId="1995"/>
    <cellStyle name="Moneda 4 54" xfId="1996"/>
    <cellStyle name="Moneda 4 55" xfId="1997"/>
    <cellStyle name="Moneda 4 56" xfId="1998"/>
    <cellStyle name="Moneda 4 57" xfId="1999"/>
    <cellStyle name="Moneda 4 58" xfId="2000"/>
    <cellStyle name="Moneda 4 59" xfId="2001"/>
    <cellStyle name="Moneda 4 6" xfId="2002"/>
    <cellStyle name="Moneda 4 6 2" xfId="2003"/>
    <cellStyle name="Moneda 4 6 3" xfId="2004"/>
    <cellStyle name="Moneda 4 6 4" xfId="2005"/>
    <cellStyle name="Moneda 4 60" xfId="2006"/>
    <cellStyle name="Moneda 4 61" xfId="2007"/>
    <cellStyle name="Moneda 4 62" xfId="2008"/>
    <cellStyle name="Moneda 4 63" xfId="2009"/>
    <cellStyle name="Moneda 4 64" xfId="2010"/>
    <cellStyle name="Moneda 4 65" xfId="2011"/>
    <cellStyle name="Moneda 4 66" xfId="2012"/>
    <cellStyle name="Moneda 4 67" xfId="2013"/>
    <cellStyle name="Moneda 4 68" xfId="2014"/>
    <cellStyle name="Moneda 4 7" xfId="2015"/>
    <cellStyle name="Moneda 4 7 2" xfId="2016"/>
    <cellStyle name="Moneda 4 8" xfId="2017"/>
    <cellStyle name="Moneda 4 8 2" xfId="2018"/>
    <cellStyle name="Moneda 4 9" xfId="2019"/>
    <cellStyle name="Moneda 4 9 2" xfId="2020"/>
    <cellStyle name="Moneda 5" xfId="2021"/>
    <cellStyle name="Moneda 5 2" xfId="2022"/>
    <cellStyle name="Moneda 5 2 2" xfId="2023"/>
    <cellStyle name="Moneda 5 2 3" xfId="2024"/>
    <cellStyle name="Moneda 5 3" xfId="2025"/>
    <cellStyle name="Moneda 5 4" xfId="2026"/>
    <cellStyle name="Moneda 6" xfId="2027"/>
    <cellStyle name="Moneda 6 2" xfId="2028"/>
    <cellStyle name="Moneda 6 3" xfId="2029"/>
    <cellStyle name="Moneda 6 4" xfId="2030"/>
    <cellStyle name="Moneda 7" xfId="2031"/>
    <cellStyle name="Moneda 7 2" xfId="2032"/>
    <cellStyle name="Moneda 8" xfId="2033"/>
    <cellStyle name="Moneda 9" xfId="2034"/>
    <cellStyle name="Neutral 2" xfId="2035"/>
    <cellStyle name="Neutral 2 2" xfId="2036"/>
    <cellStyle name="Neutral 2 2 2" xfId="2037"/>
    <cellStyle name="Neutral 2 3" xfId="2038"/>
    <cellStyle name="Neutral 3" xfId="2039"/>
    <cellStyle name="Neutral 3 2" xfId="2040"/>
    <cellStyle name="Neutral 4" xfId="2041"/>
    <cellStyle name="Neutral 4 2" xfId="2042"/>
    <cellStyle name="Normal" xfId="0" builtinId="0"/>
    <cellStyle name="Normal 10" xfId="2043"/>
    <cellStyle name="Normal 11" xfId="2044"/>
    <cellStyle name="Normal 11 2" xfId="2045"/>
    <cellStyle name="Normal 12" xfId="2046"/>
    <cellStyle name="Normal 13" xfId="2047"/>
    <cellStyle name="Normal 14" xfId="2048"/>
    <cellStyle name="Normal 15" xfId="2049"/>
    <cellStyle name="Normal 16" xfId="2050"/>
    <cellStyle name="Normal 17" xfId="2051"/>
    <cellStyle name="Normal 18" xfId="2052"/>
    <cellStyle name="Normal 19" xfId="2053"/>
    <cellStyle name="Normal 2" xfId="2054"/>
    <cellStyle name="Normal 2 10" xfId="2055"/>
    <cellStyle name="Normal 2 11" xfId="2056"/>
    <cellStyle name="Normal 2 12" xfId="2057"/>
    <cellStyle name="Normal 2 13" xfId="2058"/>
    <cellStyle name="Normal 2 14" xfId="2059"/>
    <cellStyle name="Normal 2 15" xfId="2060"/>
    <cellStyle name="Normal 2 16" xfId="2061"/>
    <cellStyle name="Normal 2 17" xfId="2062"/>
    <cellStyle name="Normal 2 18" xfId="2063"/>
    <cellStyle name="Normal 2 19" xfId="2064"/>
    <cellStyle name="Normal 2 2" xfId="2065"/>
    <cellStyle name="Normal 2 2 10" xfId="2066"/>
    <cellStyle name="Normal 2 2 11" xfId="2067"/>
    <cellStyle name="Normal 2 2 12" xfId="2068"/>
    <cellStyle name="Normal 2 2 13" xfId="2069"/>
    <cellStyle name="Normal 2 2 14" xfId="2070"/>
    <cellStyle name="Normal 2 2 15" xfId="2071"/>
    <cellStyle name="Normal 2 2 16" xfId="2072"/>
    <cellStyle name="Normal 2 2 17" xfId="2073"/>
    <cellStyle name="Normal 2 2 18" xfId="2074"/>
    <cellStyle name="Normal 2 2 19" xfId="2075"/>
    <cellStyle name="Normal 2 2 2" xfId="2076"/>
    <cellStyle name="Normal 2 2 20" xfId="2077"/>
    <cellStyle name="Normal 2 2 21" xfId="2078"/>
    <cellStyle name="Normal 2 2 22" xfId="2079"/>
    <cellStyle name="Normal 2 2 23" xfId="2080"/>
    <cellStyle name="Normal 2 2 24" xfId="2081"/>
    <cellStyle name="Normal 2 2 25" xfId="2082"/>
    <cellStyle name="Normal 2 2 26" xfId="2083"/>
    <cellStyle name="Normal 2 2 27" xfId="2084"/>
    <cellStyle name="Normal 2 2 28" xfId="2085"/>
    <cellStyle name="Normal 2 2 29" xfId="2086"/>
    <cellStyle name="Normal 2 2 3" xfId="2087"/>
    <cellStyle name="Normal 2 2 30" xfId="2088"/>
    <cellStyle name="Normal 2 2 31" xfId="2089"/>
    <cellStyle name="Normal 2 2 32" xfId="2090"/>
    <cellStyle name="Normal 2 2 33" xfId="2091"/>
    <cellStyle name="Normal 2 2 34" xfId="2092"/>
    <cellStyle name="Normal 2 2 35" xfId="2093"/>
    <cellStyle name="Normal 2 2 36" xfId="2094"/>
    <cellStyle name="Normal 2 2 37" xfId="2095"/>
    <cellStyle name="Normal 2 2 38" xfId="2096"/>
    <cellStyle name="Normal 2 2 39" xfId="2097"/>
    <cellStyle name="Normal 2 2 4" xfId="2098"/>
    <cellStyle name="Normal 2 2 40" xfId="2099"/>
    <cellStyle name="Normal 2 2 41" xfId="2100"/>
    <cellStyle name="Normal 2 2 42" xfId="2101"/>
    <cellStyle name="Normal 2 2 43" xfId="2102"/>
    <cellStyle name="Normal 2 2 44" xfId="2103"/>
    <cellStyle name="Normal 2 2 45" xfId="2104"/>
    <cellStyle name="Normal 2 2 46" xfId="2105"/>
    <cellStyle name="Normal 2 2 47" xfId="2106"/>
    <cellStyle name="Normal 2 2 48" xfId="2107"/>
    <cellStyle name="Normal 2 2 49" xfId="2108"/>
    <cellStyle name="Normal 2 2 5" xfId="2109"/>
    <cellStyle name="Normal 2 2 50" xfId="2110"/>
    <cellStyle name="Normal 2 2 51" xfId="2111"/>
    <cellStyle name="Normal 2 2 52" xfId="2112"/>
    <cellStyle name="Normal 2 2 53" xfId="2113"/>
    <cellStyle name="Normal 2 2 54" xfId="2114"/>
    <cellStyle name="Normal 2 2 55" xfId="2115"/>
    <cellStyle name="Normal 2 2 56" xfId="2116"/>
    <cellStyle name="Normal 2 2 57" xfId="2117"/>
    <cellStyle name="Normal 2 2 58" xfId="2118"/>
    <cellStyle name="Normal 2 2 59" xfId="2119"/>
    <cellStyle name="Normal 2 2 6" xfId="2120"/>
    <cellStyle name="Normal 2 2 60" xfId="2121"/>
    <cellStyle name="Normal 2 2 61" xfId="2122"/>
    <cellStyle name="Normal 2 2 62" xfId="2123"/>
    <cellStyle name="Normal 2 2 63" xfId="2124"/>
    <cellStyle name="Normal 2 2 64" xfId="2125"/>
    <cellStyle name="Normal 2 2 7" xfId="2126"/>
    <cellStyle name="Normal 2 2 8" xfId="2127"/>
    <cellStyle name="Normal 2 2 9" xfId="2128"/>
    <cellStyle name="Normal 2 20" xfId="2129"/>
    <cellStyle name="Normal 2 21" xfId="2130"/>
    <cellStyle name="Normal 2 22" xfId="2131"/>
    <cellStyle name="Normal 2 23" xfId="2132"/>
    <cellStyle name="Normal 2 24" xfId="2133"/>
    <cellStyle name="Normal 2 25" xfId="2134"/>
    <cellStyle name="Normal 2 26" xfId="2135"/>
    <cellStyle name="Normal 2 27" xfId="2136"/>
    <cellStyle name="Normal 2 28" xfId="2137"/>
    <cellStyle name="Normal 2 29" xfId="2138"/>
    <cellStyle name="Normal 2 3" xfId="2139"/>
    <cellStyle name="Normal 2 3 2" xfId="2140"/>
    <cellStyle name="Normal 2 3 3" xfId="2141"/>
    <cellStyle name="Normal 2 3 3 2" xfId="2142"/>
    <cellStyle name="Normal 2 30" xfId="2143"/>
    <cellStyle name="Normal 2 31" xfId="2144"/>
    <cellStyle name="Normal 2 32" xfId="2145"/>
    <cellStyle name="Normal 2 33" xfId="2146"/>
    <cellStyle name="Normal 2 34" xfId="2147"/>
    <cellStyle name="Normal 2 35" xfId="2148"/>
    <cellStyle name="Normal 2 36" xfId="2149"/>
    <cellStyle name="Normal 2 37" xfId="2150"/>
    <cellStyle name="Normal 2 38" xfId="2151"/>
    <cellStyle name="Normal 2 39" xfId="2152"/>
    <cellStyle name="Normal 2 4" xfId="2153"/>
    <cellStyle name="Normal 2 4 2" xfId="2154"/>
    <cellStyle name="Normal 2 40" xfId="2155"/>
    <cellStyle name="Normal 2 41" xfId="2156"/>
    <cellStyle name="Normal 2 42" xfId="2157"/>
    <cellStyle name="Normal 2 43" xfId="2158"/>
    <cellStyle name="Normal 2 44" xfId="2159"/>
    <cellStyle name="Normal 2 45" xfId="2160"/>
    <cellStyle name="Normal 2 46" xfId="2161"/>
    <cellStyle name="Normal 2 47" xfId="2162"/>
    <cellStyle name="Normal 2 48" xfId="2163"/>
    <cellStyle name="Normal 2 49" xfId="2164"/>
    <cellStyle name="Normal 2 5" xfId="2165"/>
    <cellStyle name="Normal 2 50" xfId="2166"/>
    <cellStyle name="Normal 2 51" xfId="2167"/>
    <cellStyle name="Normal 2 52" xfId="2168"/>
    <cellStyle name="Normal 2 53" xfId="2169"/>
    <cellStyle name="Normal 2 54" xfId="2170"/>
    <cellStyle name="Normal 2 55" xfId="2171"/>
    <cellStyle name="Normal 2 56" xfId="2172"/>
    <cellStyle name="Normal 2 57" xfId="2173"/>
    <cellStyle name="Normal 2 58" xfId="2174"/>
    <cellStyle name="Normal 2 59" xfId="2175"/>
    <cellStyle name="Normal 2 6" xfId="2176"/>
    <cellStyle name="Normal 2 60" xfId="2177"/>
    <cellStyle name="Normal 2 61" xfId="2178"/>
    <cellStyle name="Normal 2 62" xfId="2179"/>
    <cellStyle name="Normal 2 63" xfId="2180"/>
    <cellStyle name="Normal 2 64" xfId="2181"/>
    <cellStyle name="Normal 2 65" xfId="2182"/>
    <cellStyle name="Normal 2 66" xfId="2183"/>
    <cellStyle name="Normal 2 67" xfId="2184"/>
    <cellStyle name="Normal 2 7" xfId="2185"/>
    <cellStyle name="Normal 2 8" xfId="2186"/>
    <cellStyle name="Normal 2 9" xfId="2187"/>
    <cellStyle name="Normal 20" xfId="2188"/>
    <cellStyle name="Normal 21" xfId="2189"/>
    <cellStyle name="Normal 22" xfId="2190"/>
    <cellStyle name="Normal 23" xfId="2191"/>
    <cellStyle name="Normal 24" xfId="2192"/>
    <cellStyle name="Normal 24 2" xfId="2193"/>
    <cellStyle name="Normal 25" xfId="2194"/>
    <cellStyle name="Normal 26" xfId="2195"/>
    <cellStyle name="Normal 27" xfId="2196"/>
    <cellStyle name="Normal 28" xfId="2197"/>
    <cellStyle name="Normal 29" xfId="2198"/>
    <cellStyle name="Normal 3" xfId="2199"/>
    <cellStyle name="Normal 3 10" xfId="2200"/>
    <cellStyle name="Normal 3 11" xfId="2201"/>
    <cellStyle name="Normal 3 12" xfId="2202"/>
    <cellStyle name="Normal 3 13" xfId="2203"/>
    <cellStyle name="Normal 3 14" xfId="2204"/>
    <cellStyle name="Normal 3 15" xfId="2205"/>
    <cellStyle name="Normal 3 16" xfId="2206"/>
    <cellStyle name="Normal 3 17" xfId="2207"/>
    <cellStyle name="Normal 3 18" xfId="2208"/>
    <cellStyle name="Normal 3 19" xfId="2209"/>
    <cellStyle name="Normal 3 2" xfId="2210"/>
    <cellStyle name="Normal 3 20" xfId="2211"/>
    <cellStyle name="Normal 3 21" xfId="2212"/>
    <cellStyle name="Normal 3 22" xfId="2213"/>
    <cellStyle name="Normal 3 23" xfId="2214"/>
    <cellStyle name="Normal 3 24" xfId="2215"/>
    <cellStyle name="Normal 3 25" xfId="2216"/>
    <cellStyle name="Normal 3 26" xfId="2217"/>
    <cellStyle name="Normal 3 27" xfId="2218"/>
    <cellStyle name="Normal 3 28" xfId="2219"/>
    <cellStyle name="Normal 3 29" xfId="2220"/>
    <cellStyle name="Normal 3 3" xfId="2221"/>
    <cellStyle name="Normal 3 30" xfId="2222"/>
    <cellStyle name="Normal 3 31" xfId="2223"/>
    <cellStyle name="Normal 3 32" xfId="2224"/>
    <cellStyle name="Normal 3 33" xfId="2225"/>
    <cellStyle name="Normal 3 34" xfId="2226"/>
    <cellStyle name="Normal 3 35" xfId="2227"/>
    <cellStyle name="Normal 3 36" xfId="2228"/>
    <cellStyle name="Normal 3 37" xfId="2229"/>
    <cellStyle name="Normal 3 38" xfId="2230"/>
    <cellStyle name="Normal 3 39" xfId="2231"/>
    <cellStyle name="Normal 3 4" xfId="2232"/>
    <cellStyle name="Normal 3 40" xfId="2233"/>
    <cellStyle name="Normal 3 41" xfId="2234"/>
    <cellStyle name="Normal 3 42" xfId="2235"/>
    <cellStyle name="Normal 3 43" xfId="2236"/>
    <cellStyle name="Normal 3 43 2" xfId="2237"/>
    <cellStyle name="Normal 3 44" xfId="2238"/>
    <cellStyle name="Normal 3 44 2" xfId="2239"/>
    <cellStyle name="Normal 3 45" xfId="2240"/>
    <cellStyle name="Normal 3 46" xfId="2241"/>
    <cellStyle name="Normal 3 47" xfId="2242"/>
    <cellStyle name="Normal 3 48" xfId="2243"/>
    <cellStyle name="Normal 3 49" xfId="2244"/>
    <cellStyle name="Normal 3 5" xfId="2245"/>
    <cellStyle name="Normal 3 50" xfId="2246"/>
    <cellStyle name="Normal 3 51" xfId="2247"/>
    <cellStyle name="Normal 3 52" xfId="2248"/>
    <cellStyle name="Normal 3 53" xfId="2249"/>
    <cellStyle name="Normal 3 54" xfId="2250"/>
    <cellStyle name="Normal 3 55" xfId="2251"/>
    <cellStyle name="Normal 3 56" xfId="2252"/>
    <cellStyle name="Normal 3 57" xfId="2253"/>
    <cellStyle name="Normal 3 58" xfId="2254"/>
    <cellStyle name="Normal 3 59" xfId="2255"/>
    <cellStyle name="Normal 3 6" xfId="2256"/>
    <cellStyle name="Normal 3 60" xfId="2257"/>
    <cellStyle name="Normal 3 61" xfId="2258"/>
    <cellStyle name="Normal 3 62" xfId="2259"/>
    <cellStyle name="Normal 3 63" xfId="2260"/>
    <cellStyle name="Normal 3 64" xfId="2261"/>
    <cellStyle name="Normal 3 65" xfId="2262"/>
    <cellStyle name="Normal 3 66" xfId="2263"/>
    <cellStyle name="Normal 3 67" xfId="2264"/>
    <cellStyle name="Normal 3 68" xfId="2265"/>
    <cellStyle name="Normal 3 69" xfId="2266"/>
    <cellStyle name="Normal 3 7" xfId="2267"/>
    <cellStyle name="Normal 3 70" xfId="2268"/>
    <cellStyle name="Normal 3 71" xfId="2269"/>
    <cellStyle name="Normal 3 72" xfId="2270"/>
    <cellStyle name="Normal 3 73" xfId="2271"/>
    <cellStyle name="Normal 3 74" xfId="2272"/>
    <cellStyle name="Normal 3 75" xfId="2273"/>
    <cellStyle name="Normal 3 76" xfId="2274"/>
    <cellStyle name="Normal 3 76 2" xfId="2275"/>
    <cellStyle name="Normal 3 8" xfId="2276"/>
    <cellStyle name="Normal 3 9" xfId="2277"/>
    <cellStyle name="Normal 3_4. ANEXOS TECNICOS" xfId="2278"/>
    <cellStyle name="Normal 30" xfId="2279"/>
    <cellStyle name="Normal 31" xfId="2280"/>
    <cellStyle name="Normal 32" xfId="2281"/>
    <cellStyle name="Normal 33" xfId="2282"/>
    <cellStyle name="Normal 34" xfId="2283"/>
    <cellStyle name="Normal 35" xfId="2284"/>
    <cellStyle name="Normal 36" xfId="2285"/>
    <cellStyle name="Normal 37" xfId="2286"/>
    <cellStyle name="Normal 38" xfId="2287"/>
    <cellStyle name="Normal 39" xfId="2288"/>
    <cellStyle name="Normal 39 2" xfId="2289"/>
    <cellStyle name="Normal 39 3" xfId="2290"/>
    <cellStyle name="Normal 4" xfId="2291"/>
    <cellStyle name="Normal 4 2" xfId="2292"/>
    <cellStyle name="Normal 4 2 2" xfId="2293"/>
    <cellStyle name="Normal 4 2 2 2" xfId="2294"/>
    <cellStyle name="Normal 4 2 2 2 2" xfId="2295"/>
    <cellStyle name="Normal 4 2 2 3" xfId="2296"/>
    <cellStyle name="Normal 4 2 2 3 2" xfId="2297"/>
    <cellStyle name="Normal 4 2 3" xfId="2298"/>
    <cellStyle name="Normal 4 2 4" xfId="2299"/>
    <cellStyle name="Normal 4 3" xfId="2300"/>
    <cellStyle name="Normal 4 3 2" xfId="2301"/>
    <cellStyle name="Normal 4 3 3" xfId="2302"/>
    <cellStyle name="Normal 4 4" xfId="2303"/>
    <cellStyle name="Normal 4 4 2" xfId="2304"/>
    <cellStyle name="Normal 4 5" xfId="2305"/>
    <cellStyle name="Normal 4 5 2" xfId="2306"/>
    <cellStyle name="Normal 40" xfId="2307"/>
    <cellStyle name="Normal 40 2" xfId="2308"/>
    <cellStyle name="Normal 41" xfId="2309"/>
    <cellStyle name="Normal 42" xfId="2310"/>
    <cellStyle name="Normal 43" xfId="2311"/>
    <cellStyle name="Normal 44" xfId="2312"/>
    <cellStyle name="Normal 44 10" xfId="2313"/>
    <cellStyle name="Normal 44 11" xfId="2314"/>
    <cellStyle name="Normal 44 12" xfId="2315"/>
    <cellStyle name="Normal 44 13" xfId="2316"/>
    <cellStyle name="Normal 44 14" xfId="2317"/>
    <cellStyle name="Normal 44 15" xfId="2318"/>
    <cellStyle name="Normal 44 16" xfId="2319"/>
    <cellStyle name="Normal 44 17" xfId="2320"/>
    <cellStyle name="Normal 44 18" xfId="2321"/>
    <cellStyle name="Normal 44 19" xfId="2322"/>
    <cellStyle name="Normal 44 2" xfId="2323"/>
    <cellStyle name="Normal 44 20" xfId="2324"/>
    <cellStyle name="Normal 44 21" xfId="2325"/>
    <cellStyle name="Normal 44 22" xfId="2326"/>
    <cellStyle name="Normal 44 23" xfId="2327"/>
    <cellStyle name="Normal 44 24" xfId="2328"/>
    <cellStyle name="Normal 44 25" xfId="2329"/>
    <cellStyle name="Normal 44 26" xfId="2330"/>
    <cellStyle name="Normal 44 27" xfId="2331"/>
    <cellStyle name="Normal 44 28" xfId="2332"/>
    <cellStyle name="Normal 44 29" xfId="2333"/>
    <cellStyle name="Normal 44 3" xfId="2334"/>
    <cellStyle name="Normal 44 30" xfId="2335"/>
    <cellStyle name="Normal 44 31" xfId="2336"/>
    <cellStyle name="Normal 44 32" xfId="2337"/>
    <cellStyle name="Normal 44 33" xfId="2338"/>
    <cellStyle name="Normal 44 34" xfId="2339"/>
    <cellStyle name="Normal 44 35" xfId="2340"/>
    <cellStyle name="Normal 44 36" xfId="2341"/>
    <cellStyle name="Normal 44 37" xfId="2342"/>
    <cellStyle name="Normal 44 38" xfId="2343"/>
    <cellStyle name="Normal 44 39" xfId="2344"/>
    <cellStyle name="Normal 44 4" xfId="2345"/>
    <cellStyle name="Normal 44 40" xfId="2346"/>
    <cellStyle name="Normal 44 41" xfId="2347"/>
    <cellStyle name="Normal 44 42" xfId="2348"/>
    <cellStyle name="Normal 44 43" xfId="2349"/>
    <cellStyle name="Normal 44 44" xfId="2350"/>
    <cellStyle name="Normal 44 45" xfId="2351"/>
    <cellStyle name="Normal 44 46" xfId="2352"/>
    <cellStyle name="Normal 44 47" xfId="2353"/>
    <cellStyle name="Normal 44 48" xfId="2354"/>
    <cellStyle name="Normal 44 49" xfId="2355"/>
    <cellStyle name="Normal 44 5" xfId="2356"/>
    <cellStyle name="Normal 44 50" xfId="2357"/>
    <cellStyle name="Normal 44 51" xfId="2358"/>
    <cellStyle name="Normal 44 52" xfId="2359"/>
    <cellStyle name="Normal 44 53" xfId="2360"/>
    <cellStyle name="Normal 44 54" xfId="2361"/>
    <cellStyle name="Normal 44 55" xfId="2362"/>
    <cellStyle name="Normal 44 56" xfId="2363"/>
    <cellStyle name="Normal 44 57" xfId="2364"/>
    <cellStyle name="Normal 44 58" xfId="2365"/>
    <cellStyle name="Normal 44 59" xfId="2366"/>
    <cellStyle name="Normal 44 6" xfId="2367"/>
    <cellStyle name="Normal 44 60" xfId="2368"/>
    <cellStyle name="Normal 44 61" xfId="2369"/>
    <cellStyle name="Normal 44 62" xfId="2370"/>
    <cellStyle name="Normal 44 63" xfId="2371"/>
    <cellStyle name="Normal 44 64" xfId="2372"/>
    <cellStyle name="Normal 44 65" xfId="2373"/>
    <cellStyle name="Normal 44 66" xfId="2374"/>
    <cellStyle name="Normal 44 67" xfId="2375"/>
    <cellStyle name="Normal 44 68" xfId="2376"/>
    <cellStyle name="Normal 44 69" xfId="2377"/>
    <cellStyle name="Normal 44 7" xfId="2378"/>
    <cellStyle name="Normal 44 70" xfId="2379"/>
    <cellStyle name="Normal 44 71" xfId="2380"/>
    <cellStyle name="Normal 44 72" xfId="2381"/>
    <cellStyle name="Normal 44 73" xfId="2382"/>
    <cellStyle name="Normal 44 74" xfId="2383"/>
    <cellStyle name="Normal 44 8" xfId="2384"/>
    <cellStyle name="Normal 44 9" xfId="2385"/>
    <cellStyle name="Normal 44_INFORME DE EVALUACION TECNICO PRELIMINAR AJUSTADO" xfId="2386"/>
    <cellStyle name="Normal 45" xfId="2387"/>
    <cellStyle name="Normal 45 2" xfId="2388"/>
    <cellStyle name="Normal 46" xfId="2389"/>
    <cellStyle name="Normal 46 2" xfId="2390"/>
    <cellStyle name="Normal 47" xfId="2391"/>
    <cellStyle name="Normal 47 2" xfId="2392"/>
    <cellStyle name="Normal 48" xfId="2393"/>
    <cellStyle name="Normal 48 2" xfId="2394"/>
    <cellStyle name="Normal 49" xfId="2395"/>
    <cellStyle name="Normal 49 2" xfId="2396"/>
    <cellStyle name="Normal 5" xfId="2397"/>
    <cellStyle name="Normal 5 2" xfId="2398"/>
    <cellStyle name="Normal 5 3" xfId="2399"/>
    <cellStyle name="Normal 5 3 2" xfId="2400"/>
    <cellStyle name="Normal 5 4" xfId="2401"/>
    <cellStyle name="Normal 5 5" xfId="2402"/>
    <cellStyle name="Normal 50" xfId="2403"/>
    <cellStyle name="Normal 54" xfId="2404"/>
    <cellStyle name="Normal 58" xfId="2405"/>
    <cellStyle name="Normal 6" xfId="2406"/>
    <cellStyle name="Normal 6 2" xfId="2407"/>
    <cellStyle name="Normal 6 3" xfId="2408"/>
    <cellStyle name="Normal 6 4" xfId="2409"/>
    <cellStyle name="Normal 61" xfId="2410"/>
    <cellStyle name="Normal 62" xfId="2411"/>
    <cellStyle name="Normal 7" xfId="2412"/>
    <cellStyle name="Normal 7 2" xfId="2413"/>
    <cellStyle name="Normal 7 3" xfId="2414"/>
    <cellStyle name="Normal 7 4" xfId="2415"/>
    <cellStyle name="Normal 8" xfId="2416"/>
    <cellStyle name="Normal 8 2" xfId="2417"/>
    <cellStyle name="Normal 8 2 2" xfId="2418"/>
    <cellStyle name="Normal 8 3" xfId="2419"/>
    <cellStyle name="Normal 8 4" xfId="2420"/>
    <cellStyle name="Normal 9" xfId="2421"/>
    <cellStyle name="Normal 9 2" xfId="2422"/>
    <cellStyle name="Normal 9 3" xfId="2423"/>
    <cellStyle name="Notas 2" xfId="2424"/>
    <cellStyle name="Notas 2 2" xfId="2425"/>
    <cellStyle name="Notas 2 2 2" xfId="2426"/>
    <cellStyle name="Notas 2 3" xfId="2427"/>
    <cellStyle name="Notas 3" xfId="2428"/>
    <cellStyle name="Notas 3 2" xfId="2429"/>
    <cellStyle name="Notas 4" xfId="2430"/>
    <cellStyle name="Notas 4 2" xfId="2431"/>
    <cellStyle name="Output" xfId="2432"/>
    <cellStyle name="Porcentaje" xfId="2516" builtinId="5"/>
    <cellStyle name="Porcentaje 2" xfId="2433"/>
    <cellStyle name="Porcentaje 3" xfId="2434"/>
    <cellStyle name="Porcentual 2" xfId="2435"/>
    <cellStyle name="Porcentual 2 2" xfId="2436"/>
    <cellStyle name="Porcentual 2 2 2" xfId="2437"/>
    <cellStyle name="Porcentual 2 3" xfId="2438"/>
    <cellStyle name="Porcentual 2 4" xfId="2439"/>
    <cellStyle name="Porcentual 3" xfId="2440"/>
    <cellStyle name="Porcentual 3 2" xfId="2441"/>
    <cellStyle name="Salida 2" xfId="2442"/>
    <cellStyle name="Salida 2 2" xfId="2443"/>
    <cellStyle name="Salida 2 2 2" xfId="2444"/>
    <cellStyle name="Salida 2 3" xfId="2445"/>
    <cellStyle name="Salida 3" xfId="2446"/>
    <cellStyle name="Salida 3 2" xfId="2447"/>
    <cellStyle name="Salida 4" xfId="2448"/>
    <cellStyle name="Salida 4 2" xfId="2449"/>
    <cellStyle name="TableStyleLight1" xfId="2450"/>
    <cellStyle name="TableStyleLight1 2" xfId="2451"/>
    <cellStyle name="Texto de advertencia 2" xfId="2452"/>
    <cellStyle name="Texto de advertencia 2 2" xfId="2453"/>
    <cellStyle name="Texto de advertencia 2 2 2" xfId="2454"/>
    <cellStyle name="Texto de advertencia 2 3" xfId="2455"/>
    <cellStyle name="Texto de advertencia 3" xfId="2456"/>
    <cellStyle name="Texto de advertencia 3 2" xfId="2457"/>
    <cellStyle name="Texto de advertencia 4" xfId="2458"/>
    <cellStyle name="Texto de advertencia 4 2" xfId="2459"/>
    <cellStyle name="Texto explicativo 2" xfId="2460"/>
    <cellStyle name="Texto explicativo 2 2" xfId="2461"/>
    <cellStyle name="Texto explicativo 2 2 2" xfId="2462"/>
    <cellStyle name="Texto explicativo 2 3" xfId="2463"/>
    <cellStyle name="Texto explicativo 3" xfId="2464"/>
    <cellStyle name="Texto explicativo 3 2" xfId="2465"/>
    <cellStyle name="Texto explicativo 4" xfId="2466"/>
    <cellStyle name="Texto explicativo 4 2" xfId="2467"/>
    <cellStyle name="Title" xfId="2468"/>
    <cellStyle name="Título 1 2" xfId="2469"/>
    <cellStyle name="Título 1 2 2" xfId="2470"/>
    <cellStyle name="Título 1 2 2 2" xfId="2471"/>
    <cellStyle name="Título 1 2 3" xfId="2472"/>
    <cellStyle name="Título 1 3" xfId="2473"/>
    <cellStyle name="Título 1 3 2" xfId="2474"/>
    <cellStyle name="Título 1 4" xfId="2475"/>
    <cellStyle name="Título 1 4 2" xfId="2476"/>
    <cellStyle name="Título 2 2" xfId="2477"/>
    <cellStyle name="Título 2 2 2" xfId="2478"/>
    <cellStyle name="Título 2 2 2 2" xfId="2479"/>
    <cellStyle name="Título 2 2 3" xfId="2480"/>
    <cellStyle name="Título 2 3" xfId="2481"/>
    <cellStyle name="Título 2 3 2" xfId="2482"/>
    <cellStyle name="Título 2 4" xfId="2483"/>
    <cellStyle name="Título 2 4 2" xfId="2484"/>
    <cellStyle name="Título 3 2" xfId="2485"/>
    <cellStyle name="Título 3 2 2" xfId="2486"/>
    <cellStyle name="Título 3 2 2 2" xfId="2487"/>
    <cellStyle name="Título 3 2 3" xfId="2488"/>
    <cellStyle name="Título 3 3" xfId="2489"/>
    <cellStyle name="Título 3 3 2" xfId="2490"/>
    <cellStyle name="Título 3 4" xfId="2491"/>
    <cellStyle name="Título 3 4 2" xfId="2492"/>
    <cellStyle name="Título 4" xfId="2493"/>
    <cellStyle name="Título 4 2" xfId="2494"/>
    <cellStyle name="Título 4 2 2" xfId="2495"/>
    <cellStyle name="Título 4 3" xfId="2496"/>
    <cellStyle name="Título 5" xfId="2497"/>
    <cellStyle name="Título 5 2" xfId="2498"/>
    <cellStyle name="Título 6" xfId="2499"/>
    <cellStyle name="Título 6 2" xfId="2500"/>
    <cellStyle name="Total 2" xfId="2501"/>
    <cellStyle name="Total 2 2" xfId="2502"/>
    <cellStyle name="Total 2 2 2" xfId="2503"/>
    <cellStyle name="Total 2 3" xfId="2504"/>
    <cellStyle name="Total 3" xfId="2505"/>
    <cellStyle name="Total 3 2" xfId="2506"/>
    <cellStyle name="Total 4" xfId="2507"/>
    <cellStyle name="Total 4 2" xfId="250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CONCURSOS%20DE%20MERITOS/Licitaciones/LOTERIA%20DE%20BOGOTA/CONTRATACION%20DIRECTA%202007/CALIFICACION/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DOCUMENTOS%20TECNICO%20-%20COMERCIAL/CONTRATACION%20ASEGURADORAS/ENTIDADES%20ESTATALES/METROVIVIENDA/PROCESO%20SEGUROS%202010/CUADRO%20RESUMEN%20-%202010%20METROVIVIENDA%20QB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fas/AppData/Local/Microsoft/Windows/INetCache/Content.Outlook/0V1RDQM5/INVENTARIOS%20RELACION%20VEHICULOS%20Y%20SOA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EJECUTIVO%20DE%20CUENTA%20Marzo%202022\ENTIDADES%20VIGENTES\9%20-%20ALCALDIA%20MUNICIPAL%20DE%20LA%20VEGA\Vigencia%202021%20-%202022\Licitaci&#243;n%20Proceso%20menor%20cuantia\ANEXO%20TECNICO%20ANEXOS%206%20al%2015%20LA%20VEGA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Recuperado_Hoja1"/>
      <sheetName val="CUADRO PRESENTACION"/>
      <sheetName val="RIESGOS"/>
      <sheetName val="COBERTURAS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</sheetNames>
    <sheetDataSet>
      <sheetData sheetId="0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s Asegurados por ramos"/>
      <sheetName val="TRDM"/>
      <sheetName val="TR EQUIPO Y MAQUINARIA"/>
      <sheetName val="Autos y Soat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86">
          <cell r="B86">
            <v>52215629554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DM ANEXO 6"/>
      <sheetName val="AUTOS ANEXO 7"/>
      <sheetName val="RCE ANEXO 9 "/>
      <sheetName val="MANEJO ANEXO 8"/>
      <sheetName val="TR E Y M ANEXO 10"/>
      <sheetName val="TR VALORES ANEXO 11"/>
      <sheetName val="RCSP ANEXO 12"/>
      <sheetName val="Vida Grupo ANEXO 13"/>
      <sheetName val="RCC ANEXO 14"/>
      <sheetName val="SOAT ANEXO 15"/>
    </sheetNames>
    <sheetDataSet>
      <sheetData sheetId="0">
        <row r="1">
          <cell r="A1" t="str">
            <v>ALCALDIA DE LA VEGA CUNDINAMARCA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36"/>
  <sheetViews>
    <sheetView showGridLines="0" zoomScaleNormal="100" zoomScaleSheetLayoutView="85" workbookViewId="0">
      <pane ySplit="7" topLeftCell="A21" activePane="bottomLeft" state="frozen"/>
      <selection pane="bottomLeft" activeCell="C21" sqref="C21:C26"/>
    </sheetView>
  </sheetViews>
  <sheetFormatPr baseColWidth="10" defaultColWidth="11.42578125" defaultRowHeight="12.75"/>
  <cols>
    <col min="1" max="1" width="0.42578125" style="1" customWidth="1"/>
    <col min="2" max="2" width="33.28515625" style="1" customWidth="1"/>
    <col min="3" max="3" width="15.5703125" style="1" customWidth="1"/>
    <col min="4" max="4" width="11.7109375" style="59" customWidth="1"/>
    <col min="5" max="5" width="10.4257812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8.5703125" style="1" customWidth="1"/>
    <col min="10" max="10" width="13.42578125" style="1" customWidth="1"/>
    <col min="11" max="11" width="13.85546875" style="1" customWidth="1"/>
    <col min="12" max="12" width="13.5703125" style="1" customWidth="1"/>
    <col min="13" max="13" width="13.42578125" style="1" customWidth="1"/>
    <col min="14" max="14" width="12.140625" style="1" bestFit="1" customWidth="1"/>
    <col min="15" max="15" width="11" style="1" customWidth="1"/>
    <col min="16" max="16" width="13.85546875" style="3" customWidth="1"/>
    <col min="17" max="17" width="12.28515625" style="1" customWidth="1"/>
    <col min="18" max="16384" width="11.42578125" style="1"/>
  </cols>
  <sheetData>
    <row r="1" spans="2:17" ht="15" customHeight="1">
      <c r="B1" s="153" t="s">
        <v>7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</row>
    <row r="2" spans="2:17"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</row>
    <row r="3" spans="2:17">
      <c r="B3" s="154" t="s">
        <v>60</v>
      </c>
      <c r="C3" s="154"/>
      <c r="D3" s="154"/>
      <c r="E3" s="154"/>
      <c r="F3" s="154"/>
      <c r="G3" s="154"/>
      <c r="H3" s="2"/>
      <c r="P3" s="1"/>
      <c r="Q3" s="3"/>
    </row>
    <row r="4" spans="2:17">
      <c r="B4" s="4" t="s">
        <v>4</v>
      </c>
      <c r="C4" s="4"/>
      <c r="D4" s="54"/>
      <c r="E4" s="4"/>
      <c r="F4" s="4"/>
      <c r="G4" s="4"/>
      <c r="H4" s="4"/>
      <c r="I4" s="5"/>
      <c r="J4" s="62"/>
      <c r="K4" s="5"/>
      <c r="M4" s="6"/>
      <c r="N4" s="7"/>
      <c r="O4" s="8"/>
      <c r="P4" s="1"/>
      <c r="Q4" s="3"/>
    </row>
    <row r="5" spans="2:17">
      <c r="B5" s="2" t="s">
        <v>339</v>
      </c>
      <c r="C5" s="9">
        <v>45015</v>
      </c>
      <c r="D5" s="55"/>
      <c r="E5" s="10"/>
      <c r="F5" s="10"/>
      <c r="G5" s="4"/>
      <c r="H5" s="4"/>
      <c r="I5" s="11">
        <f>P6</f>
        <v>300</v>
      </c>
      <c r="J5" s="1" t="s">
        <v>59</v>
      </c>
      <c r="K5" s="5"/>
      <c r="L5" s="12"/>
      <c r="M5" s="13"/>
      <c r="N5" s="7"/>
      <c r="O5" s="8"/>
      <c r="P5" s="1"/>
      <c r="Q5" s="3"/>
    </row>
    <row r="6" spans="2:17" ht="17.25" customHeight="1" thickBot="1">
      <c r="B6" s="14" t="s">
        <v>14</v>
      </c>
      <c r="C6" s="9">
        <f>C5+I5</f>
        <v>45315</v>
      </c>
      <c r="D6" s="56"/>
      <c r="E6" s="15"/>
      <c r="F6" s="15"/>
      <c r="G6" s="15"/>
      <c r="H6" s="15"/>
      <c r="P6" s="16">
        <v>300</v>
      </c>
    </row>
    <row r="7" spans="2:17" s="40" customFormat="1" ht="34.5" customHeight="1" thickBot="1">
      <c r="B7" s="36" t="s">
        <v>8</v>
      </c>
      <c r="C7" s="37" t="s">
        <v>0</v>
      </c>
      <c r="D7" s="64" t="s">
        <v>61</v>
      </c>
      <c r="E7" s="64" t="s">
        <v>54</v>
      </c>
      <c r="F7" s="64" t="s">
        <v>55</v>
      </c>
      <c r="G7" s="64" t="s">
        <v>56</v>
      </c>
      <c r="H7" s="64" t="s">
        <v>57</v>
      </c>
      <c r="I7" s="38" t="s">
        <v>5</v>
      </c>
      <c r="J7" s="39" t="s">
        <v>330</v>
      </c>
      <c r="K7" s="37" t="s">
        <v>1</v>
      </c>
      <c r="L7" s="37" t="s">
        <v>53</v>
      </c>
      <c r="M7" s="37" t="s">
        <v>6</v>
      </c>
      <c r="N7" s="37" t="s">
        <v>3</v>
      </c>
      <c r="O7" s="37" t="s">
        <v>2</v>
      </c>
      <c r="P7" s="39" t="s">
        <v>9</v>
      </c>
      <c r="Q7" s="39" t="s">
        <v>341</v>
      </c>
    </row>
    <row r="8" spans="2:17" s="3" customFormat="1" ht="13.5">
      <c r="B8" s="41" t="s">
        <v>16</v>
      </c>
      <c r="C8" s="47">
        <f>'RELACION EDIFICIOS'!C91</f>
        <v>52583374498</v>
      </c>
      <c r="D8" s="53">
        <v>1.4</v>
      </c>
      <c r="E8" s="53">
        <v>2.02</v>
      </c>
      <c r="F8" s="53">
        <v>1.6</v>
      </c>
      <c r="G8" s="53">
        <v>1.9</v>
      </c>
      <c r="H8" s="53">
        <v>1.8</v>
      </c>
      <c r="I8" s="65">
        <f>SUM(D8:H8)/5*1.1</f>
        <v>1.9184000000000003</v>
      </c>
      <c r="J8" s="17">
        <f>C8*5%</f>
        <v>2629168724.9000001</v>
      </c>
      <c r="K8" s="18">
        <f t="shared" ref="K8:K17" si="0">+C8+J8</f>
        <v>55212543222.900002</v>
      </c>
      <c r="L8" s="17">
        <f t="shared" ref="L8:L17" si="1">+C8*I8/1000</f>
        <v>100875945.63696322</v>
      </c>
      <c r="M8" s="17">
        <f t="shared" ref="M8:M17" si="2">J8*I8/2/1000</f>
        <v>2521898.6409240803</v>
      </c>
      <c r="N8" s="18">
        <f t="shared" ref="N8:N17" si="3">+L8+M8</f>
        <v>103397844.2778873</v>
      </c>
      <c r="O8" s="17">
        <f t="shared" ref="O8:O17" si="4">+N8*19%</f>
        <v>19645590.412798587</v>
      </c>
      <c r="P8" s="18">
        <f t="shared" ref="P8:P17" si="5">+N8+O8</f>
        <v>123043434.69068588</v>
      </c>
      <c r="Q8" s="19">
        <f>+P8/365*$P$6</f>
        <v>101131590.15672812</v>
      </c>
    </row>
    <row r="9" spans="2:17" s="3" customFormat="1" ht="13.5">
      <c r="B9" s="43" t="s">
        <v>17</v>
      </c>
      <c r="C9" s="42">
        <v>150000000</v>
      </c>
      <c r="D9" s="53">
        <v>1.4</v>
      </c>
      <c r="E9" s="53">
        <v>2.02</v>
      </c>
      <c r="F9" s="53">
        <v>1.6</v>
      </c>
      <c r="G9" s="53">
        <v>1.9</v>
      </c>
      <c r="H9" s="53">
        <v>1.8</v>
      </c>
      <c r="I9" s="65">
        <f t="shared" ref="I9:I19" si="6">SUM(D9:H9)/5*1.1</f>
        <v>1.9184000000000003</v>
      </c>
      <c r="J9" s="17">
        <f t="shared" ref="J9:J17" si="7">C9*5%</f>
        <v>7500000</v>
      </c>
      <c r="K9" s="21">
        <f t="shared" si="0"/>
        <v>157500000</v>
      </c>
      <c r="L9" s="20">
        <f t="shared" si="1"/>
        <v>287760.00000000006</v>
      </c>
      <c r="M9" s="20">
        <f t="shared" si="2"/>
        <v>7194.0000000000009</v>
      </c>
      <c r="N9" s="21">
        <f t="shared" si="3"/>
        <v>294954.00000000006</v>
      </c>
      <c r="O9" s="20">
        <f t="shared" si="4"/>
        <v>56041.260000000009</v>
      </c>
      <c r="P9" s="21">
        <f t="shared" si="5"/>
        <v>350995.26000000007</v>
      </c>
      <c r="Q9" s="22">
        <f t="shared" ref="Q9:Q17" si="8">+P9/365*$P$6</f>
        <v>288489.25479452062</v>
      </c>
    </row>
    <row r="10" spans="2:17" s="3" customFormat="1" ht="13.5">
      <c r="B10" s="48" t="s">
        <v>21</v>
      </c>
      <c r="C10" s="42">
        <v>1576188395</v>
      </c>
      <c r="D10" s="53">
        <v>1.4</v>
      </c>
      <c r="E10" s="53">
        <v>2.02</v>
      </c>
      <c r="F10" s="53">
        <v>1.6</v>
      </c>
      <c r="G10" s="53">
        <v>1.9</v>
      </c>
      <c r="H10" s="53">
        <v>1.8</v>
      </c>
      <c r="I10" s="65">
        <f t="shared" si="6"/>
        <v>1.9184000000000003</v>
      </c>
      <c r="J10" s="17">
        <f t="shared" si="7"/>
        <v>78809419.75</v>
      </c>
      <c r="K10" s="21">
        <f t="shared" si="0"/>
        <v>1654997814.75</v>
      </c>
      <c r="L10" s="20">
        <f t="shared" si="1"/>
        <v>3023759.8169680005</v>
      </c>
      <c r="M10" s="20">
        <f t="shared" si="2"/>
        <v>75593.995424200009</v>
      </c>
      <c r="N10" s="21">
        <f t="shared" si="3"/>
        <v>3099353.8123922003</v>
      </c>
      <c r="O10" s="20">
        <f t="shared" si="4"/>
        <v>588877.22435451811</v>
      </c>
      <c r="P10" s="21">
        <f t="shared" si="5"/>
        <v>3688231.0367467185</v>
      </c>
      <c r="Q10" s="22">
        <f t="shared" si="8"/>
        <v>3031422.7699288097</v>
      </c>
    </row>
    <row r="11" spans="2:17" s="3" customFormat="1" ht="13.5">
      <c r="B11" s="48" t="s">
        <v>62</v>
      </c>
      <c r="C11" s="42">
        <v>24939720</v>
      </c>
      <c r="D11" s="53">
        <v>1.4</v>
      </c>
      <c r="E11" s="53">
        <v>2.02</v>
      </c>
      <c r="F11" s="53">
        <v>1.6</v>
      </c>
      <c r="G11" s="53">
        <v>1.9</v>
      </c>
      <c r="H11" s="53">
        <v>1.8</v>
      </c>
      <c r="I11" s="65">
        <f t="shared" si="6"/>
        <v>1.9184000000000003</v>
      </c>
      <c r="J11" s="17">
        <f t="shared" si="7"/>
        <v>1246986</v>
      </c>
      <c r="K11" s="21">
        <f t="shared" si="0"/>
        <v>26186706</v>
      </c>
      <c r="L11" s="20">
        <f t="shared" si="1"/>
        <v>47844.358848000003</v>
      </c>
      <c r="M11" s="20">
        <f t="shared" si="2"/>
        <v>1196.1089712000003</v>
      </c>
      <c r="N11" s="21">
        <f t="shared" si="3"/>
        <v>49040.467819200006</v>
      </c>
      <c r="O11" s="20">
        <f t="shared" si="4"/>
        <v>9317.6888856480018</v>
      </c>
      <c r="P11" s="21">
        <f t="shared" si="5"/>
        <v>58358.156704848006</v>
      </c>
      <c r="Q11" s="22">
        <f t="shared" si="8"/>
        <v>47965.608250559999</v>
      </c>
    </row>
    <row r="12" spans="2:17" s="3" customFormat="1" ht="13.5">
      <c r="B12" s="49" t="s">
        <v>22</v>
      </c>
      <c r="C12" s="42">
        <v>518649019</v>
      </c>
      <c r="D12" s="53">
        <v>1.4</v>
      </c>
      <c r="E12" s="53">
        <v>2.02</v>
      </c>
      <c r="F12" s="53">
        <v>1.6</v>
      </c>
      <c r="G12" s="53">
        <v>1.9</v>
      </c>
      <c r="H12" s="53">
        <v>1.8</v>
      </c>
      <c r="I12" s="65">
        <f t="shared" si="6"/>
        <v>1.9184000000000003</v>
      </c>
      <c r="J12" s="17">
        <f t="shared" si="7"/>
        <v>25932450.950000003</v>
      </c>
      <c r="K12" s="21">
        <f>+C12+J12</f>
        <v>544581469.95000005</v>
      </c>
      <c r="L12" s="20">
        <f>+C12*I12/1000</f>
        <v>994976.27804960008</v>
      </c>
      <c r="M12" s="20">
        <f>J12*I12/2/1000</f>
        <v>24874.406951240006</v>
      </c>
      <c r="N12" s="21">
        <f>+L12+M12</f>
        <v>1019850.6850008401</v>
      </c>
      <c r="O12" s="20">
        <f>+N12*19%</f>
        <v>193771.63015015962</v>
      </c>
      <c r="P12" s="21">
        <f>+N12+O12</f>
        <v>1213622.3151509997</v>
      </c>
      <c r="Q12" s="22">
        <f>+P12/365*$P$6</f>
        <v>997497.79327479424</v>
      </c>
    </row>
    <row r="13" spans="2:17" s="3" customFormat="1" ht="13.5">
      <c r="B13" s="50" t="s">
        <v>63</v>
      </c>
      <c r="C13" s="42">
        <v>255485081</v>
      </c>
      <c r="D13" s="53">
        <v>1.4</v>
      </c>
      <c r="E13" s="53">
        <v>2.02</v>
      </c>
      <c r="F13" s="53">
        <v>1.6</v>
      </c>
      <c r="G13" s="53">
        <v>1.9</v>
      </c>
      <c r="H13" s="53">
        <v>1.8</v>
      </c>
      <c r="I13" s="65">
        <f t="shared" si="6"/>
        <v>1.9184000000000003</v>
      </c>
      <c r="J13" s="17">
        <f t="shared" si="7"/>
        <v>12774254.050000001</v>
      </c>
      <c r="K13" s="21">
        <f t="shared" si="0"/>
        <v>268259335.05000001</v>
      </c>
      <c r="L13" s="20">
        <f t="shared" si="1"/>
        <v>490122.57939040009</v>
      </c>
      <c r="M13" s="20">
        <f t="shared" si="2"/>
        <v>12253.064484760003</v>
      </c>
      <c r="N13" s="21">
        <f t="shared" si="3"/>
        <v>502375.64387516008</v>
      </c>
      <c r="O13" s="20">
        <f t="shared" si="4"/>
        <v>95451.372336280416</v>
      </c>
      <c r="P13" s="21">
        <f t="shared" si="5"/>
        <v>597827.01621144055</v>
      </c>
      <c r="Q13" s="22">
        <f t="shared" si="8"/>
        <v>491364.67085871822</v>
      </c>
    </row>
    <row r="14" spans="2:17" s="3" customFormat="1" ht="13.5">
      <c r="B14" s="48" t="s">
        <v>19</v>
      </c>
      <c r="C14" s="42">
        <v>5000000</v>
      </c>
      <c r="D14" s="53">
        <v>1.4</v>
      </c>
      <c r="E14" s="53">
        <v>2.02</v>
      </c>
      <c r="F14" s="53">
        <v>1.6</v>
      </c>
      <c r="G14" s="53">
        <v>1.9</v>
      </c>
      <c r="H14" s="53">
        <v>1.8</v>
      </c>
      <c r="I14" s="65">
        <f t="shared" si="6"/>
        <v>1.9184000000000003</v>
      </c>
      <c r="J14" s="17">
        <v>0</v>
      </c>
      <c r="K14" s="21">
        <f t="shared" si="0"/>
        <v>5000000</v>
      </c>
      <c r="L14" s="20">
        <f t="shared" si="1"/>
        <v>9592.0000000000018</v>
      </c>
      <c r="M14" s="20">
        <f t="shared" si="2"/>
        <v>0</v>
      </c>
      <c r="N14" s="21">
        <f t="shared" si="3"/>
        <v>9592.0000000000018</v>
      </c>
      <c r="O14" s="20">
        <f t="shared" si="4"/>
        <v>1822.4800000000005</v>
      </c>
      <c r="P14" s="21">
        <f t="shared" si="5"/>
        <v>11414.480000000003</v>
      </c>
      <c r="Q14" s="22">
        <f t="shared" si="8"/>
        <v>9381.7643835616473</v>
      </c>
    </row>
    <row r="15" spans="2:17" s="3" customFormat="1" ht="13.5">
      <c r="B15" s="48" t="s">
        <v>64</v>
      </c>
      <c r="C15" s="42">
        <v>25000000</v>
      </c>
      <c r="D15" s="53">
        <v>1.4</v>
      </c>
      <c r="E15" s="53">
        <v>2.02</v>
      </c>
      <c r="F15" s="53">
        <v>1.6</v>
      </c>
      <c r="G15" s="53">
        <v>1.9</v>
      </c>
      <c r="H15" s="53">
        <v>1.8</v>
      </c>
      <c r="I15" s="65">
        <f t="shared" si="6"/>
        <v>1.9184000000000003</v>
      </c>
      <c r="J15" s="17">
        <v>0</v>
      </c>
      <c r="K15" s="21">
        <f t="shared" si="0"/>
        <v>25000000</v>
      </c>
      <c r="L15" s="20">
        <f t="shared" si="1"/>
        <v>47960.000000000007</v>
      </c>
      <c r="M15" s="20">
        <f t="shared" si="2"/>
        <v>0</v>
      </c>
      <c r="N15" s="21">
        <f t="shared" si="3"/>
        <v>47960.000000000007</v>
      </c>
      <c r="O15" s="20">
        <f t="shared" si="4"/>
        <v>9112.4000000000015</v>
      </c>
      <c r="P15" s="21">
        <f t="shared" si="5"/>
        <v>57072.400000000009</v>
      </c>
      <c r="Q15" s="22">
        <f t="shared" si="8"/>
        <v>46908.821917808229</v>
      </c>
    </row>
    <row r="16" spans="2:17" s="3" customFormat="1" ht="13.5">
      <c r="B16" s="48" t="s">
        <v>65</v>
      </c>
      <c r="C16" s="42">
        <v>10000000</v>
      </c>
      <c r="D16" s="53">
        <v>1.4</v>
      </c>
      <c r="E16" s="53">
        <v>2.02</v>
      </c>
      <c r="F16" s="53">
        <v>1.6</v>
      </c>
      <c r="G16" s="53">
        <v>1.9</v>
      </c>
      <c r="H16" s="53">
        <v>1.8</v>
      </c>
      <c r="I16" s="65">
        <f t="shared" si="6"/>
        <v>1.9184000000000003</v>
      </c>
      <c r="J16" s="17">
        <v>0</v>
      </c>
      <c r="K16" s="21">
        <f t="shared" si="0"/>
        <v>10000000</v>
      </c>
      <c r="L16" s="20">
        <f t="shared" si="1"/>
        <v>19184.000000000004</v>
      </c>
      <c r="M16" s="20">
        <f t="shared" si="2"/>
        <v>0</v>
      </c>
      <c r="N16" s="21">
        <f t="shared" si="3"/>
        <v>19184.000000000004</v>
      </c>
      <c r="O16" s="20">
        <f t="shared" si="4"/>
        <v>3644.9600000000009</v>
      </c>
      <c r="P16" s="21">
        <f t="shared" si="5"/>
        <v>22828.960000000006</v>
      </c>
      <c r="Q16" s="22">
        <f t="shared" si="8"/>
        <v>18763.528767123295</v>
      </c>
    </row>
    <row r="17" spans="2:17" s="3" customFormat="1" ht="13.5">
      <c r="B17" s="48" t="s">
        <v>331</v>
      </c>
      <c r="C17" s="42" t="e">
        <f>'RELACIÓN BIENES TRDM'!#REF!+'RELACIÓN BIENES TRDM'!#REF!</f>
        <v>#REF!</v>
      </c>
      <c r="D17" s="53">
        <v>1.4</v>
      </c>
      <c r="E17" s="53">
        <v>2.02</v>
      </c>
      <c r="F17" s="53">
        <v>1.6</v>
      </c>
      <c r="G17" s="53">
        <v>1.9</v>
      </c>
      <c r="H17" s="53">
        <v>1.8</v>
      </c>
      <c r="I17" s="65">
        <f t="shared" si="6"/>
        <v>1.9184000000000003</v>
      </c>
      <c r="J17" s="17" t="e">
        <f t="shared" si="7"/>
        <v>#REF!</v>
      </c>
      <c r="K17" s="21" t="e">
        <f t="shared" si="0"/>
        <v>#REF!</v>
      </c>
      <c r="L17" s="20" t="e">
        <f t="shared" si="1"/>
        <v>#REF!</v>
      </c>
      <c r="M17" s="20" t="e">
        <f t="shared" si="2"/>
        <v>#REF!</v>
      </c>
      <c r="N17" s="21" t="e">
        <f t="shared" si="3"/>
        <v>#REF!</v>
      </c>
      <c r="O17" s="20" t="e">
        <f t="shared" si="4"/>
        <v>#REF!</v>
      </c>
      <c r="P17" s="21" t="e">
        <f t="shared" si="5"/>
        <v>#REF!</v>
      </c>
      <c r="Q17" s="22" t="e">
        <f t="shared" si="8"/>
        <v>#REF!</v>
      </c>
    </row>
    <row r="18" spans="2:17" s="3" customFormat="1" ht="15" customHeight="1">
      <c r="B18" s="48" t="s">
        <v>18</v>
      </c>
      <c r="C18" s="42">
        <v>1500000000</v>
      </c>
      <c r="D18" s="53">
        <v>1.4</v>
      </c>
      <c r="E18" s="53">
        <v>2.02</v>
      </c>
      <c r="F18" s="53">
        <v>1.6</v>
      </c>
      <c r="G18" s="53">
        <v>1.9</v>
      </c>
      <c r="H18" s="53">
        <v>1.8</v>
      </c>
      <c r="I18" s="65">
        <f t="shared" si="6"/>
        <v>1.9184000000000003</v>
      </c>
      <c r="J18" s="17">
        <v>0</v>
      </c>
      <c r="K18" s="21">
        <f>+C18+J18</f>
        <v>1500000000</v>
      </c>
      <c r="L18" s="20">
        <f>+C18*I18/1000</f>
        <v>2877600.0000000005</v>
      </c>
      <c r="M18" s="20">
        <f>J18*I18/2/1000</f>
        <v>0</v>
      </c>
      <c r="N18" s="21">
        <f>+L18+M18</f>
        <v>2877600.0000000005</v>
      </c>
      <c r="O18" s="20">
        <f>+N18*19%</f>
        <v>546744.00000000012</v>
      </c>
      <c r="P18" s="21">
        <f>+N18+O18</f>
        <v>3424344.0000000005</v>
      </c>
      <c r="Q18" s="22">
        <f>+P18/365*$P$6</f>
        <v>2814529.3150684936</v>
      </c>
    </row>
    <row r="19" spans="2:17" s="3" customFormat="1" ht="13.5">
      <c r="B19" s="48" t="s">
        <v>20</v>
      </c>
      <c r="C19" s="42">
        <v>1500000000</v>
      </c>
      <c r="D19" s="53">
        <v>1.4</v>
      </c>
      <c r="E19" s="53">
        <v>2.02</v>
      </c>
      <c r="F19" s="53">
        <v>1.6</v>
      </c>
      <c r="G19" s="53">
        <v>1.9</v>
      </c>
      <c r="H19" s="53">
        <v>1.8</v>
      </c>
      <c r="I19" s="65">
        <f t="shared" si="6"/>
        <v>1.9184000000000003</v>
      </c>
      <c r="J19" s="17">
        <v>0</v>
      </c>
      <c r="K19" s="21">
        <f>+C19+J19</f>
        <v>1500000000</v>
      </c>
      <c r="L19" s="20">
        <f>+C19*I19/1000</f>
        <v>2877600.0000000005</v>
      </c>
      <c r="M19" s="20">
        <f>J19*I19/2/1000</f>
        <v>0</v>
      </c>
      <c r="N19" s="21">
        <f>+L19+M19</f>
        <v>2877600.0000000005</v>
      </c>
      <c r="O19" s="20">
        <f>+N19*19%</f>
        <v>546744.00000000012</v>
      </c>
      <c r="P19" s="21">
        <f>+N19+O19</f>
        <v>3424344.0000000005</v>
      </c>
      <c r="Q19" s="22">
        <f>+P19/365*$P$6</f>
        <v>2814529.3150684936</v>
      </c>
    </row>
    <row r="20" spans="2:17" ht="20.25" customHeight="1">
      <c r="B20" s="45" t="s">
        <v>10</v>
      </c>
      <c r="C20" s="23" t="e">
        <f>SUM(C8:C19)</f>
        <v>#REF!</v>
      </c>
      <c r="D20" s="57"/>
      <c r="E20" s="23"/>
      <c r="F20" s="23"/>
      <c r="G20" s="23"/>
      <c r="H20" s="23"/>
      <c r="I20" s="66"/>
      <c r="J20" s="23" t="e">
        <f t="shared" ref="J20:Q20" si="9">SUM(J8:J19)</f>
        <v>#REF!</v>
      </c>
      <c r="K20" s="24" t="e">
        <f t="shared" si="9"/>
        <v>#REF!</v>
      </c>
      <c r="L20" s="24" t="e">
        <f t="shared" si="9"/>
        <v>#REF!</v>
      </c>
      <c r="M20" s="24" t="e">
        <f t="shared" si="9"/>
        <v>#REF!</v>
      </c>
      <c r="N20" s="24" t="e">
        <f t="shared" si="9"/>
        <v>#REF!</v>
      </c>
      <c r="O20" s="24" t="e">
        <f t="shared" si="9"/>
        <v>#REF!</v>
      </c>
      <c r="P20" s="24" t="e">
        <f t="shared" si="9"/>
        <v>#REF!</v>
      </c>
      <c r="Q20" s="25" t="e">
        <f t="shared" si="9"/>
        <v>#REF!</v>
      </c>
    </row>
    <row r="21" spans="2:17">
      <c r="B21" s="31" t="s">
        <v>11</v>
      </c>
      <c r="C21" s="34">
        <v>200000000</v>
      </c>
      <c r="D21" s="53">
        <v>4</v>
      </c>
      <c r="E21" s="53">
        <v>7</v>
      </c>
      <c r="F21" s="53">
        <v>6</v>
      </c>
      <c r="G21" s="60">
        <v>5</v>
      </c>
      <c r="H21" s="60">
        <v>7</v>
      </c>
      <c r="I21" s="66">
        <f>SUM(D21:H21)/5*0.9568</f>
        <v>5.5494399999999997</v>
      </c>
      <c r="J21" s="20">
        <v>0</v>
      </c>
      <c r="K21" s="21">
        <f>+C21+J21</f>
        <v>200000000</v>
      </c>
      <c r="L21" s="20">
        <f>+C21*I21/100</f>
        <v>11098880</v>
      </c>
      <c r="M21" s="20">
        <v>0</v>
      </c>
      <c r="N21" s="21">
        <f t="shared" ref="N21:N28" si="10">+L21+M21</f>
        <v>11098880</v>
      </c>
      <c r="O21" s="20">
        <f t="shared" ref="O21:O28" si="11">+N21*19%</f>
        <v>2108787.2000000002</v>
      </c>
      <c r="P21" s="21">
        <f t="shared" ref="P21:P28" si="12">+N21+O21</f>
        <v>13207667.199999999</v>
      </c>
      <c r="Q21" s="22">
        <f t="shared" ref="Q21:Q26" si="13">+P21/365*$P$6</f>
        <v>10855616.876712328</v>
      </c>
    </row>
    <row r="22" spans="2:17">
      <c r="B22" s="32" t="s">
        <v>12</v>
      </c>
      <c r="C22" s="21">
        <v>300000000</v>
      </c>
      <c r="D22" s="53">
        <v>0.4</v>
      </c>
      <c r="E22" s="53">
        <v>0.56000000000000005</v>
      </c>
      <c r="F22" s="53">
        <v>0.6</v>
      </c>
      <c r="G22" s="61">
        <v>0.15</v>
      </c>
      <c r="H22" s="60">
        <v>0.5</v>
      </c>
      <c r="I22" s="66">
        <f>SUM(D22:H22)/5</f>
        <v>0.442</v>
      </c>
      <c r="J22" s="20">
        <v>0</v>
      </c>
      <c r="K22" s="21">
        <f>+C22+J22</f>
        <v>300000000</v>
      </c>
      <c r="L22" s="20">
        <f>+C22*I22/100</f>
        <v>1326000</v>
      </c>
      <c r="M22" s="20">
        <v>0</v>
      </c>
      <c r="N22" s="21">
        <f t="shared" si="10"/>
        <v>1326000</v>
      </c>
      <c r="O22" s="20">
        <f t="shared" si="11"/>
        <v>251940</v>
      </c>
      <c r="P22" s="21">
        <f t="shared" si="12"/>
        <v>1577940</v>
      </c>
      <c r="Q22" s="22">
        <f t="shared" si="13"/>
        <v>1296936.98630137</v>
      </c>
    </row>
    <row r="23" spans="2:17">
      <c r="B23" s="33" t="s">
        <v>317</v>
      </c>
      <c r="C23" s="52" t="s">
        <v>25</v>
      </c>
      <c r="D23" s="53">
        <v>1.75</v>
      </c>
      <c r="E23" s="53">
        <v>0.9</v>
      </c>
      <c r="F23" s="53">
        <v>1.2</v>
      </c>
      <c r="G23" s="60">
        <v>0.8</v>
      </c>
      <c r="H23" s="60">
        <v>0.5</v>
      </c>
      <c r="I23" s="66">
        <f>SUM(D23:H23)/5</f>
        <v>1.0299999999999998</v>
      </c>
      <c r="J23" s="20">
        <v>0</v>
      </c>
      <c r="K23" s="21">
        <v>200000000</v>
      </c>
      <c r="L23" s="20">
        <f>+K23*I23/100</f>
        <v>2059999.9999999998</v>
      </c>
      <c r="M23" s="20">
        <v>0</v>
      </c>
      <c r="N23" s="21">
        <f t="shared" si="10"/>
        <v>2059999.9999999998</v>
      </c>
      <c r="O23" s="20">
        <f t="shared" si="11"/>
        <v>391399.99999999994</v>
      </c>
      <c r="P23" s="21">
        <f t="shared" si="12"/>
        <v>2451399.9999999995</v>
      </c>
      <c r="Q23" s="22">
        <f t="shared" si="13"/>
        <v>2014849.3150684927</v>
      </c>
    </row>
    <row r="24" spans="2:17">
      <c r="B24" s="33" t="s">
        <v>13</v>
      </c>
      <c r="C24" s="21">
        <v>300000000</v>
      </c>
      <c r="D24" s="53">
        <v>5.5</v>
      </c>
      <c r="E24" s="53">
        <v>8</v>
      </c>
      <c r="F24" s="53">
        <v>8.5</v>
      </c>
      <c r="G24" s="60">
        <v>3.5</v>
      </c>
      <c r="H24" s="60">
        <v>8</v>
      </c>
      <c r="I24" s="66">
        <f>SUM(D24:H24)/5</f>
        <v>6.7</v>
      </c>
      <c r="J24" s="20">
        <v>0</v>
      </c>
      <c r="K24" s="21">
        <f>+C24+J24</f>
        <v>300000000</v>
      </c>
      <c r="L24" s="20">
        <f>+C24*I24/100</f>
        <v>20100000</v>
      </c>
      <c r="M24" s="20">
        <v>0</v>
      </c>
      <c r="N24" s="21">
        <f t="shared" si="10"/>
        <v>20100000</v>
      </c>
      <c r="O24" s="20">
        <f t="shared" si="11"/>
        <v>3819000</v>
      </c>
      <c r="P24" s="21">
        <f t="shared" si="12"/>
        <v>23919000</v>
      </c>
      <c r="Q24" s="22">
        <f t="shared" si="13"/>
        <v>19659452.05479452</v>
      </c>
    </row>
    <row r="25" spans="2:17">
      <c r="B25" s="33" t="s">
        <v>23</v>
      </c>
      <c r="C25" s="21">
        <v>2510181103</v>
      </c>
      <c r="D25" s="53">
        <v>1.7</v>
      </c>
      <c r="E25" s="53">
        <v>0.8</v>
      </c>
      <c r="F25" s="53">
        <v>0.75</v>
      </c>
      <c r="G25" s="60">
        <v>0.7</v>
      </c>
      <c r="H25" s="60">
        <v>0.8</v>
      </c>
      <c r="I25" s="66">
        <f>SUM(D25:H25)/5</f>
        <v>0.95</v>
      </c>
      <c r="J25" s="20">
        <v>0</v>
      </c>
      <c r="K25" s="21">
        <f>+C25+J25</f>
        <v>2510181103</v>
      </c>
      <c r="L25" s="20">
        <f>+C25*I25/100</f>
        <v>23846720.478499997</v>
      </c>
      <c r="M25" s="20">
        <v>0</v>
      </c>
      <c r="N25" s="21">
        <f t="shared" si="10"/>
        <v>23846720.478499997</v>
      </c>
      <c r="O25" s="20">
        <f t="shared" si="11"/>
        <v>4530876.8909149999</v>
      </c>
      <c r="P25" s="21">
        <f t="shared" si="12"/>
        <v>28377597.369414996</v>
      </c>
      <c r="Q25" s="22">
        <f t="shared" si="13"/>
        <v>23324052.632395886</v>
      </c>
    </row>
    <row r="26" spans="2:17">
      <c r="B26" s="33" t="s">
        <v>66</v>
      </c>
      <c r="C26" s="21">
        <v>50000000</v>
      </c>
      <c r="D26" s="53">
        <v>0.2</v>
      </c>
      <c r="E26" s="53">
        <v>0.25</v>
      </c>
      <c r="F26" s="53">
        <v>0.18</v>
      </c>
      <c r="G26" s="60">
        <v>0.3</v>
      </c>
      <c r="H26" s="60">
        <v>0.25</v>
      </c>
      <c r="I26" s="66">
        <f>SUM(D26:H26)/5</f>
        <v>0.23599999999999999</v>
      </c>
      <c r="J26" s="20">
        <v>0</v>
      </c>
      <c r="K26" s="21">
        <f>+C26+J26</f>
        <v>50000000</v>
      </c>
      <c r="L26" s="20">
        <f>+C26*I26/100</f>
        <v>118000</v>
      </c>
      <c r="M26" s="20">
        <v>0</v>
      </c>
      <c r="N26" s="21">
        <f t="shared" si="10"/>
        <v>118000</v>
      </c>
      <c r="O26" s="20">
        <f t="shared" si="11"/>
        <v>22420</v>
      </c>
      <c r="P26" s="21">
        <f t="shared" si="12"/>
        <v>140420</v>
      </c>
      <c r="Q26" s="22">
        <f t="shared" si="13"/>
        <v>115413.69863013698</v>
      </c>
    </row>
    <row r="27" spans="2:17">
      <c r="B27" s="33" t="s">
        <v>24</v>
      </c>
      <c r="C27" s="21">
        <f>'RELACIÓN AUTOS'!M38</f>
        <v>0</v>
      </c>
      <c r="D27" s="53">
        <v>4</v>
      </c>
      <c r="E27" s="53">
        <v>2.7</v>
      </c>
      <c r="F27" s="53">
        <v>10</v>
      </c>
      <c r="G27" s="60">
        <v>8.5</v>
      </c>
      <c r="H27" s="60">
        <v>8</v>
      </c>
      <c r="I27" s="66">
        <f>SUM(D27:H27)/5*0.8</f>
        <v>5.3120000000000012</v>
      </c>
      <c r="J27" s="20">
        <v>0</v>
      </c>
      <c r="K27" s="21">
        <f>+C27+J27</f>
        <v>0</v>
      </c>
      <c r="L27" s="20">
        <f>+C27*I27/100</f>
        <v>0</v>
      </c>
      <c r="M27" s="20">
        <v>0</v>
      </c>
      <c r="N27" s="21">
        <f t="shared" si="10"/>
        <v>0</v>
      </c>
      <c r="O27" s="20">
        <f t="shared" si="11"/>
        <v>0</v>
      </c>
      <c r="P27" s="21">
        <f t="shared" si="12"/>
        <v>0</v>
      </c>
      <c r="Q27" s="22">
        <f>+P27/365*$P$6</f>
        <v>0</v>
      </c>
    </row>
    <row r="28" spans="2:17" ht="25.5">
      <c r="B28" s="33" t="s">
        <v>67</v>
      </c>
      <c r="C28" s="21">
        <f>'RELACIÓN VG'!B22</f>
        <v>1774430320</v>
      </c>
      <c r="D28" s="53">
        <v>0.9</v>
      </c>
      <c r="E28" s="53">
        <v>0.98</v>
      </c>
      <c r="F28" s="53">
        <v>0.95</v>
      </c>
      <c r="G28" s="60">
        <v>0.85</v>
      </c>
      <c r="H28" s="60">
        <v>0.8</v>
      </c>
      <c r="I28" s="66">
        <f>SUM(D28:H28)/5*0.9</f>
        <v>0.80640000000000012</v>
      </c>
      <c r="J28" s="20">
        <v>0</v>
      </c>
      <c r="K28" s="21">
        <f>C28</f>
        <v>1774430320</v>
      </c>
      <c r="L28" s="20">
        <f>+C28*I28/100</f>
        <v>14309006.100480001</v>
      </c>
      <c r="M28" s="20">
        <v>0</v>
      </c>
      <c r="N28" s="21">
        <f t="shared" si="10"/>
        <v>14309006.100480001</v>
      </c>
      <c r="O28" s="20">
        <f t="shared" si="11"/>
        <v>2718711.1590912002</v>
      </c>
      <c r="P28" s="21">
        <f t="shared" si="12"/>
        <v>17027717.259571202</v>
      </c>
      <c r="Q28" s="22">
        <f>+P28/365*$P$6</f>
        <v>13995384.048962632</v>
      </c>
    </row>
    <row r="29" spans="2:17">
      <c r="B29" s="33" t="s">
        <v>340</v>
      </c>
      <c r="C29" s="52" t="s">
        <v>26</v>
      </c>
      <c r="D29" s="53"/>
      <c r="E29" s="53"/>
      <c r="F29" s="53"/>
      <c r="G29" s="35"/>
      <c r="H29" s="35"/>
      <c r="I29" s="66"/>
      <c r="J29" s="20"/>
      <c r="K29" s="21"/>
      <c r="L29" s="20"/>
      <c r="M29" s="20"/>
      <c r="N29" s="21"/>
      <c r="O29" s="20"/>
      <c r="P29" s="21" t="e">
        <f>'RELACIÓN SOAT '!#REF!</f>
        <v>#REF!</v>
      </c>
      <c r="Q29" s="22" t="e">
        <f>'RELACIÓN SOAT '!#REF!</f>
        <v>#REF!</v>
      </c>
    </row>
    <row r="30" spans="2:17" ht="19.5" customHeight="1" thickBot="1">
      <c r="B30" s="26"/>
      <c r="C30" s="155"/>
      <c r="D30" s="156"/>
      <c r="E30" s="156"/>
      <c r="F30" s="156"/>
      <c r="G30" s="156"/>
      <c r="H30" s="156"/>
      <c r="I30" s="156"/>
      <c r="J30" s="156"/>
      <c r="K30" s="157"/>
      <c r="L30" s="27" t="e">
        <f>SUM(L20:L25)</f>
        <v>#REF!</v>
      </c>
      <c r="M30" s="27" t="e">
        <f>SUM(M20:M25)</f>
        <v>#REF!</v>
      </c>
      <c r="N30" s="27" t="e">
        <f>SUM(N20:N25)</f>
        <v>#REF!</v>
      </c>
      <c r="O30" s="27" t="e">
        <f>SUM(O20:O25)</f>
        <v>#REF!</v>
      </c>
      <c r="P30" s="27" t="e">
        <f>SUM(P20:P29)</f>
        <v>#REF!</v>
      </c>
      <c r="Q30" s="51" t="e">
        <f>SUM(Q20:Q29)</f>
        <v>#REF!</v>
      </c>
    </row>
    <row r="31" spans="2:17" ht="27" customHeight="1">
      <c r="B31" s="28"/>
      <c r="C31" s="29"/>
      <c r="D31" s="58"/>
      <c r="E31" s="29"/>
      <c r="F31" s="29"/>
      <c r="G31" s="29"/>
      <c r="H31" s="29"/>
    </row>
    <row r="32" spans="2:17">
      <c r="I32" s="30"/>
      <c r="J32" s="30"/>
      <c r="K32" s="30"/>
    </row>
    <row r="33" spans="9:11">
      <c r="I33" s="30"/>
      <c r="J33" s="30"/>
      <c r="K33" s="30"/>
    </row>
    <row r="34" spans="9:11">
      <c r="I34" s="30"/>
      <c r="J34" s="30"/>
      <c r="K34" s="30"/>
    </row>
    <row r="35" spans="9:11">
      <c r="I35" s="30"/>
      <c r="J35" s="30"/>
      <c r="K35" s="30"/>
    </row>
    <row r="36" spans="9:11">
      <c r="I36" s="30"/>
      <c r="J36" s="30"/>
      <c r="K36" s="30"/>
    </row>
  </sheetData>
  <mergeCells count="3">
    <mergeCell ref="B1:Q2"/>
    <mergeCell ref="B3:G3"/>
    <mergeCell ref="C30:K30"/>
  </mergeCells>
  <phoneticPr fontId="38" type="noConversion"/>
  <pageMargins left="0.70866141732283472" right="0.70866141732283472" top="0.74803149606299213" bottom="0.74803149606299213" header="0.31496062992125984" footer="0.31496062992125984"/>
  <pageSetup paperSize="9" scale="51" orientation="landscape" r:id="rId1"/>
  <ignoredErrors>
    <ignoredError sqref="I21:I22 I25:I26 I8:I14 I18:I19 I15:I16" formulaRange="1"/>
    <ignoredError sqref="N20 P20:Q20 O27:O28 K20 L23 O8:O26" formula="1"/>
    <ignoredError sqref="I24" formula="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4"/>
  <sheetViews>
    <sheetView showGridLines="0" tabSelected="1" workbookViewId="0">
      <selection activeCell="C17" sqref="C17"/>
    </sheetView>
  </sheetViews>
  <sheetFormatPr baseColWidth="10" defaultColWidth="9.140625" defaultRowHeight="15"/>
  <cols>
    <col min="2" max="2" width="42.42578125" customWidth="1"/>
    <col min="3" max="3" width="42.140625" customWidth="1"/>
    <col min="4" max="4" width="17.85546875" style="77" bestFit="1" customWidth="1"/>
    <col min="5" max="5" width="16.85546875" bestFit="1" customWidth="1"/>
    <col min="6" max="6" width="26.5703125" customWidth="1"/>
    <col min="7" max="7" width="16.85546875" bestFit="1" customWidth="1"/>
    <col min="8" max="8" width="13.140625" bestFit="1" customWidth="1"/>
    <col min="9" max="9" width="11.5703125" bestFit="1" customWidth="1"/>
    <col min="258" max="258" width="42.42578125" customWidth="1"/>
    <col min="259" max="259" width="42.140625" customWidth="1"/>
    <col min="260" max="260" width="17.85546875" bestFit="1" customWidth="1"/>
    <col min="261" max="261" width="16.42578125" bestFit="1" customWidth="1"/>
    <col min="514" max="514" width="42.42578125" customWidth="1"/>
    <col min="515" max="515" width="42.140625" customWidth="1"/>
    <col min="516" max="516" width="17.85546875" bestFit="1" customWidth="1"/>
    <col min="517" max="517" width="16.42578125" bestFit="1" customWidth="1"/>
    <col min="770" max="770" width="42.42578125" customWidth="1"/>
    <col min="771" max="771" width="42.140625" customWidth="1"/>
    <col min="772" max="772" width="17.85546875" bestFit="1" customWidth="1"/>
    <col min="773" max="773" width="16.42578125" bestFit="1" customWidth="1"/>
    <col min="1026" max="1026" width="42.42578125" customWidth="1"/>
    <col min="1027" max="1027" width="42.140625" customWidth="1"/>
    <col min="1028" max="1028" width="17.85546875" bestFit="1" customWidth="1"/>
    <col min="1029" max="1029" width="16.42578125" bestFit="1" customWidth="1"/>
    <col min="1282" max="1282" width="42.42578125" customWidth="1"/>
    <col min="1283" max="1283" width="42.140625" customWidth="1"/>
    <col min="1284" max="1284" width="17.85546875" bestFit="1" customWidth="1"/>
    <col min="1285" max="1285" width="16.42578125" bestFit="1" customWidth="1"/>
    <col min="1538" max="1538" width="42.42578125" customWidth="1"/>
    <col min="1539" max="1539" width="42.140625" customWidth="1"/>
    <col min="1540" max="1540" width="17.85546875" bestFit="1" customWidth="1"/>
    <col min="1541" max="1541" width="16.42578125" bestFit="1" customWidth="1"/>
    <col min="1794" max="1794" width="42.42578125" customWidth="1"/>
    <col min="1795" max="1795" width="42.140625" customWidth="1"/>
    <col min="1796" max="1796" width="17.85546875" bestFit="1" customWidth="1"/>
    <col min="1797" max="1797" width="16.42578125" bestFit="1" customWidth="1"/>
    <col min="2050" max="2050" width="42.42578125" customWidth="1"/>
    <col min="2051" max="2051" width="42.140625" customWidth="1"/>
    <col min="2052" max="2052" width="17.85546875" bestFit="1" customWidth="1"/>
    <col min="2053" max="2053" width="16.42578125" bestFit="1" customWidth="1"/>
    <col min="2306" max="2306" width="42.42578125" customWidth="1"/>
    <col min="2307" max="2307" width="42.140625" customWidth="1"/>
    <col min="2308" max="2308" width="17.85546875" bestFit="1" customWidth="1"/>
    <col min="2309" max="2309" width="16.42578125" bestFit="1" customWidth="1"/>
    <col min="2562" max="2562" width="42.42578125" customWidth="1"/>
    <col min="2563" max="2563" width="42.140625" customWidth="1"/>
    <col min="2564" max="2564" width="17.85546875" bestFit="1" customWidth="1"/>
    <col min="2565" max="2565" width="16.42578125" bestFit="1" customWidth="1"/>
    <col min="2818" max="2818" width="42.42578125" customWidth="1"/>
    <col min="2819" max="2819" width="42.140625" customWidth="1"/>
    <col min="2820" max="2820" width="17.85546875" bestFit="1" customWidth="1"/>
    <col min="2821" max="2821" width="16.42578125" bestFit="1" customWidth="1"/>
    <col min="3074" max="3074" width="42.42578125" customWidth="1"/>
    <col min="3075" max="3075" width="42.140625" customWidth="1"/>
    <col min="3076" max="3076" width="17.85546875" bestFit="1" customWidth="1"/>
    <col min="3077" max="3077" width="16.42578125" bestFit="1" customWidth="1"/>
    <col min="3330" max="3330" width="42.42578125" customWidth="1"/>
    <col min="3331" max="3331" width="42.140625" customWidth="1"/>
    <col min="3332" max="3332" width="17.85546875" bestFit="1" customWidth="1"/>
    <col min="3333" max="3333" width="16.42578125" bestFit="1" customWidth="1"/>
    <col min="3586" max="3586" width="42.42578125" customWidth="1"/>
    <col min="3587" max="3587" width="42.140625" customWidth="1"/>
    <col min="3588" max="3588" width="17.85546875" bestFit="1" customWidth="1"/>
    <col min="3589" max="3589" width="16.42578125" bestFit="1" customWidth="1"/>
    <col min="3842" max="3842" width="42.42578125" customWidth="1"/>
    <col min="3843" max="3843" width="42.140625" customWidth="1"/>
    <col min="3844" max="3844" width="17.85546875" bestFit="1" customWidth="1"/>
    <col min="3845" max="3845" width="16.42578125" bestFit="1" customWidth="1"/>
    <col min="4098" max="4098" width="42.42578125" customWidth="1"/>
    <col min="4099" max="4099" width="42.140625" customWidth="1"/>
    <col min="4100" max="4100" width="17.85546875" bestFit="1" customWidth="1"/>
    <col min="4101" max="4101" width="16.42578125" bestFit="1" customWidth="1"/>
    <col min="4354" max="4354" width="42.42578125" customWidth="1"/>
    <col min="4355" max="4355" width="42.140625" customWidth="1"/>
    <col min="4356" max="4356" width="17.85546875" bestFit="1" customWidth="1"/>
    <col min="4357" max="4357" width="16.42578125" bestFit="1" customWidth="1"/>
    <col min="4610" max="4610" width="42.42578125" customWidth="1"/>
    <col min="4611" max="4611" width="42.140625" customWidth="1"/>
    <col min="4612" max="4612" width="17.85546875" bestFit="1" customWidth="1"/>
    <col min="4613" max="4613" width="16.42578125" bestFit="1" customWidth="1"/>
    <col min="4866" max="4866" width="42.42578125" customWidth="1"/>
    <col min="4867" max="4867" width="42.140625" customWidth="1"/>
    <col min="4868" max="4868" width="17.85546875" bestFit="1" customWidth="1"/>
    <col min="4869" max="4869" width="16.42578125" bestFit="1" customWidth="1"/>
    <col min="5122" max="5122" width="42.42578125" customWidth="1"/>
    <col min="5123" max="5123" width="42.140625" customWidth="1"/>
    <col min="5124" max="5124" width="17.85546875" bestFit="1" customWidth="1"/>
    <col min="5125" max="5125" width="16.42578125" bestFit="1" customWidth="1"/>
    <col min="5378" max="5378" width="42.42578125" customWidth="1"/>
    <col min="5379" max="5379" width="42.140625" customWidth="1"/>
    <col min="5380" max="5380" width="17.85546875" bestFit="1" customWidth="1"/>
    <col min="5381" max="5381" width="16.42578125" bestFit="1" customWidth="1"/>
    <col min="5634" max="5634" width="42.42578125" customWidth="1"/>
    <col min="5635" max="5635" width="42.140625" customWidth="1"/>
    <col min="5636" max="5636" width="17.85546875" bestFit="1" customWidth="1"/>
    <col min="5637" max="5637" width="16.42578125" bestFit="1" customWidth="1"/>
    <col min="5890" max="5890" width="42.42578125" customWidth="1"/>
    <col min="5891" max="5891" width="42.140625" customWidth="1"/>
    <col min="5892" max="5892" width="17.85546875" bestFit="1" customWidth="1"/>
    <col min="5893" max="5893" width="16.42578125" bestFit="1" customWidth="1"/>
    <col min="6146" max="6146" width="42.42578125" customWidth="1"/>
    <col min="6147" max="6147" width="42.140625" customWidth="1"/>
    <col min="6148" max="6148" width="17.85546875" bestFit="1" customWidth="1"/>
    <col min="6149" max="6149" width="16.42578125" bestFit="1" customWidth="1"/>
    <col min="6402" max="6402" width="42.42578125" customWidth="1"/>
    <col min="6403" max="6403" width="42.140625" customWidth="1"/>
    <col min="6404" max="6404" width="17.85546875" bestFit="1" customWidth="1"/>
    <col min="6405" max="6405" width="16.42578125" bestFit="1" customWidth="1"/>
    <col min="6658" max="6658" width="42.42578125" customWidth="1"/>
    <col min="6659" max="6659" width="42.140625" customWidth="1"/>
    <col min="6660" max="6660" width="17.85546875" bestFit="1" customWidth="1"/>
    <col min="6661" max="6661" width="16.42578125" bestFit="1" customWidth="1"/>
    <col min="6914" max="6914" width="42.42578125" customWidth="1"/>
    <col min="6915" max="6915" width="42.140625" customWidth="1"/>
    <col min="6916" max="6916" width="17.85546875" bestFit="1" customWidth="1"/>
    <col min="6917" max="6917" width="16.42578125" bestFit="1" customWidth="1"/>
    <col min="7170" max="7170" width="42.42578125" customWidth="1"/>
    <col min="7171" max="7171" width="42.140625" customWidth="1"/>
    <col min="7172" max="7172" width="17.85546875" bestFit="1" customWidth="1"/>
    <col min="7173" max="7173" width="16.42578125" bestFit="1" customWidth="1"/>
    <col min="7426" max="7426" width="42.42578125" customWidth="1"/>
    <col min="7427" max="7427" width="42.140625" customWidth="1"/>
    <col min="7428" max="7428" width="17.85546875" bestFit="1" customWidth="1"/>
    <col min="7429" max="7429" width="16.42578125" bestFit="1" customWidth="1"/>
    <col min="7682" max="7682" width="42.42578125" customWidth="1"/>
    <col min="7683" max="7683" width="42.140625" customWidth="1"/>
    <col min="7684" max="7684" width="17.85546875" bestFit="1" customWidth="1"/>
    <col min="7685" max="7685" width="16.42578125" bestFit="1" customWidth="1"/>
    <col min="7938" max="7938" width="42.42578125" customWidth="1"/>
    <col min="7939" max="7939" width="42.140625" customWidth="1"/>
    <col min="7940" max="7940" width="17.85546875" bestFit="1" customWidth="1"/>
    <col min="7941" max="7941" width="16.42578125" bestFit="1" customWidth="1"/>
    <col min="8194" max="8194" width="42.42578125" customWidth="1"/>
    <col min="8195" max="8195" width="42.140625" customWidth="1"/>
    <col min="8196" max="8196" width="17.85546875" bestFit="1" customWidth="1"/>
    <col min="8197" max="8197" width="16.42578125" bestFit="1" customWidth="1"/>
    <col min="8450" max="8450" width="42.42578125" customWidth="1"/>
    <col min="8451" max="8451" width="42.140625" customWidth="1"/>
    <col min="8452" max="8452" width="17.85546875" bestFit="1" customWidth="1"/>
    <col min="8453" max="8453" width="16.42578125" bestFit="1" customWidth="1"/>
    <col min="8706" max="8706" width="42.42578125" customWidth="1"/>
    <col min="8707" max="8707" width="42.140625" customWidth="1"/>
    <col min="8708" max="8708" width="17.85546875" bestFit="1" customWidth="1"/>
    <col min="8709" max="8709" width="16.42578125" bestFit="1" customWidth="1"/>
    <col min="8962" max="8962" width="42.42578125" customWidth="1"/>
    <col min="8963" max="8963" width="42.140625" customWidth="1"/>
    <col min="8964" max="8964" width="17.85546875" bestFit="1" customWidth="1"/>
    <col min="8965" max="8965" width="16.42578125" bestFit="1" customWidth="1"/>
    <col min="9218" max="9218" width="42.42578125" customWidth="1"/>
    <col min="9219" max="9219" width="42.140625" customWidth="1"/>
    <col min="9220" max="9220" width="17.85546875" bestFit="1" customWidth="1"/>
    <col min="9221" max="9221" width="16.42578125" bestFit="1" customWidth="1"/>
    <col min="9474" max="9474" width="42.42578125" customWidth="1"/>
    <col min="9475" max="9475" width="42.140625" customWidth="1"/>
    <col min="9476" max="9476" width="17.85546875" bestFit="1" customWidth="1"/>
    <col min="9477" max="9477" width="16.42578125" bestFit="1" customWidth="1"/>
    <col min="9730" max="9730" width="42.42578125" customWidth="1"/>
    <col min="9731" max="9731" width="42.140625" customWidth="1"/>
    <col min="9732" max="9732" width="17.85546875" bestFit="1" customWidth="1"/>
    <col min="9733" max="9733" width="16.42578125" bestFit="1" customWidth="1"/>
    <col min="9986" max="9986" width="42.42578125" customWidth="1"/>
    <col min="9987" max="9987" width="42.140625" customWidth="1"/>
    <col min="9988" max="9988" width="17.85546875" bestFit="1" customWidth="1"/>
    <col min="9989" max="9989" width="16.42578125" bestFit="1" customWidth="1"/>
    <col min="10242" max="10242" width="42.42578125" customWidth="1"/>
    <col min="10243" max="10243" width="42.140625" customWidth="1"/>
    <col min="10244" max="10244" width="17.85546875" bestFit="1" customWidth="1"/>
    <col min="10245" max="10245" width="16.42578125" bestFit="1" customWidth="1"/>
    <col min="10498" max="10498" width="42.42578125" customWidth="1"/>
    <col min="10499" max="10499" width="42.140625" customWidth="1"/>
    <col min="10500" max="10500" width="17.85546875" bestFit="1" customWidth="1"/>
    <col min="10501" max="10501" width="16.42578125" bestFit="1" customWidth="1"/>
    <col min="10754" max="10754" width="42.42578125" customWidth="1"/>
    <col min="10755" max="10755" width="42.140625" customWidth="1"/>
    <col min="10756" max="10756" width="17.85546875" bestFit="1" customWidth="1"/>
    <col min="10757" max="10757" width="16.42578125" bestFit="1" customWidth="1"/>
    <col min="11010" max="11010" width="42.42578125" customWidth="1"/>
    <col min="11011" max="11011" width="42.140625" customWidth="1"/>
    <col min="11012" max="11012" width="17.85546875" bestFit="1" customWidth="1"/>
    <col min="11013" max="11013" width="16.42578125" bestFit="1" customWidth="1"/>
    <col min="11266" max="11266" width="42.42578125" customWidth="1"/>
    <col min="11267" max="11267" width="42.140625" customWidth="1"/>
    <col min="11268" max="11268" width="17.85546875" bestFit="1" customWidth="1"/>
    <col min="11269" max="11269" width="16.42578125" bestFit="1" customWidth="1"/>
    <col min="11522" max="11522" width="42.42578125" customWidth="1"/>
    <col min="11523" max="11523" width="42.140625" customWidth="1"/>
    <col min="11524" max="11524" width="17.85546875" bestFit="1" customWidth="1"/>
    <col min="11525" max="11525" width="16.42578125" bestFit="1" customWidth="1"/>
    <col min="11778" max="11778" width="42.42578125" customWidth="1"/>
    <col min="11779" max="11779" width="42.140625" customWidth="1"/>
    <col min="11780" max="11780" width="17.85546875" bestFit="1" customWidth="1"/>
    <col min="11781" max="11781" width="16.42578125" bestFit="1" customWidth="1"/>
    <col min="12034" max="12034" width="42.42578125" customWidth="1"/>
    <col min="12035" max="12035" width="42.140625" customWidth="1"/>
    <col min="12036" max="12036" width="17.85546875" bestFit="1" customWidth="1"/>
    <col min="12037" max="12037" width="16.42578125" bestFit="1" customWidth="1"/>
    <col min="12290" max="12290" width="42.42578125" customWidth="1"/>
    <col min="12291" max="12291" width="42.140625" customWidth="1"/>
    <col min="12292" max="12292" width="17.85546875" bestFit="1" customWidth="1"/>
    <col min="12293" max="12293" width="16.42578125" bestFit="1" customWidth="1"/>
    <col min="12546" max="12546" width="42.42578125" customWidth="1"/>
    <col min="12547" max="12547" width="42.140625" customWidth="1"/>
    <col min="12548" max="12548" width="17.85546875" bestFit="1" customWidth="1"/>
    <col min="12549" max="12549" width="16.42578125" bestFit="1" customWidth="1"/>
    <col min="12802" max="12802" width="42.42578125" customWidth="1"/>
    <col min="12803" max="12803" width="42.140625" customWidth="1"/>
    <col min="12804" max="12804" width="17.85546875" bestFit="1" customWidth="1"/>
    <col min="12805" max="12805" width="16.42578125" bestFit="1" customWidth="1"/>
    <col min="13058" max="13058" width="42.42578125" customWidth="1"/>
    <col min="13059" max="13059" width="42.140625" customWidth="1"/>
    <col min="13060" max="13060" width="17.85546875" bestFit="1" customWidth="1"/>
    <col min="13061" max="13061" width="16.42578125" bestFit="1" customWidth="1"/>
    <col min="13314" max="13314" width="42.42578125" customWidth="1"/>
    <col min="13315" max="13315" width="42.140625" customWidth="1"/>
    <col min="13316" max="13316" width="17.85546875" bestFit="1" customWidth="1"/>
    <col min="13317" max="13317" width="16.42578125" bestFit="1" customWidth="1"/>
    <col min="13570" max="13570" width="42.42578125" customWidth="1"/>
    <col min="13571" max="13571" width="42.140625" customWidth="1"/>
    <col min="13572" max="13572" width="17.85546875" bestFit="1" customWidth="1"/>
    <col min="13573" max="13573" width="16.42578125" bestFit="1" customWidth="1"/>
    <col min="13826" max="13826" width="42.42578125" customWidth="1"/>
    <col min="13827" max="13827" width="42.140625" customWidth="1"/>
    <col min="13828" max="13828" width="17.85546875" bestFit="1" customWidth="1"/>
    <col min="13829" max="13829" width="16.42578125" bestFit="1" customWidth="1"/>
    <col min="14082" max="14082" width="42.42578125" customWidth="1"/>
    <col min="14083" max="14083" width="42.140625" customWidth="1"/>
    <col min="14084" max="14084" width="17.85546875" bestFit="1" customWidth="1"/>
    <col min="14085" max="14085" width="16.42578125" bestFit="1" customWidth="1"/>
    <col min="14338" max="14338" width="42.42578125" customWidth="1"/>
    <col min="14339" max="14339" width="42.140625" customWidth="1"/>
    <col min="14340" max="14340" width="17.85546875" bestFit="1" customWidth="1"/>
    <col min="14341" max="14341" width="16.42578125" bestFit="1" customWidth="1"/>
    <col min="14594" max="14594" width="42.42578125" customWidth="1"/>
    <col min="14595" max="14595" width="42.140625" customWidth="1"/>
    <col min="14596" max="14596" width="17.85546875" bestFit="1" customWidth="1"/>
    <col min="14597" max="14597" width="16.42578125" bestFit="1" customWidth="1"/>
    <col min="14850" max="14850" width="42.42578125" customWidth="1"/>
    <col min="14851" max="14851" width="42.140625" customWidth="1"/>
    <col min="14852" max="14852" width="17.85546875" bestFit="1" customWidth="1"/>
    <col min="14853" max="14853" width="16.42578125" bestFit="1" customWidth="1"/>
    <col min="15106" max="15106" width="42.42578125" customWidth="1"/>
    <col min="15107" max="15107" width="42.140625" customWidth="1"/>
    <col min="15108" max="15108" width="17.85546875" bestFit="1" customWidth="1"/>
    <col min="15109" max="15109" width="16.42578125" bestFit="1" customWidth="1"/>
    <col min="15362" max="15362" width="42.42578125" customWidth="1"/>
    <col min="15363" max="15363" width="42.140625" customWidth="1"/>
    <col min="15364" max="15364" width="17.85546875" bestFit="1" customWidth="1"/>
    <col min="15365" max="15365" width="16.42578125" bestFit="1" customWidth="1"/>
    <col min="15618" max="15618" width="42.42578125" customWidth="1"/>
    <col min="15619" max="15619" width="42.140625" customWidth="1"/>
    <col min="15620" max="15620" width="17.85546875" bestFit="1" customWidth="1"/>
    <col min="15621" max="15621" width="16.42578125" bestFit="1" customWidth="1"/>
    <col min="15874" max="15874" width="42.42578125" customWidth="1"/>
    <col min="15875" max="15875" width="42.140625" customWidth="1"/>
    <col min="15876" max="15876" width="17.85546875" bestFit="1" customWidth="1"/>
    <col min="15877" max="15877" width="16.42578125" bestFit="1" customWidth="1"/>
    <col min="16130" max="16130" width="42.42578125" customWidth="1"/>
    <col min="16131" max="16131" width="42.140625" customWidth="1"/>
    <col min="16132" max="16132" width="17.85546875" bestFit="1" customWidth="1"/>
    <col min="16133" max="16133" width="16.42578125" bestFit="1" customWidth="1"/>
  </cols>
  <sheetData>
    <row r="2" spans="2:9">
      <c r="B2" s="158" t="s">
        <v>68</v>
      </c>
      <c r="C2" s="158"/>
      <c r="D2" s="158"/>
    </row>
    <row r="3" spans="2:9" ht="7.5" customHeight="1">
      <c r="D3"/>
    </row>
    <row r="4" spans="2:9">
      <c r="B4" s="158" t="s">
        <v>69</v>
      </c>
      <c r="C4" s="158"/>
      <c r="D4" s="158"/>
    </row>
    <row r="5" spans="2:9" ht="15" customHeight="1">
      <c r="B5" s="159" t="s">
        <v>70</v>
      </c>
      <c r="C5" s="159"/>
      <c r="D5" s="159"/>
    </row>
    <row r="6" spans="2:9" ht="21.75" customHeight="1">
      <c r="B6" s="110" t="s">
        <v>27</v>
      </c>
      <c r="C6" s="111" t="s">
        <v>71</v>
      </c>
      <c r="D6" s="112" t="s">
        <v>72</v>
      </c>
      <c r="F6" s="178"/>
      <c r="G6" s="179"/>
    </row>
    <row r="7" spans="2:9" ht="16.5" customHeight="1">
      <c r="B7" s="67" t="s">
        <v>372</v>
      </c>
      <c r="C7" s="174">
        <f>[3]EDIFICIOS!B86</f>
        <v>52215629554</v>
      </c>
      <c r="D7" s="68">
        <f>+C7*5%</f>
        <v>2610781477.7000003</v>
      </c>
      <c r="E7" s="69"/>
      <c r="F7" s="178"/>
      <c r="G7" s="179"/>
    </row>
    <row r="8" spans="2:9" ht="29.1" customHeight="1">
      <c r="B8" s="70" t="s">
        <v>73</v>
      </c>
      <c r="C8" s="175">
        <v>367744944</v>
      </c>
      <c r="D8" s="68">
        <f>+C8*5%</f>
        <v>18387247.199999999</v>
      </c>
      <c r="E8" s="69"/>
      <c r="F8" s="178"/>
      <c r="G8" s="179"/>
      <c r="H8" s="172"/>
      <c r="I8" s="87"/>
    </row>
    <row r="9" spans="2:9" ht="13.35" customHeight="1">
      <c r="B9" s="73" t="s">
        <v>74</v>
      </c>
      <c r="C9" s="177"/>
      <c r="D9" s="74"/>
      <c r="F9" s="178"/>
      <c r="G9" s="179"/>
    </row>
    <row r="10" spans="2:9" ht="13.35" customHeight="1">
      <c r="B10" s="72" t="s">
        <v>371</v>
      </c>
      <c r="C10" s="176">
        <v>119437405</v>
      </c>
      <c r="D10" s="68">
        <f>+C10*5%</f>
        <v>5971870.25</v>
      </c>
      <c r="E10" s="136"/>
      <c r="F10" s="178"/>
      <c r="G10" s="179"/>
    </row>
    <row r="11" spans="2:9" ht="13.35" customHeight="1">
      <c r="B11" s="72" t="s">
        <v>370</v>
      </c>
      <c r="C11" s="176">
        <v>1849292383</v>
      </c>
      <c r="D11" s="71">
        <f>+C11*5%</f>
        <v>92464619.150000006</v>
      </c>
      <c r="F11" s="178"/>
      <c r="G11" s="179"/>
    </row>
    <row r="12" spans="2:9" ht="13.35" customHeight="1">
      <c r="B12" s="72" t="s">
        <v>75</v>
      </c>
      <c r="C12" s="176">
        <v>607974847</v>
      </c>
      <c r="D12" s="71">
        <f>+C12*5%</f>
        <v>30398742.350000001</v>
      </c>
      <c r="F12" s="178"/>
      <c r="G12" s="178"/>
    </row>
    <row r="13" spans="2:9" ht="13.35" customHeight="1">
      <c r="B13" s="72" t="s">
        <v>76</v>
      </c>
      <c r="C13" s="176">
        <v>24939720</v>
      </c>
      <c r="D13" s="71">
        <f>+C13*5%</f>
        <v>1246986</v>
      </c>
      <c r="F13" s="178"/>
      <c r="G13" s="180"/>
    </row>
    <row r="14" spans="2:9" ht="13.35" customHeight="1">
      <c r="B14" s="72" t="s">
        <v>369</v>
      </c>
      <c r="C14" s="176">
        <v>455767251</v>
      </c>
      <c r="D14" s="71">
        <f>+C14*5%</f>
        <v>22788362.550000001</v>
      </c>
      <c r="F14" s="181"/>
      <c r="G14" s="181"/>
    </row>
    <row r="15" spans="2:9" ht="13.35" customHeight="1">
      <c r="B15" s="72" t="s">
        <v>77</v>
      </c>
      <c r="C15" s="176">
        <v>5000000</v>
      </c>
      <c r="D15" s="71"/>
      <c r="F15" s="181"/>
      <c r="G15" s="181"/>
    </row>
    <row r="16" spans="2:9" ht="13.35" customHeight="1">
      <c r="B16" s="75" t="s">
        <v>78</v>
      </c>
      <c r="C16" s="177"/>
      <c r="D16" s="74"/>
      <c r="F16" s="181"/>
      <c r="G16" s="181"/>
    </row>
    <row r="17" spans="2:7">
      <c r="B17" s="72" t="s">
        <v>79</v>
      </c>
      <c r="C17" s="176">
        <v>25000000</v>
      </c>
      <c r="D17" s="71"/>
      <c r="E17" s="136"/>
      <c r="F17" s="182"/>
      <c r="G17" s="181"/>
    </row>
    <row r="18" spans="2:7">
      <c r="B18" s="72" t="s">
        <v>65</v>
      </c>
      <c r="C18" s="176">
        <v>10000000</v>
      </c>
      <c r="D18" s="71"/>
      <c r="F18" s="181"/>
      <c r="G18" s="181"/>
    </row>
    <row r="19" spans="2:7" ht="10.5" customHeight="1">
      <c r="B19" s="72"/>
      <c r="C19" s="76"/>
      <c r="D19" s="71"/>
      <c r="F19" s="181"/>
      <c r="G19" s="181"/>
    </row>
    <row r="20" spans="2:7" ht="26.45" customHeight="1">
      <c r="B20" s="109" t="s">
        <v>58</v>
      </c>
      <c r="C20" s="184">
        <f>SUM(C7:C18)</f>
        <v>55680786104</v>
      </c>
      <c r="D20" s="184">
        <f>SUM(D7:D19)</f>
        <v>2782039305.2000003</v>
      </c>
      <c r="E20" s="69"/>
      <c r="F20" s="182"/>
      <c r="G20" s="183"/>
    </row>
    <row r="23" spans="2:7">
      <c r="C23" s="78"/>
    </row>
    <row r="24" spans="2:7">
      <c r="C24" s="79"/>
    </row>
  </sheetData>
  <mergeCells count="3">
    <mergeCell ref="B2:D2"/>
    <mergeCell ref="B4:D4"/>
    <mergeCell ref="B5:D5"/>
  </mergeCells>
  <pageMargins left="0.70866141732283472" right="0.70866141732283472" top="0.74803149606299213" bottom="0.74803149606299213" header="0.31496062992125984" footer="0.31496062992125984"/>
  <pageSetup scale="9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1"/>
  <sheetViews>
    <sheetView showGridLines="0" topLeftCell="A66" workbookViewId="0">
      <selection activeCell="F83" sqref="F83"/>
    </sheetView>
  </sheetViews>
  <sheetFormatPr baseColWidth="10" defaultRowHeight="15"/>
  <cols>
    <col min="1" max="1" width="4.85546875" customWidth="1"/>
    <col min="2" max="2" width="78.5703125" customWidth="1"/>
    <col min="3" max="3" width="21" style="83" customWidth="1"/>
    <col min="4" max="4" width="15.140625" bestFit="1" customWidth="1"/>
    <col min="258" max="258" width="94" bestFit="1" customWidth="1"/>
    <col min="259" max="259" width="16.85546875" bestFit="1" customWidth="1"/>
    <col min="260" max="260" width="15.140625" bestFit="1" customWidth="1"/>
    <col min="514" max="514" width="94" bestFit="1" customWidth="1"/>
    <col min="515" max="515" width="16.85546875" bestFit="1" customWidth="1"/>
    <col min="516" max="516" width="15.140625" bestFit="1" customWidth="1"/>
    <col min="770" max="770" width="94" bestFit="1" customWidth="1"/>
    <col min="771" max="771" width="16.85546875" bestFit="1" customWidth="1"/>
    <col min="772" max="772" width="15.140625" bestFit="1" customWidth="1"/>
    <col min="1026" max="1026" width="94" bestFit="1" customWidth="1"/>
    <col min="1027" max="1027" width="16.85546875" bestFit="1" customWidth="1"/>
    <col min="1028" max="1028" width="15.140625" bestFit="1" customWidth="1"/>
    <col min="1282" max="1282" width="94" bestFit="1" customWidth="1"/>
    <col min="1283" max="1283" width="16.85546875" bestFit="1" customWidth="1"/>
    <col min="1284" max="1284" width="15.140625" bestFit="1" customWidth="1"/>
    <col min="1538" max="1538" width="94" bestFit="1" customWidth="1"/>
    <col min="1539" max="1539" width="16.85546875" bestFit="1" customWidth="1"/>
    <col min="1540" max="1540" width="15.140625" bestFit="1" customWidth="1"/>
    <col min="1794" max="1794" width="94" bestFit="1" customWidth="1"/>
    <col min="1795" max="1795" width="16.85546875" bestFit="1" customWidth="1"/>
    <col min="1796" max="1796" width="15.140625" bestFit="1" customWidth="1"/>
    <col min="2050" max="2050" width="94" bestFit="1" customWidth="1"/>
    <col min="2051" max="2051" width="16.85546875" bestFit="1" customWidth="1"/>
    <col min="2052" max="2052" width="15.140625" bestFit="1" customWidth="1"/>
    <col min="2306" max="2306" width="94" bestFit="1" customWidth="1"/>
    <col min="2307" max="2307" width="16.85546875" bestFit="1" customWidth="1"/>
    <col min="2308" max="2308" width="15.140625" bestFit="1" customWidth="1"/>
    <col min="2562" max="2562" width="94" bestFit="1" customWidth="1"/>
    <col min="2563" max="2563" width="16.85546875" bestFit="1" customWidth="1"/>
    <col min="2564" max="2564" width="15.140625" bestFit="1" customWidth="1"/>
    <col min="2818" max="2818" width="94" bestFit="1" customWidth="1"/>
    <col min="2819" max="2819" width="16.85546875" bestFit="1" customWidth="1"/>
    <col min="2820" max="2820" width="15.140625" bestFit="1" customWidth="1"/>
    <col min="3074" max="3074" width="94" bestFit="1" customWidth="1"/>
    <col min="3075" max="3075" width="16.85546875" bestFit="1" customWidth="1"/>
    <col min="3076" max="3076" width="15.140625" bestFit="1" customWidth="1"/>
    <col min="3330" max="3330" width="94" bestFit="1" customWidth="1"/>
    <col min="3331" max="3331" width="16.85546875" bestFit="1" customWidth="1"/>
    <col min="3332" max="3332" width="15.140625" bestFit="1" customWidth="1"/>
    <col min="3586" max="3586" width="94" bestFit="1" customWidth="1"/>
    <col min="3587" max="3587" width="16.85546875" bestFit="1" customWidth="1"/>
    <col min="3588" max="3588" width="15.140625" bestFit="1" customWidth="1"/>
    <col min="3842" max="3842" width="94" bestFit="1" customWidth="1"/>
    <col min="3843" max="3843" width="16.85546875" bestFit="1" customWidth="1"/>
    <col min="3844" max="3844" width="15.140625" bestFit="1" customWidth="1"/>
    <col min="4098" max="4098" width="94" bestFit="1" customWidth="1"/>
    <col min="4099" max="4099" width="16.85546875" bestFit="1" customWidth="1"/>
    <col min="4100" max="4100" width="15.140625" bestFit="1" customWidth="1"/>
    <col min="4354" max="4354" width="94" bestFit="1" customWidth="1"/>
    <col min="4355" max="4355" width="16.85546875" bestFit="1" customWidth="1"/>
    <col min="4356" max="4356" width="15.140625" bestFit="1" customWidth="1"/>
    <col min="4610" max="4610" width="94" bestFit="1" customWidth="1"/>
    <col min="4611" max="4611" width="16.85546875" bestFit="1" customWidth="1"/>
    <col min="4612" max="4612" width="15.140625" bestFit="1" customWidth="1"/>
    <col min="4866" max="4866" width="94" bestFit="1" customWidth="1"/>
    <col min="4867" max="4867" width="16.85546875" bestFit="1" customWidth="1"/>
    <col min="4868" max="4868" width="15.140625" bestFit="1" customWidth="1"/>
    <col min="5122" max="5122" width="94" bestFit="1" customWidth="1"/>
    <col min="5123" max="5123" width="16.85546875" bestFit="1" customWidth="1"/>
    <col min="5124" max="5124" width="15.140625" bestFit="1" customWidth="1"/>
    <col min="5378" max="5378" width="94" bestFit="1" customWidth="1"/>
    <col min="5379" max="5379" width="16.85546875" bestFit="1" customWidth="1"/>
    <col min="5380" max="5380" width="15.140625" bestFit="1" customWidth="1"/>
    <col min="5634" max="5634" width="94" bestFit="1" customWidth="1"/>
    <col min="5635" max="5635" width="16.85546875" bestFit="1" customWidth="1"/>
    <col min="5636" max="5636" width="15.140625" bestFit="1" customWidth="1"/>
    <col min="5890" max="5890" width="94" bestFit="1" customWidth="1"/>
    <col min="5891" max="5891" width="16.85546875" bestFit="1" customWidth="1"/>
    <col min="5892" max="5892" width="15.140625" bestFit="1" customWidth="1"/>
    <col min="6146" max="6146" width="94" bestFit="1" customWidth="1"/>
    <col min="6147" max="6147" width="16.85546875" bestFit="1" customWidth="1"/>
    <col min="6148" max="6148" width="15.140625" bestFit="1" customWidth="1"/>
    <col min="6402" max="6402" width="94" bestFit="1" customWidth="1"/>
    <col min="6403" max="6403" width="16.85546875" bestFit="1" customWidth="1"/>
    <col min="6404" max="6404" width="15.140625" bestFit="1" customWidth="1"/>
    <col min="6658" max="6658" width="94" bestFit="1" customWidth="1"/>
    <col min="6659" max="6659" width="16.85546875" bestFit="1" customWidth="1"/>
    <col min="6660" max="6660" width="15.140625" bestFit="1" customWidth="1"/>
    <col min="6914" max="6914" width="94" bestFit="1" customWidth="1"/>
    <col min="6915" max="6915" width="16.85546875" bestFit="1" customWidth="1"/>
    <col min="6916" max="6916" width="15.140625" bestFit="1" customWidth="1"/>
    <col min="7170" max="7170" width="94" bestFit="1" customWidth="1"/>
    <col min="7171" max="7171" width="16.85546875" bestFit="1" customWidth="1"/>
    <col min="7172" max="7172" width="15.140625" bestFit="1" customWidth="1"/>
    <col min="7426" max="7426" width="94" bestFit="1" customWidth="1"/>
    <col min="7427" max="7427" width="16.85546875" bestFit="1" customWidth="1"/>
    <col min="7428" max="7428" width="15.140625" bestFit="1" customWidth="1"/>
    <col min="7682" max="7682" width="94" bestFit="1" customWidth="1"/>
    <col min="7683" max="7683" width="16.85546875" bestFit="1" customWidth="1"/>
    <col min="7684" max="7684" width="15.140625" bestFit="1" customWidth="1"/>
    <col min="7938" max="7938" width="94" bestFit="1" customWidth="1"/>
    <col min="7939" max="7939" width="16.85546875" bestFit="1" customWidth="1"/>
    <col min="7940" max="7940" width="15.140625" bestFit="1" customWidth="1"/>
    <col min="8194" max="8194" width="94" bestFit="1" customWidth="1"/>
    <col min="8195" max="8195" width="16.85546875" bestFit="1" customWidth="1"/>
    <col min="8196" max="8196" width="15.140625" bestFit="1" customWidth="1"/>
    <col min="8450" max="8450" width="94" bestFit="1" customWidth="1"/>
    <col min="8451" max="8451" width="16.85546875" bestFit="1" customWidth="1"/>
    <col min="8452" max="8452" width="15.140625" bestFit="1" customWidth="1"/>
    <col min="8706" max="8706" width="94" bestFit="1" customWidth="1"/>
    <col min="8707" max="8707" width="16.85546875" bestFit="1" customWidth="1"/>
    <col min="8708" max="8708" width="15.140625" bestFit="1" customWidth="1"/>
    <col min="8962" max="8962" width="94" bestFit="1" customWidth="1"/>
    <col min="8963" max="8963" width="16.85546875" bestFit="1" customWidth="1"/>
    <col min="8964" max="8964" width="15.140625" bestFit="1" customWidth="1"/>
    <col min="9218" max="9218" width="94" bestFit="1" customWidth="1"/>
    <col min="9219" max="9219" width="16.85546875" bestFit="1" customWidth="1"/>
    <col min="9220" max="9220" width="15.140625" bestFit="1" customWidth="1"/>
    <col min="9474" max="9474" width="94" bestFit="1" customWidth="1"/>
    <col min="9475" max="9475" width="16.85546875" bestFit="1" customWidth="1"/>
    <col min="9476" max="9476" width="15.140625" bestFit="1" customWidth="1"/>
    <col min="9730" max="9730" width="94" bestFit="1" customWidth="1"/>
    <col min="9731" max="9731" width="16.85546875" bestFit="1" customWidth="1"/>
    <col min="9732" max="9732" width="15.140625" bestFit="1" customWidth="1"/>
    <col min="9986" max="9986" width="94" bestFit="1" customWidth="1"/>
    <col min="9987" max="9987" width="16.85546875" bestFit="1" customWidth="1"/>
    <col min="9988" max="9988" width="15.140625" bestFit="1" customWidth="1"/>
    <col min="10242" max="10242" width="94" bestFit="1" customWidth="1"/>
    <col min="10243" max="10243" width="16.85546875" bestFit="1" customWidth="1"/>
    <col min="10244" max="10244" width="15.140625" bestFit="1" customWidth="1"/>
    <col min="10498" max="10498" width="94" bestFit="1" customWidth="1"/>
    <col min="10499" max="10499" width="16.85546875" bestFit="1" customWidth="1"/>
    <col min="10500" max="10500" width="15.140625" bestFit="1" customWidth="1"/>
    <col min="10754" max="10754" width="94" bestFit="1" customWidth="1"/>
    <col min="10755" max="10755" width="16.85546875" bestFit="1" customWidth="1"/>
    <col min="10756" max="10756" width="15.140625" bestFit="1" customWidth="1"/>
    <col min="11010" max="11010" width="94" bestFit="1" customWidth="1"/>
    <col min="11011" max="11011" width="16.85546875" bestFit="1" customWidth="1"/>
    <col min="11012" max="11012" width="15.140625" bestFit="1" customWidth="1"/>
    <col min="11266" max="11266" width="94" bestFit="1" customWidth="1"/>
    <col min="11267" max="11267" width="16.85546875" bestFit="1" customWidth="1"/>
    <col min="11268" max="11268" width="15.140625" bestFit="1" customWidth="1"/>
    <col min="11522" max="11522" width="94" bestFit="1" customWidth="1"/>
    <col min="11523" max="11523" width="16.85546875" bestFit="1" customWidth="1"/>
    <col min="11524" max="11524" width="15.140625" bestFit="1" customWidth="1"/>
    <col min="11778" max="11778" width="94" bestFit="1" customWidth="1"/>
    <col min="11779" max="11779" width="16.85546875" bestFit="1" customWidth="1"/>
    <col min="11780" max="11780" width="15.140625" bestFit="1" customWidth="1"/>
    <col min="12034" max="12034" width="94" bestFit="1" customWidth="1"/>
    <col min="12035" max="12035" width="16.85546875" bestFit="1" customWidth="1"/>
    <col min="12036" max="12036" width="15.140625" bestFit="1" customWidth="1"/>
    <col min="12290" max="12290" width="94" bestFit="1" customWidth="1"/>
    <col min="12291" max="12291" width="16.85546875" bestFit="1" customWidth="1"/>
    <col min="12292" max="12292" width="15.140625" bestFit="1" customWidth="1"/>
    <col min="12546" max="12546" width="94" bestFit="1" customWidth="1"/>
    <col min="12547" max="12547" width="16.85546875" bestFit="1" customWidth="1"/>
    <col min="12548" max="12548" width="15.140625" bestFit="1" customWidth="1"/>
    <col min="12802" max="12802" width="94" bestFit="1" customWidth="1"/>
    <col min="12803" max="12803" width="16.85546875" bestFit="1" customWidth="1"/>
    <col min="12804" max="12804" width="15.140625" bestFit="1" customWidth="1"/>
    <col min="13058" max="13058" width="94" bestFit="1" customWidth="1"/>
    <col min="13059" max="13059" width="16.85546875" bestFit="1" customWidth="1"/>
    <col min="13060" max="13060" width="15.140625" bestFit="1" customWidth="1"/>
    <col min="13314" max="13314" width="94" bestFit="1" customWidth="1"/>
    <col min="13315" max="13315" width="16.85546875" bestFit="1" customWidth="1"/>
    <col min="13316" max="13316" width="15.140625" bestFit="1" customWidth="1"/>
    <col min="13570" max="13570" width="94" bestFit="1" customWidth="1"/>
    <col min="13571" max="13571" width="16.85546875" bestFit="1" customWidth="1"/>
    <col min="13572" max="13572" width="15.140625" bestFit="1" customWidth="1"/>
    <col min="13826" max="13826" width="94" bestFit="1" customWidth="1"/>
    <col min="13827" max="13827" width="16.85546875" bestFit="1" customWidth="1"/>
    <col min="13828" max="13828" width="15.140625" bestFit="1" customWidth="1"/>
    <col min="14082" max="14082" width="94" bestFit="1" customWidth="1"/>
    <col min="14083" max="14083" width="16.85546875" bestFit="1" customWidth="1"/>
    <col min="14084" max="14084" width="15.140625" bestFit="1" customWidth="1"/>
    <col min="14338" max="14338" width="94" bestFit="1" customWidth="1"/>
    <col min="14339" max="14339" width="16.85546875" bestFit="1" customWidth="1"/>
    <col min="14340" max="14340" width="15.140625" bestFit="1" customWidth="1"/>
    <col min="14594" max="14594" width="94" bestFit="1" customWidth="1"/>
    <col min="14595" max="14595" width="16.85546875" bestFit="1" customWidth="1"/>
    <col min="14596" max="14596" width="15.140625" bestFit="1" customWidth="1"/>
    <col min="14850" max="14850" width="94" bestFit="1" customWidth="1"/>
    <col min="14851" max="14851" width="16.85546875" bestFit="1" customWidth="1"/>
    <col min="14852" max="14852" width="15.140625" bestFit="1" customWidth="1"/>
    <col min="15106" max="15106" width="94" bestFit="1" customWidth="1"/>
    <col min="15107" max="15107" width="16.85546875" bestFit="1" customWidth="1"/>
    <col min="15108" max="15108" width="15.140625" bestFit="1" customWidth="1"/>
    <col min="15362" max="15362" width="94" bestFit="1" customWidth="1"/>
    <col min="15363" max="15363" width="16.85546875" bestFit="1" customWidth="1"/>
    <col min="15364" max="15364" width="15.140625" bestFit="1" customWidth="1"/>
    <col min="15618" max="15618" width="94" bestFit="1" customWidth="1"/>
    <col min="15619" max="15619" width="16.85546875" bestFit="1" customWidth="1"/>
    <col min="15620" max="15620" width="15.140625" bestFit="1" customWidth="1"/>
    <col min="15874" max="15874" width="94" bestFit="1" customWidth="1"/>
    <col min="15875" max="15875" width="16.85546875" bestFit="1" customWidth="1"/>
    <col min="15876" max="15876" width="15.140625" bestFit="1" customWidth="1"/>
    <col min="16130" max="16130" width="94" bestFit="1" customWidth="1"/>
    <col min="16131" max="16131" width="16.85546875" bestFit="1" customWidth="1"/>
    <col min="16132" max="16132" width="15.140625" bestFit="1" customWidth="1"/>
  </cols>
  <sheetData>
    <row r="1" spans="2:4" ht="9" customHeight="1" thickBot="1"/>
    <row r="2" spans="2:4" ht="25.5" customHeight="1">
      <c r="B2" s="113" t="s">
        <v>316</v>
      </c>
      <c r="C2" s="114" t="s">
        <v>30</v>
      </c>
    </row>
    <row r="3" spans="2:4">
      <c r="B3" s="84" t="s">
        <v>136</v>
      </c>
      <c r="C3" s="85">
        <v>429200000</v>
      </c>
    </row>
    <row r="4" spans="2:4">
      <c r="B4" s="84" t="s">
        <v>137</v>
      </c>
      <c r="C4" s="85">
        <v>1586060000</v>
      </c>
    </row>
    <row r="5" spans="2:4">
      <c r="B5" s="84" t="s">
        <v>138</v>
      </c>
      <c r="C5" s="85">
        <v>184260000</v>
      </c>
    </row>
    <row r="6" spans="2:4">
      <c r="B6" s="84" t="s">
        <v>139</v>
      </c>
      <c r="C6" s="85">
        <v>493588000</v>
      </c>
    </row>
    <row r="7" spans="2:4">
      <c r="B7" s="84" t="s">
        <v>140</v>
      </c>
      <c r="C7" s="85">
        <v>4099776400</v>
      </c>
    </row>
    <row r="8" spans="2:4">
      <c r="B8" s="84" t="s">
        <v>141</v>
      </c>
      <c r="C8" s="85">
        <v>57000000</v>
      </c>
    </row>
    <row r="9" spans="2:4">
      <c r="B9" s="84" t="s">
        <v>142</v>
      </c>
      <c r="C9" s="85">
        <v>235092600</v>
      </c>
    </row>
    <row r="10" spans="2:4">
      <c r="B10" s="84" t="s">
        <v>143</v>
      </c>
      <c r="C10" s="85">
        <v>11590000</v>
      </c>
    </row>
    <row r="11" spans="2:4">
      <c r="B11" s="84" t="s">
        <v>144</v>
      </c>
      <c r="C11" s="85">
        <v>15250000</v>
      </c>
    </row>
    <row r="12" spans="2:4">
      <c r="B12" s="84" t="s">
        <v>145</v>
      </c>
      <c r="C12" s="86">
        <v>14875811000</v>
      </c>
      <c r="D12" s="87"/>
    </row>
    <row r="13" spans="2:4">
      <c r="B13" s="84" t="s">
        <v>146</v>
      </c>
      <c r="C13" s="85">
        <v>37800000</v>
      </c>
    </row>
    <row r="14" spans="2:4">
      <c r="B14" s="84" t="s">
        <v>147</v>
      </c>
      <c r="C14" s="85">
        <v>8862416000</v>
      </c>
    </row>
    <row r="15" spans="2:4">
      <c r="B15" s="84" t="s">
        <v>148</v>
      </c>
      <c r="C15" s="85">
        <v>1045906900</v>
      </c>
    </row>
    <row r="16" spans="2:4">
      <c r="B16" s="84" t="s">
        <v>149</v>
      </c>
      <c r="C16" s="85">
        <v>10080000</v>
      </c>
    </row>
    <row r="17" spans="2:3">
      <c r="B17" s="84" t="s">
        <v>150</v>
      </c>
      <c r="C17" s="85">
        <v>152560000</v>
      </c>
    </row>
    <row r="18" spans="2:3">
      <c r="B18" s="84" t="s">
        <v>151</v>
      </c>
      <c r="C18" s="85">
        <v>68000000</v>
      </c>
    </row>
    <row r="19" spans="2:3">
      <c r="B19" s="84" t="s">
        <v>152</v>
      </c>
      <c r="C19" s="85">
        <v>131680424</v>
      </c>
    </row>
    <row r="20" spans="2:3">
      <c r="B20" s="84" t="s">
        <v>153</v>
      </c>
      <c r="C20" s="85">
        <v>158250000</v>
      </c>
    </row>
    <row r="21" spans="2:3">
      <c r="B21" s="84" t="s">
        <v>154</v>
      </c>
      <c r="C21" s="85">
        <v>16830000</v>
      </c>
    </row>
    <row r="22" spans="2:3">
      <c r="B22" s="84" t="s">
        <v>155</v>
      </c>
      <c r="C22" s="85">
        <v>339636600</v>
      </c>
    </row>
    <row r="23" spans="2:3">
      <c r="B23" s="84" t="s">
        <v>156</v>
      </c>
      <c r="C23" s="86">
        <v>908105200</v>
      </c>
    </row>
    <row r="24" spans="2:3">
      <c r="B24" s="84" t="s">
        <v>157</v>
      </c>
      <c r="C24" s="85">
        <v>159936000</v>
      </c>
    </row>
    <row r="25" spans="2:3">
      <c r="B25" s="84" t="s">
        <v>158</v>
      </c>
      <c r="C25" s="85">
        <v>883836400</v>
      </c>
    </row>
    <row r="26" spans="2:3">
      <c r="B26" s="84" t="s">
        <v>159</v>
      </c>
      <c r="C26" s="85">
        <v>168949600</v>
      </c>
    </row>
    <row r="27" spans="2:3">
      <c r="B27" s="84" t="s">
        <v>160</v>
      </c>
      <c r="C27" s="135">
        <v>15564000</v>
      </c>
    </row>
    <row r="28" spans="2:3">
      <c r="B28" s="84" t="s">
        <v>161</v>
      </c>
      <c r="C28" s="85">
        <v>838160000</v>
      </c>
    </row>
    <row r="29" spans="2:3">
      <c r="B29" s="84" t="s">
        <v>162</v>
      </c>
      <c r="C29" s="135">
        <v>825044300</v>
      </c>
    </row>
    <row r="30" spans="2:3">
      <c r="B30" s="84" t="s">
        <v>163</v>
      </c>
      <c r="C30" s="85">
        <v>417166400</v>
      </c>
    </row>
    <row r="31" spans="2:3">
      <c r="B31" s="84" t="s">
        <v>164</v>
      </c>
      <c r="C31" s="85">
        <v>187136000</v>
      </c>
    </row>
    <row r="32" spans="2:3">
      <c r="B32" s="84" t="s">
        <v>165</v>
      </c>
      <c r="C32" s="85">
        <v>821180000</v>
      </c>
    </row>
    <row r="33" spans="2:3">
      <c r="B33" s="84" t="s">
        <v>166</v>
      </c>
      <c r="C33" s="85">
        <v>243504500</v>
      </c>
    </row>
    <row r="34" spans="2:3">
      <c r="B34" s="84" t="s">
        <v>167</v>
      </c>
      <c r="C34" s="85">
        <v>224998000</v>
      </c>
    </row>
    <row r="35" spans="2:3">
      <c r="B35" s="84" t="s">
        <v>168</v>
      </c>
      <c r="C35" s="85">
        <v>350468000</v>
      </c>
    </row>
    <row r="36" spans="2:3">
      <c r="B36" s="84" t="s">
        <v>169</v>
      </c>
      <c r="C36" s="85">
        <v>189403700</v>
      </c>
    </row>
    <row r="37" spans="2:3">
      <c r="B37" s="84" t="s">
        <v>170</v>
      </c>
      <c r="C37" s="85">
        <v>354338050</v>
      </c>
    </row>
    <row r="38" spans="2:3">
      <c r="B38" s="84" t="s">
        <v>171</v>
      </c>
      <c r="C38" s="85">
        <v>209912100</v>
      </c>
    </row>
    <row r="39" spans="2:3">
      <c r="B39" s="84" t="s">
        <v>172</v>
      </c>
      <c r="C39" s="85">
        <v>340730000</v>
      </c>
    </row>
    <row r="40" spans="2:3">
      <c r="B40" s="84" t="s">
        <v>173</v>
      </c>
      <c r="C40" s="85">
        <v>176527700</v>
      </c>
    </row>
    <row r="41" spans="2:3">
      <c r="B41" s="84" t="s">
        <v>174</v>
      </c>
      <c r="C41" s="85">
        <v>178178500</v>
      </c>
    </row>
    <row r="42" spans="2:3">
      <c r="B42" s="84" t="s">
        <v>175</v>
      </c>
      <c r="C42" s="85">
        <v>343708500</v>
      </c>
    </row>
    <row r="43" spans="2:3">
      <c r="B43" s="84" t="s">
        <v>176</v>
      </c>
      <c r="C43" s="85">
        <v>196444000</v>
      </c>
    </row>
    <row r="44" spans="2:3">
      <c r="B44" s="84" t="s">
        <v>177</v>
      </c>
      <c r="C44" s="85">
        <v>178913200</v>
      </c>
    </row>
    <row r="45" spans="2:3">
      <c r="B45" s="84" t="s">
        <v>178</v>
      </c>
      <c r="C45" s="85">
        <v>223364000</v>
      </c>
    </row>
    <row r="46" spans="2:3">
      <c r="B46" s="84" t="s">
        <v>179</v>
      </c>
      <c r="C46" s="85">
        <v>225096000</v>
      </c>
    </row>
    <row r="47" spans="2:3">
      <c r="B47" s="84" t="s">
        <v>180</v>
      </c>
      <c r="C47" s="85">
        <v>150321000</v>
      </c>
    </row>
    <row r="48" spans="2:3">
      <c r="B48" s="84" t="s">
        <v>181</v>
      </c>
      <c r="C48" s="85">
        <v>193604000</v>
      </c>
    </row>
    <row r="49" spans="2:3">
      <c r="B49" s="84" t="s">
        <v>182</v>
      </c>
      <c r="C49" s="85">
        <v>393463500</v>
      </c>
    </row>
    <row r="50" spans="2:3">
      <c r="B50" s="84" t="s">
        <v>183</v>
      </c>
      <c r="C50" s="85">
        <v>262390900</v>
      </c>
    </row>
    <row r="51" spans="2:3">
      <c r="B51" s="84" t="s">
        <v>184</v>
      </c>
      <c r="C51" s="85">
        <v>149979000</v>
      </c>
    </row>
    <row r="52" spans="2:3">
      <c r="B52" s="84" t="s">
        <v>185</v>
      </c>
      <c r="C52" s="85">
        <v>169017960</v>
      </c>
    </row>
    <row r="53" spans="2:3">
      <c r="B53" s="84" t="s">
        <v>186</v>
      </c>
      <c r="C53" s="85">
        <v>167471900</v>
      </c>
    </row>
    <row r="54" spans="2:3">
      <c r="B54" s="84" t="s">
        <v>187</v>
      </c>
      <c r="C54" s="85">
        <v>73937000</v>
      </c>
    </row>
    <row r="55" spans="2:3">
      <c r="B55" s="84" t="s">
        <v>188</v>
      </c>
      <c r="C55" s="85">
        <v>109854200</v>
      </c>
    </row>
    <row r="56" spans="2:3">
      <c r="B56" s="84" t="s">
        <v>189</v>
      </c>
      <c r="C56" s="85">
        <v>80000000</v>
      </c>
    </row>
    <row r="57" spans="2:3">
      <c r="B57" s="84" t="s">
        <v>190</v>
      </c>
      <c r="C57" s="85">
        <v>887972320</v>
      </c>
    </row>
    <row r="58" spans="2:3">
      <c r="B58" s="84" t="s">
        <v>191</v>
      </c>
      <c r="C58" s="85">
        <v>255237000</v>
      </c>
    </row>
    <row r="59" spans="2:3">
      <c r="B59" s="84" t="s">
        <v>192</v>
      </c>
      <c r="C59" s="85">
        <v>7520000</v>
      </c>
    </row>
    <row r="60" spans="2:3">
      <c r="B60" s="84" t="s">
        <v>193</v>
      </c>
      <c r="C60" s="85">
        <v>298248400</v>
      </c>
    </row>
    <row r="61" spans="2:3">
      <c r="B61" s="84" t="s">
        <v>194</v>
      </c>
      <c r="C61" s="85">
        <v>32000000</v>
      </c>
    </row>
    <row r="62" spans="2:3">
      <c r="B62" s="84" t="s">
        <v>195</v>
      </c>
      <c r="C62" s="85">
        <v>49750000</v>
      </c>
    </row>
    <row r="63" spans="2:3">
      <c r="B63" s="84" t="s">
        <v>196</v>
      </c>
      <c r="C63" s="85">
        <v>40410000</v>
      </c>
    </row>
    <row r="64" spans="2:3">
      <c r="B64" s="84" t="s">
        <v>197</v>
      </c>
      <c r="C64" s="85">
        <v>181512000</v>
      </c>
    </row>
    <row r="65" spans="2:3">
      <c r="B65" s="84" t="s">
        <v>198</v>
      </c>
      <c r="C65" s="85">
        <v>17580000</v>
      </c>
    </row>
    <row r="66" spans="2:3">
      <c r="B66" s="84" t="s">
        <v>199</v>
      </c>
      <c r="C66" s="85">
        <v>72342787</v>
      </c>
    </row>
    <row r="67" spans="2:3">
      <c r="B67" s="84" t="s">
        <v>200</v>
      </c>
      <c r="C67" s="85">
        <v>9479035</v>
      </c>
    </row>
    <row r="68" spans="2:3">
      <c r="B68" s="84" t="s">
        <v>201</v>
      </c>
      <c r="C68" s="85">
        <v>28180613</v>
      </c>
    </row>
    <row r="69" spans="2:3">
      <c r="B69" s="84" t="s">
        <v>202</v>
      </c>
      <c r="C69" s="85">
        <v>14000000</v>
      </c>
    </row>
    <row r="70" spans="2:3">
      <c r="B70" s="84" t="s">
        <v>203</v>
      </c>
      <c r="C70" s="85">
        <v>48505249</v>
      </c>
    </row>
    <row r="71" spans="2:3">
      <c r="B71" s="84" t="s">
        <v>204</v>
      </c>
      <c r="C71" s="85">
        <v>41319287</v>
      </c>
    </row>
    <row r="72" spans="2:3">
      <c r="B72" s="84" t="s">
        <v>205</v>
      </c>
      <c r="C72" s="85">
        <v>100941750</v>
      </c>
    </row>
    <row r="73" spans="2:3">
      <c r="B73" s="84" t="s">
        <v>206</v>
      </c>
      <c r="C73" s="85">
        <v>21048200</v>
      </c>
    </row>
    <row r="74" spans="2:3">
      <c r="B74" s="84" t="s">
        <v>207</v>
      </c>
      <c r="C74" s="85">
        <v>224699000</v>
      </c>
    </row>
    <row r="75" spans="2:3">
      <c r="B75" s="84" t="s">
        <v>208</v>
      </c>
      <c r="C75" s="85">
        <v>246516400</v>
      </c>
    </row>
    <row r="76" spans="2:3">
      <c r="B76" s="84" t="s">
        <v>209</v>
      </c>
      <c r="C76" s="85">
        <v>3450000000</v>
      </c>
    </row>
    <row r="77" spans="2:3">
      <c r="B77" s="84" t="s">
        <v>210</v>
      </c>
      <c r="C77" s="86">
        <v>108886680</v>
      </c>
    </row>
    <row r="78" spans="2:3">
      <c r="B78" s="84" t="s">
        <v>211</v>
      </c>
      <c r="C78" s="86">
        <v>69660000</v>
      </c>
    </row>
    <row r="79" spans="2:3">
      <c r="B79" s="84" t="s">
        <v>212</v>
      </c>
      <c r="C79" s="86">
        <v>65000000</v>
      </c>
    </row>
    <row r="80" spans="2:3">
      <c r="B80" s="84" t="s">
        <v>213</v>
      </c>
      <c r="C80" s="135">
        <v>89544000</v>
      </c>
    </row>
    <row r="81" spans="2:3">
      <c r="B81" s="84" t="s">
        <v>214</v>
      </c>
      <c r="C81" s="85">
        <v>257272000</v>
      </c>
    </row>
    <row r="82" spans="2:3">
      <c r="B82" s="84" t="s">
        <v>215</v>
      </c>
      <c r="C82" s="86">
        <v>27494000</v>
      </c>
    </row>
    <row r="83" spans="2:3">
      <c r="B83" s="84" t="s">
        <v>216</v>
      </c>
      <c r="C83" s="85">
        <v>11163000</v>
      </c>
    </row>
    <row r="84" spans="2:3">
      <c r="B84" s="84" t="s">
        <v>217</v>
      </c>
      <c r="C84" s="85">
        <v>650000000</v>
      </c>
    </row>
    <row r="85" spans="2:3" ht="15.75">
      <c r="B85" s="88" t="s">
        <v>218</v>
      </c>
      <c r="C85" s="89">
        <v>867200183</v>
      </c>
    </row>
    <row r="86" spans="2:3" ht="15.75">
      <c r="B86" s="88" t="s">
        <v>219</v>
      </c>
      <c r="C86" s="89">
        <v>820656116</v>
      </c>
    </row>
    <row r="87" spans="2:3" ht="16.5" thickBot="1">
      <c r="B87" s="90" t="s">
        <v>15</v>
      </c>
      <c r="C87" s="91">
        <f>SUM(C3:C86)</f>
        <v>52215629554</v>
      </c>
    </row>
    <row r="89" spans="2:3" ht="30">
      <c r="B89" s="131" t="s">
        <v>73</v>
      </c>
      <c r="C89" s="132">
        <v>367744944</v>
      </c>
    </row>
    <row r="90" spans="2:3" ht="15.75" thickBot="1"/>
    <row r="91" spans="2:3" ht="18.75" thickBot="1">
      <c r="B91" s="133" t="s">
        <v>332</v>
      </c>
      <c r="C91" s="134">
        <f>+C87+C89</f>
        <v>52583374498</v>
      </c>
    </row>
  </sheetData>
  <autoFilter ref="B2:C87"/>
  <pageMargins left="0.7" right="0.7" top="0.75" bottom="0.75" header="0.3" footer="0.3"/>
  <pageSetup scale="8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2"/>
  <sheetViews>
    <sheetView showGridLines="0" topLeftCell="A2" workbookViewId="0">
      <selection activeCell="C18" sqref="C18"/>
    </sheetView>
  </sheetViews>
  <sheetFormatPr baseColWidth="10" defaultRowHeight="15"/>
  <cols>
    <col min="1" max="1" width="8.5703125" customWidth="1"/>
    <col min="2" max="2" width="45.28515625" customWidth="1"/>
    <col min="3" max="3" width="27.85546875" customWidth="1"/>
    <col min="4" max="4" width="12.140625" bestFit="1" customWidth="1"/>
    <col min="5" max="5" width="16.85546875" style="80" bestFit="1" customWidth="1"/>
    <col min="258" max="258" width="33.85546875" customWidth="1"/>
    <col min="259" max="259" width="58.140625" customWidth="1"/>
    <col min="261" max="261" width="16.85546875" bestFit="1" customWidth="1"/>
    <col min="514" max="514" width="33.85546875" customWidth="1"/>
    <col min="515" max="515" width="58.140625" customWidth="1"/>
    <col min="517" max="517" width="16.85546875" bestFit="1" customWidth="1"/>
    <col min="770" max="770" width="33.85546875" customWidth="1"/>
    <col min="771" max="771" width="58.140625" customWidth="1"/>
    <col min="773" max="773" width="16.85546875" bestFit="1" customWidth="1"/>
    <col min="1026" max="1026" width="33.85546875" customWidth="1"/>
    <col min="1027" max="1027" width="58.140625" customWidth="1"/>
    <col min="1029" max="1029" width="16.85546875" bestFit="1" customWidth="1"/>
    <col min="1282" max="1282" width="33.85546875" customWidth="1"/>
    <col min="1283" max="1283" width="58.140625" customWidth="1"/>
    <col min="1285" max="1285" width="16.85546875" bestFit="1" customWidth="1"/>
    <col min="1538" max="1538" width="33.85546875" customWidth="1"/>
    <col min="1539" max="1539" width="58.140625" customWidth="1"/>
    <col min="1541" max="1541" width="16.85546875" bestFit="1" customWidth="1"/>
    <col min="1794" max="1794" width="33.85546875" customWidth="1"/>
    <col min="1795" max="1795" width="58.140625" customWidth="1"/>
    <col min="1797" max="1797" width="16.85546875" bestFit="1" customWidth="1"/>
    <col min="2050" max="2050" width="33.85546875" customWidth="1"/>
    <col min="2051" max="2051" width="58.140625" customWidth="1"/>
    <col min="2053" max="2053" width="16.85546875" bestFit="1" customWidth="1"/>
    <col min="2306" max="2306" width="33.85546875" customWidth="1"/>
    <col min="2307" max="2307" width="58.140625" customWidth="1"/>
    <col min="2309" max="2309" width="16.85546875" bestFit="1" customWidth="1"/>
    <col min="2562" max="2562" width="33.85546875" customWidth="1"/>
    <col min="2563" max="2563" width="58.140625" customWidth="1"/>
    <col min="2565" max="2565" width="16.85546875" bestFit="1" customWidth="1"/>
    <col min="2818" max="2818" width="33.85546875" customWidth="1"/>
    <col min="2819" max="2819" width="58.140625" customWidth="1"/>
    <col min="2821" max="2821" width="16.85546875" bestFit="1" customWidth="1"/>
    <col min="3074" max="3074" width="33.85546875" customWidth="1"/>
    <col min="3075" max="3075" width="58.140625" customWidth="1"/>
    <col min="3077" max="3077" width="16.85546875" bestFit="1" customWidth="1"/>
    <col min="3330" max="3330" width="33.85546875" customWidth="1"/>
    <col min="3331" max="3331" width="58.140625" customWidth="1"/>
    <col min="3333" max="3333" width="16.85546875" bestFit="1" customWidth="1"/>
    <col min="3586" max="3586" width="33.85546875" customWidth="1"/>
    <col min="3587" max="3587" width="58.140625" customWidth="1"/>
    <col min="3589" max="3589" width="16.85546875" bestFit="1" customWidth="1"/>
    <col min="3842" max="3842" width="33.85546875" customWidth="1"/>
    <col min="3843" max="3843" width="58.140625" customWidth="1"/>
    <col min="3845" max="3845" width="16.85546875" bestFit="1" customWidth="1"/>
    <col min="4098" max="4098" width="33.85546875" customWidth="1"/>
    <col min="4099" max="4099" width="58.140625" customWidth="1"/>
    <col min="4101" max="4101" width="16.85546875" bestFit="1" customWidth="1"/>
    <col min="4354" max="4354" width="33.85546875" customWidth="1"/>
    <col min="4355" max="4355" width="58.140625" customWidth="1"/>
    <col min="4357" max="4357" width="16.85546875" bestFit="1" customWidth="1"/>
    <col min="4610" max="4610" width="33.85546875" customWidth="1"/>
    <col min="4611" max="4611" width="58.140625" customWidth="1"/>
    <col min="4613" max="4613" width="16.85546875" bestFit="1" customWidth="1"/>
    <col min="4866" max="4866" width="33.85546875" customWidth="1"/>
    <col min="4867" max="4867" width="58.140625" customWidth="1"/>
    <col min="4869" max="4869" width="16.85546875" bestFit="1" customWidth="1"/>
    <col min="5122" max="5122" width="33.85546875" customWidth="1"/>
    <col min="5123" max="5123" width="58.140625" customWidth="1"/>
    <col min="5125" max="5125" width="16.85546875" bestFit="1" customWidth="1"/>
    <col min="5378" max="5378" width="33.85546875" customWidth="1"/>
    <col min="5379" max="5379" width="58.140625" customWidth="1"/>
    <col min="5381" max="5381" width="16.85546875" bestFit="1" customWidth="1"/>
    <col min="5634" max="5634" width="33.85546875" customWidth="1"/>
    <col min="5635" max="5635" width="58.140625" customWidth="1"/>
    <col min="5637" max="5637" width="16.85546875" bestFit="1" customWidth="1"/>
    <col min="5890" max="5890" width="33.85546875" customWidth="1"/>
    <col min="5891" max="5891" width="58.140625" customWidth="1"/>
    <col min="5893" max="5893" width="16.85546875" bestFit="1" customWidth="1"/>
    <col min="6146" max="6146" width="33.85546875" customWidth="1"/>
    <col min="6147" max="6147" width="58.140625" customWidth="1"/>
    <col min="6149" max="6149" width="16.85546875" bestFit="1" customWidth="1"/>
    <col min="6402" max="6402" width="33.85546875" customWidth="1"/>
    <col min="6403" max="6403" width="58.140625" customWidth="1"/>
    <col min="6405" max="6405" width="16.85546875" bestFit="1" customWidth="1"/>
    <col min="6658" max="6658" width="33.85546875" customWidth="1"/>
    <col min="6659" max="6659" width="58.140625" customWidth="1"/>
    <col min="6661" max="6661" width="16.85546875" bestFit="1" customWidth="1"/>
    <col min="6914" max="6914" width="33.85546875" customWidth="1"/>
    <col min="6915" max="6915" width="58.140625" customWidth="1"/>
    <col min="6917" max="6917" width="16.85546875" bestFit="1" customWidth="1"/>
    <col min="7170" max="7170" width="33.85546875" customWidth="1"/>
    <col min="7171" max="7171" width="58.140625" customWidth="1"/>
    <col min="7173" max="7173" width="16.85546875" bestFit="1" customWidth="1"/>
    <col min="7426" max="7426" width="33.85546875" customWidth="1"/>
    <col min="7427" max="7427" width="58.140625" customWidth="1"/>
    <col min="7429" max="7429" width="16.85546875" bestFit="1" customWidth="1"/>
    <col min="7682" max="7682" width="33.85546875" customWidth="1"/>
    <col min="7683" max="7683" width="58.140625" customWidth="1"/>
    <col min="7685" max="7685" width="16.85546875" bestFit="1" customWidth="1"/>
    <col min="7938" max="7938" width="33.85546875" customWidth="1"/>
    <col min="7939" max="7939" width="58.140625" customWidth="1"/>
    <col min="7941" max="7941" width="16.85546875" bestFit="1" customWidth="1"/>
    <col min="8194" max="8194" width="33.85546875" customWidth="1"/>
    <col min="8195" max="8195" width="58.140625" customWidth="1"/>
    <col min="8197" max="8197" width="16.85546875" bestFit="1" customWidth="1"/>
    <col min="8450" max="8450" width="33.85546875" customWidth="1"/>
    <col min="8451" max="8451" width="58.140625" customWidth="1"/>
    <col min="8453" max="8453" width="16.85546875" bestFit="1" customWidth="1"/>
    <col min="8706" max="8706" width="33.85546875" customWidth="1"/>
    <col min="8707" max="8707" width="58.140625" customWidth="1"/>
    <col min="8709" max="8709" width="16.85546875" bestFit="1" customWidth="1"/>
    <col min="8962" max="8962" width="33.85546875" customWidth="1"/>
    <col min="8963" max="8963" width="58.140625" customWidth="1"/>
    <col min="8965" max="8965" width="16.85546875" bestFit="1" customWidth="1"/>
    <col min="9218" max="9218" width="33.85546875" customWidth="1"/>
    <col min="9219" max="9219" width="58.140625" customWidth="1"/>
    <col min="9221" max="9221" width="16.85546875" bestFit="1" customWidth="1"/>
    <col min="9474" max="9474" width="33.85546875" customWidth="1"/>
    <col min="9475" max="9475" width="58.140625" customWidth="1"/>
    <col min="9477" max="9477" width="16.85546875" bestFit="1" customWidth="1"/>
    <col min="9730" max="9730" width="33.85546875" customWidth="1"/>
    <col min="9731" max="9731" width="58.140625" customWidth="1"/>
    <col min="9733" max="9733" width="16.85546875" bestFit="1" customWidth="1"/>
    <col min="9986" max="9986" width="33.85546875" customWidth="1"/>
    <col min="9987" max="9987" width="58.140625" customWidth="1"/>
    <col min="9989" max="9989" width="16.85546875" bestFit="1" customWidth="1"/>
    <col min="10242" max="10242" width="33.85546875" customWidth="1"/>
    <col min="10243" max="10243" width="58.140625" customWidth="1"/>
    <col min="10245" max="10245" width="16.85546875" bestFit="1" customWidth="1"/>
    <col min="10498" max="10498" width="33.85546875" customWidth="1"/>
    <col min="10499" max="10499" width="58.140625" customWidth="1"/>
    <col min="10501" max="10501" width="16.85546875" bestFit="1" customWidth="1"/>
    <col min="10754" max="10754" width="33.85546875" customWidth="1"/>
    <col min="10755" max="10755" width="58.140625" customWidth="1"/>
    <col min="10757" max="10757" width="16.85546875" bestFit="1" customWidth="1"/>
    <col min="11010" max="11010" width="33.85546875" customWidth="1"/>
    <col min="11011" max="11011" width="58.140625" customWidth="1"/>
    <col min="11013" max="11013" width="16.85546875" bestFit="1" customWidth="1"/>
    <col min="11266" max="11266" width="33.85546875" customWidth="1"/>
    <col min="11267" max="11267" width="58.140625" customWidth="1"/>
    <col min="11269" max="11269" width="16.85546875" bestFit="1" customWidth="1"/>
    <col min="11522" max="11522" width="33.85546875" customWidth="1"/>
    <col min="11523" max="11523" width="58.140625" customWidth="1"/>
    <col min="11525" max="11525" width="16.85546875" bestFit="1" customWidth="1"/>
    <col min="11778" max="11778" width="33.85546875" customWidth="1"/>
    <col min="11779" max="11779" width="58.140625" customWidth="1"/>
    <col min="11781" max="11781" width="16.85546875" bestFit="1" customWidth="1"/>
    <col min="12034" max="12034" width="33.85546875" customWidth="1"/>
    <col min="12035" max="12035" width="58.140625" customWidth="1"/>
    <col min="12037" max="12037" width="16.85546875" bestFit="1" customWidth="1"/>
    <col min="12290" max="12290" width="33.85546875" customWidth="1"/>
    <col min="12291" max="12291" width="58.140625" customWidth="1"/>
    <col min="12293" max="12293" width="16.85546875" bestFit="1" customWidth="1"/>
    <col min="12546" max="12546" width="33.85546875" customWidth="1"/>
    <col min="12547" max="12547" width="58.140625" customWidth="1"/>
    <col min="12549" max="12549" width="16.85546875" bestFit="1" customWidth="1"/>
    <col min="12802" max="12802" width="33.85546875" customWidth="1"/>
    <col min="12803" max="12803" width="58.140625" customWidth="1"/>
    <col min="12805" max="12805" width="16.85546875" bestFit="1" customWidth="1"/>
    <col min="13058" max="13058" width="33.85546875" customWidth="1"/>
    <col min="13059" max="13059" width="58.140625" customWidth="1"/>
    <col min="13061" max="13061" width="16.85546875" bestFit="1" customWidth="1"/>
    <col min="13314" max="13314" width="33.85546875" customWidth="1"/>
    <col min="13315" max="13315" width="58.140625" customWidth="1"/>
    <col min="13317" max="13317" width="16.85546875" bestFit="1" customWidth="1"/>
    <col min="13570" max="13570" width="33.85546875" customWidth="1"/>
    <col min="13571" max="13571" width="58.140625" customWidth="1"/>
    <col min="13573" max="13573" width="16.85546875" bestFit="1" customWidth="1"/>
    <col min="13826" max="13826" width="33.85546875" customWidth="1"/>
    <col min="13827" max="13827" width="58.140625" customWidth="1"/>
    <col min="13829" max="13829" width="16.85546875" bestFit="1" customWidth="1"/>
    <col min="14082" max="14082" width="33.85546875" customWidth="1"/>
    <col min="14083" max="14083" width="58.140625" customWidth="1"/>
    <col min="14085" max="14085" width="16.85546875" bestFit="1" customWidth="1"/>
    <col min="14338" max="14338" width="33.85546875" customWidth="1"/>
    <col min="14339" max="14339" width="58.140625" customWidth="1"/>
    <col min="14341" max="14341" width="16.85546875" bestFit="1" customWidth="1"/>
    <col min="14594" max="14594" width="33.85546875" customWidth="1"/>
    <col min="14595" max="14595" width="58.140625" customWidth="1"/>
    <col min="14597" max="14597" width="16.85546875" bestFit="1" customWidth="1"/>
    <col min="14850" max="14850" width="33.85546875" customWidth="1"/>
    <col min="14851" max="14851" width="58.140625" customWidth="1"/>
    <col min="14853" max="14853" width="16.85546875" bestFit="1" customWidth="1"/>
    <col min="15106" max="15106" width="33.85546875" customWidth="1"/>
    <col min="15107" max="15107" width="58.140625" customWidth="1"/>
    <col min="15109" max="15109" width="16.85546875" bestFit="1" customWidth="1"/>
    <col min="15362" max="15362" width="33.85546875" customWidth="1"/>
    <col min="15363" max="15363" width="58.140625" customWidth="1"/>
    <col min="15365" max="15365" width="16.85546875" bestFit="1" customWidth="1"/>
    <col min="15618" max="15618" width="33.85546875" customWidth="1"/>
    <col min="15619" max="15619" width="58.140625" customWidth="1"/>
    <col min="15621" max="15621" width="16.85546875" bestFit="1" customWidth="1"/>
    <col min="15874" max="15874" width="33.85546875" customWidth="1"/>
    <col min="15875" max="15875" width="58.140625" customWidth="1"/>
    <col min="15877" max="15877" width="16.85546875" bestFit="1" customWidth="1"/>
    <col min="16130" max="16130" width="33.85546875" customWidth="1"/>
    <col min="16131" max="16131" width="58.140625" customWidth="1"/>
    <col min="16133" max="16133" width="16.85546875" bestFit="1" customWidth="1"/>
  </cols>
  <sheetData>
    <row r="2" spans="2:5" ht="15.75">
      <c r="B2" s="160" t="s">
        <v>68</v>
      </c>
      <c r="C2" s="160"/>
    </row>
    <row r="3" spans="2:5" ht="6.75" customHeight="1"/>
    <row r="4" spans="2:5" ht="15.75">
      <c r="B4" s="160" t="s">
        <v>69</v>
      </c>
      <c r="C4" s="160"/>
    </row>
    <row r="5" spans="2:5" ht="15.75">
      <c r="B5" s="161" t="s">
        <v>80</v>
      </c>
      <c r="C5" s="161"/>
    </row>
    <row r="6" spans="2:5">
      <c r="B6" s="97" t="s">
        <v>27</v>
      </c>
      <c r="C6" s="98" t="s">
        <v>71</v>
      </c>
    </row>
    <row r="7" spans="2:5">
      <c r="B7" s="101" t="s">
        <v>81</v>
      </c>
      <c r="C7" s="81">
        <f>221100000*1.05</f>
        <v>232155000</v>
      </c>
    </row>
    <row r="8" spans="2:5">
      <c r="B8" s="102" t="s">
        <v>82</v>
      </c>
      <c r="C8" s="82">
        <f>85657000*1.05</f>
        <v>89939850</v>
      </c>
    </row>
    <row r="9" spans="2:5">
      <c r="B9" s="101" t="s">
        <v>83</v>
      </c>
      <c r="C9" s="81">
        <f>189200880*1.05</f>
        <v>198660924</v>
      </c>
    </row>
    <row r="10" spans="2:5">
      <c r="B10" s="101" t="s">
        <v>84</v>
      </c>
      <c r="C10" s="81">
        <v>400000000</v>
      </c>
      <c r="D10" s="137"/>
    </row>
    <row r="11" spans="2:5">
      <c r="B11" s="101" t="s">
        <v>85</v>
      </c>
      <c r="C11" s="81">
        <f>221100000*1.05</f>
        <v>232155000</v>
      </c>
    </row>
    <row r="12" spans="2:5">
      <c r="B12" s="101" t="s">
        <v>86</v>
      </c>
      <c r="C12" s="81">
        <f>121300946.8*1.05</f>
        <v>127365994.14</v>
      </c>
    </row>
    <row r="13" spans="2:5" hidden="1">
      <c r="B13" s="101" t="s">
        <v>87</v>
      </c>
      <c r="C13" s="81"/>
      <c r="E13" s="80">
        <f>C18-E11</f>
        <v>2128093935.4000001</v>
      </c>
    </row>
    <row r="14" spans="2:5">
      <c r="B14" s="101" t="s">
        <v>88</v>
      </c>
      <c r="C14" s="81">
        <f>438444921.2*1.05</f>
        <v>460367167.25999999</v>
      </c>
    </row>
    <row r="15" spans="2:5">
      <c r="B15" s="102" t="s">
        <v>89</v>
      </c>
      <c r="C15" s="81">
        <f>110000000*1.05</f>
        <v>115500000</v>
      </c>
    </row>
    <row r="16" spans="2:5">
      <c r="B16" s="101" t="s">
        <v>90</v>
      </c>
      <c r="C16" s="81">
        <f>55000000*1.05</f>
        <v>57750000</v>
      </c>
    </row>
    <row r="17" spans="2:3" ht="39" customHeight="1">
      <c r="B17" s="173" t="s">
        <v>363</v>
      </c>
      <c r="C17" s="81">
        <v>214200000</v>
      </c>
    </row>
    <row r="18" spans="2:3">
      <c r="B18" s="99" t="s">
        <v>58</v>
      </c>
      <c r="C18" s="100">
        <f>SUM(C7:C17)</f>
        <v>2128093935.4000001</v>
      </c>
    </row>
    <row r="22" spans="2:3" ht="30.75" customHeight="1"/>
  </sheetData>
  <mergeCells count="3">
    <mergeCell ref="B2:C2"/>
    <mergeCell ref="B4:C4"/>
    <mergeCell ref="B5:C5"/>
  </mergeCells>
  <pageMargins left="0.70866141732283472" right="0.70866141732283472" top="0.74803149606299213" bottom="0.74803149606299213" header="0.31496062992125984" footer="0.31496062992125984"/>
  <pageSetup scale="8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showGridLines="0" topLeftCell="H15" zoomScaleNormal="100" workbookViewId="0">
      <selection activeCell="M39" sqref="M39"/>
    </sheetView>
  </sheetViews>
  <sheetFormatPr baseColWidth="10" defaultRowHeight="12.75"/>
  <cols>
    <col min="1" max="1" width="3.28515625" style="92" customWidth="1"/>
    <col min="2" max="2" width="8.85546875" style="92" customWidth="1"/>
    <col min="3" max="3" width="11.5703125" style="92" customWidth="1"/>
    <col min="4" max="4" width="14.5703125" style="92" customWidth="1"/>
    <col min="5" max="5" width="8.28515625" style="92" customWidth="1"/>
    <col min="6" max="6" width="21.42578125" style="92" customWidth="1"/>
    <col min="7" max="7" width="9.140625" style="92" customWidth="1"/>
    <col min="8" max="8" width="11.5703125" style="96" customWidth="1"/>
    <col min="9" max="9" width="17.85546875" style="96" customWidth="1"/>
    <col min="10" max="10" width="20.5703125" style="96" customWidth="1"/>
    <col min="11" max="11" width="12.5703125" style="92" customWidth="1"/>
    <col min="12" max="12" width="11.42578125" style="92"/>
    <col min="13" max="13" width="19" style="92" customWidth="1"/>
    <col min="14" max="14" width="24" style="92" customWidth="1"/>
    <col min="15" max="248" width="11.42578125" style="92"/>
    <col min="249" max="249" width="20.7109375" style="92" customWidth="1"/>
    <col min="250" max="250" width="11" style="92" bestFit="1" customWidth="1"/>
    <col min="251" max="251" width="8.7109375" style="92" bestFit="1" customWidth="1"/>
    <col min="252" max="252" width="11" style="92" customWidth="1"/>
    <col min="253" max="253" width="14.42578125" style="92" customWidth="1"/>
    <col min="254" max="254" width="18.85546875" style="92" bestFit="1" customWidth="1"/>
    <col min="255" max="255" width="0" style="92" hidden="1" customWidth="1"/>
    <col min="256" max="256" width="10.7109375" style="92" customWidth="1"/>
    <col min="257" max="257" width="9.140625" style="92" customWidth="1"/>
    <col min="258" max="258" width="15.140625" style="92" bestFit="1" customWidth="1"/>
    <col min="259" max="259" width="16.42578125" style="92" bestFit="1" customWidth="1"/>
    <col min="260" max="260" width="20.85546875" style="92" bestFit="1" customWidth="1"/>
    <col min="261" max="262" width="16.28515625" style="92" bestFit="1" customWidth="1"/>
    <col min="263" max="263" width="17.7109375" style="92" customWidth="1"/>
    <col min="264" max="504" width="11.42578125" style="92"/>
    <col min="505" max="505" width="20.7109375" style="92" customWidth="1"/>
    <col min="506" max="506" width="11" style="92" bestFit="1" customWidth="1"/>
    <col min="507" max="507" width="8.7109375" style="92" bestFit="1" customWidth="1"/>
    <col min="508" max="508" width="11" style="92" customWidth="1"/>
    <col min="509" max="509" width="14.42578125" style="92" customWidth="1"/>
    <col min="510" max="510" width="18.85546875" style="92" bestFit="1" customWidth="1"/>
    <col min="511" max="511" width="0" style="92" hidden="1" customWidth="1"/>
    <col min="512" max="512" width="10.7109375" style="92" customWidth="1"/>
    <col min="513" max="513" width="9.140625" style="92" customWidth="1"/>
    <col min="514" max="514" width="15.140625" style="92" bestFit="1" customWidth="1"/>
    <col min="515" max="515" width="16.42578125" style="92" bestFit="1" customWidth="1"/>
    <col min="516" max="516" width="20.85546875" style="92" bestFit="1" customWidth="1"/>
    <col min="517" max="518" width="16.28515625" style="92" bestFit="1" customWidth="1"/>
    <col min="519" max="519" width="17.7109375" style="92" customWidth="1"/>
    <col min="520" max="760" width="11.42578125" style="92"/>
    <col min="761" max="761" width="20.7109375" style="92" customWidth="1"/>
    <col min="762" max="762" width="11" style="92" bestFit="1" customWidth="1"/>
    <col min="763" max="763" width="8.7109375" style="92" bestFit="1" customWidth="1"/>
    <col min="764" max="764" width="11" style="92" customWidth="1"/>
    <col min="765" max="765" width="14.42578125" style="92" customWidth="1"/>
    <col min="766" max="766" width="18.85546875" style="92" bestFit="1" customWidth="1"/>
    <col min="767" max="767" width="0" style="92" hidden="1" customWidth="1"/>
    <col min="768" max="768" width="10.7109375" style="92" customWidth="1"/>
    <col min="769" max="769" width="9.140625" style="92" customWidth="1"/>
    <col min="770" max="770" width="15.140625" style="92" bestFit="1" customWidth="1"/>
    <col min="771" max="771" width="16.42578125" style="92" bestFit="1" customWidth="1"/>
    <col min="772" max="772" width="20.85546875" style="92" bestFit="1" customWidth="1"/>
    <col min="773" max="774" width="16.28515625" style="92" bestFit="1" customWidth="1"/>
    <col min="775" max="775" width="17.7109375" style="92" customWidth="1"/>
    <col min="776" max="1016" width="11.42578125" style="92"/>
    <col min="1017" max="1017" width="20.7109375" style="92" customWidth="1"/>
    <col min="1018" max="1018" width="11" style="92" bestFit="1" customWidth="1"/>
    <col min="1019" max="1019" width="8.7109375" style="92" bestFit="1" customWidth="1"/>
    <col min="1020" max="1020" width="11" style="92" customWidth="1"/>
    <col min="1021" max="1021" width="14.42578125" style="92" customWidth="1"/>
    <col min="1022" max="1022" width="18.85546875" style="92" bestFit="1" customWidth="1"/>
    <col min="1023" max="1023" width="0" style="92" hidden="1" customWidth="1"/>
    <col min="1024" max="1024" width="10.7109375" style="92" customWidth="1"/>
    <col min="1025" max="1025" width="9.140625" style="92" customWidth="1"/>
    <col min="1026" max="1026" width="15.140625" style="92" bestFit="1" customWidth="1"/>
    <col min="1027" max="1027" width="16.42578125" style="92" bestFit="1" customWidth="1"/>
    <col min="1028" max="1028" width="20.85546875" style="92" bestFit="1" customWidth="1"/>
    <col min="1029" max="1030" width="16.28515625" style="92" bestFit="1" customWidth="1"/>
    <col min="1031" max="1031" width="17.7109375" style="92" customWidth="1"/>
    <col min="1032" max="1272" width="11.42578125" style="92"/>
    <col min="1273" max="1273" width="20.7109375" style="92" customWidth="1"/>
    <col min="1274" max="1274" width="11" style="92" bestFit="1" customWidth="1"/>
    <col min="1275" max="1275" width="8.7109375" style="92" bestFit="1" customWidth="1"/>
    <col min="1276" max="1276" width="11" style="92" customWidth="1"/>
    <col min="1277" max="1277" width="14.42578125" style="92" customWidth="1"/>
    <col min="1278" max="1278" width="18.85546875" style="92" bestFit="1" customWidth="1"/>
    <col min="1279" max="1279" width="0" style="92" hidden="1" customWidth="1"/>
    <col min="1280" max="1280" width="10.7109375" style="92" customWidth="1"/>
    <col min="1281" max="1281" width="9.140625" style="92" customWidth="1"/>
    <col min="1282" max="1282" width="15.140625" style="92" bestFit="1" customWidth="1"/>
    <col min="1283" max="1283" width="16.42578125" style="92" bestFit="1" customWidth="1"/>
    <col min="1284" max="1284" width="20.85546875" style="92" bestFit="1" customWidth="1"/>
    <col min="1285" max="1286" width="16.28515625" style="92" bestFit="1" customWidth="1"/>
    <col min="1287" max="1287" width="17.7109375" style="92" customWidth="1"/>
    <col min="1288" max="1528" width="11.42578125" style="92"/>
    <col min="1529" max="1529" width="20.7109375" style="92" customWidth="1"/>
    <col min="1530" max="1530" width="11" style="92" bestFit="1" customWidth="1"/>
    <col min="1531" max="1531" width="8.7109375" style="92" bestFit="1" customWidth="1"/>
    <col min="1532" max="1532" width="11" style="92" customWidth="1"/>
    <col min="1533" max="1533" width="14.42578125" style="92" customWidth="1"/>
    <col min="1534" max="1534" width="18.85546875" style="92" bestFit="1" customWidth="1"/>
    <col min="1535" max="1535" width="0" style="92" hidden="1" customWidth="1"/>
    <col min="1536" max="1536" width="10.7109375" style="92" customWidth="1"/>
    <col min="1537" max="1537" width="9.140625" style="92" customWidth="1"/>
    <col min="1538" max="1538" width="15.140625" style="92" bestFit="1" customWidth="1"/>
    <col min="1539" max="1539" width="16.42578125" style="92" bestFit="1" customWidth="1"/>
    <col min="1540" max="1540" width="20.85546875" style="92" bestFit="1" customWidth="1"/>
    <col min="1541" max="1542" width="16.28515625" style="92" bestFit="1" customWidth="1"/>
    <col min="1543" max="1543" width="17.7109375" style="92" customWidth="1"/>
    <col min="1544" max="1784" width="11.42578125" style="92"/>
    <col min="1785" max="1785" width="20.7109375" style="92" customWidth="1"/>
    <col min="1786" max="1786" width="11" style="92" bestFit="1" customWidth="1"/>
    <col min="1787" max="1787" width="8.7109375" style="92" bestFit="1" customWidth="1"/>
    <col min="1788" max="1788" width="11" style="92" customWidth="1"/>
    <col min="1789" max="1789" width="14.42578125" style="92" customWidth="1"/>
    <col min="1790" max="1790" width="18.85546875" style="92" bestFit="1" customWidth="1"/>
    <col min="1791" max="1791" width="0" style="92" hidden="1" customWidth="1"/>
    <col min="1792" max="1792" width="10.7109375" style="92" customWidth="1"/>
    <col min="1793" max="1793" width="9.140625" style="92" customWidth="1"/>
    <col min="1794" max="1794" width="15.140625" style="92" bestFit="1" customWidth="1"/>
    <col min="1795" max="1795" width="16.42578125" style="92" bestFit="1" customWidth="1"/>
    <col min="1796" max="1796" width="20.85546875" style="92" bestFit="1" customWidth="1"/>
    <col min="1797" max="1798" width="16.28515625" style="92" bestFit="1" customWidth="1"/>
    <col min="1799" max="1799" width="17.7109375" style="92" customWidth="1"/>
    <col min="1800" max="2040" width="11.42578125" style="92"/>
    <col min="2041" max="2041" width="20.7109375" style="92" customWidth="1"/>
    <col min="2042" max="2042" width="11" style="92" bestFit="1" customWidth="1"/>
    <col min="2043" max="2043" width="8.7109375" style="92" bestFit="1" customWidth="1"/>
    <col min="2044" max="2044" width="11" style="92" customWidth="1"/>
    <col min="2045" max="2045" width="14.42578125" style="92" customWidth="1"/>
    <col min="2046" max="2046" width="18.85546875" style="92" bestFit="1" customWidth="1"/>
    <col min="2047" max="2047" width="0" style="92" hidden="1" customWidth="1"/>
    <col min="2048" max="2048" width="10.7109375" style="92" customWidth="1"/>
    <col min="2049" max="2049" width="9.140625" style="92" customWidth="1"/>
    <col min="2050" max="2050" width="15.140625" style="92" bestFit="1" customWidth="1"/>
    <col min="2051" max="2051" width="16.42578125" style="92" bestFit="1" customWidth="1"/>
    <col min="2052" max="2052" width="20.85546875" style="92" bestFit="1" customWidth="1"/>
    <col min="2053" max="2054" width="16.28515625" style="92" bestFit="1" customWidth="1"/>
    <col min="2055" max="2055" width="17.7109375" style="92" customWidth="1"/>
    <col min="2056" max="2296" width="11.42578125" style="92"/>
    <col min="2297" max="2297" width="20.7109375" style="92" customWidth="1"/>
    <col min="2298" max="2298" width="11" style="92" bestFit="1" customWidth="1"/>
    <col min="2299" max="2299" width="8.7109375" style="92" bestFit="1" customWidth="1"/>
    <col min="2300" max="2300" width="11" style="92" customWidth="1"/>
    <col min="2301" max="2301" width="14.42578125" style="92" customWidth="1"/>
    <col min="2302" max="2302" width="18.85546875" style="92" bestFit="1" customWidth="1"/>
    <col min="2303" max="2303" width="0" style="92" hidden="1" customWidth="1"/>
    <col min="2304" max="2304" width="10.7109375" style="92" customWidth="1"/>
    <col min="2305" max="2305" width="9.140625" style="92" customWidth="1"/>
    <col min="2306" max="2306" width="15.140625" style="92" bestFit="1" customWidth="1"/>
    <col min="2307" max="2307" width="16.42578125" style="92" bestFit="1" customWidth="1"/>
    <col min="2308" max="2308" width="20.85546875" style="92" bestFit="1" customWidth="1"/>
    <col min="2309" max="2310" width="16.28515625" style="92" bestFit="1" customWidth="1"/>
    <col min="2311" max="2311" width="17.7109375" style="92" customWidth="1"/>
    <col min="2312" max="2552" width="11.42578125" style="92"/>
    <col min="2553" max="2553" width="20.7109375" style="92" customWidth="1"/>
    <col min="2554" max="2554" width="11" style="92" bestFit="1" customWidth="1"/>
    <col min="2555" max="2555" width="8.7109375" style="92" bestFit="1" customWidth="1"/>
    <col min="2556" max="2556" width="11" style="92" customWidth="1"/>
    <col min="2557" max="2557" width="14.42578125" style="92" customWidth="1"/>
    <col min="2558" max="2558" width="18.85546875" style="92" bestFit="1" customWidth="1"/>
    <col min="2559" max="2559" width="0" style="92" hidden="1" customWidth="1"/>
    <col min="2560" max="2560" width="10.7109375" style="92" customWidth="1"/>
    <col min="2561" max="2561" width="9.140625" style="92" customWidth="1"/>
    <col min="2562" max="2562" width="15.140625" style="92" bestFit="1" customWidth="1"/>
    <col min="2563" max="2563" width="16.42578125" style="92" bestFit="1" customWidth="1"/>
    <col min="2564" max="2564" width="20.85546875" style="92" bestFit="1" customWidth="1"/>
    <col min="2565" max="2566" width="16.28515625" style="92" bestFit="1" customWidth="1"/>
    <col min="2567" max="2567" width="17.7109375" style="92" customWidth="1"/>
    <col min="2568" max="2808" width="11.42578125" style="92"/>
    <col min="2809" max="2809" width="20.7109375" style="92" customWidth="1"/>
    <col min="2810" max="2810" width="11" style="92" bestFit="1" customWidth="1"/>
    <col min="2811" max="2811" width="8.7109375" style="92" bestFit="1" customWidth="1"/>
    <col min="2812" max="2812" width="11" style="92" customWidth="1"/>
    <col min="2813" max="2813" width="14.42578125" style="92" customWidth="1"/>
    <col min="2814" max="2814" width="18.85546875" style="92" bestFit="1" customWidth="1"/>
    <col min="2815" max="2815" width="0" style="92" hidden="1" customWidth="1"/>
    <col min="2816" max="2816" width="10.7109375" style="92" customWidth="1"/>
    <col min="2817" max="2817" width="9.140625" style="92" customWidth="1"/>
    <col min="2818" max="2818" width="15.140625" style="92" bestFit="1" customWidth="1"/>
    <col min="2819" max="2819" width="16.42578125" style="92" bestFit="1" customWidth="1"/>
    <col min="2820" max="2820" width="20.85546875" style="92" bestFit="1" customWidth="1"/>
    <col min="2821" max="2822" width="16.28515625" style="92" bestFit="1" customWidth="1"/>
    <col min="2823" max="2823" width="17.7109375" style="92" customWidth="1"/>
    <col min="2824" max="3064" width="11.42578125" style="92"/>
    <col min="3065" max="3065" width="20.7109375" style="92" customWidth="1"/>
    <col min="3066" max="3066" width="11" style="92" bestFit="1" customWidth="1"/>
    <col min="3067" max="3067" width="8.7109375" style="92" bestFit="1" customWidth="1"/>
    <col min="3068" max="3068" width="11" style="92" customWidth="1"/>
    <col min="3069" max="3069" width="14.42578125" style="92" customWidth="1"/>
    <col min="3070" max="3070" width="18.85546875" style="92" bestFit="1" customWidth="1"/>
    <col min="3071" max="3071" width="0" style="92" hidden="1" customWidth="1"/>
    <col min="3072" max="3072" width="10.7109375" style="92" customWidth="1"/>
    <col min="3073" max="3073" width="9.140625" style="92" customWidth="1"/>
    <col min="3074" max="3074" width="15.140625" style="92" bestFit="1" customWidth="1"/>
    <col min="3075" max="3075" width="16.42578125" style="92" bestFit="1" customWidth="1"/>
    <col min="3076" max="3076" width="20.85546875" style="92" bestFit="1" customWidth="1"/>
    <col min="3077" max="3078" width="16.28515625" style="92" bestFit="1" customWidth="1"/>
    <col min="3079" max="3079" width="17.7109375" style="92" customWidth="1"/>
    <col min="3080" max="3320" width="11.42578125" style="92"/>
    <col min="3321" max="3321" width="20.7109375" style="92" customWidth="1"/>
    <col min="3322" max="3322" width="11" style="92" bestFit="1" customWidth="1"/>
    <col min="3323" max="3323" width="8.7109375" style="92" bestFit="1" customWidth="1"/>
    <col min="3324" max="3324" width="11" style="92" customWidth="1"/>
    <col min="3325" max="3325" width="14.42578125" style="92" customWidth="1"/>
    <col min="3326" max="3326" width="18.85546875" style="92" bestFit="1" customWidth="1"/>
    <col min="3327" max="3327" width="0" style="92" hidden="1" customWidth="1"/>
    <col min="3328" max="3328" width="10.7109375" style="92" customWidth="1"/>
    <col min="3329" max="3329" width="9.140625" style="92" customWidth="1"/>
    <col min="3330" max="3330" width="15.140625" style="92" bestFit="1" customWidth="1"/>
    <col min="3331" max="3331" width="16.42578125" style="92" bestFit="1" customWidth="1"/>
    <col min="3332" max="3332" width="20.85546875" style="92" bestFit="1" customWidth="1"/>
    <col min="3333" max="3334" width="16.28515625" style="92" bestFit="1" customWidth="1"/>
    <col min="3335" max="3335" width="17.7109375" style="92" customWidth="1"/>
    <col min="3336" max="3576" width="11.42578125" style="92"/>
    <col min="3577" max="3577" width="20.7109375" style="92" customWidth="1"/>
    <col min="3578" max="3578" width="11" style="92" bestFit="1" customWidth="1"/>
    <col min="3579" max="3579" width="8.7109375" style="92" bestFit="1" customWidth="1"/>
    <col min="3580" max="3580" width="11" style="92" customWidth="1"/>
    <col min="3581" max="3581" width="14.42578125" style="92" customWidth="1"/>
    <col min="3582" max="3582" width="18.85546875" style="92" bestFit="1" customWidth="1"/>
    <col min="3583" max="3583" width="0" style="92" hidden="1" customWidth="1"/>
    <col min="3584" max="3584" width="10.7109375" style="92" customWidth="1"/>
    <col min="3585" max="3585" width="9.140625" style="92" customWidth="1"/>
    <col min="3586" max="3586" width="15.140625" style="92" bestFit="1" customWidth="1"/>
    <col min="3587" max="3587" width="16.42578125" style="92" bestFit="1" customWidth="1"/>
    <col min="3588" max="3588" width="20.85546875" style="92" bestFit="1" customWidth="1"/>
    <col min="3589" max="3590" width="16.28515625" style="92" bestFit="1" customWidth="1"/>
    <col min="3591" max="3591" width="17.7109375" style="92" customWidth="1"/>
    <col min="3592" max="3832" width="11.42578125" style="92"/>
    <col min="3833" max="3833" width="20.7109375" style="92" customWidth="1"/>
    <col min="3834" max="3834" width="11" style="92" bestFit="1" customWidth="1"/>
    <col min="3835" max="3835" width="8.7109375" style="92" bestFit="1" customWidth="1"/>
    <col min="3836" max="3836" width="11" style="92" customWidth="1"/>
    <col min="3837" max="3837" width="14.42578125" style="92" customWidth="1"/>
    <col min="3838" max="3838" width="18.85546875" style="92" bestFit="1" customWidth="1"/>
    <col min="3839" max="3839" width="0" style="92" hidden="1" customWidth="1"/>
    <col min="3840" max="3840" width="10.7109375" style="92" customWidth="1"/>
    <col min="3841" max="3841" width="9.140625" style="92" customWidth="1"/>
    <col min="3842" max="3842" width="15.140625" style="92" bestFit="1" customWidth="1"/>
    <col min="3843" max="3843" width="16.42578125" style="92" bestFit="1" customWidth="1"/>
    <col min="3844" max="3844" width="20.85546875" style="92" bestFit="1" customWidth="1"/>
    <col min="3845" max="3846" width="16.28515625" style="92" bestFit="1" customWidth="1"/>
    <col min="3847" max="3847" width="17.7109375" style="92" customWidth="1"/>
    <col min="3848" max="4088" width="11.42578125" style="92"/>
    <col min="4089" max="4089" width="20.7109375" style="92" customWidth="1"/>
    <col min="4090" max="4090" width="11" style="92" bestFit="1" customWidth="1"/>
    <col min="4091" max="4091" width="8.7109375" style="92" bestFit="1" customWidth="1"/>
    <col min="4092" max="4092" width="11" style="92" customWidth="1"/>
    <col min="4093" max="4093" width="14.42578125" style="92" customWidth="1"/>
    <col min="4094" max="4094" width="18.85546875" style="92" bestFit="1" customWidth="1"/>
    <col min="4095" max="4095" width="0" style="92" hidden="1" customWidth="1"/>
    <col min="4096" max="4096" width="10.7109375" style="92" customWidth="1"/>
    <col min="4097" max="4097" width="9.140625" style="92" customWidth="1"/>
    <col min="4098" max="4098" width="15.140625" style="92" bestFit="1" customWidth="1"/>
    <col min="4099" max="4099" width="16.42578125" style="92" bestFit="1" customWidth="1"/>
    <col min="4100" max="4100" width="20.85546875" style="92" bestFit="1" customWidth="1"/>
    <col min="4101" max="4102" width="16.28515625" style="92" bestFit="1" customWidth="1"/>
    <col min="4103" max="4103" width="17.7109375" style="92" customWidth="1"/>
    <col min="4104" max="4344" width="11.42578125" style="92"/>
    <col min="4345" max="4345" width="20.7109375" style="92" customWidth="1"/>
    <col min="4346" max="4346" width="11" style="92" bestFit="1" customWidth="1"/>
    <col min="4347" max="4347" width="8.7109375" style="92" bestFit="1" customWidth="1"/>
    <col min="4348" max="4348" width="11" style="92" customWidth="1"/>
    <col min="4349" max="4349" width="14.42578125" style="92" customWidth="1"/>
    <col min="4350" max="4350" width="18.85546875" style="92" bestFit="1" customWidth="1"/>
    <col min="4351" max="4351" width="0" style="92" hidden="1" customWidth="1"/>
    <col min="4352" max="4352" width="10.7109375" style="92" customWidth="1"/>
    <col min="4353" max="4353" width="9.140625" style="92" customWidth="1"/>
    <col min="4354" max="4354" width="15.140625" style="92" bestFit="1" customWidth="1"/>
    <col min="4355" max="4355" width="16.42578125" style="92" bestFit="1" customWidth="1"/>
    <col min="4356" max="4356" width="20.85546875" style="92" bestFit="1" customWidth="1"/>
    <col min="4357" max="4358" width="16.28515625" style="92" bestFit="1" customWidth="1"/>
    <col min="4359" max="4359" width="17.7109375" style="92" customWidth="1"/>
    <col min="4360" max="4600" width="11.42578125" style="92"/>
    <col min="4601" max="4601" width="20.7109375" style="92" customWidth="1"/>
    <col min="4602" max="4602" width="11" style="92" bestFit="1" customWidth="1"/>
    <col min="4603" max="4603" width="8.7109375" style="92" bestFit="1" customWidth="1"/>
    <col min="4604" max="4604" width="11" style="92" customWidth="1"/>
    <col min="4605" max="4605" width="14.42578125" style="92" customWidth="1"/>
    <col min="4606" max="4606" width="18.85546875" style="92" bestFit="1" customWidth="1"/>
    <col min="4607" max="4607" width="0" style="92" hidden="1" customWidth="1"/>
    <col min="4608" max="4608" width="10.7109375" style="92" customWidth="1"/>
    <col min="4609" max="4609" width="9.140625" style="92" customWidth="1"/>
    <col min="4610" max="4610" width="15.140625" style="92" bestFit="1" customWidth="1"/>
    <col min="4611" max="4611" width="16.42578125" style="92" bestFit="1" customWidth="1"/>
    <col min="4612" max="4612" width="20.85546875" style="92" bestFit="1" customWidth="1"/>
    <col min="4613" max="4614" width="16.28515625" style="92" bestFit="1" customWidth="1"/>
    <col min="4615" max="4615" width="17.7109375" style="92" customWidth="1"/>
    <col min="4616" max="4856" width="11.42578125" style="92"/>
    <col min="4857" max="4857" width="20.7109375" style="92" customWidth="1"/>
    <col min="4858" max="4858" width="11" style="92" bestFit="1" customWidth="1"/>
    <col min="4859" max="4859" width="8.7109375" style="92" bestFit="1" customWidth="1"/>
    <col min="4860" max="4860" width="11" style="92" customWidth="1"/>
    <col min="4861" max="4861" width="14.42578125" style="92" customWidth="1"/>
    <col min="4862" max="4862" width="18.85546875" style="92" bestFit="1" customWidth="1"/>
    <col min="4863" max="4863" width="0" style="92" hidden="1" customWidth="1"/>
    <col min="4864" max="4864" width="10.7109375" style="92" customWidth="1"/>
    <col min="4865" max="4865" width="9.140625" style="92" customWidth="1"/>
    <col min="4866" max="4866" width="15.140625" style="92" bestFit="1" customWidth="1"/>
    <col min="4867" max="4867" width="16.42578125" style="92" bestFit="1" customWidth="1"/>
    <col min="4868" max="4868" width="20.85546875" style="92" bestFit="1" customWidth="1"/>
    <col min="4869" max="4870" width="16.28515625" style="92" bestFit="1" customWidth="1"/>
    <col min="4871" max="4871" width="17.7109375" style="92" customWidth="1"/>
    <col min="4872" max="5112" width="11.42578125" style="92"/>
    <col min="5113" max="5113" width="20.7109375" style="92" customWidth="1"/>
    <col min="5114" max="5114" width="11" style="92" bestFit="1" customWidth="1"/>
    <col min="5115" max="5115" width="8.7109375" style="92" bestFit="1" customWidth="1"/>
    <col min="5116" max="5116" width="11" style="92" customWidth="1"/>
    <col min="5117" max="5117" width="14.42578125" style="92" customWidth="1"/>
    <col min="5118" max="5118" width="18.85546875" style="92" bestFit="1" customWidth="1"/>
    <col min="5119" max="5119" width="0" style="92" hidden="1" customWidth="1"/>
    <col min="5120" max="5120" width="10.7109375" style="92" customWidth="1"/>
    <col min="5121" max="5121" width="9.140625" style="92" customWidth="1"/>
    <col min="5122" max="5122" width="15.140625" style="92" bestFit="1" customWidth="1"/>
    <col min="5123" max="5123" width="16.42578125" style="92" bestFit="1" customWidth="1"/>
    <col min="5124" max="5124" width="20.85546875" style="92" bestFit="1" customWidth="1"/>
    <col min="5125" max="5126" width="16.28515625" style="92" bestFit="1" customWidth="1"/>
    <col min="5127" max="5127" width="17.7109375" style="92" customWidth="1"/>
    <col min="5128" max="5368" width="11.42578125" style="92"/>
    <col min="5369" max="5369" width="20.7109375" style="92" customWidth="1"/>
    <col min="5370" max="5370" width="11" style="92" bestFit="1" customWidth="1"/>
    <col min="5371" max="5371" width="8.7109375" style="92" bestFit="1" customWidth="1"/>
    <col min="5372" max="5372" width="11" style="92" customWidth="1"/>
    <col min="5373" max="5373" width="14.42578125" style="92" customWidth="1"/>
    <col min="5374" max="5374" width="18.85546875" style="92" bestFit="1" customWidth="1"/>
    <col min="5375" max="5375" width="0" style="92" hidden="1" customWidth="1"/>
    <col min="5376" max="5376" width="10.7109375" style="92" customWidth="1"/>
    <col min="5377" max="5377" width="9.140625" style="92" customWidth="1"/>
    <col min="5378" max="5378" width="15.140625" style="92" bestFit="1" customWidth="1"/>
    <col min="5379" max="5379" width="16.42578125" style="92" bestFit="1" customWidth="1"/>
    <col min="5380" max="5380" width="20.85546875" style="92" bestFit="1" customWidth="1"/>
    <col min="5381" max="5382" width="16.28515625" style="92" bestFit="1" customWidth="1"/>
    <col min="5383" max="5383" width="17.7109375" style="92" customWidth="1"/>
    <col min="5384" max="5624" width="11.42578125" style="92"/>
    <col min="5625" max="5625" width="20.7109375" style="92" customWidth="1"/>
    <col min="5626" max="5626" width="11" style="92" bestFit="1" customWidth="1"/>
    <col min="5627" max="5627" width="8.7109375" style="92" bestFit="1" customWidth="1"/>
    <col min="5628" max="5628" width="11" style="92" customWidth="1"/>
    <col min="5629" max="5629" width="14.42578125" style="92" customWidth="1"/>
    <col min="5630" max="5630" width="18.85546875" style="92" bestFit="1" customWidth="1"/>
    <col min="5631" max="5631" width="0" style="92" hidden="1" customWidth="1"/>
    <col min="5632" max="5632" width="10.7109375" style="92" customWidth="1"/>
    <col min="5633" max="5633" width="9.140625" style="92" customWidth="1"/>
    <col min="5634" max="5634" width="15.140625" style="92" bestFit="1" customWidth="1"/>
    <col min="5635" max="5635" width="16.42578125" style="92" bestFit="1" customWidth="1"/>
    <col min="5636" max="5636" width="20.85546875" style="92" bestFit="1" customWidth="1"/>
    <col min="5637" max="5638" width="16.28515625" style="92" bestFit="1" customWidth="1"/>
    <col min="5639" max="5639" width="17.7109375" style="92" customWidth="1"/>
    <col min="5640" max="5880" width="11.42578125" style="92"/>
    <col min="5881" max="5881" width="20.7109375" style="92" customWidth="1"/>
    <col min="5882" max="5882" width="11" style="92" bestFit="1" customWidth="1"/>
    <col min="5883" max="5883" width="8.7109375" style="92" bestFit="1" customWidth="1"/>
    <col min="5884" max="5884" width="11" style="92" customWidth="1"/>
    <col min="5885" max="5885" width="14.42578125" style="92" customWidth="1"/>
    <col min="5886" max="5886" width="18.85546875" style="92" bestFit="1" customWidth="1"/>
    <col min="5887" max="5887" width="0" style="92" hidden="1" customWidth="1"/>
    <col min="5888" max="5888" width="10.7109375" style="92" customWidth="1"/>
    <col min="5889" max="5889" width="9.140625" style="92" customWidth="1"/>
    <col min="5890" max="5890" width="15.140625" style="92" bestFit="1" customWidth="1"/>
    <col min="5891" max="5891" width="16.42578125" style="92" bestFit="1" customWidth="1"/>
    <col min="5892" max="5892" width="20.85546875" style="92" bestFit="1" customWidth="1"/>
    <col min="5893" max="5894" width="16.28515625" style="92" bestFit="1" customWidth="1"/>
    <col min="5895" max="5895" width="17.7109375" style="92" customWidth="1"/>
    <col min="5896" max="6136" width="11.42578125" style="92"/>
    <col min="6137" max="6137" width="20.7109375" style="92" customWidth="1"/>
    <col min="6138" max="6138" width="11" style="92" bestFit="1" customWidth="1"/>
    <col min="6139" max="6139" width="8.7109375" style="92" bestFit="1" customWidth="1"/>
    <col min="6140" max="6140" width="11" style="92" customWidth="1"/>
    <col min="6141" max="6141" width="14.42578125" style="92" customWidth="1"/>
    <col min="6142" max="6142" width="18.85546875" style="92" bestFit="1" customWidth="1"/>
    <col min="6143" max="6143" width="0" style="92" hidden="1" customWidth="1"/>
    <col min="6144" max="6144" width="10.7109375" style="92" customWidth="1"/>
    <col min="6145" max="6145" width="9.140625" style="92" customWidth="1"/>
    <col min="6146" max="6146" width="15.140625" style="92" bestFit="1" customWidth="1"/>
    <col min="6147" max="6147" width="16.42578125" style="92" bestFit="1" customWidth="1"/>
    <col min="6148" max="6148" width="20.85546875" style="92" bestFit="1" customWidth="1"/>
    <col min="6149" max="6150" width="16.28515625" style="92" bestFit="1" customWidth="1"/>
    <col min="6151" max="6151" width="17.7109375" style="92" customWidth="1"/>
    <col min="6152" max="6392" width="11.42578125" style="92"/>
    <col min="6393" max="6393" width="20.7109375" style="92" customWidth="1"/>
    <col min="6394" max="6394" width="11" style="92" bestFit="1" customWidth="1"/>
    <col min="6395" max="6395" width="8.7109375" style="92" bestFit="1" customWidth="1"/>
    <col min="6396" max="6396" width="11" style="92" customWidth="1"/>
    <col min="6397" max="6397" width="14.42578125" style="92" customWidth="1"/>
    <col min="6398" max="6398" width="18.85546875" style="92" bestFit="1" customWidth="1"/>
    <col min="6399" max="6399" width="0" style="92" hidden="1" customWidth="1"/>
    <col min="6400" max="6400" width="10.7109375" style="92" customWidth="1"/>
    <col min="6401" max="6401" width="9.140625" style="92" customWidth="1"/>
    <col min="6402" max="6402" width="15.140625" style="92" bestFit="1" customWidth="1"/>
    <col min="6403" max="6403" width="16.42578125" style="92" bestFit="1" customWidth="1"/>
    <col min="6404" max="6404" width="20.85546875" style="92" bestFit="1" customWidth="1"/>
    <col min="6405" max="6406" width="16.28515625" style="92" bestFit="1" customWidth="1"/>
    <col min="6407" max="6407" width="17.7109375" style="92" customWidth="1"/>
    <col min="6408" max="6648" width="11.42578125" style="92"/>
    <col min="6649" max="6649" width="20.7109375" style="92" customWidth="1"/>
    <col min="6650" max="6650" width="11" style="92" bestFit="1" customWidth="1"/>
    <col min="6651" max="6651" width="8.7109375" style="92" bestFit="1" customWidth="1"/>
    <col min="6652" max="6652" width="11" style="92" customWidth="1"/>
    <col min="6653" max="6653" width="14.42578125" style="92" customWidth="1"/>
    <col min="6654" max="6654" width="18.85546875" style="92" bestFit="1" customWidth="1"/>
    <col min="6655" max="6655" width="0" style="92" hidden="1" customWidth="1"/>
    <col min="6656" max="6656" width="10.7109375" style="92" customWidth="1"/>
    <col min="6657" max="6657" width="9.140625" style="92" customWidth="1"/>
    <col min="6658" max="6658" width="15.140625" style="92" bestFit="1" customWidth="1"/>
    <col min="6659" max="6659" width="16.42578125" style="92" bestFit="1" customWidth="1"/>
    <col min="6660" max="6660" width="20.85546875" style="92" bestFit="1" customWidth="1"/>
    <col min="6661" max="6662" width="16.28515625" style="92" bestFit="1" customWidth="1"/>
    <col min="6663" max="6663" width="17.7109375" style="92" customWidth="1"/>
    <col min="6664" max="6904" width="11.42578125" style="92"/>
    <col min="6905" max="6905" width="20.7109375" style="92" customWidth="1"/>
    <col min="6906" max="6906" width="11" style="92" bestFit="1" customWidth="1"/>
    <col min="6907" max="6907" width="8.7109375" style="92" bestFit="1" customWidth="1"/>
    <col min="6908" max="6908" width="11" style="92" customWidth="1"/>
    <col min="6909" max="6909" width="14.42578125" style="92" customWidth="1"/>
    <col min="6910" max="6910" width="18.85546875" style="92" bestFit="1" customWidth="1"/>
    <col min="6911" max="6911" width="0" style="92" hidden="1" customWidth="1"/>
    <col min="6912" max="6912" width="10.7109375" style="92" customWidth="1"/>
    <col min="6913" max="6913" width="9.140625" style="92" customWidth="1"/>
    <col min="6914" max="6914" width="15.140625" style="92" bestFit="1" customWidth="1"/>
    <col min="6915" max="6915" width="16.42578125" style="92" bestFit="1" customWidth="1"/>
    <col min="6916" max="6916" width="20.85546875" style="92" bestFit="1" customWidth="1"/>
    <col min="6917" max="6918" width="16.28515625" style="92" bestFit="1" customWidth="1"/>
    <col min="6919" max="6919" width="17.7109375" style="92" customWidth="1"/>
    <col min="6920" max="7160" width="11.42578125" style="92"/>
    <col min="7161" max="7161" width="20.7109375" style="92" customWidth="1"/>
    <col min="7162" max="7162" width="11" style="92" bestFit="1" customWidth="1"/>
    <col min="7163" max="7163" width="8.7109375" style="92" bestFit="1" customWidth="1"/>
    <col min="7164" max="7164" width="11" style="92" customWidth="1"/>
    <col min="7165" max="7165" width="14.42578125" style="92" customWidth="1"/>
    <col min="7166" max="7166" width="18.85546875" style="92" bestFit="1" customWidth="1"/>
    <col min="7167" max="7167" width="0" style="92" hidden="1" customWidth="1"/>
    <col min="7168" max="7168" width="10.7109375" style="92" customWidth="1"/>
    <col min="7169" max="7169" width="9.140625" style="92" customWidth="1"/>
    <col min="7170" max="7170" width="15.140625" style="92" bestFit="1" customWidth="1"/>
    <col min="7171" max="7171" width="16.42578125" style="92" bestFit="1" customWidth="1"/>
    <col min="7172" max="7172" width="20.85546875" style="92" bestFit="1" customWidth="1"/>
    <col min="7173" max="7174" width="16.28515625" style="92" bestFit="1" customWidth="1"/>
    <col min="7175" max="7175" width="17.7109375" style="92" customWidth="1"/>
    <col min="7176" max="7416" width="11.42578125" style="92"/>
    <col min="7417" max="7417" width="20.7109375" style="92" customWidth="1"/>
    <col min="7418" max="7418" width="11" style="92" bestFit="1" customWidth="1"/>
    <col min="7419" max="7419" width="8.7109375" style="92" bestFit="1" customWidth="1"/>
    <col min="7420" max="7420" width="11" style="92" customWidth="1"/>
    <col min="7421" max="7421" width="14.42578125" style="92" customWidth="1"/>
    <col min="7422" max="7422" width="18.85546875" style="92" bestFit="1" customWidth="1"/>
    <col min="7423" max="7423" width="0" style="92" hidden="1" customWidth="1"/>
    <col min="7424" max="7424" width="10.7109375" style="92" customWidth="1"/>
    <col min="7425" max="7425" width="9.140625" style="92" customWidth="1"/>
    <col min="7426" max="7426" width="15.140625" style="92" bestFit="1" customWidth="1"/>
    <col min="7427" max="7427" width="16.42578125" style="92" bestFit="1" customWidth="1"/>
    <col min="7428" max="7428" width="20.85546875" style="92" bestFit="1" customWidth="1"/>
    <col min="7429" max="7430" width="16.28515625" style="92" bestFit="1" customWidth="1"/>
    <col min="7431" max="7431" width="17.7109375" style="92" customWidth="1"/>
    <col min="7432" max="7672" width="11.42578125" style="92"/>
    <col min="7673" max="7673" width="20.7109375" style="92" customWidth="1"/>
    <col min="7674" max="7674" width="11" style="92" bestFit="1" customWidth="1"/>
    <col min="7675" max="7675" width="8.7109375" style="92" bestFit="1" customWidth="1"/>
    <col min="7676" max="7676" width="11" style="92" customWidth="1"/>
    <col min="7677" max="7677" width="14.42578125" style="92" customWidth="1"/>
    <col min="7678" max="7678" width="18.85546875" style="92" bestFit="1" customWidth="1"/>
    <col min="7679" max="7679" width="0" style="92" hidden="1" customWidth="1"/>
    <col min="7680" max="7680" width="10.7109375" style="92" customWidth="1"/>
    <col min="7681" max="7681" width="9.140625" style="92" customWidth="1"/>
    <col min="7682" max="7682" width="15.140625" style="92" bestFit="1" customWidth="1"/>
    <col min="7683" max="7683" width="16.42578125" style="92" bestFit="1" customWidth="1"/>
    <col min="7684" max="7684" width="20.85546875" style="92" bestFit="1" customWidth="1"/>
    <col min="7685" max="7686" width="16.28515625" style="92" bestFit="1" customWidth="1"/>
    <col min="7687" max="7687" width="17.7109375" style="92" customWidth="1"/>
    <col min="7688" max="7928" width="11.42578125" style="92"/>
    <col min="7929" max="7929" width="20.7109375" style="92" customWidth="1"/>
    <col min="7930" max="7930" width="11" style="92" bestFit="1" customWidth="1"/>
    <col min="7931" max="7931" width="8.7109375" style="92" bestFit="1" customWidth="1"/>
    <col min="7932" max="7932" width="11" style="92" customWidth="1"/>
    <col min="7933" max="7933" width="14.42578125" style="92" customWidth="1"/>
    <col min="7934" max="7934" width="18.85546875" style="92" bestFit="1" customWidth="1"/>
    <col min="7935" max="7935" width="0" style="92" hidden="1" customWidth="1"/>
    <col min="7936" max="7936" width="10.7109375" style="92" customWidth="1"/>
    <col min="7937" max="7937" width="9.140625" style="92" customWidth="1"/>
    <col min="7938" max="7938" width="15.140625" style="92" bestFit="1" customWidth="1"/>
    <col min="7939" max="7939" width="16.42578125" style="92" bestFit="1" customWidth="1"/>
    <col min="7940" max="7940" width="20.85546875" style="92" bestFit="1" customWidth="1"/>
    <col min="7941" max="7942" width="16.28515625" style="92" bestFit="1" customWidth="1"/>
    <col min="7943" max="7943" width="17.7109375" style="92" customWidth="1"/>
    <col min="7944" max="8184" width="11.42578125" style="92"/>
    <col min="8185" max="8185" width="20.7109375" style="92" customWidth="1"/>
    <col min="8186" max="8186" width="11" style="92" bestFit="1" customWidth="1"/>
    <col min="8187" max="8187" width="8.7109375" style="92" bestFit="1" customWidth="1"/>
    <col min="8188" max="8188" width="11" style="92" customWidth="1"/>
    <col min="8189" max="8189" width="14.42578125" style="92" customWidth="1"/>
    <col min="8190" max="8190" width="18.85546875" style="92" bestFit="1" customWidth="1"/>
    <col min="8191" max="8191" width="0" style="92" hidden="1" customWidth="1"/>
    <col min="8192" max="8192" width="10.7109375" style="92" customWidth="1"/>
    <col min="8193" max="8193" width="9.140625" style="92" customWidth="1"/>
    <col min="8194" max="8194" width="15.140625" style="92" bestFit="1" customWidth="1"/>
    <col min="8195" max="8195" width="16.42578125" style="92" bestFit="1" customWidth="1"/>
    <col min="8196" max="8196" width="20.85546875" style="92" bestFit="1" customWidth="1"/>
    <col min="8197" max="8198" width="16.28515625" style="92" bestFit="1" customWidth="1"/>
    <col min="8199" max="8199" width="17.7109375" style="92" customWidth="1"/>
    <col min="8200" max="8440" width="11.42578125" style="92"/>
    <col min="8441" max="8441" width="20.7109375" style="92" customWidth="1"/>
    <col min="8442" max="8442" width="11" style="92" bestFit="1" customWidth="1"/>
    <col min="8443" max="8443" width="8.7109375" style="92" bestFit="1" customWidth="1"/>
    <col min="8444" max="8444" width="11" style="92" customWidth="1"/>
    <col min="8445" max="8445" width="14.42578125" style="92" customWidth="1"/>
    <col min="8446" max="8446" width="18.85546875" style="92" bestFit="1" customWidth="1"/>
    <col min="8447" max="8447" width="0" style="92" hidden="1" customWidth="1"/>
    <col min="8448" max="8448" width="10.7109375" style="92" customWidth="1"/>
    <col min="8449" max="8449" width="9.140625" style="92" customWidth="1"/>
    <col min="8450" max="8450" width="15.140625" style="92" bestFit="1" customWidth="1"/>
    <col min="8451" max="8451" width="16.42578125" style="92" bestFit="1" customWidth="1"/>
    <col min="8452" max="8452" width="20.85546875" style="92" bestFit="1" customWidth="1"/>
    <col min="8453" max="8454" width="16.28515625" style="92" bestFit="1" customWidth="1"/>
    <col min="8455" max="8455" width="17.7109375" style="92" customWidth="1"/>
    <col min="8456" max="8696" width="11.42578125" style="92"/>
    <col min="8697" max="8697" width="20.7109375" style="92" customWidth="1"/>
    <col min="8698" max="8698" width="11" style="92" bestFit="1" customWidth="1"/>
    <col min="8699" max="8699" width="8.7109375" style="92" bestFit="1" customWidth="1"/>
    <col min="8700" max="8700" width="11" style="92" customWidth="1"/>
    <col min="8701" max="8701" width="14.42578125" style="92" customWidth="1"/>
    <col min="8702" max="8702" width="18.85546875" style="92" bestFit="1" customWidth="1"/>
    <col min="8703" max="8703" width="0" style="92" hidden="1" customWidth="1"/>
    <col min="8704" max="8704" width="10.7109375" style="92" customWidth="1"/>
    <col min="8705" max="8705" width="9.140625" style="92" customWidth="1"/>
    <col min="8706" max="8706" width="15.140625" style="92" bestFit="1" customWidth="1"/>
    <col min="8707" max="8707" width="16.42578125" style="92" bestFit="1" customWidth="1"/>
    <col min="8708" max="8708" width="20.85546875" style="92" bestFit="1" customWidth="1"/>
    <col min="8709" max="8710" width="16.28515625" style="92" bestFit="1" customWidth="1"/>
    <col min="8711" max="8711" width="17.7109375" style="92" customWidth="1"/>
    <col min="8712" max="8952" width="11.42578125" style="92"/>
    <col min="8953" max="8953" width="20.7109375" style="92" customWidth="1"/>
    <col min="8954" max="8954" width="11" style="92" bestFit="1" customWidth="1"/>
    <col min="8955" max="8955" width="8.7109375" style="92" bestFit="1" customWidth="1"/>
    <col min="8956" max="8956" width="11" style="92" customWidth="1"/>
    <col min="8957" max="8957" width="14.42578125" style="92" customWidth="1"/>
    <col min="8958" max="8958" width="18.85546875" style="92" bestFit="1" customWidth="1"/>
    <col min="8959" max="8959" width="0" style="92" hidden="1" customWidth="1"/>
    <col min="8960" max="8960" width="10.7109375" style="92" customWidth="1"/>
    <col min="8961" max="8961" width="9.140625" style="92" customWidth="1"/>
    <col min="8962" max="8962" width="15.140625" style="92" bestFit="1" customWidth="1"/>
    <col min="8963" max="8963" width="16.42578125" style="92" bestFit="1" customWidth="1"/>
    <col min="8964" max="8964" width="20.85546875" style="92" bestFit="1" customWidth="1"/>
    <col min="8965" max="8966" width="16.28515625" style="92" bestFit="1" customWidth="1"/>
    <col min="8967" max="8967" width="17.7109375" style="92" customWidth="1"/>
    <col min="8968" max="9208" width="11.42578125" style="92"/>
    <col min="9209" max="9209" width="20.7109375" style="92" customWidth="1"/>
    <col min="9210" max="9210" width="11" style="92" bestFit="1" customWidth="1"/>
    <col min="9211" max="9211" width="8.7109375" style="92" bestFit="1" customWidth="1"/>
    <col min="9212" max="9212" width="11" style="92" customWidth="1"/>
    <col min="9213" max="9213" width="14.42578125" style="92" customWidth="1"/>
    <col min="9214" max="9214" width="18.85546875" style="92" bestFit="1" customWidth="1"/>
    <col min="9215" max="9215" width="0" style="92" hidden="1" customWidth="1"/>
    <col min="9216" max="9216" width="10.7109375" style="92" customWidth="1"/>
    <col min="9217" max="9217" width="9.140625" style="92" customWidth="1"/>
    <col min="9218" max="9218" width="15.140625" style="92" bestFit="1" customWidth="1"/>
    <col min="9219" max="9219" width="16.42578125" style="92" bestFit="1" customWidth="1"/>
    <col min="9220" max="9220" width="20.85546875" style="92" bestFit="1" customWidth="1"/>
    <col min="9221" max="9222" width="16.28515625" style="92" bestFit="1" customWidth="1"/>
    <col min="9223" max="9223" width="17.7109375" style="92" customWidth="1"/>
    <col min="9224" max="9464" width="11.42578125" style="92"/>
    <col min="9465" max="9465" width="20.7109375" style="92" customWidth="1"/>
    <col min="9466" max="9466" width="11" style="92" bestFit="1" customWidth="1"/>
    <col min="9467" max="9467" width="8.7109375" style="92" bestFit="1" customWidth="1"/>
    <col min="9468" max="9468" width="11" style="92" customWidth="1"/>
    <col min="9469" max="9469" width="14.42578125" style="92" customWidth="1"/>
    <col min="9470" max="9470" width="18.85546875" style="92" bestFit="1" customWidth="1"/>
    <col min="9471" max="9471" width="0" style="92" hidden="1" customWidth="1"/>
    <col min="9472" max="9472" width="10.7109375" style="92" customWidth="1"/>
    <col min="9473" max="9473" width="9.140625" style="92" customWidth="1"/>
    <col min="9474" max="9474" width="15.140625" style="92" bestFit="1" customWidth="1"/>
    <col min="9475" max="9475" width="16.42578125" style="92" bestFit="1" customWidth="1"/>
    <col min="9476" max="9476" width="20.85546875" style="92" bestFit="1" customWidth="1"/>
    <col min="9477" max="9478" width="16.28515625" style="92" bestFit="1" customWidth="1"/>
    <col min="9479" max="9479" width="17.7109375" style="92" customWidth="1"/>
    <col min="9480" max="9720" width="11.42578125" style="92"/>
    <col min="9721" max="9721" width="20.7109375" style="92" customWidth="1"/>
    <col min="9722" max="9722" width="11" style="92" bestFit="1" customWidth="1"/>
    <col min="9723" max="9723" width="8.7109375" style="92" bestFit="1" customWidth="1"/>
    <col min="9724" max="9724" width="11" style="92" customWidth="1"/>
    <col min="9725" max="9725" width="14.42578125" style="92" customWidth="1"/>
    <col min="9726" max="9726" width="18.85546875" style="92" bestFit="1" customWidth="1"/>
    <col min="9727" max="9727" width="0" style="92" hidden="1" customWidth="1"/>
    <col min="9728" max="9728" width="10.7109375" style="92" customWidth="1"/>
    <col min="9729" max="9729" width="9.140625" style="92" customWidth="1"/>
    <col min="9730" max="9730" width="15.140625" style="92" bestFit="1" customWidth="1"/>
    <col min="9731" max="9731" width="16.42578125" style="92" bestFit="1" customWidth="1"/>
    <col min="9732" max="9732" width="20.85546875" style="92" bestFit="1" customWidth="1"/>
    <col min="9733" max="9734" width="16.28515625" style="92" bestFit="1" customWidth="1"/>
    <col min="9735" max="9735" width="17.7109375" style="92" customWidth="1"/>
    <col min="9736" max="9976" width="11.42578125" style="92"/>
    <col min="9977" max="9977" width="20.7109375" style="92" customWidth="1"/>
    <col min="9978" max="9978" width="11" style="92" bestFit="1" customWidth="1"/>
    <col min="9979" max="9979" width="8.7109375" style="92" bestFit="1" customWidth="1"/>
    <col min="9980" max="9980" width="11" style="92" customWidth="1"/>
    <col min="9981" max="9981" width="14.42578125" style="92" customWidth="1"/>
    <col min="9982" max="9982" width="18.85546875" style="92" bestFit="1" customWidth="1"/>
    <col min="9983" max="9983" width="0" style="92" hidden="1" customWidth="1"/>
    <col min="9984" max="9984" width="10.7109375" style="92" customWidth="1"/>
    <col min="9985" max="9985" width="9.140625" style="92" customWidth="1"/>
    <col min="9986" max="9986" width="15.140625" style="92" bestFit="1" customWidth="1"/>
    <col min="9987" max="9987" width="16.42578125" style="92" bestFit="1" customWidth="1"/>
    <col min="9988" max="9988" width="20.85546875" style="92" bestFit="1" customWidth="1"/>
    <col min="9989" max="9990" width="16.28515625" style="92" bestFit="1" customWidth="1"/>
    <col min="9991" max="9991" width="17.7109375" style="92" customWidth="1"/>
    <col min="9992" max="10232" width="11.42578125" style="92"/>
    <col min="10233" max="10233" width="20.7109375" style="92" customWidth="1"/>
    <col min="10234" max="10234" width="11" style="92" bestFit="1" customWidth="1"/>
    <col min="10235" max="10235" width="8.7109375" style="92" bestFit="1" customWidth="1"/>
    <col min="10236" max="10236" width="11" style="92" customWidth="1"/>
    <col min="10237" max="10237" width="14.42578125" style="92" customWidth="1"/>
    <col min="10238" max="10238" width="18.85546875" style="92" bestFit="1" customWidth="1"/>
    <col min="10239" max="10239" width="0" style="92" hidden="1" customWidth="1"/>
    <col min="10240" max="10240" width="10.7109375" style="92" customWidth="1"/>
    <col min="10241" max="10241" width="9.140625" style="92" customWidth="1"/>
    <col min="10242" max="10242" width="15.140625" style="92" bestFit="1" customWidth="1"/>
    <col min="10243" max="10243" width="16.42578125" style="92" bestFit="1" customWidth="1"/>
    <col min="10244" max="10244" width="20.85546875" style="92" bestFit="1" customWidth="1"/>
    <col min="10245" max="10246" width="16.28515625" style="92" bestFit="1" customWidth="1"/>
    <col min="10247" max="10247" width="17.7109375" style="92" customWidth="1"/>
    <col min="10248" max="10488" width="11.42578125" style="92"/>
    <col min="10489" max="10489" width="20.7109375" style="92" customWidth="1"/>
    <col min="10490" max="10490" width="11" style="92" bestFit="1" customWidth="1"/>
    <col min="10491" max="10491" width="8.7109375" style="92" bestFit="1" customWidth="1"/>
    <col min="10492" max="10492" width="11" style="92" customWidth="1"/>
    <col min="10493" max="10493" width="14.42578125" style="92" customWidth="1"/>
    <col min="10494" max="10494" width="18.85546875" style="92" bestFit="1" customWidth="1"/>
    <col min="10495" max="10495" width="0" style="92" hidden="1" customWidth="1"/>
    <col min="10496" max="10496" width="10.7109375" style="92" customWidth="1"/>
    <col min="10497" max="10497" width="9.140625" style="92" customWidth="1"/>
    <col min="10498" max="10498" width="15.140625" style="92" bestFit="1" customWidth="1"/>
    <col min="10499" max="10499" width="16.42578125" style="92" bestFit="1" customWidth="1"/>
    <col min="10500" max="10500" width="20.85546875" style="92" bestFit="1" customWidth="1"/>
    <col min="10501" max="10502" width="16.28515625" style="92" bestFit="1" customWidth="1"/>
    <col min="10503" max="10503" width="17.7109375" style="92" customWidth="1"/>
    <col min="10504" max="10744" width="11.42578125" style="92"/>
    <col min="10745" max="10745" width="20.7109375" style="92" customWidth="1"/>
    <col min="10746" max="10746" width="11" style="92" bestFit="1" customWidth="1"/>
    <col min="10747" max="10747" width="8.7109375" style="92" bestFit="1" customWidth="1"/>
    <col min="10748" max="10748" width="11" style="92" customWidth="1"/>
    <col min="10749" max="10749" width="14.42578125" style="92" customWidth="1"/>
    <col min="10750" max="10750" width="18.85546875" style="92" bestFit="1" customWidth="1"/>
    <col min="10751" max="10751" width="0" style="92" hidden="1" customWidth="1"/>
    <col min="10752" max="10752" width="10.7109375" style="92" customWidth="1"/>
    <col min="10753" max="10753" width="9.140625" style="92" customWidth="1"/>
    <col min="10754" max="10754" width="15.140625" style="92" bestFit="1" customWidth="1"/>
    <col min="10755" max="10755" width="16.42578125" style="92" bestFit="1" customWidth="1"/>
    <col min="10756" max="10756" width="20.85546875" style="92" bestFit="1" customWidth="1"/>
    <col min="10757" max="10758" width="16.28515625" style="92" bestFit="1" customWidth="1"/>
    <col min="10759" max="10759" width="17.7109375" style="92" customWidth="1"/>
    <col min="10760" max="11000" width="11.42578125" style="92"/>
    <col min="11001" max="11001" width="20.7109375" style="92" customWidth="1"/>
    <col min="11002" max="11002" width="11" style="92" bestFit="1" customWidth="1"/>
    <col min="11003" max="11003" width="8.7109375" style="92" bestFit="1" customWidth="1"/>
    <col min="11004" max="11004" width="11" style="92" customWidth="1"/>
    <col min="11005" max="11005" width="14.42578125" style="92" customWidth="1"/>
    <col min="11006" max="11006" width="18.85546875" style="92" bestFit="1" customWidth="1"/>
    <col min="11007" max="11007" width="0" style="92" hidden="1" customWidth="1"/>
    <col min="11008" max="11008" width="10.7109375" style="92" customWidth="1"/>
    <col min="11009" max="11009" width="9.140625" style="92" customWidth="1"/>
    <col min="11010" max="11010" width="15.140625" style="92" bestFit="1" customWidth="1"/>
    <col min="11011" max="11011" width="16.42578125" style="92" bestFit="1" customWidth="1"/>
    <col min="11012" max="11012" width="20.85546875" style="92" bestFit="1" customWidth="1"/>
    <col min="11013" max="11014" width="16.28515625" style="92" bestFit="1" customWidth="1"/>
    <col min="11015" max="11015" width="17.7109375" style="92" customWidth="1"/>
    <col min="11016" max="11256" width="11.42578125" style="92"/>
    <col min="11257" max="11257" width="20.7109375" style="92" customWidth="1"/>
    <col min="11258" max="11258" width="11" style="92" bestFit="1" customWidth="1"/>
    <col min="11259" max="11259" width="8.7109375" style="92" bestFit="1" customWidth="1"/>
    <col min="11260" max="11260" width="11" style="92" customWidth="1"/>
    <col min="11261" max="11261" width="14.42578125" style="92" customWidth="1"/>
    <col min="11262" max="11262" width="18.85546875" style="92" bestFit="1" customWidth="1"/>
    <col min="11263" max="11263" width="0" style="92" hidden="1" customWidth="1"/>
    <col min="11264" max="11264" width="10.7109375" style="92" customWidth="1"/>
    <col min="11265" max="11265" width="9.140625" style="92" customWidth="1"/>
    <col min="11266" max="11266" width="15.140625" style="92" bestFit="1" customWidth="1"/>
    <col min="11267" max="11267" width="16.42578125" style="92" bestFit="1" customWidth="1"/>
    <col min="11268" max="11268" width="20.85546875" style="92" bestFit="1" customWidth="1"/>
    <col min="11269" max="11270" width="16.28515625" style="92" bestFit="1" customWidth="1"/>
    <col min="11271" max="11271" width="17.7109375" style="92" customWidth="1"/>
    <col min="11272" max="11512" width="11.42578125" style="92"/>
    <col min="11513" max="11513" width="20.7109375" style="92" customWidth="1"/>
    <col min="11514" max="11514" width="11" style="92" bestFit="1" customWidth="1"/>
    <col min="11515" max="11515" width="8.7109375" style="92" bestFit="1" customWidth="1"/>
    <col min="11516" max="11516" width="11" style="92" customWidth="1"/>
    <col min="11517" max="11517" width="14.42578125" style="92" customWidth="1"/>
    <col min="11518" max="11518" width="18.85546875" style="92" bestFit="1" customWidth="1"/>
    <col min="11519" max="11519" width="0" style="92" hidden="1" customWidth="1"/>
    <col min="11520" max="11520" width="10.7109375" style="92" customWidth="1"/>
    <col min="11521" max="11521" width="9.140625" style="92" customWidth="1"/>
    <col min="11522" max="11522" width="15.140625" style="92" bestFit="1" customWidth="1"/>
    <col min="11523" max="11523" width="16.42578125" style="92" bestFit="1" customWidth="1"/>
    <col min="11524" max="11524" width="20.85546875" style="92" bestFit="1" customWidth="1"/>
    <col min="11525" max="11526" width="16.28515625" style="92" bestFit="1" customWidth="1"/>
    <col min="11527" max="11527" width="17.7109375" style="92" customWidth="1"/>
    <col min="11528" max="11768" width="11.42578125" style="92"/>
    <col min="11769" max="11769" width="20.7109375" style="92" customWidth="1"/>
    <col min="11770" max="11770" width="11" style="92" bestFit="1" customWidth="1"/>
    <col min="11771" max="11771" width="8.7109375" style="92" bestFit="1" customWidth="1"/>
    <col min="11772" max="11772" width="11" style="92" customWidth="1"/>
    <col min="11773" max="11773" width="14.42578125" style="92" customWidth="1"/>
    <col min="11774" max="11774" width="18.85546875" style="92" bestFit="1" customWidth="1"/>
    <col min="11775" max="11775" width="0" style="92" hidden="1" customWidth="1"/>
    <col min="11776" max="11776" width="10.7109375" style="92" customWidth="1"/>
    <col min="11777" max="11777" width="9.140625" style="92" customWidth="1"/>
    <col min="11778" max="11778" width="15.140625" style="92" bestFit="1" customWidth="1"/>
    <col min="11779" max="11779" width="16.42578125" style="92" bestFit="1" customWidth="1"/>
    <col min="11780" max="11780" width="20.85546875" style="92" bestFit="1" customWidth="1"/>
    <col min="11781" max="11782" width="16.28515625" style="92" bestFit="1" customWidth="1"/>
    <col min="11783" max="11783" width="17.7109375" style="92" customWidth="1"/>
    <col min="11784" max="12024" width="11.42578125" style="92"/>
    <col min="12025" max="12025" width="20.7109375" style="92" customWidth="1"/>
    <col min="12026" max="12026" width="11" style="92" bestFit="1" customWidth="1"/>
    <col min="12027" max="12027" width="8.7109375" style="92" bestFit="1" customWidth="1"/>
    <col min="12028" max="12028" width="11" style="92" customWidth="1"/>
    <col min="12029" max="12029" width="14.42578125" style="92" customWidth="1"/>
    <col min="12030" max="12030" width="18.85546875" style="92" bestFit="1" customWidth="1"/>
    <col min="12031" max="12031" width="0" style="92" hidden="1" customWidth="1"/>
    <col min="12032" max="12032" width="10.7109375" style="92" customWidth="1"/>
    <col min="12033" max="12033" width="9.140625" style="92" customWidth="1"/>
    <col min="12034" max="12034" width="15.140625" style="92" bestFit="1" customWidth="1"/>
    <col min="12035" max="12035" width="16.42578125" style="92" bestFit="1" customWidth="1"/>
    <col min="12036" max="12036" width="20.85546875" style="92" bestFit="1" customWidth="1"/>
    <col min="12037" max="12038" width="16.28515625" style="92" bestFit="1" customWidth="1"/>
    <col min="12039" max="12039" width="17.7109375" style="92" customWidth="1"/>
    <col min="12040" max="12280" width="11.42578125" style="92"/>
    <col min="12281" max="12281" width="20.7109375" style="92" customWidth="1"/>
    <col min="12282" max="12282" width="11" style="92" bestFit="1" customWidth="1"/>
    <col min="12283" max="12283" width="8.7109375" style="92" bestFit="1" customWidth="1"/>
    <col min="12284" max="12284" width="11" style="92" customWidth="1"/>
    <col min="12285" max="12285" width="14.42578125" style="92" customWidth="1"/>
    <col min="12286" max="12286" width="18.85546875" style="92" bestFit="1" customWidth="1"/>
    <col min="12287" max="12287" width="0" style="92" hidden="1" customWidth="1"/>
    <col min="12288" max="12288" width="10.7109375" style="92" customWidth="1"/>
    <col min="12289" max="12289" width="9.140625" style="92" customWidth="1"/>
    <col min="12290" max="12290" width="15.140625" style="92" bestFit="1" customWidth="1"/>
    <col min="12291" max="12291" width="16.42578125" style="92" bestFit="1" customWidth="1"/>
    <col min="12292" max="12292" width="20.85546875" style="92" bestFit="1" customWidth="1"/>
    <col min="12293" max="12294" width="16.28515625" style="92" bestFit="1" customWidth="1"/>
    <col min="12295" max="12295" width="17.7109375" style="92" customWidth="1"/>
    <col min="12296" max="12536" width="11.42578125" style="92"/>
    <col min="12537" max="12537" width="20.7109375" style="92" customWidth="1"/>
    <col min="12538" max="12538" width="11" style="92" bestFit="1" customWidth="1"/>
    <col min="12539" max="12539" width="8.7109375" style="92" bestFit="1" customWidth="1"/>
    <col min="12540" max="12540" width="11" style="92" customWidth="1"/>
    <col min="12541" max="12541" width="14.42578125" style="92" customWidth="1"/>
    <col min="12542" max="12542" width="18.85546875" style="92" bestFit="1" customWidth="1"/>
    <col min="12543" max="12543" width="0" style="92" hidden="1" customWidth="1"/>
    <col min="12544" max="12544" width="10.7109375" style="92" customWidth="1"/>
    <col min="12545" max="12545" width="9.140625" style="92" customWidth="1"/>
    <col min="12546" max="12546" width="15.140625" style="92" bestFit="1" customWidth="1"/>
    <col min="12547" max="12547" width="16.42578125" style="92" bestFit="1" customWidth="1"/>
    <col min="12548" max="12548" width="20.85546875" style="92" bestFit="1" customWidth="1"/>
    <col min="12549" max="12550" width="16.28515625" style="92" bestFit="1" customWidth="1"/>
    <col min="12551" max="12551" width="17.7109375" style="92" customWidth="1"/>
    <col min="12552" max="12792" width="11.42578125" style="92"/>
    <col min="12793" max="12793" width="20.7109375" style="92" customWidth="1"/>
    <col min="12794" max="12794" width="11" style="92" bestFit="1" customWidth="1"/>
    <col min="12795" max="12795" width="8.7109375" style="92" bestFit="1" customWidth="1"/>
    <col min="12796" max="12796" width="11" style="92" customWidth="1"/>
    <col min="12797" max="12797" width="14.42578125" style="92" customWidth="1"/>
    <col min="12798" max="12798" width="18.85546875" style="92" bestFit="1" customWidth="1"/>
    <col min="12799" max="12799" width="0" style="92" hidden="1" customWidth="1"/>
    <col min="12800" max="12800" width="10.7109375" style="92" customWidth="1"/>
    <col min="12801" max="12801" width="9.140625" style="92" customWidth="1"/>
    <col min="12802" max="12802" width="15.140625" style="92" bestFit="1" customWidth="1"/>
    <col min="12803" max="12803" width="16.42578125" style="92" bestFit="1" customWidth="1"/>
    <col min="12804" max="12804" width="20.85546875" style="92" bestFit="1" customWidth="1"/>
    <col min="12805" max="12806" width="16.28515625" style="92" bestFit="1" customWidth="1"/>
    <col min="12807" max="12807" width="17.7109375" style="92" customWidth="1"/>
    <col min="12808" max="13048" width="11.42578125" style="92"/>
    <col min="13049" max="13049" width="20.7109375" style="92" customWidth="1"/>
    <col min="13050" max="13050" width="11" style="92" bestFit="1" customWidth="1"/>
    <col min="13051" max="13051" width="8.7109375" style="92" bestFit="1" customWidth="1"/>
    <col min="13052" max="13052" width="11" style="92" customWidth="1"/>
    <col min="13053" max="13053" width="14.42578125" style="92" customWidth="1"/>
    <col min="13054" max="13054" width="18.85546875" style="92" bestFit="1" customWidth="1"/>
    <col min="13055" max="13055" width="0" style="92" hidden="1" customWidth="1"/>
    <col min="13056" max="13056" width="10.7109375" style="92" customWidth="1"/>
    <col min="13057" max="13057" width="9.140625" style="92" customWidth="1"/>
    <col min="13058" max="13058" width="15.140625" style="92" bestFit="1" customWidth="1"/>
    <col min="13059" max="13059" width="16.42578125" style="92" bestFit="1" customWidth="1"/>
    <col min="13060" max="13060" width="20.85546875" style="92" bestFit="1" customWidth="1"/>
    <col min="13061" max="13062" width="16.28515625" style="92" bestFit="1" customWidth="1"/>
    <col min="13063" max="13063" width="17.7109375" style="92" customWidth="1"/>
    <col min="13064" max="13304" width="11.42578125" style="92"/>
    <col min="13305" max="13305" width="20.7109375" style="92" customWidth="1"/>
    <col min="13306" max="13306" width="11" style="92" bestFit="1" customWidth="1"/>
    <col min="13307" max="13307" width="8.7109375" style="92" bestFit="1" customWidth="1"/>
    <col min="13308" max="13308" width="11" style="92" customWidth="1"/>
    <col min="13309" max="13309" width="14.42578125" style="92" customWidth="1"/>
    <col min="13310" max="13310" width="18.85546875" style="92" bestFit="1" customWidth="1"/>
    <col min="13311" max="13311" width="0" style="92" hidden="1" customWidth="1"/>
    <col min="13312" max="13312" width="10.7109375" style="92" customWidth="1"/>
    <col min="13313" max="13313" width="9.140625" style="92" customWidth="1"/>
    <col min="13314" max="13314" width="15.140625" style="92" bestFit="1" customWidth="1"/>
    <col min="13315" max="13315" width="16.42578125" style="92" bestFit="1" customWidth="1"/>
    <col min="13316" max="13316" width="20.85546875" style="92" bestFit="1" customWidth="1"/>
    <col min="13317" max="13318" width="16.28515625" style="92" bestFit="1" customWidth="1"/>
    <col min="13319" max="13319" width="17.7109375" style="92" customWidth="1"/>
    <col min="13320" max="13560" width="11.42578125" style="92"/>
    <col min="13561" max="13561" width="20.7109375" style="92" customWidth="1"/>
    <col min="13562" max="13562" width="11" style="92" bestFit="1" customWidth="1"/>
    <col min="13563" max="13563" width="8.7109375" style="92" bestFit="1" customWidth="1"/>
    <col min="13564" max="13564" width="11" style="92" customWidth="1"/>
    <col min="13565" max="13565" width="14.42578125" style="92" customWidth="1"/>
    <col min="13566" max="13566" width="18.85546875" style="92" bestFit="1" customWidth="1"/>
    <col min="13567" max="13567" width="0" style="92" hidden="1" customWidth="1"/>
    <col min="13568" max="13568" width="10.7109375" style="92" customWidth="1"/>
    <col min="13569" max="13569" width="9.140625" style="92" customWidth="1"/>
    <col min="13570" max="13570" width="15.140625" style="92" bestFit="1" customWidth="1"/>
    <col min="13571" max="13571" width="16.42578125" style="92" bestFit="1" customWidth="1"/>
    <col min="13572" max="13572" width="20.85546875" style="92" bestFit="1" customWidth="1"/>
    <col min="13573" max="13574" width="16.28515625" style="92" bestFit="1" customWidth="1"/>
    <col min="13575" max="13575" width="17.7109375" style="92" customWidth="1"/>
    <col min="13576" max="13816" width="11.42578125" style="92"/>
    <col min="13817" max="13817" width="20.7109375" style="92" customWidth="1"/>
    <col min="13818" max="13818" width="11" style="92" bestFit="1" customWidth="1"/>
    <col min="13819" max="13819" width="8.7109375" style="92" bestFit="1" customWidth="1"/>
    <col min="13820" max="13820" width="11" style="92" customWidth="1"/>
    <col min="13821" max="13821" width="14.42578125" style="92" customWidth="1"/>
    <col min="13822" max="13822" width="18.85546875" style="92" bestFit="1" customWidth="1"/>
    <col min="13823" max="13823" width="0" style="92" hidden="1" customWidth="1"/>
    <col min="13824" max="13824" width="10.7109375" style="92" customWidth="1"/>
    <col min="13825" max="13825" width="9.140625" style="92" customWidth="1"/>
    <col min="13826" max="13826" width="15.140625" style="92" bestFit="1" customWidth="1"/>
    <col min="13827" max="13827" width="16.42578125" style="92" bestFit="1" customWidth="1"/>
    <col min="13828" max="13828" width="20.85546875" style="92" bestFit="1" customWidth="1"/>
    <col min="13829" max="13830" width="16.28515625" style="92" bestFit="1" customWidth="1"/>
    <col min="13831" max="13831" width="17.7109375" style="92" customWidth="1"/>
    <col min="13832" max="14072" width="11.42578125" style="92"/>
    <col min="14073" max="14073" width="20.7109375" style="92" customWidth="1"/>
    <col min="14074" max="14074" width="11" style="92" bestFit="1" customWidth="1"/>
    <col min="14075" max="14075" width="8.7109375" style="92" bestFit="1" customWidth="1"/>
    <col min="14076" max="14076" width="11" style="92" customWidth="1"/>
    <col min="14077" max="14077" width="14.42578125" style="92" customWidth="1"/>
    <col min="14078" max="14078" width="18.85546875" style="92" bestFit="1" customWidth="1"/>
    <col min="14079" max="14079" width="0" style="92" hidden="1" customWidth="1"/>
    <col min="14080" max="14080" width="10.7109375" style="92" customWidth="1"/>
    <col min="14081" max="14081" width="9.140625" style="92" customWidth="1"/>
    <col min="14082" max="14082" width="15.140625" style="92" bestFit="1" customWidth="1"/>
    <col min="14083" max="14083" width="16.42578125" style="92" bestFit="1" customWidth="1"/>
    <col min="14084" max="14084" width="20.85546875" style="92" bestFit="1" customWidth="1"/>
    <col min="14085" max="14086" width="16.28515625" style="92" bestFit="1" customWidth="1"/>
    <col min="14087" max="14087" width="17.7109375" style="92" customWidth="1"/>
    <col min="14088" max="14328" width="11.42578125" style="92"/>
    <col min="14329" max="14329" width="20.7109375" style="92" customWidth="1"/>
    <col min="14330" max="14330" width="11" style="92" bestFit="1" customWidth="1"/>
    <col min="14331" max="14331" width="8.7109375" style="92" bestFit="1" customWidth="1"/>
    <col min="14332" max="14332" width="11" style="92" customWidth="1"/>
    <col min="14333" max="14333" width="14.42578125" style="92" customWidth="1"/>
    <col min="14334" max="14334" width="18.85546875" style="92" bestFit="1" customWidth="1"/>
    <col min="14335" max="14335" width="0" style="92" hidden="1" customWidth="1"/>
    <col min="14336" max="14336" width="10.7109375" style="92" customWidth="1"/>
    <col min="14337" max="14337" width="9.140625" style="92" customWidth="1"/>
    <col min="14338" max="14338" width="15.140625" style="92" bestFit="1" customWidth="1"/>
    <col min="14339" max="14339" width="16.42578125" style="92" bestFit="1" customWidth="1"/>
    <col min="14340" max="14340" width="20.85546875" style="92" bestFit="1" customWidth="1"/>
    <col min="14341" max="14342" width="16.28515625" style="92" bestFit="1" customWidth="1"/>
    <col min="14343" max="14343" width="17.7109375" style="92" customWidth="1"/>
    <col min="14344" max="14584" width="11.42578125" style="92"/>
    <col min="14585" max="14585" width="20.7109375" style="92" customWidth="1"/>
    <col min="14586" max="14586" width="11" style="92" bestFit="1" customWidth="1"/>
    <col min="14587" max="14587" width="8.7109375" style="92" bestFit="1" customWidth="1"/>
    <col min="14588" max="14588" width="11" style="92" customWidth="1"/>
    <col min="14589" max="14589" width="14.42578125" style="92" customWidth="1"/>
    <col min="14590" max="14590" width="18.85546875" style="92" bestFit="1" customWidth="1"/>
    <col min="14591" max="14591" width="0" style="92" hidden="1" customWidth="1"/>
    <col min="14592" max="14592" width="10.7109375" style="92" customWidth="1"/>
    <col min="14593" max="14593" width="9.140625" style="92" customWidth="1"/>
    <col min="14594" max="14594" width="15.140625" style="92" bestFit="1" customWidth="1"/>
    <col min="14595" max="14595" width="16.42578125" style="92" bestFit="1" customWidth="1"/>
    <col min="14596" max="14596" width="20.85546875" style="92" bestFit="1" customWidth="1"/>
    <col min="14597" max="14598" width="16.28515625" style="92" bestFit="1" customWidth="1"/>
    <col min="14599" max="14599" width="17.7109375" style="92" customWidth="1"/>
    <col min="14600" max="14840" width="11.42578125" style="92"/>
    <col min="14841" max="14841" width="20.7109375" style="92" customWidth="1"/>
    <col min="14842" max="14842" width="11" style="92" bestFit="1" customWidth="1"/>
    <col min="14843" max="14843" width="8.7109375" style="92" bestFit="1" customWidth="1"/>
    <col min="14844" max="14844" width="11" style="92" customWidth="1"/>
    <col min="14845" max="14845" width="14.42578125" style="92" customWidth="1"/>
    <col min="14846" max="14846" width="18.85546875" style="92" bestFit="1" customWidth="1"/>
    <col min="14847" max="14847" width="0" style="92" hidden="1" customWidth="1"/>
    <col min="14848" max="14848" width="10.7109375" style="92" customWidth="1"/>
    <col min="14849" max="14849" width="9.140625" style="92" customWidth="1"/>
    <col min="14850" max="14850" width="15.140625" style="92" bestFit="1" customWidth="1"/>
    <col min="14851" max="14851" width="16.42578125" style="92" bestFit="1" customWidth="1"/>
    <col min="14852" max="14852" width="20.85546875" style="92" bestFit="1" customWidth="1"/>
    <col min="14853" max="14854" width="16.28515625" style="92" bestFit="1" customWidth="1"/>
    <col min="14855" max="14855" width="17.7109375" style="92" customWidth="1"/>
    <col min="14856" max="15096" width="11.42578125" style="92"/>
    <col min="15097" max="15097" width="20.7109375" style="92" customWidth="1"/>
    <col min="15098" max="15098" width="11" style="92" bestFit="1" customWidth="1"/>
    <col min="15099" max="15099" width="8.7109375" style="92" bestFit="1" customWidth="1"/>
    <col min="15100" max="15100" width="11" style="92" customWidth="1"/>
    <col min="15101" max="15101" width="14.42578125" style="92" customWidth="1"/>
    <col min="15102" max="15102" width="18.85546875" style="92" bestFit="1" customWidth="1"/>
    <col min="15103" max="15103" width="0" style="92" hidden="1" customWidth="1"/>
    <col min="15104" max="15104" width="10.7109375" style="92" customWidth="1"/>
    <col min="15105" max="15105" width="9.140625" style="92" customWidth="1"/>
    <col min="15106" max="15106" width="15.140625" style="92" bestFit="1" customWidth="1"/>
    <col min="15107" max="15107" width="16.42578125" style="92" bestFit="1" customWidth="1"/>
    <col min="15108" max="15108" width="20.85546875" style="92" bestFit="1" customWidth="1"/>
    <col min="15109" max="15110" width="16.28515625" style="92" bestFit="1" customWidth="1"/>
    <col min="15111" max="15111" width="17.7109375" style="92" customWidth="1"/>
    <col min="15112" max="15352" width="11.42578125" style="92"/>
    <col min="15353" max="15353" width="20.7109375" style="92" customWidth="1"/>
    <col min="15354" max="15354" width="11" style="92" bestFit="1" customWidth="1"/>
    <col min="15355" max="15355" width="8.7109375" style="92" bestFit="1" customWidth="1"/>
    <col min="15356" max="15356" width="11" style="92" customWidth="1"/>
    <col min="15357" max="15357" width="14.42578125" style="92" customWidth="1"/>
    <col min="15358" max="15358" width="18.85546875" style="92" bestFit="1" customWidth="1"/>
    <col min="15359" max="15359" width="0" style="92" hidden="1" customWidth="1"/>
    <col min="15360" max="15360" width="10.7109375" style="92" customWidth="1"/>
    <col min="15361" max="15361" width="9.140625" style="92" customWidth="1"/>
    <col min="15362" max="15362" width="15.140625" style="92" bestFit="1" customWidth="1"/>
    <col min="15363" max="15363" width="16.42578125" style="92" bestFit="1" customWidth="1"/>
    <col min="15364" max="15364" width="20.85546875" style="92" bestFit="1" customWidth="1"/>
    <col min="15365" max="15366" width="16.28515625" style="92" bestFit="1" customWidth="1"/>
    <col min="15367" max="15367" width="17.7109375" style="92" customWidth="1"/>
    <col min="15368" max="15608" width="11.42578125" style="92"/>
    <col min="15609" max="15609" width="20.7109375" style="92" customWidth="1"/>
    <col min="15610" max="15610" width="11" style="92" bestFit="1" customWidth="1"/>
    <col min="15611" max="15611" width="8.7109375" style="92" bestFit="1" customWidth="1"/>
    <col min="15612" max="15612" width="11" style="92" customWidth="1"/>
    <col min="15613" max="15613" width="14.42578125" style="92" customWidth="1"/>
    <col min="15614" max="15614" width="18.85546875" style="92" bestFit="1" customWidth="1"/>
    <col min="15615" max="15615" width="0" style="92" hidden="1" customWidth="1"/>
    <col min="15616" max="15616" width="10.7109375" style="92" customWidth="1"/>
    <col min="15617" max="15617" width="9.140625" style="92" customWidth="1"/>
    <col min="15618" max="15618" width="15.140625" style="92" bestFit="1" customWidth="1"/>
    <col min="15619" max="15619" width="16.42578125" style="92" bestFit="1" customWidth="1"/>
    <col min="15620" max="15620" width="20.85546875" style="92" bestFit="1" customWidth="1"/>
    <col min="15621" max="15622" width="16.28515625" style="92" bestFit="1" customWidth="1"/>
    <col min="15623" max="15623" width="17.7109375" style="92" customWidth="1"/>
    <col min="15624" max="15864" width="11.42578125" style="92"/>
    <col min="15865" max="15865" width="20.7109375" style="92" customWidth="1"/>
    <col min="15866" max="15866" width="11" style="92" bestFit="1" customWidth="1"/>
    <col min="15867" max="15867" width="8.7109375" style="92" bestFit="1" customWidth="1"/>
    <col min="15868" max="15868" width="11" style="92" customWidth="1"/>
    <col min="15869" max="15869" width="14.42578125" style="92" customWidth="1"/>
    <col min="15870" max="15870" width="18.85546875" style="92" bestFit="1" customWidth="1"/>
    <col min="15871" max="15871" width="0" style="92" hidden="1" customWidth="1"/>
    <col min="15872" max="15872" width="10.7109375" style="92" customWidth="1"/>
    <col min="15873" max="15873" width="9.140625" style="92" customWidth="1"/>
    <col min="15874" max="15874" width="15.140625" style="92" bestFit="1" customWidth="1"/>
    <col min="15875" max="15875" width="16.42578125" style="92" bestFit="1" customWidth="1"/>
    <col min="15876" max="15876" width="20.85546875" style="92" bestFit="1" customWidth="1"/>
    <col min="15877" max="15878" width="16.28515625" style="92" bestFit="1" customWidth="1"/>
    <col min="15879" max="15879" width="17.7109375" style="92" customWidth="1"/>
    <col min="15880" max="16120" width="11.42578125" style="92"/>
    <col min="16121" max="16121" width="20.7109375" style="92" customWidth="1"/>
    <col min="16122" max="16122" width="11" style="92" bestFit="1" customWidth="1"/>
    <col min="16123" max="16123" width="8.7109375" style="92" bestFit="1" customWidth="1"/>
    <col min="16124" max="16124" width="11" style="92" customWidth="1"/>
    <col min="16125" max="16125" width="14.42578125" style="92" customWidth="1"/>
    <col min="16126" max="16126" width="18.85546875" style="92" bestFit="1" customWidth="1"/>
    <col min="16127" max="16127" width="0" style="92" hidden="1" customWidth="1"/>
    <col min="16128" max="16128" width="10.7109375" style="92" customWidth="1"/>
    <col min="16129" max="16129" width="9.140625" style="92" customWidth="1"/>
    <col min="16130" max="16130" width="15.140625" style="92" bestFit="1" customWidth="1"/>
    <col min="16131" max="16131" width="16.42578125" style="92" bestFit="1" customWidth="1"/>
    <col min="16132" max="16132" width="20.85546875" style="92" bestFit="1" customWidth="1"/>
    <col min="16133" max="16134" width="16.28515625" style="92" bestFit="1" customWidth="1"/>
    <col min="16135" max="16135" width="17.7109375" style="92" customWidth="1"/>
    <col min="16136" max="16384" width="11.42578125" style="92"/>
  </cols>
  <sheetData>
    <row r="1" spans="1:14" ht="11.25" customHeight="1" thickBot="1"/>
    <row r="2" spans="1:14" ht="24" customHeight="1" thickBot="1">
      <c r="B2" s="162" t="s">
        <v>220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</row>
    <row r="3" spans="1:14" ht="4.5" customHeight="1" thickBot="1">
      <c r="H3" s="92"/>
      <c r="I3" s="92"/>
      <c r="J3" s="92"/>
    </row>
    <row r="4" spans="1:14" ht="52.5" customHeight="1">
      <c r="B4" s="106" t="s">
        <v>31</v>
      </c>
      <c r="C4" s="106" t="s">
        <v>221</v>
      </c>
      <c r="D4" s="106" t="s">
        <v>32</v>
      </c>
      <c r="E4" s="106" t="s">
        <v>28</v>
      </c>
      <c r="F4" s="106" t="s">
        <v>33</v>
      </c>
      <c r="G4" s="106" t="s">
        <v>29</v>
      </c>
      <c r="H4" s="106" t="s">
        <v>34</v>
      </c>
      <c r="I4" s="106" t="s">
        <v>35</v>
      </c>
      <c r="J4" s="106" t="s">
        <v>36</v>
      </c>
      <c r="K4" s="106" t="s">
        <v>37</v>
      </c>
      <c r="L4" s="106" t="s">
        <v>38</v>
      </c>
      <c r="M4" s="107" t="s">
        <v>373</v>
      </c>
    </row>
    <row r="5" spans="1:14" s="149" customFormat="1">
      <c r="A5" s="149">
        <v>1</v>
      </c>
      <c r="B5" s="145" t="s">
        <v>106</v>
      </c>
      <c r="C5" s="145" t="s">
        <v>222</v>
      </c>
      <c r="D5" s="146" t="s">
        <v>223</v>
      </c>
      <c r="E5" s="146" t="s">
        <v>224</v>
      </c>
      <c r="F5" s="147" t="s">
        <v>225</v>
      </c>
      <c r="G5" s="145">
        <v>2007</v>
      </c>
      <c r="H5" s="145">
        <v>4000</v>
      </c>
      <c r="I5" s="145" t="s">
        <v>226</v>
      </c>
      <c r="J5" s="145" t="s">
        <v>227</v>
      </c>
      <c r="K5" s="145" t="s">
        <v>42</v>
      </c>
      <c r="L5" s="212" t="s">
        <v>228</v>
      </c>
      <c r="M5" s="103">
        <v>42000000</v>
      </c>
    </row>
    <row r="6" spans="1:14" s="149" customFormat="1">
      <c r="A6" s="149">
        <v>2</v>
      </c>
      <c r="B6" s="209" t="s">
        <v>127</v>
      </c>
      <c r="C6" s="145" t="s">
        <v>222</v>
      </c>
      <c r="D6" s="213" t="s">
        <v>39</v>
      </c>
      <c r="E6" s="213" t="s">
        <v>50</v>
      </c>
      <c r="F6" s="214" t="s">
        <v>229</v>
      </c>
      <c r="G6" s="215">
        <v>2015</v>
      </c>
      <c r="H6" s="216">
        <v>149</v>
      </c>
      <c r="I6" s="217" t="s">
        <v>230</v>
      </c>
      <c r="J6" s="217" t="s">
        <v>231</v>
      </c>
      <c r="K6" s="217" t="s">
        <v>232</v>
      </c>
      <c r="L6" s="218" t="s">
        <v>233</v>
      </c>
      <c r="M6" s="104">
        <v>4300000</v>
      </c>
    </row>
    <row r="7" spans="1:14" s="149" customFormat="1">
      <c r="A7" s="149">
        <v>3</v>
      </c>
      <c r="B7" s="210" t="s">
        <v>126</v>
      </c>
      <c r="C7" s="210" t="s">
        <v>222</v>
      </c>
      <c r="D7" s="219" t="s">
        <v>39</v>
      </c>
      <c r="E7" s="219" t="s">
        <v>51</v>
      </c>
      <c r="F7" s="220" t="s">
        <v>234</v>
      </c>
      <c r="G7" s="215">
        <v>2014</v>
      </c>
      <c r="H7" s="221">
        <v>124</v>
      </c>
      <c r="I7" s="215" t="s">
        <v>235</v>
      </c>
      <c r="J7" s="222" t="s">
        <v>236</v>
      </c>
      <c r="K7" s="222" t="s">
        <v>42</v>
      </c>
      <c r="L7" s="223" t="s">
        <v>237</v>
      </c>
      <c r="M7" s="105">
        <v>6300000</v>
      </c>
    </row>
    <row r="8" spans="1:14" s="149" customFormat="1" ht="12.75" customHeight="1">
      <c r="A8" s="149">
        <v>4</v>
      </c>
      <c r="B8" s="145" t="s">
        <v>125</v>
      </c>
      <c r="C8" s="145" t="s">
        <v>222</v>
      </c>
      <c r="D8" s="213" t="s">
        <v>39</v>
      </c>
      <c r="E8" s="213" t="s">
        <v>51</v>
      </c>
      <c r="F8" s="214" t="s">
        <v>238</v>
      </c>
      <c r="G8" s="217">
        <v>1998</v>
      </c>
      <c r="H8" s="216">
        <v>125</v>
      </c>
      <c r="I8" s="217" t="s">
        <v>239</v>
      </c>
      <c r="J8" s="217" t="s">
        <v>239</v>
      </c>
      <c r="K8" s="217" t="s">
        <v>49</v>
      </c>
      <c r="L8" s="218" t="s">
        <v>240</v>
      </c>
      <c r="M8" s="104">
        <v>7200000</v>
      </c>
    </row>
    <row r="9" spans="1:14" s="149" customFormat="1">
      <c r="A9" s="149">
        <v>5</v>
      </c>
      <c r="B9" s="145" t="s">
        <v>110</v>
      </c>
      <c r="C9" s="145" t="s">
        <v>222</v>
      </c>
      <c r="D9" s="146" t="s">
        <v>39</v>
      </c>
      <c r="E9" s="146" t="s">
        <v>52</v>
      </c>
      <c r="F9" s="147" t="s">
        <v>241</v>
      </c>
      <c r="G9" s="145">
        <v>2011</v>
      </c>
      <c r="H9" s="148">
        <v>150</v>
      </c>
      <c r="I9" s="145" t="s">
        <v>242</v>
      </c>
      <c r="J9" s="145" t="s">
        <v>111</v>
      </c>
      <c r="K9" s="145" t="s">
        <v>49</v>
      </c>
      <c r="L9" s="212" t="s">
        <v>243</v>
      </c>
      <c r="M9" s="105">
        <v>2300000</v>
      </c>
    </row>
    <row r="10" spans="1:14" s="149" customFormat="1">
      <c r="A10" s="149">
        <v>6</v>
      </c>
      <c r="B10" s="145" t="s">
        <v>112</v>
      </c>
      <c r="C10" s="145" t="s">
        <v>222</v>
      </c>
      <c r="D10" s="146" t="s">
        <v>39</v>
      </c>
      <c r="E10" s="146" t="s">
        <v>52</v>
      </c>
      <c r="F10" s="147" t="s">
        <v>241</v>
      </c>
      <c r="G10" s="145">
        <v>2011</v>
      </c>
      <c r="H10" s="148">
        <v>150</v>
      </c>
      <c r="I10" s="145" t="s">
        <v>113</v>
      </c>
      <c r="J10" s="145" t="s">
        <v>114</v>
      </c>
      <c r="K10" s="145" t="s">
        <v>49</v>
      </c>
      <c r="L10" s="212" t="s">
        <v>243</v>
      </c>
      <c r="M10" s="105">
        <v>2300000</v>
      </c>
    </row>
    <row r="11" spans="1:14" s="149" customFormat="1">
      <c r="A11" s="149">
        <v>7</v>
      </c>
      <c r="B11" s="145" t="s">
        <v>116</v>
      </c>
      <c r="C11" s="145" t="s">
        <v>222</v>
      </c>
      <c r="D11" s="146" t="s">
        <v>39</v>
      </c>
      <c r="E11" s="146" t="s">
        <v>52</v>
      </c>
      <c r="F11" s="147" t="s">
        <v>241</v>
      </c>
      <c r="G11" s="145">
        <v>2011</v>
      </c>
      <c r="H11" s="148">
        <v>124</v>
      </c>
      <c r="I11" s="145" t="s">
        <v>244</v>
      </c>
      <c r="J11" s="145" t="s">
        <v>245</v>
      </c>
      <c r="K11" s="145" t="s">
        <v>49</v>
      </c>
      <c r="L11" s="212" t="s">
        <v>243</v>
      </c>
      <c r="M11" s="105">
        <v>2300000</v>
      </c>
    </row>
    <row r="12" spans="1:14" s="149" customFormat="1">
      <c r="A12" s="149">
        <v>8</v>
      </c>
      <c r="B12" s="145" t="s">
        <v>115</v>
      </c>
      <c r="C12" s="145" t="s">
        <v>222</v>
      </c>
      <c r="D12" s="146" t="s">
        <v>39</v>
      </c>
      <c r="E12" s="146" t="s">
        <v>52</v>
      </c>
      <c r="F12" s="147" t="s">
        <v>241</v>
      </c>
      <c r="G12" s="145">
        <v>2011</v>
      </c>
      <c r="H12" s="148">
        <v>150</v>
      </c>
      <c r="I12" s="145" t="s">
        <v>246</v>
      </c>
      <c r="J12" s="145" t="s">
        <v>247</v>
      </c>
      <c r="K12" s="145" t="s">
        <v>49</v>
      </c>
      <c r="L12" s="212" t="s">
        <v>243</v>
      </c>
      <c r="M12" s="105">
        <v>2300000</v>
      </c>
    </row>
    <row r="13" spans="1:14" s="149" customFormat="1">
      <c r="A13" s="149">
        <v>9</v>
      </c>
      <c r="B13" s="145" t="s">
        <v>131</v>
      </c>
      <c r="C13" s="145" t="s">
        <v>222</v>
      </c>
      <c r="D13" s="146" t="s">
        <v>223</v>
      </c>
      <c r="E13" s="146" t="s">
        <v>45</v>
      </c>
      <c r="F13" s="147" t="s">
        <v>248</v>
      </c>
      <c r="G13" s="145">
        <v>2016</v>
      </c>
      <c r="H13" s="148">
        <v>3198</v>
      </c>
      <c r="I13" s="145" t="s">
        <v>249</v>
      </c>
      <c r="J13" s="145" t="s">
        <v>132</v>
      </c>
      <c r="K13" s="145" t="s">
        <v>42</v>
      </c>
      <c r="L13" s="212" t="s">
        <v>250</v>
      </c>
      <c r="M13" s="105">
        <v>102100000</v>
      </c>
    </row>
    <row r="14" spans="1:14" s="149" customFormat="1">
      <c r="A14" s="149">
        <v>10</v>
      </c>
      <c r="B14" s="145" t="s">
        <v>102</v>
      </c>
      <c r="C14" s="145" t="s">
        <v>222</v>
      </c>
      <c r="D14" s="146" t="s">
        <v>48</v>
      </c>
      <c r="E14" s="146" t="s">
        <v>41</v>
      </c>
      <c r="F14" s="147" t="s">
        <v>253</v>
      </c>
      <c r="G14" s="145">
        <v>2012</v>
      </c>
      <c r="H14" s="148">
        <v>7100</v>
      </c>
      <c r="I14" s="145" t="s">
        <v>254</v>
      </c>
      <c r="J14" s="145" t="s">
        <v>255</v>
      </c>
      <c r="K14" s="145" t="s">
        <v>42</v>
      </c>
      <c r="L14" s="212" t="s">
        <v>256</v>
      </c>
      <c r="M14" s="105">
        <v>192100000</v>
      </c>
    </row>
    <row r="15" spans="1:14" s="149" customFormat="1">
      <c r="A15" s="149">
        <v>11</v>
      </c>
      <c r="B15" s="145" t="s">
        <v>105</v>
      </c>
      <c r="C15" s="145" t="s">
        <v>222</v>
      </c>
      <c r="D15" s="146" t="s">
        <v>46</v>
      </c>
      <c r="E15" s="146" t="s">
        <v>41</v>
      </c>
      <c r="F15" s="147" t="s">
        <v>257</v>
      </c>
      <c r="G15" s="145">
        <v>2013</v>
      </c>
      <c r="H15" s="148">
        <v>7790</v>
      </c>
      <c r="I15" s="145" t="s">
        <v>258</v>
      </c>
      <c r="J15" s="145" t="s">
        <v>259</v>
      </c>
      <c r="K15" s="145" t="s">
        <v>42</v>
      </c>
      <c r="L15" s="212" t="s">
        <v>260</v>
      </c>
      <c r="M15" s="105">
        <v>211500000</v>
      </c>
    </row>
    <row r="16" spans="1:14" s="149" customFormat="1">
      <c r="A16" s="149">
        <v>12</v>
      </c>
      <c r="B16" s="145" t="s">
        <v>96</v>
      </c>
      <c r="C16" s="145" t="s">
        <v>222</v>
      </c>
      <c r="D16" s="146" t="s">
        <v>40</v>
      </c>
      <c r="E16" s="146" t="s">
        <v>41</v>
      </c>
      <c r="F16" s="147" t="s">
        <v>261</v>
      </c>
      <c r="G16" s="145">
        <v>2000</v>
      </c>
      <c r="H16" s="148">
        <v>7200</v>
      </c>
      <c r="I16" s="145" t="s">
        <v>262</v>
      </c>
      <c r="J16" s="145" t="s">
        <v>263</v>
      </c>
      <c r="K16" s="145" t="s">
        <v>264</v>
      </c>
      <c r="L16" s="212" t="s">
        <v>265</v>
      </c>
      <c r="M16" s="105">
        <v>93800000</v>
      </c>
      <c r="N16" s="224" t="s">
        <v>318</v>
      </c>
    </row>
    <row r="17" spans="1:14" s="149" customFormat="1">
      <c r="A17" s="149">
        <v>13</v>
      </c>
      <c r="B17" s="145" t="s">
        <v>97</v>
      </c>
      <c r="C17" s="145" t="s">
        <v>222</v>
      </c>
      <c r="D17" s="146" t="s">
        <v>46</v>
      </c>
      <c r="E17" s="146" t="s">
        <v>41</v>
      </c>
      <c r="F17" s="147" t="s">
        <v>266</v>
      </c>
      <c r="G17" s="145">
        <v>2002</v>
      </c>
      <c r="H17" s="148">
        <v>7200</v>
      </c>
      <c r="I17" s="145" t="s">
        <v>267</v>
      </c>
      <c r="J17" s="145" t="s">
        <v>98</v>
      </c>
      <c r="K17" s="145" t="s">
        <v>268</v>
      </c>
      <c r="L17" s="212" t="s">
        <v>269</v>
      </c>
      <c r="M17" s="103">
        <v>97000000</v>
      </c>
      <c r="N17" s="225"/>
    </row>
    <row r="18" spans="1:14" s="149" customFormat="1">
      <c r="A18" s="149">
        <v>14</v>
      </c>
      <c r="B18" s="145" t="s">
        <v>103</v>
      </c>
      <c r="C18" s="145" t="s">
        <v>222</v>
      </c>
      <c r="D18" s="146" t="s">
        <v>46</v>
      </c>
      <c r="E18" s="146" t="s">
        <v>270</v>
      </c>
      <c r="F18" s="147" t="s">
        <v>271</v>
      </c>
      <c r="G18" s="145">
        <v>2012</v>
      </c>
      <c r="H18" s="148">
        <v>7636</v>
      </c>
      <c r="I18" s="145" t="s">
        <v>104</v>
      </c>
      <c r="J18" s="145" t="s">
        <v>272</v>
      </c>
      <c r="K18" s="145" t="s">
        <v>42</v>
      </c>
      <c r="L18" s="212" t="s">
        <v>273</v>
      </c>
      <c r="M18" s="105">
        <v>201200000</v>
      </c>
      <c r="N18" s="225"/>
    </row>
    <row r="19" spans="1:14" s="149" customFormat="1">
      <c r="A19" s="149">
        <v>15</v>
      </c>
      <c r="B19" s="145" t="s">
        <v>91</v>
      </c>
      <c r="C19" s="145" t="s">
        <v>222</v>
      </c>
      <c r="D19" s="146" t="s">
        <v>46</v>
      </c>
      <c r="E19" s="146" t="s">
        <v>270</v>
      </c>
      <c r="F19" s="147" t="s">
        <v>271</v>
      </c>
      <c r="G19" s="145">
        <v>2012</v>
      </c>
      <c r="H19" s="148">
        <v>4300</v>
      </c>
      <c r="I19" s="145" t="s">
        <v>92</v>
      </c>
      <c r="J19" s="145" t="s">
        <v>93</v>
      </c>
      <c r="K19" s="145" t="s">
        <v>42</v>
      </c>
      <c r="L19" s="212" t="s">
        <v>273</v>
      </c>
      <c r="M19" s="105">
        <v>201200000</v>
      </c>
      <c r="N19" s="225"/>
    </row>
    <row r="20" spans="1:14" s="149" customFormat="1">
      <c r="A20" s="149">
        <v>16</v>
      </c>
      <c r="B20" s="145" t="s">
        <v>108</v>
      </c>
      <c r="C20" s="145" t="s">
        <v>222</v>
      </c>
      <c r="D20" s="146" t="s">
        <v>47</v>
      </c>
      <c r="E20" s="146" t="s">
        <v>43</v>
      </c>
      <c r="F20" s="147" t="s">
        <v>274</v>
      </c>
      <c r="G20" s="145">
        <v>2011</v>
      </c>
      <c r="H20" s="148">
        <v>2982</v>
      </c>
      <c r="I20" s="145" t="s">
        <v>109</v>
      </c>
      <c r="J20" s="145" t="s">
        <v>275</v>
      </c>
      <c r="K20" s="145" t="s">
        <v>276</v>
      </c>
      <c r="L20" s="212" t="s">
        <v>277</v>
      </c>
      <c r="M20" s="105">
        <v>129600000</v>
      </c>
      <c r="N20" s="225"/>
    </row>
    <row r="21" spans="1:14" s="149" customFormat="1">
      <c r="A21" s="149">
        <v>17</v>
      </c>
      <c r="B21" s="145" t="s">
        <v>100</v>
      </c>
      <c r="C21" s="145" t="s">
        <v>222</v>
      </c>
      <c r="D21" s="146" t="s">
        <v>46</v>
      </c>
      <c r="E21" s="146" t="s">
        <v>41</v>
      </c>
      <c r="F21" s="147" t="s">
        <v>278</v>
      </c>
      <c r="G21" s="145">
        <v>1993</v>
      </c>
      <c r="H21" s="148"/>
      <c r="I21" s="145" t="s">
        <v>279</v>
      </c>
      <c r="J21" s="145" t="s">
        <v>101</v>
      </c>
      <c r="K21" s="145" t="s">
        <v>280</v>
      </c>
      <c r="L21" s="212" t="s">
        <v>281</v>
      </c>
      <c r="M21" s="105">
        <v>28600000</v>
      </c>
      <c r="N21" s="225"/>
    </row>
    <row r="22" spans="1:14" s="149" customFormat="1">
      <c r="A22" s="149">
        <v>18</v>
      </c>
      <c r="B22" s="145" t="s">
        <v>99</v>
      </c>
      <c r="C22" s="145" t="s">
        <v>222</v>
      </c>
      <c r="D22" s="146" t="s">
        <v>48</v>
      </c>
      <c r="E22" s="146" t="s">
        <v>41</v>
      </c>
      <c r="F22" s="147" t="s">
        <v>282</v>
      </c>
      <c r="G22" s="145">
        <v>2001</v>
      </c>
      <c r="H22" s="148">
        <v>4600</v>
      </c>
      <c r="I22" s="145">
        <v>807600</v>
      </c>
      <c r="J22" s="145" t="s">
        <v>283</v>
      </c>
      <c r="K22" s="145" t="s">
        <v>42</v>
      </c>
      <c r="L22" s="212" t="s">
        <v>284</v>
      </c>
      <c r="M22" s="105">
        <v>53000000</v>
      </c>
      <c r="N22" s="225"/>
    </row>
    <row r="23" spans="1:14" s="149" customFormat="1">
      <c r="A23" s="149">
        <v>19</v>
      </c>
      <c r="B23" s="145" t="s">
        <v>128</v>
      </c>
      <c r="C23" s="145" t="s">
        <v>222</v>
      </c>
      <c r="D23" s="146" t="s">
        <v>40</v>
      </c>
      <c r="E23" s="146" t="s">
        <v>285</v>
      </c>
      <c r="F23" s="147" t="s">
        <v>286</v>
      </c>
      <c r="G23" s="145">
        <v>2016</v>
      </c>
      <c r="H23" s="148">
        <v>5123</v>
      </c>
      <c r="I23" s="145" t="s">
        <v>287</v>
      </c>
      <c r="J23" s="145" t="s">
        <v>288</v>
      </c>
      <c r="K23" s="145" t="s">
        <v>42</v>
      </c>
      <c r="L23" s="212" t="s">
        <v>289</v>
      </c>
      <c r="M23" s="105">
        <v>326700000</v>
      </c>
      <c r="N23" s="224" t="s">
        <v>318</v>
      </c>
    </row>
    <row r="24" spans="1:14" s="149" customFormat="1">
      <c r="A24" s="149">
        <v>20</v>
      </c>
      <c r="B24" s="145" t="s">
        <v>129</v>
      </c>
      <c r="C24" s="145" t="s">
        <v>222</v>
      </c>
      <c r="D24" s="146" t="s">
        <v>223</v>
      </c>
      <c r="E24" s="146" t="s">
        <v>290</v>
      </c>
      <c r="F24" s="147" t="s">
        <v>291</v>
      </c>
      <c r="G24" s="145">
        <v>2016</v>
      </c>
      <c r="H24" s="148">
        <v>2488</v>
      </c>
      <c r="I24" s="145" t="s">
        <v>292</v>
      </c>
      <c r="J24" s="145" t="s">
        <v>130</v>
      </c>
      <c r="K24" s="145" t="s">
        <v>42</v>
      </c>
      <c r="L24" s="212" t="s">
        <v>293</v>
      </c>
      <c r="M24" s="105">
        <v>102000000</v>
      </c>
      <c r="N24" s="225"/>
    </row>
    <row r="25" spans="1:14" s="149" customFormat="1">
      <c r="A25" s="149">
        <v>21</v>
      </c>
      <c r="B25" s="145" t="s">
        <v>117</v>
      </c>
      <c r="C25" s="145" t="s">
        <v>222</v>
      </c>
      <c r="D25" s="146" t="s">
        <v>39</v>
      </c>
      <c r="E25" s="146" t="s">
        <v>50</v>
      </c>
      <c r="F25" s="147" t="s">
        <v>252</v>
      </c>
      <c r="G25" s="145">
        <v>1998</v>
      </c>
      <c r="H25" s="148">
        <v>125</v>
      </c>
      <c r="I25" s="145" t="s">
        <v>118</v>
      </c>
      <c r="J25" s="145" t="s">
        <v>294</v>
      </c>
      <c r="K25" s="145" t="s">
        <v>49</v>
      </c>
      <c r="L25" s="212" t="s">
        <v>295</v>
      </c>
      <c r="M25" s="105">
        <v>2200000</v>
      </c>
    </row>
    <row r="26" spans="1:14" s="149" customFormat="1">
      <c r="A26" s="149">
        <v>22</v>
      </c>
      <c r="B26" s="145" t="s">
        <v>121</v>
      </c>
      <c r="C26" s="145" t="s">
        <v>222</v>
      </c>
      <c r="D26" s="146" t="s">
        <v>39</v>
      </c>
      <c r="E26" s="146" t="s">
        <v>50</v>
      </c>
      <c r="F26" s="147" t="s">
        <v>296</v>
      </c>
      <c r="G26" s="145">
        <v>1998</v>
      </c>
      <c r="H26" s="148">
        <v>185</v>
      </c>
      <c r="I26" s="145" t="s">
        <v>122</v>
      </c>
      <c r="J26" s="145" t="s">
        <v>123</v>
      </c>
      <c r="K26" s="145" t="s">
        <v>49</v>
      </c>
      <c r="L26" s="212" t="s">
        <v>251</v>
      </c>
      <c r="M26" s="105">
        <v>2900000</v>
      </c>
    </row>
    <row r="27" spans="1:14" s="149" customFormat="1">
      <c r="A27" s="149">
        <v>23</v>
      </c>
      <c r="B27" s="145" t="s">
        <v>119</v>
      </c>
      <c r="C27" s="145" t="s">
        <v>222</v>
      </c>
      <c r="D27" s="146" t="s">
        <v>39</v>
      </c>
      <c r="E27" s="146" t="s">
        <v>51</v>
      </c>
      <c r="F27" s="147" t="s">
        <v>297</v>
      </c>
      <c r="G27" s="145">
        <v>2009</v>
      </c>
      <c r="H27" s="148">
        <v>125</v>
      </c>
      <c r="I27" s="145" t="s">
        <v>298</v>
      </c>
      <c r="J27" s="145" t="s">
        <v>120</v>
      </c>
      <c r="K27" s="145" t="s">
        <v>232</v>
      </c>
      <c r="L27" s="212" t="s">
        <v>237</v>
      </c>
      <c r="M27" s="105">
        <v>4300000</v>
      </c>
    </row>
    <row r="28" spans="1:14" s="149" customFormat="1">
      <c r="A28" s="149">
        <v>24</v>
      </c>
      <c r="B28" s="145" t="s">
        <v>94</v>
      </c>
      <c r="C28" s="145" t="s">
        <v>222</v>
      </c>
      <c r="D28" s="146" t="s">
        <v>46</v>
      </c>
      <c r="E28" s="146" t="s">
        <v>299</v>
      </c>
      <c r="F28" s="147" t="s">
        <v>300</v>
      </c>
      <c r="G28" s="145">
        <v>2007</v>
      </c>
      <c r="H28" s="148">
        <v>6400</v>
      </c>
      <c r="I28" s="150">
        <v>90697800545621</v>
      </c>
      <c r="J28" s="145" t="s">
        <v>95</v>
      </c>
      <c r="K28" s="145" t="s">
        <v>42</v>
      </c>
      <c r="L28" s="212" t="s">
        <v>301</v>
      </c>
      <c r="M28" s="105">
        <v>118700000</v>
      </c>
    </row>
    <row r="29" spans="1:14" s="149" customFormat="1">
      <c r="A29" s="149">
        <v>25</v>
      </c>
      <c r="B29" s="145" t="s">
        <v>133</v>
      </c>
      <c r="C29" s="145" t="s">
        <v>222</v>
      </c>
      <c r="D29" s="146" t="s">
        <v>39</v>
      </c>
      <c r="E29" s="146" t="s">
        <v>50</v>
      </c>
      <c r="F29" s="147" t="s">
        <v>302</v>
      </c>
      <c r="G29" s="145">
        <v>2019</v>
      </c>
      <c r="H29" s="148">
        <v>124</v>
      </c>
      <c r="I29" s="145" t="s">
        <v>303</v>
      </c>
      <c r="J29" s="145" t="s">
        <v>134</v>
      </c>
      <c r="K29" s="145" t="s">
        <v>49</v>
      </c>
      <c r="L29" s="212" t="s">
        <v>304</v>
      </c>
      <c r="M29" s="105">
        <v>4800000</v>
      </c>
    </row>
    <row r="30" spans="1:14" s="149" customFormat="1">
      <c r="A30" s="149">
        <v>26</v>
      </c>
      <c r="B30" s="145" t="s">
        <v>135</v>
      </c>
      <c r="C30" s="145" t="s">
        <v>222</v>
      </c>
      <c r="D30" s="146" t="s">
        <v>39</v>
      </c>
      <c r="E30" s="146" t="s">
        <v>50</v>
      </c>
      <c r="F30" s="147" t="s">
        <v>305</v>
      </c>
      <c r="G30" s="145">
        <v>2019</v>
      </c>
      <c r="H30" s="148">
        <v>154</v>
      </c>
      <c r="I30" s="145" t="s">
        <v>306</v>
      </c>
      <c r="J30" s="145" t="s">
        <v>307</v>
      </c>
      <c r="K30" s="145" t="s">
        <v>42</v>
      </c>
      <c r="L30" s="212" t="s">
        <v>308</v>
      </c>
      <c r="M30" s="105">
        <v>8700000</v>
      </c>
    </row>
    <row r="31" spans="1:14" s="149" customFormat="1">
      <c r="A31" s="149">
        <v>27</v>
      </c>
      <c r="B31" s="145" t="s">
        <v>124</v>
      </c>
      <c r="C31" s="145" t="s">
        <v>222</v>
      </c>
      <c r="D31" s="146" t="s">
        <v>39</v>
      </c>
      <c r="E31" s="146" t="s">
        <v>50</v>
      </c>
      <c r="F31" s="147" t="s">
        <v>252</v>
      </c>
      <c r="G31" s="145">
        <v>1997</v>
      </c>
      <c r="H31" s="148">
        <v>125</v>
      </c>
      <c r="I31" s="145" t="s">
        <v>309</v>
      </c>
      <c r="J31" s="145" t="s">
        <v>310</v>
      </c>
      <c r="K31" s="145" t="s">
        <v>232</v>
      </c>
      <c r="L31" s="212" t="s">
        <v>295</v>
      </c>
      <c r="M31" s="105">
        <v>2100000</v>
      </c>
    </row>
    <row r="32" spans="1:14" s="149" customFormat="1">
      <c r="A32" s="149">
        <v>28</v>
      </c>
      <c r="B32" s="145" t="s">
        <v>107</v>
      </c>
      <c r="C32" s="145" t="s">
        <v>222</v>
      </c>
      <c r="D32" s="146" t="s">
        <v>44</v>
      </c>
      <c r="E32" s="146" t="s">
        <v>43</v>
      </c>
      <c r="F32" s="147" t="s">
        <v>311</v>
      </c>
      <c r="G32" s="145">
        <v>1993</v>
      </c>
      <c r="H32" s="148">
        <v>4500</v>
      </c>
      <c r="I32" s="145" t="s">
        <v>312</v>
      </c>
      <c r="J32" s="145" t="s">
        <v>313</v>
      </c>
      <c r="K32" s="145" t="s">
        <v>314</v>
      </c>
      <c r="L32" s="212" t="s">
        <v>315</v>
      </c>
      <c r="M32" s="105">
        <v>87500000</v>
      </c>
    </row>
    <row r="33" spans="1:13" s="149" customFormat="1">
      <c r="A33" s="149">
        <v>29</v>
      </c>
      <c r="B33" s="145" t="s">
        <v>357</v>
      </c>
      <c r="C33" s="145" t="s">
        <v>222</v>
      </c>
      <c r="D33" s="146" t="s">
        <v>47</v>
      </c>
      <c r="E33" s="146" t="s">
        <v>43</v>
      </c>
      <c r="F33" s="147" t="s">
        <v>274</v>
      </c>
      <c r="G33" s="145">
        <v>2016</v>
      </c>
      <c r="H33" s="148">
        <v>2982</v>
      </c>
      <c r="I33" s="145" t="s">
        <v>358</v>
      </c>
      <c r="J33" s="145" t="s">
        <v>359</v>
      </c>
      <c r="K33" s="145" t="s">
        <v>360</v>
      </c>
      <c r="L33" s="212" t="s">
        <v>362</v>
      </c>
      <c r="M33" s="105">
        <v>202000000</v>
      </c>
    </row>
    <row r="34" spans="1:13" s="149" customFormat="1">
      <c r="A34" s="149">
        <v>30</v>
      </c>
      <c r="B34" s="145" t="s">
        <v>333</v>
      </c>
      <c r="C34" s="145" t="s">
        <v>222</v>
      </c>
      <c r="D34" s="146" t="s">
        <v>39</v>
      </c>
      <c r="E34" s="146" t="s">
        <v>51</v>
      </c>
      <c r="F34" s="147" t="s">
        <v>334</v>
      </c>
      <c r="G34" s="145">
        <v>2023</v>
      </c>
      <c r="H34" s="148">
        <v>124</v>
      </c>
      <c r="I34" s="145" t="s">
        <v>335</v>
      </c>
      <c r="J34" s="145" t="s">
        <v>336</v>
      </c>
      <c r="K34" s="145" t="s">
        <v>337</v>
      </c>
      <c r="L34" s="212">
        <v>9817188</v>
      </c>
      <c r="M34" s="105">
        <v>9100000</v>
      </c>
    </row>
    <row r="35" spans="1:13" s="149" customFormat="1">
      <c r="A35" s="149">
        <v>31</v>
      </c>
      <c r="B35" s="145" t="s">
        <v>364</v>
      </c>
      <c r="C35" s="145" t="s">
        <v>222</v>
      </c>
      <c r="D35" s="146" t="s">
        <v>39</v>
      </c>
      <c r="E35" s="146" t="s">
        <v>365</v>
      </c>
      <c r="F35" s="147" t="s">
        <v>366</v>
      </c>
      <c r="G35" s="145">
        <v>2025</v>
      </c>
      <c r="H35" s="148">
        <v>149</v>
      </c>
      <c r="I35" s="145" t="s">
        <v>367</v>
      </c>
      <c r="J35" s="145" t="s">
        <v>368</v>
      </c>
      <c r="K35" s="145" t="s">
        <v>337</v>
      </c>
      <c r="L35" s="212">
        <v>3417239</v>
      </c>
      <c r="M35" s="105">
        <v>10000000</v>
      </c>
    </row>
    <row r="36" spans="1:13" s="149" customFormat="1">
      <c r="A36" s="149">
        <v>32</v>
      </c>
      <c r="B36" s="145" t="s">
        <v>375</v>
      </c>
      <c r="C36" s="145" t="s">
        <v>222</v>
      </c>
      <c r="D36" s="146" t="s">
        <v>47</v>
      </c>
      <c r="E36" s="146" t="s">
        <v>50</v>
      </c>
      <c r="F36" s="147" t="s">
        <v>376</v>
      </c>
      <c r="G36" s="145">
        <v>2009</v>
      </c>
      <c r="H36" s="148">
        <v>2000</v>
      </c>
      <c r="I36" s="145" t="s">
        <v>378</v>
      </c>
      <c r="J36" s="145" t="s">
        <v>377</v>
      </c>
      <c r="K36" s="145" t="s">
        <v>276</v>
      </c>
      <c r="L36" s="212">
        <v>8808023</v>
      </c>
      <c r="M36" s="105">
        <v>36200000</v>
      </c>
    </row>
    <row r="37" spans="1:13" s="149" customFormat="1">
      <c r="A37" s="149">
        <v>33</v>
      </c>
      <c r="B37" s="145" t="s">
        <v>379</v>
      </c>
      <c r="C37" s="145" t="s">
        <v>222</v>
      </c>
      <c r="D37" s="146" t="s">
        <v>47</v>
      </c>
      <c r="E37" s="146" t="s">
        <v>41</v>
      </c>
      <c r="F37" s="147" t="s">
        <v>380</v>
      </c>
      <c r="G37" s="145">
        <v>1994</v>
      </c>
      <c r="H37" s="148">
        <v>4300</v>
      </c>
      <c r="I37" s="145">
        <v>305492</v>
      </c>
      <c r="J37" s="145" t="s">
        <v>381</v>
      </c>
      <c r="K37" s="145" t="s">
        <v>42</v>
      </c>
      <c r="L37" s="212"/>
      <c r="M37" s="105">
        <v>30000000</v>
      </c>
    </row>
    <row r="38" spans="1:13">
      <c r="B38" s="93"/>
      <c r="C38" s="93"/>
      <c r="D38" s="93"/>
      <c r="E38" s="94"/>
      <c r="M38" s="108"/>
    </row>
    <row r="39" spans="1:13">
      <c r="B39" s="95" t="s">
        <v>374</v>
      </c>
      <c r="C39" s="93"/>
      <c r="D39" s="93"/>
      <c r="E39" s="94"/>
      <c r="L39" s="138" t="s">
        <v>15</v>
      </c>
      <c r="M39" s="108">
        <f>SUM(M5:M38)</f>
        <v>2326300000</v>
      </c>
    </row>
    <row r="40" spans="1:13">
      <c r="B40" s="93"/>
      <c r="C40" s="93"/>
      <c r="D40" s="93"/>
      <c r="E40" s="94"/>
    </row>
    <row r="41" spans="1:13">
      <c r="B41" s="93"/>
      <c r="C41" s="93"/>
      <c r="D41" s="93"/>
      <c r="E41" s="94"/>
    </row>
    <row r="42" spans="1:13">
      <c r="B42" s="93"/>
      <c r="C42" s="93"/>
      <c r="D42" s="93"/>
      <c r="E42" s="94"/>
    </row>
    <row r="43" spans="1:13">
      <c r="B43" s="93"/>
      <c r="C43" s="93"/>
      <c r="D43" s="93"/>
      <c r="E43" s="94"/>
    </row>
    <row r="44" spans="1:13">
      <c r="B44" s="93"/>
      <c r="C44" s="93"/>
      <c r="D44" s="93"/>
      <c r="E44" s="94"/>
    </row>
    <row r="45" spans="1:13">
      <c r="B45" s="93"/>
      <c r="C45" s="93"/>
      <c r="D45" s="93"/>
      <c r="E45" s="94"/>
    </row>
    <row r="46" spans="1:13">
      <c r="B46" s="93"/>
      <c r="C46" s="93"/>
      <c r="D46" s="93"/>
      <c r="E46" s="94"/>
    </row>
    <row r="47" spans="1:13">
      <c r="B47" s="93"/>
      <c r="C47" s="93"/>
      <c r="D47" s="93"/>
      <c r="E47" s="94"/>
    </row>
    <row r="48" spans="1:13">
      <c r="B48" s="93"/>
      <c r="C48" s="93"/>
      <c r="D48" s="93"/>
      <c r="E48" s="94"/>
    </row>
    <row r="49" spans="2:5">
      <c r="B49" s="93"/>
      <c r="C49" s="93"/>
      <c r="D49" s="93"/>
      <c r="E49" s="94"/>
    </row>
    <row r="50" spans="2:5">
      <c r="B50" s="93"/>
      <c r="C50" s="93"/>
      <c r="D50" s="93"/>
      <c r="E50" s="94"/>
    </row>
    <row r="51" spans="2:5">
      <c r="B51" s="93"/>
      <c r="C51" s="93"/>
      <c r="D51" s="93"/>
      <c r="E51" s="94"/>
    </row>
    <row r="52" spans="2:5">
      <c r="B52" s="93"/>
      <c r="C52" s="93"/>
      <c r="D52" s="93"/>
      <c r="E52" s="94"/>
    </row>
    <row r="53" spans="2:5">
      <c r="B53" s="93"/>
      <c r="C53" s="93"/>
      <c r="D53" s="93"/>
      <c r="E53" s="94"/>
    </row>
    <row r="54" spans="2:5">
      <c r="B54" s="93"/>
      <c r="C54" s="93"/>
      <c r="D54" s="93"/>
      <c r="E54" s="94"/>
    </row>
    <row r="55" spans="2:5">
      <c r="B55" s="93"/>
      <c r="C55" s="93"/>
      <c r="D55" s="93"/>
      <c r="E55" s="94"/>
    </row>
    <row r="56" spans="2:5">
      <c r="B56" s="93"/>
      <c r="C56" s="93"/>
      <c r="D56" s="93"/>
      <c r="E56" s="94"/>
    </row>
    <row r="57" spans="2:5">
      <c r="B57" s="93"/>
      <c r="C57" s="93"/>
      <c r="D57" s="93"/>
      <c r="E57" s="94"/>
    </row>
    <row r="58" spans="2:5">
      <c r="B58" s="93"/>
      <c r="C58" s="93"/>
      <c r="D58" s="93"/>
      <c r="E58" s="94"/>
    </row>
    <row r="59" spans="2:5">
      <c r="B59" s="93"/>
      <c r="C59" s="93"/>
      <c r="D59" s="93"/>
      <c r="E59" s="94"/>
    </row>
    <row r="60" spans="2:5">
      <c r="B60" s="93"/>
      <c r="C60" s="93"/>
      <c r="D60" s="93"/>
      <c r="E60" s="94"/>
    </row>
    <row r="61" spans="2:5">
      <c r="B61" s="93"/>
      <c r="C61" s="93"/>
      <c r="D61" s="93"/>
      <c r="E61" s="94"/>
    </row>
    <row r="62" spans="2:5">
      <c r="B62" s="93"/>
      <c r="C62" s="93"/>
      <c r="D62" s="93"/>
      <c r="E62" s="94"/>
    </row>
    <row r="63" spans="2:5">
      <c r="B63" s="93"/>
      <c r="C63" s="93"/>
      <c r="D63" s="93"/>
      <c r="E63" s="94"/>
    </row>
    <row r="64" spans="2:5">
      <c r="B64" s="93"/>
      <c r="C64" s="93"/>
      <c r="D64" s="93"/>
      <c r="E64" s="94"/>
    </row>
    <row r="65" spans="2:5">
      <c r="B65" s="93"/>
      <c r="C65" s="93"/>
      <c r="D65" s="93"/>
      <c r="E65" s="94"/>
    </row>
    <row r="66" spans="2:5">
      <c r="B66" s="93"/>
      <c r="C66" s="93"/>
      <c r="D66" s="93"/>
      <c r="E66" s="94"/>
    </row>
    <row r="67" spans="2:5">
      <c r="B67" s="93"/>
      <c r="C67" s="93"/>
      <c r="D67" s="93"/>
      <c r="E67" s="94"/>
    </row>
    <row r="68" spans="2:5">
      <c r="B68" s="93"/>
      <c r="C68" s="93"/>
      <c r="D68" s="93"/>
      <c r="E68" s="94"/>
    </row>
    <row r="69" spans="2:5">
      <c r="B69" s="93"/>
      <c r="C69" s="93"/>
      <c r="D69" s="93"/>
      <c r="E69" s="94"/>
    </row>
    <row r="70" spans="2:5">
      <c r="B70" s="93"/>
      <c r="C70" s="93"/>
      <c r="D70" s="93"/>
      <c r="E70" s="94"/>
    </row>
    <row r="71" spans="2:5">
      <c r="B71" s="93"/>
      <c r="C71" s="93"/>
      <c r="D71" s="93"/>
      <c r="E71" s="94"/>
    </row>
  </sheetData>
  <autoFilter ref="A4:WVO34"/>
  <mergeCells count="1">
    <mergeCell ref="B2:M2"/>
  </mergeCells>
  <phoneticPr fontId="38" type="noConversion"/>
  <pageMargins left="0.70866141732283472" right="0.70866141732283472" top="0.74803149606299213" bottom="0.74803149606299213" header="0.31496062992125984" footer="0.31496062992125984"/>
  <pageSetup scale="60" orientation="landscape" verticalDpi="0" r:id="rId1"/>
  <ignoredErrors>
    <ignoredError sqref="L5:L7 L14:L15 L8:L13 L16:L3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showGridLines="0" topLeftCell="F14" zoomScale="115" zoomScaleNormal="115" workbookViewId="0">
      <selection activeCell="N33" sqref="N33"/>
    </sheetView>
  </sheetViews>
  <sheetFormatPr baseColWidth="10" defaultRowHeight="12.75"/>
  <cols>
    <col min="1" max="1" width="3" style="92" customWidth="1"/>
    <col min="2" max="2" width="8.85546875" style="92" customWidth="1"/>
    <col min="3" max="3" width="11.5703125" style="92" customWidth="1"/>
    <col min="4" max="5" width="14.5703125" style="92" customWidth="1"/>
    <col min="6" max="6" width="26.7109375" style="92" bestFit="1" customWidth="1"/>
    <col min="7" max="7" width="9.140625" style="92" customWidth="1"/>
    <col min="8" max="8" width="11.5703125" style="96" customWidth="1"/>
    <col min="9" max="9" width="17.85546875" style="96" customWidth="1"/>
    <col min="10" max="10" width="20.5703125" style="96" customWidth="1"/>
    <col min="11" max="11" width="12.5703125" style="92" customWidth="1"/>
    <col min="12" max="12" width="18.28515625" style="92" customWidth="1"/>
    <col min="13" max="13" width="13.7109375" style="92" customWidth="1"/>
    <col min="14" max="14" width="19.42578125" style="92" customWidth="1"/>
    <col min="15" max="247" width="11.42578125" style="92"/>
    <col min="248" max="248" width="20.7109375" style="92" customWidth="1"/>
    <col min="249" max="249" width="11" style="92" bestFit="1" customWidth="1"/>
    <col min="250" max="250" width="8.7109375" style="92" bestFit="1" customWidth="1"/>
    <col min="251" max="251" width="11" style="92" customWidth="1"/>
    <col min="252" max="252" width="14.42578125" style="92" customWidth="1"/>
    <col min="253" max="253" width="18.85546875" style="92" bestFit="1" customWidth="1"/>
    <col min="254" max="254" width="0" style="92" hidden="1" customWidth="1"/>
    <col min="255" max="255" width="10.7109375" style="92" customWidth="1"/>
    <col min="256" max="256" width="9.140625" style="92" customWidth="1"/>
    <col min="257" max="257" width="15.140625" style="92" bestFit="1" customWidth="1"/>
    <col min="258" max="258" width="16.42578125" style="92" bestFit="1" customWidth="1"/>
    <col min="259" max="259" width="20.85546875" style="92" bestFit="1" customWidth="1"/>
    <col min="260" max="261" width="16.28515625" style="92" bestFit="1" customWidth="1"/>
    <col min="262" max="262" width="17.7109375" style="92" customWidth="1"/>
    <col min="263" max="503" width="11.42578125" style="92"/>
    <col min="504" max="504" width="20.7109375" style="92" customWidth="1"/>
    <col min="505" max="505" width="11" style="92" bestFit="1" customWidth="1"/>
    <col min="506" max="506" width="8.7109375" style="92" bestFit="1" customWidth="1"/>
    <col min="507" max="507" width="11" style="92" customWidth="1"/>
    <col min="508" max="508" width="14.42578125" style="92" customWidth="1"/>
    <col min="509" max="509" width="18.85546875" style="92" bestFit="1" customWidth="1"/>
    <col min="510" max="510" width="0" style="92" hidden="1" customWidth="1"/>
    <col min="511" max="511" width="10.7109375" style="92" customWidth="1"/>
    <col min="512" max="512" width="9.140625" style="92" customWidth="1"/>
    <col min="513" max="513" width="15.140625" style="92" bestFit="1" customWidth="1"/>
    <col min="514" max="514" width="16.42578125" style="92" bestFit="1" customWidth="1"/>
    <col min="515" max="515" width="20.85546875" style="92" bestFit="1" customWidth="1"/>
    <col min="516" max="517" width="16.28515625" style="92" bestFit="1" customWidth="1"/>
    <col min="518" max="518" width="17.7109375" style="92" customWidth="1"/>
    <col min="519" max="759" width="11.42578125" style="92"/>
    <col min="760" max="760" width="20.7109375" style="92" customWidth="1"/>
    <col min="761" max="761" width="11" style="92" bestFit="1" customWidth="1"/>
    <col min="762" max="762" width="8.7109375" style="92" bestFit="1" customWidth="1"/>
    <col min="763" max="763" width="11" style="92" customWidth="1"/>
    <col min="764" max="764" width="14.42578125" style="92" customWidth="1"/>
    <col min="765" max="765" width="18.85546875" style="92" bestFit="1" customWidth="1"/>
    <col min="766" max="766" width="0" style="92" hidden="1" customWidth="1"/>
    <col min="767" max="767" width="10.7109375" style="92" customWidth="1"/>
    <col min="768" max="768" width="9.140625" style="92" customWidth="1"/>
    <col min="769" max="769" width="15.140625" style="92" bestFit="1" customWidth="1"/>
    <col min="770" max="770" width="16.42578125" style="92" bestFit="1" customWidth="1"/>
    <col min="771" max="771" width="20.85546875" style="92" bestFit="1" customWidth="1"/>
    <col min="772" max="773" width="16.28515625" style="92" bestFit="1" customWidth="1"/>
    <col min="774" max="774" width="17.7109375" style="92" customWidth="1"/>
    <col min="775" max="1015" width="11.42578125" style="92"/>
    <col min="1016" max="1016" width="20.7109375" style="92" customWidth="1"/>
    <col min="1017" max="1017" width="11" style="92" bestFit="1" customWidth="1"/>
    <col min="1018" max="1018" width="8.7109375" style="92" bestFit="1" customWidth="1"/>
    <col min="1019" max="1019" width="11" style="92" customWidth="1"/>
    <col min="1020" max="1020" width="14.42578125" style="92" customWidth="1"/>
    <col min="1021" max="1021" width="18.85546875" style="92" bestFit="1" customWidth="1"/>
    <col min="1022" max="1022" width="0" style="92" hidden="1" customWidth="1"/>
    <col min="1023" max="1023" width="10.7109375" style="92" customWidth="1"/>
    <col min="1024" max="1024" width="9.140625" style="92" customWidth="1"/>
    <col min="1025" max="1025" width="15.140625" style="92" bestFit="1" customWidth="1"/>
    <col min="1026" max="1026" width="16.42578125" style="92" bestFit="1" customWidth="1"/>
    <col min="1027" max="1027" width="20.85546875" style="92" bestFit="1" customWidth="1"/>
    <col min="1028" max="1029" width="16.28515625" style="92" bestFit="1" customWidth="1"/>
    <col min="1030" max="1030" width="17.7109375" style="92" customWidth="1"/>
    <col min="1031" max="1271" width="11.42578125" style="92"/>
    <col min="1272" max="1272" width="20.7109375" style="92" customWidth="1"/>
    <col min="1273" max="1273" width="11" style="92" bestFit="1" customWidth="1"/>
    <col min="1274" max="1274" width="8.7109375" style="92" bestFit="1" customWidth="1"/>
    <col min="1275" max="1275" width="11" style="92" customWidth="1"/>
    <col min="1276" max="1276" width="14.42578125" style="92" customWidth="1"/>
    <col min="1277" max="1277" width="18.85546875" style="92" bestFit="1" customWidth="1"/>
    <col min="1278" max="1278" width="0" style="92" hidden="1" customWidth="1"/>
    <col min="1279" max="1279" width="10.7109375" style="92" customWidth="1"/>
    <col min="1280" max="1280" width="9.140625" style="92" customWidth="1"/>
    <col min="1281" max="1281" width="15.140625" style="92" bestFit="1" customWidth="1"/>
    <col min="1282" max="1282" width="16.42578125" style="92" bestFit="1" customWidth="1"/>
    <col min="1283" max="1283" width="20.85546875" style="92" bestFit="1" customWidth="1"/>
    <col min="1284" max="1285" width="16.28515625" style="92" bestFit="1" customWidth="1"/>
    <col min="1286" max="1286" width="17.7109375" style="92" customWidth="1"/>
    <col min="1287" max="1527" width="11.42578125" style="92"/>
    <col min="1528" max="1528" width="20.7109375" style="92" customWidth="1"/>
    <col min="1529" max="1529" width="11" style="92" bestFit="1" customWidth="1"/>
    <col min="1530" max="1530" width="8.7109375" style="92" bestFit="1" customWidth="1"/>
    <col min="1531" max="1531" width="11" style="92" customWidth="1"/>
    <col min="1532" max="1532" width="14.42578125" style="92" customWidth="1"/>
    <col min="1533" max="1533" width="18.85546875" style="92" bestFit="1" customWidth="1"/>
    <col min="1534" max="1534" width="0" style="92" hidden="1" customWidth="1"/>
    <col min="1535" max="1535" width="10.7109375" style="92" customWidth="1"/>
    <col min="1536" max="1536" width="9.140625" style="92" customWidth="1"/>
    <col min="1537" max="1537" width="15.140625" style="92" bestFit="1" customWidth="1"/>
    <col min="1538" max="1538" width="16.42578125" style="92" bestFit="1" customWidth="1"/>
    <col min="1539" max="1539" width="20.85546875" style="92" bestFit="1" customWidth="1"/>
    <col min="1540" max="1541" width="16.28515625" style="92" bestFit="1" customWidth="1"/>
    <col min="1542" max="1542" width="17.7109375" style="92" customWidth="1"/>
    <col min="1543" max="1783" width="11.42578125" style="92"/>
    <col min="1784" max="1784" width="20.7109375" style="92" customWidth="1"/>
    <col min="1785" max="1785" width="11" style="92" bestFit="1" customWidth="1"/>
    <col min="1786" max="1786" width="8.7109375" style="92" bestFit="1" customWidth="1"/>
    <col min="1787" max="1787" width="11" style="92" customWidth="1"/>
    <col min="1788" max="1788" width="14.42578125" style="92" customWidth="1"/>
    <col min="1789" max="1789" width="18.85546875" style="92" bestFit="1" customWidth="1"/>
    <col min="1790" max="1790" width="0" style="92" hidden="1" customWidth="1"/>
    <col min="1791" max="1791" width="10.7109375" style="92" customWidth="1"/>
    <col min="1792" max="1792" width="9.140625" style="92" customWidth="1"/>
    <col min="1793" max="1793" width="15.140625" style="92" bestFit="1" customWidth="1"/>
    <col min="1794" max="1794" width="16.42578125" style="92" bestFit="1" customWidth="1"/>
    <col min="1795" max="1795" width="20.85546875" style="92" bestFit="1" customWidth="1"/>
    <col min="1796" max="1797" width="16.28515625" style="92" bestFit="1" customWidth="1"/>
    <col min="1798" max="1798" width="17.7109375" style="92" customWidth="1"/>
    <col min="1799" max="2039" width="11.42578125" style="92"/>
    <col min="2040" max="2040" width="20.7109375" style="92" customWidth="1"/>
    <col min="2041" max="2041" width="11" style="92" bestFit="1" customWidth="1"/>
    <col min="2042" max="2042" width="8.7109375" style="92" bestFit="1" customWidth="1"/>
    <col min="2043" max="2043" width="11" style="92" customWidth="1"/>
    <col min="2044" max="2044" width="14.42578125" style="92" customWidth="1"/>
    <col min="2045" max="2045" width="18.85546875" style="92" bestFit="1" customWidth="1"/>
    <col min="2046" max="2046" width="0" style="92" hidden="1" customWidth="1"/>
    <col min="2047" max="2047" width="10.7109375" style="92" customWidth="1"/>
    <col min="2048" max="2048" width="9.140625" style="92" customWidth="1"/>
    <col min="2049" max="2049" width="15.140625" style="92" bestFit="1" customWidth="1"/>
    <col min="2050" max="2050" width="16.42578125" style="92" bestFit="1" customWidth="1"/>
    <col min="2051" max="2051" width="20.85546875" style="92" bestFit="1" customWidth="1"/>
    <col min="2052" max="2053" width="16.28515625" style="92" bestFit="1" customWidth="1"/>
    <col min="2054" max="2054" width="17.7109375" style="92" customWidth="1"/>
    <col min="2055" max="2295" width="11.42578125" style="92"/>
    <col min="2296" max="2296" width="20.7109375" style="92" customWidth="1"/>
    <col min="2297" max="2297" width="11" style="92" bestFit="1" customWidth="1"/>
    <col min="2298" max="2298" width="8.7109375" style="92" bestFit="1" customWidth="1"/>
    <col min="2299" max="2299" width="11" style="92" customWidth="1"/>
    <col min="2300" max="2300" width="14.42578125" style="92" customWidth="1"/>
    <col min="2301" max="2301" width="18.85546875" style="92" bestFit="1" customWidth="1"/>
    <col min="2302" max="2302" width="0" style="92" hidden="1" customWidth="1"/>
    <col min="2303" max="2303" width="10.7109375" style="92" customWidth="1"/>
    <col min="2304" max="2304" width="9.140625" style="92" customWidth="1"/>
    <col min="2305" max="2305" width="15.140625" style="92" bestFit="1" customWidth="1"/>
    <col min="2306" max="2306" width="16.42578125" style="92" bestFit="1" customWidth="1"/>
    <col min="2307" max="2307" width="20.85546875" style="92" bestFit="1" customWidth="1"/>
    <col min="2308" max="2309" width="16.28515625" style="92" bestFit="1" customWidth="1"/>
    <col min="2310" max="2310" width="17.7109375" style="92" customWidth="1"/>
    <col min="2311" max="2551" width="11.42578125" style="92"/>
    <col min="2552" max="2552" width="20.7109375" style="92" customWidth="1"/>
    <col min="2553" max="2553" width="11" style="92" bestFit="1" customWidth="1"/>
    <col min="2554" max="2554" width="8.7109375" style="92" bestFit="1" customWidth="1"/>
    <col min="2555" max="2555" width="11" style="92" customWidth="1"/>
    <col min="2556" max="2556" width="14.42578125" style="92" customWidth="1"/>
    <col min="2557" max="2557" width="18.85546875" style="92" bestFit="1" customWidth="1"/>
    <col min="2558" max="2558" width="0" style="92" hidden="1" customWidth="1"/>
    <col min="2559" max="2559" width="10.7109375" style="92" customWidth="1"/>
    <col min="2560" max="2560" width="9.140625" style="92" customWidth="1"/>
    <col min="2561" max="2561" width="15.140625" style="92" bestFit="1" customWidth="1"/>
    <col min="2562" max="2562" width="16.42578125" style="92" bestFit="1" customWidth="1"/>
    <col min="2563" max="2563" width="20.85546875" style="92" bestFit="1" customWidth="1"/>
    <col min="2564" max="2565" width="16.28515625" style="92" bestFit="1" customWidth="1"/>
    <col min="2566" max="2566" width="17.7109375" style="92" customWidth="1"/>
    <col min="2567" max="2807" width="11.42578125" style="92"/>
    <col min="2808" max="2808" width="20.7109375" style="92" customWidth="1"/>
    <col min="2809" max="2809" width="11" style="92" bestFit="1" customWidth="1"/>
    <col min="2810" max="2810" width="8.7109375" style="92" bestFit="1" customWidth="1"/>
    <col min="2811" max="2811" width="11" style="92" customWidth="1"/>
    <col min="2812" max="2812" width="14.42578125" style="92" customWidth="1"/>
    <col min="2813" max="2813" width="18.85546875" style="92" bestFit="1" customWidth="1"/>
    <col min="2814" max="2814" width="0" style="92" hidden="1" customWidth="1"/>
    <col min="2815" max="2815" width="10.7109375" style="92" customWidth="1"/>
    <col min="2816" max="2816" width="9.140625" style="92" customWidth="1"/>
    <col min="2817" max="2817" width="15.140625" style="92" bestFit="1" customWidth="1"/>
    <col min="2818" max="2818" width="16.42578125" style="92" bestFit="1" customWidth="1"/>
    <col min="2819" max="2819" width="20.85546875" style="92" bestFit="1" customWidth="1"/>
    <col min="2820" max="2821" width="16.28515625" style="92" bestFit="1" customWidth="1"/>
    <col min="2822" max="2822" width="17.7109375" style="92" customWidth="1"/>
    <col min="2823" max="3063" width="11.42578125" style="92"/>
    <col min="3064" max="3064" width="20.7109375" style="92" customWidth="1"/>
    <col min="3065" max="3065" width="11" style="92" bestFit="1" customWidth="1"/>
    <col min="3066" max="3066" width="8.7109375" style="92" bestFit="1" customWidth="1"/>
    <col min="3067" max="3067" width="11" style="92" customWidth="1"/>
    <col min="3068" max="3068" width="14.42578125" style="92" customWidth="1"/>
    <col min="3069" max="3069" width="18.85546875" style="92" bestFit="1" customWidth="1"/>
    <col min="3070" max="3070" width="0" style="92" hidden="1" customWidth="1"/>
    <col min="3071" max="3071" width="10.7109375" style="92" customWidth="1"/>
    <col min="3072" max="3072" width="9.140625" style="92" customWidth="1"/>
    <col min="3073" max="3073" width="15.140625" style="92" bestFit="1" customWidth="1"/>
    <col min="3074" max="3074" width="16.42578125" style="92" bestFit="1" customWidth="1"/>
    <col min="3075" max="3075" width="20.85546875" style="92" bestFit="1" customWidth="1"/>
    <col min="3076" max="3077" width="16.28515625" style="92" bestFit="1" customWidth="1"/>
    <col min="3078" max="3078" width="17.7109375" style="92" customWidth="1"/>
    <col min="3079" max="3319" width="11.42578125" style="92"/>
    <col min="3320" max="3320" width="20.7109375" style="92" customWidth="1"/>
    <col min="3321" max="3321" width="11" style="92" bestFit="1" customWidth="1"/>
    <col min="3322" max="3322" width="8.7109375" style="92" bestFit="1" customWidth="1"/>
    <col min="3323" max="3323" width="11" style="92" customWidth="1"/>
    <col min="3324" max="3324" width="14.42578125" style="92" customWidth="1"/>
    <col min="3325" max="3325" width="18.85546875" style="92" bestFit="1" customWidth="1"/>
    <col min="3326" max="3326" width="0" style="92" hidden="1" customWidth="1"/>
    <col min="3327" max="3327" width="10.7109375" style="92" customWidth="1"/>
    <col min="3328" max="3328" width="9.140625" style="92" customWidth="1"/>
    <col min="3329" max="3329" width="15.140625" style="92" bestFit="1" customWidth="1"/>
    <col min="3330" max="3330" width="16.42578125" style="92" bestFit="1" customWidth="1"/>
    <col min="3331" max="3331" width="20.85546875" style="92" bestFit="1" customWidth="1"/>
    <col min="3332" max="3333" width="16.28515625" style="92" bestFit="1" customWidth="1"/>
    <col min="3334" max="3334" width="17.7109375" style="92" customWidth="1"/>
    <col min="3335" max="3575" width="11.42578125" style="92"/>
    <col min="3576" max="3576" width="20.7109375" style="92" customWidth="1"/>
    <col min="3577" max="3577" width="11" style="92" bestFit="1" customWidth="1"/>
    <col min="3578" max="3578" width="8.7109375" style="92" bestFit="1" customWidth="1"/>
    <col min="3579" max="3579" width="11" style="92" customWidth="1"/>
    <col min="3580" max="3580" width="14.42578125" style="92" customWidth="1"/>
    <col min="3581" max="3581" width="18.85546875" style="92" bestFit="1" customWidth="1"/>
    <col min="3582" max="3582" width="0" style="92" hidden="1" customWidth="1"/>
    <col min="3583" max="3583" width="10.7109375" style="92" customWidth="1"/>
    <col min="3584" max="3584" width="9.140625" style="92" customWidth="1"/>
    <col min="3585" max="3585" width="15.140625" style="92" bestFit="1" customWidth="1"/>
    <col min="3586" max="3586" width="16.42578125" style="92" bestFit="1" customWidth="1"/>
    <col min="3587" max="3587" width="20.85546875" style="92" bestFit="1" customWidth="1"/>
    <col min="3588" max="3589" width="16.28515625" style="92" bestFit="1" customWidth="1"/>
    <col min="3590" max="3590" width="17.7109375" style="92" customWidth="1"/>
    <col min="3591" max="3831" width="11.42578125" style="92"/>
    <col min="3832" max="3832" width="20.7109375" style="92" customWidth="1"/>
    <col min="3833" max="3833" width="11" style="92" bestFit="1" customWidth="1"/>
    <col min="3834" max="3834" width="8.7109375" style="92" bestFit="1" customWidth="1"/>
    <col min="3835" max="3835" width="11" style="92" customWidth="1"/>
    <col min="3836" max="3836" width="14.42578125" style="92" customWidth="1"/>
    <col min="3837" max="3837" width="18.85546875" style="92" bestFit="1" customWidth="1"/>
    <col min="3838" max="3838" width="0" style="92" hidden="1" customWidth="1"/>
    <col min="3839" max="3839" width="10.7109375" style="92" customWidth="1"/>
    <col min="3840" max="3840" width="9.140625" style="92" customWidth="1"/>
    <col min="3841" max="3841" width="15.140625" style="92" bestFit="1" customWidth="1"/>
    <col min="3842" max="3842" width="16.42578125" style="92" bestFit="1" customWidth="1"/>
    <col min="3843" max="3843" width="20.85546875" style="92" bestFit="1" customWidth="1"/>
    <col min="3844" max="3845" width="16.28515625" style="92" bestFit="1" customWidth="1"/>
    <col min="3846" max="3846" width="17.7109375" style="92" customWidth="1"/>
    <col min="3847" max="4087" width="11.42578125" style="92"/>
    <col min="4088" max="4088" width="20.7109375" style="92" customWidth="1"/>
    <col min="4089" max="4089" width="11" style="92" bestFit="1" customWidth="1"/>
    <col min="4090" max="4090" width="8.7109375" style="92" bestFit="1" customWidth="1"/>
    <col min="4091" max="4091" width="11" style="92" customWidth="1"/>
    <col min="4092" max="4092" width="14.42578125" style="92" customWidth="1"/>
    <col min="4093" max="4093" width="18.85546875" style="92" bestFit="1" customWidth="1"/>
    <col min="4094" max="4094" width="0" style="92" hidden="1" customWidth="1"/>
    <col min="4095" max="4095" width="10.7109375" style="92" customWidth="1"/>
    <col min="4096" max="4096" width="9.140625" style="92" customWidth="1"/>
    <col min="4097" max="4097" width="15.140625" style="92" bestFit="1" customWidth="1"/>
    <col min="4098" max="4098" width="16.42578125" style="92" bestFit="1" customWidth="1"/>
    <col min="4099" max="4099" width="20.85546875" style="92" bestFit="1" customWidth="1"/>
    <col min="4100" max="4101" width="16.28515625" style="92" bestFit="1" customWidth="1"/>
    <col min="4102" max="4102" width="17.7109375" style="92" customWidth="1"/>
    <col min="4103" max="4343" width="11.42578125" style="92"/>
    <col min="4344" max="4344" width="20.7109375" style="92" customWidth="1"/>
    <col min="4345" max="4345" width="11" style="92" bestFit="1" customWidth="1"/>
    <col min="4346" max="4346" width="8.7109375" style="92" bestFit="1" customWidth="1"/>
    <col min="4347" max="4347" width="11" style="92" customWidth="1"/>
    <col min="4348" max="4348" width="14.42578125" style="92" customWidth="1"/>
    <col min="4349" max="4349" width="18.85546875" style="92" bestFit="1" customWidth="1"/>
    <col min="4350" max="4350" width="0" style="92" hidden="1" customWidth="1"/>
    <col min="4351" max="4351" width="10.7109375" style="92" customWidth="1"/>
    <col min="4352" max="4352" width="9.140625" style="92" customWidth="1"/>
    <col min="4353" max="4353" width="15.140625" style="92" bestFit="1" customWidth="1"/>
    <col min="4354" max="4354" width="16.42578125" style="92" bestFit="1" customWidth="1"/>
    <col min="4355" max="4355" width="20.85546875" style="92" bestFit="1" customWidth="1"/>
    <col min="4356" max="4357" width="16.28515625" style="92" bestFit="1" customWidth="1"/>
    <col min="4358" max="4358" width="17.7109375" style="92" customWidth="1"/>
    <col min="4359" max="4599" width="11.42578125" style="92"/>
    <col min="4600" max="4600" width="20.7109375" style="92" customWidth="1"/>
    <col min="4601" max="4601" width="11" style="92" bestFit="1" customWidth="1"/>
    <col min="4602" max="4602" width="8.7109375" style="92" bestFit="1" customWidth="1"/>
    <col min="4603" max="4603" width="11" style="92" customWidth="1"/>
    <col min="4604" max="4604" width="14.42578125" style="92" customWidth="1"/>
    <col min="4605" max="4605" width="18.85546875" style="92" bestFit="1" customWidth="1"/>
    <col min="4606" max="4606" width="0" style="92" hidden="1" customWidth="1"/>
    <col min="4607" max="4607" width="10.7109375" style="92" customWidth="1"/>
    <col min="4608" max="4608" width="9.140625" style="92" customWidth="1"/>
    <col min="4609" max="4609" width="15.140625" style="92" bestFit="1" customWidth="1"/>
    <col min="4610" max="4610" width="16.42578125" style="92" bestFit="1" customWidth="1"/>
    <col min="4611" max="4611" width="20.85546875" style="92" bestFit="1" customWidth="1"/>
    <col min="4612" max="4613" width="16.28515625" style="92" bestFit="1" customWidth="1"/>
    <col min="4614" max="4614" width="17.7109375" style="92" customWidth="1"/>
    <col min="4615" max="4855" width="11.42578125" style="92"/>
    <col min="4856" max="4856" width="20.7109375" style="92" customWidth="1"/>
    <col min="4857" max="4857" width="11" style="92" bestFit="1" customWidth="1"/>
    <col min="4858" max="4858" width="8.7109375" style="92" bestFit="1" customWidth="1"/>
    <col min="4859" max="4859" width="11" style="92" customWidth="1"/>
    <col min="4860" max="4860" width="14.42578125" style="92" customWidth="1"/>
    <col min="4861" max="4861" width="18.85546875" style="92" bestFit="1" customWidth="1"/>
    <col min="4862" max="4862" width="0" style="92" hidden="1" customWidth="1"/>
    <col min="4863" max="4863" width="10.7109375" style="92" customWidth="1"/>
    <col min="4864" max="4864" width="9.140625" style="92" customWidth="1"/>
    <col min="4865" max="4865" width="15.140625" style="92" bestFit="1" customWidth="1"/>
    <col min="4866" max="4866" width="16.42578125" style="92" bestFit="1" customWidth="1"/>
    <col min="4867" max="4867" width="20.85546875" style="92" bestFit="1" customWidth="1"/>
    <col min="4868" max="4869" width="16.28515625" style="92" bestFit="1" customWidth="1"/>
    <col min="4870" max="4870" width="17.7109375" style="92" customWidth="1"/>
    <col min="4871" max="5111" width="11.42578125" style="92"/>
    <col min="5112" max="5112" width="20.7109375" style="92" customWidth="1"/>
    <col min="5113" max="5113" width="11" style="92" bestFit="1" customWidth="1"/>
    <col min="5114" max="5114" width="8.7109375" style="92" bestFit="1" customWidth="1"/>
    <col min="5115" max="5115" width="11" style="92" customWidth="1"/>
    <col min="5116" max="5116" width="14.42578125" style="92" customWidth="1"/>
    <col min="5117" max="5117" width="18.85546875" style="92" bestFit="1" customWidth="1"/>
    <col min="5118" max="5118" width="0" style="92" hidden="1" customWidth="1"/>
    <col min="5119" max="5119" width="10.7109375" style="92" customWidth="1"/>
    <col min="5120" max="5120" width="9.140625" style="92" customWidth="1"/>
    <col min="5121" max="5121" width="15.140625" style="92" bestFit="1" customWidth="1"/>
    <col min="5122" max="5122" width="16.42578125" style="92" bestFit="1" customWidth="1"/>
    <col min="5123" max="5123" width="20.85546875" style="92" bestFit="1" customWidth="1"/>
    <col min="5124" max="5125" width="16.28515625" style="92" bestFit="1" customWidth="1"/>
    <col min="5126" max="5126" width="17.7109375" style="92" customWidth="1"/>
    <col min="5127" max="5367" width="11.42578125" style="92"/>
    <col min="5368" max="5368" width="20.7109375" style="92" customWidth="1"/>
    <col min="5369" max="5369" width="11" style="92" bestFit="1" customWidth="1"/>
    <col min="5370" max="5370" width="8.7109375" style="92" bestFit="1" customWidth="1"/>
    <col min="5371" max="5371" width="11" style="92" customWidth="1"/>
    <col min="5372" max="5372" width="14.42578125" style="92" customWidth="1"/>
    <col min="5373" max="5373" width="18.85546875" style="92" bestFit="1" customWidth="1"/>
    <col min="5374" max="5374" width="0" style="92" hidden="1" customWidth="1"/>
    <col min="5375" max="5375" width="10.7109375" style="92" customWidth="1"/>
    <col min="5376" max="5376" width="9.140625" style="92" customWidth="1"/>
    <col min="5377" max="5377" width="15.140625" style="92" bestFit="1" customWidth="1"/>
    <col min="5378" max="5378" width="16.42578125" style="92" bestFit="1" customWidth="1"/>
    <col min="5379" max="5379" width="20.85546875" style="92" bestFit="1" customWidth="1"/>
    <col min="5380" max="5381" width="16.28515625" style="92" bestFit="1" customWidth="1"/>
    <col min="5382" max="5382" width="17.7109375" style="92" customWidth="1"/>
    <col min="5383" max="5623" width="11.42578125" style="92"/>
    <col min="5624" max="5624" width="20.7109375" style="92" customWidth="1"/>
    <col min="5625" max="5625" width="11" style="92" bestFit="1" customWidth="1"/>
    <col min="5626" max="5626" width="8.7109375" style="92" bestFit="1" customWidth="1"/>
    <col min="5627" max="5627" width="11" style="92" customWidth="1"/>
    <col min="5628" max="5628" width="14.42578125" style="92" customWidth="1"/>
    <col min="5629" max="5629" width="18.85546875" style="92" bestFit="1" customWidth="1"/>
    <col min="5630" max="5630" width="0" style="92" hidden="1" customWidth="1"/>
    <col min="5631" max="5631" width="10.7109375" style="92" customWidth="1"/>
    <col min="5632" max="5632" width="9.140625" style="92" customWidth="1"/>
    <col min="5633" max="5633" width="15.140625" style="92" bestFit="1" customWidth="1"/>
    <col min="5634" max="5634" width="16.42578125" style="92" bestFit="1" customWidth="1"/>
    <col min="5635" max="5635" width="20.85546875" style="92" bestFit="1" customWidth="1"/>
    <col min="5636" max="5637" width="16.28515625" style="92" bestFit="1" customWidth="1"/>
    <col min="5638" max="5638" width="17.7109375" style="92" customWidth="1"/>
    <col min="5639" max="5879" width="11.42578125" style="92"/>
    <col min="5880" max="5880" width="20.7109375" style="92" customWidth="1"/>
    <col min="5881" max="5881" width="11" style="92" bestFit="1" customWidth="1"/>
    <col min="5882" max="5882" width="8.7109375" style="92" bestFit="1" customWidth="1"/>
    <col min="5883" max="5883" width="11" style="92" customWidth="1"/>
    <col min="5884" max="5884" width="14.42578125" style="92" customWidth="1"/>
    <col min="5885" max="5885" width="18.85546875" style="92" bestFit="1" customWidth="1"/>
    <col min="5886" max="5886" width="0" style="92" hidden="1" customWidth="1"/>
    <col min="5887" max="5887" width="10.7109375" style="92" customWidth="1"/>
    <col min="5888" max="5888" width="9.140625" style="92" customWidth="1"/>
    <col min="5889" max="5889" width="15.140625" style="92" bestFit="1" customWidth="1"/>
    <col min="5890" max="5890" width="16.42578125" style="92" bestFit="1" customWidth="1"/>
    <col min="5891" max="5891" width="20.85546875" style="92" bestFit="1" customWidth="1"/>
    <col min="5892" max="5893" width="16.28515625" style="92" bestFit="1" customWidth="1"/>
    <col min="5894" max="5894" width="17.7109375" style="92" customWidth="1"/>
    <col min="5895" max="6135" width="11.42578125" style="92"/>
    <col min="6136" max="6136" width="20.7109375" style="92" customWidth="1"/>
    <col min="6137" max="6137" width="11" style="92" bestFit="1" customWidth="1"/>
    <col min="6138" max="6138" width="8.7109375" style="92" bestFit="1" customWidth="1"/>
    <col min="6139" max="6139" width="11" style="92" customWidth="1"/>
    <col min="6140" max="6140" width="14.42578125" style="92" customWidth="1"/>
    <col min="6141" max="6141" width="18.85546875" style="92" bestFit="1" customWidth="1"/>
    <col min="6142" max="6142" width="0" style="92" hidden="1" customWidth="1"/>
    <col min="6143" max="6143" width="10.7109375" style="92" customWidth="1"/>
    <col min="6144" max="6144" width="9.140625" style="92" customWidth="1"/>
    <col min="6145" max="6145" width="15.140625" style="92" bestFit="1" customWidth="1"/>
    <col min="6146" max="6146" width="16.42578125" style="92" bestFit="1" customWidth="1"/>
    <col min="6147" max="6147" width="20.85546875" style="92" bestFit="1" customWidth="1"/>
    <col min="6148" max="6149" width="16.28515625" style="92" bestFit="1" customWidth="1"/>
    <col min="6150" max="6150" width="17.7109375" style="92" customWidth="1"/>
    <col min="6151" max="6391" width="11.42578125" style="92"/>
    <col min="6392" max="6392" width="20.7109375" style="92" customWidth="1"/>
    <col min="6393" max="6393" width="11" style="92" bestFit="1" customWidth="1"/>
    <col min="6394" max="6394" width="8.7109375" style="92" bestFit="1" customWidth="1"/>
    <col min="6395" max="6395" width="11" style="92" customWidth="1"/>
    <col min="6396" max="6396" width="14.42578125" style="92" customWidth="1"/>
    <col min="6397" max="6397" width="18.85546875" style="92" bestFit="1" customWidth="1"/>
    <col min="6398" max="6398" width="0" style="92" hidden="1" customWidth="1"/>
    <col min="6399" max="6399" width="10.7109375" style="92" customWidth="1"/>
    <col min="6400" max="6400" width="9.140625" style="92" customWidth="1"/>
    <col min="6401" max="6401" width="15.140625" style="92" bestFit="1" customWidth="1"/>
    <col min="6402" max="6402" width="16.42578125" style="92" bestFit="1" customWidth="1"/>
    <col min="6403" max="6403" width="20.85546875" style="92" bestFit="1" customWidth="1"/>
    <col min="6404" max="6405" width="16.28515625" style="92" bestFit="1" customWidth="1"/>
    <col min="6406" max="6406" width="17.7109375" style="92" customWidth="1"/>
    <col min="6407" max="6647" width="11.42578125" style="92"/>
    <col min="6648" max="6648" width="20.7109375" style="92" customWidth="1"/>
    <col min="6649" max="6649" width="11" style="92" bestFit="1" customWidth="1"/>
    <col min="6650" max="6650" width="8.7109375" style="92" bestFit="1" customWidth="1"/>
    <col min="6651" max="6651" width="11" style="92" customWidth="1"/>
    <col min="6652" max="6652" width="14.42578125" style="92" customWidth="1"/>
    <col min="6653" max="6653" width="18.85546875" style="92" bestFit="1" customWidth="1"/>
    <col min="6654" max="6654" width="0" style="92" hidden="1" customWidth="1"/>
    <col min="6655" max="6655" width="10.7109375" style="92" customWidth="1"/>
    <col min="6656" max="6656" width="9.140625" style="92" customWidth="1"/>
    <col min="6657" max="6657" width="15.140625" style="92" bestFit="1" customWidth="1"/>
    <col min="6658" max="6658" width="16.42578125" style="92" bestFit="1" customWidth="1"/>
    <col min="6659" max="6659" width="20.85546875" style="92" bestFit="1" customWidth="1"/>
    <col min="6660" max="6661" width="16.28515625" style="92" bestFit="1" customWidth="1"/>
    <col min="6662" max="6662" width="17.7109375" style="92" customWidth="1"/>
    <col min="6663" max="6903" width="11.42578125" style="92"/>
    <col min="6904" max="6904" width="20.7109375" style="92" customWidth="1"/>
    <col min="6905" max="6905" width="11" style="92" bestFit="1" customWidth="1"/>
    <col min="6906" max="6906" width="8.7109375" style="92" bestFit="1" customWidth="1"/>
    <col min="6907" max="6907" width="11" style="92" customWidth="1"/>
    <col min="6908" max="6908" width="14.42578125" style="92" customWidth="1"/>
    <col min="6909" max="6909" width="18.85546875" style="92" bestFit="1" customWidth="1"/>
    <col min="6910" max="6910" width="0" style="92" hidden="1" customWidth="1"/>
    <col min="6911" max="6911" width="10.7109375" style="92" customWidth="1"/>
    <col min="6912" max="6912" width="9.140625" style="92" customWidth="1"/>
    <col min="6913" max="6913" width="15.140625" style="92" bestFit="1" customWidth="1"/>
    <col min="6914" max="6914" width="16.42578125" style="92" bestFit="1" customWidth="1"/>
    <col min="6915" max="6915" width="20.85546875" style="92" bestFit="1" customWidth="1"/>
    <col min="6916" max="6917" width="16.28515625" style="92" bestFit="1" customWidth="1"/>
    <col min="6918" max="6918" width="17.7109375" style="92" customWidth="1"/>
    <col min="6919" max="7159" width="11.42578125" style="92"/>
    <col min="7160" max="7160" width="20.7109375" style="92" customWidth="1"/>
    <col min="7161" max="7161" width="11" style="92" bestFit="1" customWidth="1"/>
    <col min="7162" max="7162" width="8.7109375" style="92" bestFit="1" customWidth="1"/>
    <col min="7163" max="7163" width="11" style="92" customWidth="1"/>
    <col min="7164" max="7164" width="14.42578125" style="92" customWidth="1"/>
    <col min="7165" max="7165" width="18.85546875" style="92" bestFit="1" customWidth="1"/>
    <col min="7166" max="7166" width="0" style="92" hidden="1" customWidth="1"/>
    <col min="7167" max="7167" width="10.7109375" style="92" customWidth="1"/>
    <col min="7168" max="7168" width="9.140625" style="92" customWidth="1"/>
    <col min="7169" max="7169" width="15.140625" style="92" bestFit="1" customWidth="1"/>
    <col min="7170" max="7170" width="16.42578125" style="92" bestFit="1" customWidth="1"/>
    <col min="7171" max="7171" width="20.85546875" style="92" bestFit="1" customWidth="1"/>
    <col min="7172" max="7173" width="16.28515625" style="92" bestFit="1" customWidth="1"/>
    <col min="7174" max="7174" width="17.7109375" style="92" customWidth="1"/>
    <col min="7175" max="7415" width="11.42578125" style="92"/>
    <col min="7416" max="7416" width="20.7109375" style="92" customWidth="1"/>
    <col min="7417" max="7417" width="11" style="92" bestFit="1" customWidth="1"/>
    <col min="7418" max="7418" width="8.7109375" style="92" bestFit="1" customWidth="1"/>
    <col min="7419" max="7419" width="11" style="92" customWidth="1"/>
    <col min="7420" max="7420" width="14.42578125" style="92" customWidth="1"/>
    <col min="7421" max="7421" width="18.85546875" style="92" bestFit="1" customWidth="1"/>
    <col min="7422" max="7422" width="0" style="92" hidden="1" customWidth="1"/>
    <col min="7423" max="7423" width="10.7109375" style="92" customWidth="1"/>
    <col min="7424" max="7424" width="9.140625" style="92" customWidth="1"/>
    <col min="7425" max="7425" width="15.140625" style="92" bestFit="1" customWidth="1"/>
    <col min="7426" max="7426" width="16.42578125" style="92" bestFit="1" customWidth="1"/>
    <col min="7427" max="7427" width="20.85546875" style="92" bestFit="1" customWidth="1"/>
    <col min="7428" max="7429" width="16.28515625" style="92" bestFit="1" customWidth="1"/>
    <col min="7430" max="7430" width="17.7109375" style="92" customWidth="1"/>
    <col min="7431" max="7671" width="11.42578125" style="92"/>
    <col min="7672" max="7672" width="20.7109375" style="92" customWidth="1"/>
    <col min="7673" max="7673" width="11" style="92" bestFit="1" customWidth="1"/>
    <col min="7674" max="7674" width="8.7109375" style="92" bestFit="1" customWidth="1"/>
    <col min="7675" max="7675" width="11" style="92" customWidth="1"/>
    <col min="7676" max="7676" width="14.42578125" style="92" customWidth="1"/>
    <col min="7677" max="7677" width="18.85546875" style="92" bestFit="1" customWidth="1"/>
    <col min="7678" max="7678" width="0" style="92" hidden="1" customWidth="1"/>
    <col min="7679" max="7679" width="10.7109375" style="92" customWidth="1"/>
    <col min="7680" max="7680" width="9.140625" style="92" customWidth="1"/>
    <col min="7681" max="7681" width="15.140625" style="92" bestFit="1" customWidth="1"/>
    <col min="7682" max="7682" width="16.42578125" style="92" bestFit="1" customWidth="1"/>
    <col min="7683" max="7683" width="20.85546875" style="92" bestFit="1" customWidth="1"/>
    <col min="7684" max="7685" width="16.28515625" style="92" bestFit="1" customWidth="1"/>
    <col min="7686" max="7686" width="17.7109375" style="92" customWidth="1"/>
    <col min="7687" max="7927" width="11.42578125" style="92"/>
    <col min="7928" max="7928" width="20.7109375" style="92" customWidth="1"/>
    <col min="7929" max="7929" width="11" style="92" bestFit="1" customWidth="1"/>
    <col min="7930" max="7930" width="8.7109375" style="92" bestFit="1" customWidth="1"/>
    <col min="7931" max="7931" width="11" style="92" customWidth="1"/>
    <col min="7932" max="7932" width="14.42578125" style="92" customWidth="1"/>
    <col min="7933" max="7933" width="18.85546875" style="92" bestFit="1" customWidth="1"/>
    <col min="7934" max="7934" width="0" style="92" hidden="1" customWidth="1"/>
    <col min="7935" max="7935" width="10.7109375" style="92" customWidth="1"/>
    <col min="7936" max="7936" width="9.140625" style="92" customWidth="1"/>
    <col min="7937" max="7937" width="15.140625" style="92" bestFit="1" customWidth="1"/>
    <col min="7938" max="7938" width="16.42578125" style="92" bestFit="1" customWidth="1"/>
    <col min="7939" max="7939" width="20.85546875" style="92" bestFit="1" customWidth="1"/>
    <col min="7940" max="7941" width="16.28515625" style="92" bestFit="1" customWidth="1"/>
    <col min="7942" max="7942" width="17.7109375" style="92" customWidth="1"/>
    <col min="7943" max="8183" width="11.42578125" style="92"/>
    <col min="8184" max="8184" width="20.7109375" style="92" customWidth="1"/>
    <col min="8185" max="8185" width="11" style="92" bestFit="1" customWidth="1"/>
    <col min="8186" max="8186" width="8.7109375" style="92" bestFit="1" customWidth="1"/>
    <col min="8187" max="8187" width="11" style="92" customWidth="1"/>
    <col min="8188" max="8188" width="14.42578125" style="92" customWidth="1"/>
    <col min="8189" max="8189" width="18.85546875" style="92" bestFit="1" customWidth="1"/>
    <col min="8190" max="8190" width="0" style="92" hidden="1" customWidth="1"/>
    <col min="8191" max="8191" width="10.7109375" style="92" customWidth="1"/>
    <col min="8192" max="8192" width="9.140625" style="92" customWidth="1"/>
    <col min="8193" max="8193" width="15.140625" style="92" bestFit="1" customWidth="1"/>
    <col min="8194" max="8194" width="16.42578125" style="92" bestFit="1" customWidth="1"/>
    <col min="8195" max="8195" width="20.85546875" style="92" bestFit="1" customWidth="1"/>
    <col min="8196" max="8197" width="16.28515625" style="92" bestFit="1" customWidth="1"/>
    <col min="8198" max="8198" width="17.7109375" style="92" customWidth="1"/>
    <col min="8199" max="8439" width="11.42578125" style="92"/>
    <col min="8440" max="8440" width="20.7109375" style="92" customWidth="1"/>
    <col min="8441" max="8441" width="11" style="92" bestFit="1" customWidth="1"/>
    <col min="8442" max="8442" width="8.7109375" style="92" bestFit="1" customWidth="1"/>
    <col min="8443" max="8443" width="11" style="92" customWidth="1"/>
    <col min="8444" max="8444" width="14.42578125" style="92" customWidth="1"/>
    <col min="8445" max="8445" width="18.85546875" style="92" bestFit="1" customWidth="1"/>
    <col min="8446" max="8446" width="0" style="92" hidden="1" customWidth="1"/>
    <col min="8447" max="8447" width="10.7109375" style="92" customWidth="1"/>
    <col min="8448" max="8448" width="9.140625" style="92" customWidth="1"/>
    <col min="8449" max="8449" width="15.140625" style="92" bestFit="1" customWidth="1"/>
    <col min="8450" max="8450" width="16.42578125" style="92" bestFit="1" customWidth="1"/>
    <col min="8451" max="8451" width="20.85546875" style="92" bestFit="1" customWidth="1"/>
    <col min="8452" max="8453" width="16.28515625" style="92" bestFit="1" customWidth="1"/>
    <col min="8454" max="8454" width="17.7109375" style="92" customWidth="1"/>
    <col min="8455" max="8695" width="11.42578125" style="92"/>
    <col min="8696" max="8696" width="20.7109375" style="92" customWidth="1"/>
    <col min="8697" max="8697" width="11" style="92" bestFit="1" customWidth="1"/>
    <col min="8698" max="8698" width="8.7109375" style="92" bestFit="1" customWidth="1"/>
    <col min="8699" max="8699" width="11" style="92" customWidth="1"/>
    <col min="8700" max="8700" width="14.42578125" style="92" customWidth="1"/>
    <col min="8701" max="8701" width="18.85546875" style="92" bestFit="1" customWidth="1"/>
    <col min="8702" max="8702" width="0" style="92" hidden="1" customWidth="1"/>
    <col min="8703" max="8703" width="10.7109375" style="92" customWidth="1"/>
    <col min="8704" max="8704" width="9.140625" style="92" customWidth="1"/>
    <col min="8705" max="8705" width="15.140625" style="92" bestFit="1" customWidth="1"/>
    <col min="8706" max="8706" width="16.42578125" style="92" bestFit="1" customWidth="1"/>
    <col min="8707" max="8707" width="20.85546875" style="92" bestFit="1" customWidth="1"/>
    <col min="8708" max="8709" width="16.28515625" style="92" bestFit="1" customWidth="1"/>
    <col min="8710" max="8710" width="17.7109375" style="92" customWidth="1"/>
    <col min="8711" max="8951" width="11.42578125" style="92"/>
    <col min="8952" max="8952" width="20.7109375" style="92" customWidth="1"/>
    <col min="8953" max="8953" width="11" style="92" bestFit="1" customWidth="1"/>
    <col min="8954" max="8954" width="8.7109375" style="92" bestFit="1" customWidth="1"/>
    <col min="8955" max="8955" width="11" style="92" customWidth="1"/>
    <col min="8956" max="8956" width="14.42578125" style="92" customWidth="1"/>
    <col min="8957" max="8957" width="18.85546875" style="92" bestFit="1" customWidth="1"/>
    <col min="8958" max="8958" width="0" style="92" hidden="1" customWidth="1"/>
    <col min="8959" max="8959" width="10.7109375" style="92" customWidth="1"/>
    <col min="8960" max="8960" width="9.140625" style="92" customWidth="1"/>
    <col min="8961" max="8961" width="15.140625" style="92" bestFit="1" customWidth="1"/>
    <col min="8962" max="8962" width="16.42578125" style="92" bestFit="1" customWidth="1"/>
    <col min="8963" max="8963" width="20.85546875" style="92" bestFit="1" customWidth="1"/>
    <col min="8964" max="8965" width="16.28515625" style="92" bestFit="1" customWidth="1"/>
    <col min="8966" max="8966" width="17.7109375" style="92" customWidth="1"/>
    <col min="8967" max="9207" width="11.42578125" style="92"/>
    <col min="9208" max="9208" width="20.7109375" style="92" customWidth="1"/>
    <col min="9209" max="9209" width="11" style="92" bestFit="1" customWidth="1"/>
    <col min="9210" max="9210" width="8.7109375" style="92" bestFit="1" customWidth="1"/>
    <col min="9211" max="9211" width="11" style="92" customWidth="1"/>
    <col min="9212" max="9212" width="14.42578125" style="92" customWidth="1"/>
    <col min="9213" max="9213" width="18.85546875" style="92" bestFit="1" customWidth="1"/>
    <col min="9214" max="9214" width="0" style="92" hidden="1" customWidth="1"/>
    <col min="9215" max="9215" width="10.7109375" style="92" customWidth="1"/>
    <col min="9216" max="9216" width="9.140625" style="92" customWidth="1"/>
    <col min="9217" max="9217" width="15.140625" style="92" bestFit="1" customWidth="1"/>
    <col min="9218" max="9218" width="16.42578125" style="92" bestFit="1" customWidth="1"/>
    <col min="9219" max="9219" width="20.85546875" style="92" bestFit="1" customWidth="1"/>
    <col min="9220" max="9221" width="16.28515625" style="92" bestFit="1" customWidth="1"/>
    <col min="9222" max="9222" width="17.7109375" style="92" customWidth="1"/>
    <col min="9223" max="9463" width="11.42578125" style="92"/>
    <col min="9464" max="9464" width="20.7109375" style="92" customWidth="1"/>
    <col min="9465" max="9465" width="11" style="92" bestFit="1" customWidth="1"/>
    <col min="9466" max="9466" width="8.7109375" style="92" bestFit="1" customWidth="1"/>
    <col min="9467" max="9467" width="11" style="92" customWidth="1"/>
    <col min="9468" max="9468" width="14.42578125" style="92" customWidth="1"/>
    <col min="9469" max="9469" width="18.85546875" style="92" bestFit="1" customWidth="1"/>
    <col min="9470" max="9470" width="0" style="92" hidden="1" customWidth="1"/>
    <col min="9471" max="9471" width="10.7109375" style="92" customWidth="1"/>
    <col min="9472" max="9472" width="9.140625" style="92" customWidth="1"/>
    <col min="9473" max="9473" width="15.140625" style="92" bestFit="1" customWidth="1"/>
    <col min="9474" max="9474" width="16.42578125" style="92" bestFit="1" customWidth="1"/>
    <col min="9475" max="9475" width="20.85546875" style="92" bestFit="1" customWidth="1"/>
    <col min="9476" max="9477" width="16.28515625" style="92" bestFit="1" customWidth="1"/>
    <col min="9478" max="9478" width="17.7109375" style="92" customWidth="1"/>
    <col min="9479" max="9719" width="11.42578125" style="92"/>
    <col min="9720" max="9720" width="20.7109375" style="92" customWidth="1"/>
    <col min="9721" max="9721" width="11" style="92" bestFit="1" customWidth="1"/>
    <col min="9722" max="9722" width="8.7109375" style="92" bestFit="1" customWidth="1"/>
    <col min="9723" max="9723" width="11" style="92" customWidth="1"/>
    <col min="9724" max="9724" width="14.42578125" style="92" customWidth="1"/>
    <col min="9725" max="9725" width="18.85546875" style="92" bestFit="1" customWidth="1"/>
    <col min="9726" max="9726" width="0" style="92" hidden="1" customWidth="1"/>
    <col min="9727" max="9727" width="10.7109375" style="92" customWidth="1"/>
    <col min="9728" max="9728" width="9.140625" style="92" customWidth="1"/>
    <col min="9729" max="9729" width="15.140625" style="92" bestFit="1" customWidth="1"/>
    <col min="9730" max="9730" width="16.42578125" style="92" bestFit="1" customWidth="1"/>
    <col min="9731" max="9731" width="20.85546875" style="92" bestFit="1" customWidth="1"/>
    <col min="9732" max="9733" width="16.28515625" style="92" bestFit="1" customWidth="1"/>
    <col min="9734" max="9734" width="17.7109375" style="92" customWidth="1"/>
    <col min="9735" max="9975" width="11.42578125" style="92"/>
    <col min="9976" max="9976" width="20.7109375" style="92" customWidth="1"/>
    <col min="9977" max="9977" width="11" style="92" bestFit="1" customWidth="1"/>
    <col min="9978" max="9978" width="8.7109375" style="92" bestFit="1" customWidth="1"/>
    <col min="9979" max="9979" width="11" style="92" customWidth="1"/>
    <col min="9980" max="9980" width="14.42578125" style="92" customWidth="1"/>
    <col min="9981" max="9981" width="18.85546875" style="92" bestFit="1" customWidth="1"/>
    <col min="9982" max="9982" width="0" style="92" hidden="1" customWidth="1"/>
    <col min="9983" max="9983" width="10.7109375" style="92" customWidth="1"/>
    <col min="9984" max="9984" width="9.140625" style="92" customWidth="1"/>
    <col min="9985" max="9985" width="15.140625" style="92" bestFit="1" customWidth="1"/>
    <col min="9986" max="9986" width="16.42578125" style="92" bestFit="1" customWidth="1"/>
    <col min="9987" max="9987" width="20.85546875" style="92" bestFit="1" customWidth="1"/>
    <col min="9988" max="9989" width="16.28515625" style="92" bestFit="1" customWidth="1"/>
    <col min="9990" max="9990" width="17.7109375" style="92" customWidth="1"/>
    <col min="9991" max="10231" width="11.42578125" style="92"/>
    <col min="10232" max="10232" width="20.7109375" style="92" customWidth="1"/>
    <col min="10233" max="10233" width="11" style="92" bestFit="1" customWidth="1"/>
    <col min="10234" max="10234" width="8.7109375" style="92" bestFit="1" customWidth="1"/>
    <col min="10235" max="10235" width="11" style="92" customWidth="1"/>
    <col min="10236" max="10236" width="14.42578125" style="92" customWidth="1"/>
    <col min="10237" max="10237" width="18.85546875" style="92" bestFit="1" customWidth="1"/>
    <col min="10238" max="10238" width="0" style="92" hidden="1" customWidth="1"/>
    <col min="10239" max="10239" width="10.7109375" style="92" customWidth="1"/>
    <col min="10240" max="10240" width="9.140625" style="92" customWidth="1"/>
    <col min="10241" max="10241" width="15.140625" style="92" bestFit="1" customWidth="1"/>
    <col min="10242" max="10242" width="16.42578125" style="92" bestFit="1" customWidth="1"/>
    <col min="10243" max="10243" width="20.85546875" style="92" bestFit="1" customWidth="1"/>
    <col min="10244" max="10245" width="16.28515625" style="92" bestFit="1" customWidth="1"/>
    <col min="10246" max="10246" width="17.7109375" style="92" customWidth="1"/>
    <col min="10247" max="10487" width="11.42578125" style="92"/>
    <col min="10488" max="10488" width="20.7109375" style="92" customWidth="1"/>
    <col min="10489" max="10489" width="11" style="92" bestFit="1" customWidth="1"/>
    <col min="10490" max="10490" width="8.7109375" style="92" bestFit="1" customWidth="1"/>
    <col min="10491" max="10491" width="11" style="92" customWidth="1"/>
    <col min="10492" max="10492" width="14.42578125" style="92" customWidth="1"/>
    <col min="10493" max="10493" width="18.85546875" style="92" bestFit="1" customWidth="1"/>
    <col min="10494" max="10494" width="0" style="92" hidden="1" customWidth="1"/>
    <col min="10495" max="10495" width="10.7109375" style="92" customWidth="1"/>
    <col min="10496" max="10496" width="9.140625" style="92" customWidth="1"/>
    <col min="10497" max="10497" width="15.140625" style="92" bestFit="1" customWidth="1"/>
    <col min="10498" max="10498" width="16.42578125" style="92" bestFit="1" customWidth="1"/>
    <col min="10499" max="10499" width="20.85546875" style="92" bestFit="1" customWidth="1"/>
    <col min="10500" max="10501" width="16.28515625" style="92" bestFit="1" customWidth="1"/>
    <col min="10502" max="10502" width="17.7109375" style="92" customWidth="1"/>
    <col min="10503" max="10743" width="11.42578125" style="92"/>
    <col min="10744" max="10744" width="20.7109375" style="92" customWidth="1"/>
    <col min="10745" max="10745" width="11" style="92" bestFit="1" customWidth="1"/>
    <col min="10746" max="10746" width="8.7109375" style="92" bestFit="1" customWidth="1"/>
    <col min="10747" max="10747" width="11" style="92" customWidth="1"/>
    <col min="10748" max="10748" width="14.42578125" style="92" customWidth="1"/>
    <col min="10749" max="10749" width="18.85546875" style="92" bestFit="1" customWidth="1"/>
    <col min="10750" max="10750" width="0" style="92" hidden="1" customWidth="1"/>
    <col min="10751" max="10751" width="10.7109375" style="92" customWidth="1"/>
    <col min="10752" max="10752" width="9.140625" style="92" customWidth="1"/>
    <col min="10753" max="10753" width="15.140625" style="92" bestFit="1" customWidth="1"/>
    <col min="10754" max="10754" width="16.42578125" style="92" bestFit="1" customWidth="1"/>
    <col min="10755" max="10755" width="20.85546875" style="92" bestFit="1" customWidth="1"/>
    <col min="10756" max="10757" width="16.28515625" style="92" bestFit="1" customWidth="1"/>
    <col min="10758" max="10758" width="17.7109375" style="92" customWidth="1"/>
    <col min="10759" max="10999" width="11.42578125" style="92"/>
    <col min="11000" max="11000" width="20.7109375" style="92" customWidth="1"/>
    <col min="11001" max="11001" width="11" style="92" bestFit="1" customWidth="1"/>
    <col min="11002" max="11002" width="8.7109375" style="92" bestFit="1" customWidth="1"/>
    <col min="11003" max="11003" width="11" style="92" customWidth="1"/>
    <col min="11004" max="11004" width="14.42578125" style="92" customWidth="1"/>
    <col min="11005" max="11005" width="18.85546875" style="92" bestFit="1" customWidth="1"/>
    <col min="11006" max="11006" width="0" style="92" hidden="1" customWidth="1"/>
    <col min="11007" max="11007" width="10.7109375" style="92" customWidth="1"/>
    <col min="11008" max="11008" width="9.140625" style="92" customWidth="1"/>
    <col min="11009" max="11009" width="15.140625" style="92" bestFit="1" customWidth="1"/>
    <col min="11010" max="11010" width="16.42578125" style="92" bestFit="1" customWidth="1"/>
    <col min="11011" max="11011" width="20.85546875" style="92" bestFit="1" customWidth="1"/>
    <col min="11012" max="11013" width="16.28515625" style="92" bestFit="1" customWidth="1"/>
    <col min="11014" max="11014" width="17.7109375" style="92" customWidth="1"/>
    <col min="11015" max="11255" width="11.42578125" style="92"/>
    <col min="11256" max="11256" width="20.7109375" style="92" customWidth="1"/>
    <col min="11257" max="11257" width="11" style="92" bestFit="1" customWidth="1"/>
    <col min="11258" max="11258" width="8.7109375" style="92" bestFit="1" customWidth="1"/>
    <col min="11259" max="11259" width="11" style="92" customWidth="1"/>
    <col min="11260" max="11260" width="14.42578125" style="92" customWidth="1"/>
    <col min="11261" max="11261" width="18.85546875" style="92" bestFit="1" customWidth="1"/>
    <col min="11262" max="11262" width="0" style="92" hidden="1" customWidth="1"/>
    <col min="11263" max="11263" width="10.7109375" style="92" customWidth="1"/>
    <col min="11264" max="11264" width="9.140625" style="92" customWidth="1"/>
    <col min="11265" max="11265" width="15.140625" style="92" bestFit="1" customWidth="1"/>
    <col min="11266" max="11266" width="16.42578125" style="92" bestFit="1" customWidth="1"/>
    <col min="11267" max="11267" width="20.85546875" style="92" bestFit="1" customWidth="1"/>
    <col min="11268" max="11269" width="16.28515625" style="92" bestFit="1" customWidth="1"/>
    <col min="11270" max="11270" width="17.7109375" style="92" customWidth="1"/>
    <col min="11271" max="11511" width="11.42578125" style="92"/>
    <col min="11512" max="11512" width="20.7109375" style="92" customWidth="1"/>
    <col min="11513" max="11513" width="11" style="92" bestFit="1" customWidth="1"/>
    <col min="11514" max="11514" width="8.7109375" style="92" bestFit="1" customWidth="1"/>
    <col min="11515" max="11515" width="11" style="92" customWidth="1"/>
    <col min="11516" max="11516" width="14.42578125" style="92" customWidth="1"/>
    <col min="11517" max="11517" width="18.85546875" style="92" bestFit="1" customWidth="1"/>
    <col min="11518" max="11518" width="0" style="92" hidden="1" customWidth="1"/>
    <col min="11519" max="11519" width="10.7109375" style="92" customWidth="1"/>
    <col min="11520" max="11520" width="9.140625" style="92" customWidth="1"/>
    <col min="11521" max="11521" width="15.140625" style="92" bestFit="1" customWidth="1"/>
    <col min="11522" max="11522" width="16.42578125" style="92" bestFit="1" customWidth="1"/>
    <col min="11523" max="11523" width="20.85546875" style="92" bestFit="1" customWidth="1"/>
    <col min="11524" max="11525" width="16.28515625" style="92" bestFit="1" customWidth="1"/>
    <col min="11526" max="11526" width="17.7109375" style="92" customWidth="1"/>
    <col min="11527" max="11767" width="11.42578125" style="92"/>
    <col min="11768" max="11768" width="20.7109375" style="92" customWidth="1"/>
    <col min="11769" max="11769" width="11" style="92" bestFit="1" customWidth="1"/>
    <col min="11770" max="11770" width="8.7109375" style="92" bestFit="1" customWidth="1"/>
    <col min="11771" max="11771" width="11" style="92" customWidth="1"/>
    <col min="11772" max="11772" width="14.42578125" style="92" customWidth="1"/>
    <col min="11773" max="11773" width="18.85546875" style="92" bestFit="1" customWidth="1"/>
    <col min="11774" max="11774" width="0" style="92" hidden="1" customWidth="1"/>
    <col min="11775" max="11775" width="10.7109375" style="92" customWidth="1"/>
    <col min="11776" max="11776" width="9.140625" style="92" customWidth="1"/>
    <col min="11777" max="11777" width="15.140625" style="92" bestFit="1" customWidth="1"/>
    <col min="11778" max="11778" width="16.42578125" style="92" bestFit="1" customWidth="1"/>
    <col min="11779" max="11779" width="20.85546875" style="92" bestFit="1" customWidth="1"/>
    <col min="11780" max="11781" width="16.28515625" style="92" bestFit="1" customWidth="1"/>
    <col min="11782" max="11782" width="17.7109375" style="92" customWidth="1"/>
    <col min="11783" max="12023" width="11.42578125" style="92"/>
    <col min="12024" max="12024" width="20.7109375" style="92" customWidth="1"/>
    <col min="12025" max="12025" width="11" style="92" bestFit="1" customWidth="1"/>
    <col min="12026" max="12026" width="8.7109375" style="92" bestFit="1" customWidth="1"/>
    <col min="12027" max="12027" width="11" style="92" customWidth="1"/>
    <col min="12028" max="12028" width="14.42578125" style="92" customWidth="1"/>
    <col min="12029" max="12029" width="18.85546875" style="92" bestFit="1" customWidth="1"/>
    <col min="12030" max="12030" width="0" style="92" hidden="1" customWidth="1"/>
    <col min="12031" max="12031" width="10.7109375" style="92" customWidth="1"/>
    <col min="12032" max="12032" width="9.140625" style="92" customWidth="1"/>
    <col min="12033" max="12033" width="15.140625" style="92" bestFit="1" customWidth="1"/>
    <col min="12034" max="12034" width="16.42578125" style="92" bestFit="1" customWidth="1"/>
    <col min="12035" max="12035" width="20.85546875" style="92" bestFit="1" customWidth="1"/>
    <col min="12036" max="12037" width="16.28515625" style="92" bestFit="1" customWidth="1"/>
    <col min="12038" max="12038" width="17.7109375" style="92" customWidth="1"/>
    <col min="12039" max="12279" width="11.42578125" style="92"/>
    <col min="12280" max="12280" width="20.7109375" style="92" customWidth="1"/>
    <col min="12281" max="12281" width="11" style="92" bestFit="1" customWidth="1"/>
    <col min="12282" max="12282" width="8.7109375" style="92" bestFit="1" customWidth="1"/>
    <col min="12283" max="12283" width="11" style="92" customWidth="1"/>
    <col min="12284" max="12284" width="14.42578125" style="92" customWidth="1"/>
    <col min="12285" max="12285" width="18.85546875" style="92" bestFit="1" customWidth="1"/>
    <col min="12286" max="12286" width="0" style="92" hidden="1" customWidth="1"/>
    <col min="12287" max="12287" width="10.7109375" style="92" customWidth="1"/>
    <col min="12288" max="12288" width="9.140625" style="92" customWidth="1"/>
    <col min="12289" max="12289" width="15.140625" style="92" bestFit="1" customWidth="1"/>
    <col min="12290" max="12290" width="16.42578125" style="92" bestFit="1" customWidth="1"/>
    <col min="12291" max="12291" width="20.85546875" style="92" bestFit="1" customWidth="1"/>
    <col min="12292" max="12293" width="16.28515625" style="92" bestFit="1" customWidth="1"/>
    <col min="12294" max="12294" width="17.7109375" style="92" customWidth="1"/>
    <col min="12295" max="12535" width="11.42578125" style="92"/>
    <col min="12536" max="12536" width="20.7109375" style="92" customWidth="1"/>
    <col min="12537" max="12537" width="11" style="92" bestFit="1" customWidth="1"/>
    <col min="12538" max="12538" width="8.7109375" style="92" bestFit="1" customWidth="1"/>
    <col min="12539" max="12539" width="11" style="92" customWidth="1"/>
    <col min="12540" max="12540" width="14.42578125" style="92" customWidth="1"/>
    <col min="12541" max="12541" width="18.85546875" style="92" bestFit="1" customWidth="1"/>
    <col min="12542" max="12542" width="0" style="92" hidden="1" customWidth="1"/>
    <col min="12543" max="12543" width="10.7109375" style="92" customWidth="1"/>
    <col min="12544" max="12544" width="9.140625" style="92" customWidth="1"/>
    <col min="12545" max="12545" width="15.140625" style="92" bestFit="1" customWidth="1"/>
    <col min="12546" max="12546" width="16.42578125" style="92" bestFit="1" customWidth="1"/>
    <col min="12547" max="12547" width="20.85546875" style="92" bestFit="1" customWidth="1"/>
    <col min="12548" max="12549" width="16.28515625" style="92" bestFit="1" customWidth="1"/>
    <col min="12550" max="12550" width="17.7109375" style="92" customWidth="1"/>
    <col min="12551" max="12791" width="11.42578125" style="92"/>
    <col min="12792" max="12792" width="20.7109375" style="92" customWidth="1"/>
    <col min="12793" max="12793" width="11" style="92" bestFit="1" customWidth="1"/>
    <col min="12794" max="12794" width="8.7109375" style="92" bestFit="1" customWidth="1"/>
    <col min="12795" max="12795" width="11" style="92" customWidth="1"/>
    <col min="12796" max="12796" width="14.42578125" style="92" customWidth="1"/>
    <col min="12797" max="12797" width="18.85546875" style="92" bestFit="1" customWidth="1"/>
    <col min="12798" max="12798" width="0" style="92" hidden="1" customWidth="1"/>
    <col min="12799" max="12799" width="10.7109375" style="92" customWidth="1"/>
    <col min="12800" max="12800" width="9.140625" style="92" customWidth="1"/>
    <col min="12801" max="12801" width="15.140625" style="92" bestFit="1" customWidth="1"/>
    <col min="12802" max="12802" width="16.42578125" style="92" bestFit="1" customWidth="1"/>
    <col min="12803" max="12803" width="20.85546875" style="92" bestFit="1" customWidth="1"/>
    <col min="12804" max="12805" width="16.28515625" style="92" bestFit="1" customWidth="1"/>
    <col min="12806" max="12806" width="17.7109375" style="92" customWidth="1"/>
    <col min="12807" max="13047" width="11.42578125" style="92"/>
    <col min="13048" max="13048" width="20.7109375" style="92" customWidth="1"/>
    <col min="13049" max="13049" width="11" style="92" bestFit="1" customWidth="1"/>
    <col min="13050" max="13050" width="8.7109375" style="92" bestFit="1" customWidth="1"/>
    <col min="13051" max="13051" width="11" style="92" customWidth="1"/>
    <col min="13052" max="13052" width="14.42578125" style="92" customWidth="1"/>
    <col min="13053" max="13053" width="18.85546875" style="92" bestFit="1" customWidth="1"/>
    <col min="13054" max="13054" width="0" style="92" hidden="1" customWidth="1"/>
    <col min="13055" max="13055" width="10.7109375" style="92" customWidth="1"/>
    <col min="13056" max="13056" width="9.140625" style="92" customWidth="1"/>
    <col min="13057" max="13057" width="15.140625" style="92" bestFit="1" customWidth="1"/>
    <col min="13058" max="13058" width="16.42578125" style="92" bestFit="1" customWidth="1"/>
    <col min="13059" max="13059" width="20.85546875" style="92" bestFit="1" customWidth="1"/>
    <col min="13060" max="13061" width="16.28515625" style="92" bestFit="1" customWidth="1"/>
    <col min="13062" max="13062" width="17.7109375" style="92" customWidth="1"/>
    <col min="13063" max="13303" width="11.42578125" style="92"/>
    <col min="13304" max="13304" width="20.7109375" style="92" customWidth="1"/>
    <col min="13305" max="13305" width="11" style="92" bestFit="1" customWidth="1"/>
    <col min="13306" max="13306" width="8.7109375" style="92" bestFit="1" customWidth="1"/>
    <col min="13307" max="13307" width="11" style="92" customWidth="1"/>
    <col min="13308" max="13308" width="14.42578125" style="92" customWidth="1"/>
    <col min="13309" max="13309" width="18.85546875" style="92" bestFit="1" customWidth="1"/>
    <col min="13310" max="13310" width="0" style="92" hidden="1" customWidth="1"/>
    <col min="13311" max="13311" width="10.7109375" style="92" customWidth="1"/>
    <col min="13312" max="13312" width="9.140625" style="92" customWidth="1"/>
    <col min="13313" max="13313" width="15.140625" style="92" bestFit="1" customWidth="1"/>
    <col min="13314" max="13314" width="16.42578125" style="92" bestFit="1" customWidth="1"/>
    <col min="13315" max="13315" width="20.85546875" style="92" bestFit="1" customWidth="1"/>
    <col min="13316" max="13317" width="16.28515625" style="92" bestFit="1" customWidth="1"/>
    <col min="13318" max="13318" width="17.7109375" style="92" customWidth="1"/>
    <col min="13319" max="13559" width="11.42578125" style="92"/>
    <col min="13560" max="13560" width="20.7109375" style="92" customWidth="1"/>
    <col min="13561" max="13561" width="11" style="92" bestFit="1" customWidth="1"/>
    <col min="13562" max="13562" width="8.7109375" style="92" bestFit="1" customWidth="1"/>
    <col min="13563" max="13563" width="11" style="92" customWidth="1"/>
    <col min="13564" max="13564" width="14.42578125" style="92" customWidth="1"/>
    <col min="13565" max="13565" width="18.85546875" style="92" bestFit="1" customWidth="1"/>
    <col min="13566" max="13566" width="0" style="92" hidden="1" customWidth="1"/>
    <col min="13567" max="13567" width="10.7109375" style="92" customWidth="1"/>
    <col min="13568" max="13568" width="9.140625" style="92" customWidth="1"/>
    <col min="13569" max="13569" width="15.140625" style="92" bestFit="1" customWidth="1"/>
    <col min="13570" max="13570" width="16.42578125" style="92" bestFit="1" customWidth="1"/>
    <col min="13571" max="13571" width="20.85546875" style="92" bestFit="1" customWidth="1"/>
    <col min="13572" max="13573" width="16.28515625" style="92" bestFit="1" customWidth="1"/>
    <col min="13574" max="13574" width="17.7109375" style="92" customWidth="1"/>
    <col min="13575" max="13815" width="11.42578125" style="92"/>
    <col min="13816" max="13816" width="20.7109375" style="92" customWidth="1"/>
    <col min="13817" max="13817" width="11" style="92" bestFit="1" customWidth="1"/>
    <col min="13818" max="13818" width="8.7109375" style="92" bestFit="1" customWidth="1"/>
    <col min="13819" max="13819" width="11" style="92" customWidth="1"/>
    <col min="13820" max="13820" width="14.42578125" style="92" customWidth="1"/>
    <col min="13821" max="13821" width="18.85546875" style="92" bestFit="1" customWidth="1"/>
    <col min="13822" max="13822" width="0" style="92" hidden="1" customWidth="1"/>
    <col min="13823" max="13823" width="10.7109375" style="92" customWidth="1"/>
    <col min="13824" max="13824" width="9.140625" style="92" customWidth="1"/>
    <col min="13825" max="13825" width="15.140625" style="92" bestFit="1" customWidth="1"/>
    <col min="13826" max="13826" width="16.42578125" style="92" bestFit="1" customWidth="1"/>
    <col min="13827" max="13827" width="20.85546875" style="92" bestFit="1" customWidth="1"/>
    <col min="13828" max="13829" width="16.28515625" style="92" bestFit="1" customWidth="1"/>
    <col min="13830" max="13830" width="17.7109375" style="92" customWidth="1"/>
    <col min="13831" max="14071" width="11.42578125" style="92"/>
    <col min="14072" max="14072" width="20.7109375" style="92" customWidth="1"/>
    <col min="14073" max="14073" width="11" style="92" bestFit="1" customWidth="1"/>
    <col min="14074" max="14074" width="8.7109375" style="92" bestFit="1" customWidth="1"/>
    <col min="14075" max="14075" width="11" style="92" customWidth="1"/>
    <col min="14076" max="14076" width="14.42578125" style="92" customWidth="1"/>
    <col min="14077" max="14077" width="18.85546875" style="92" bestFit="1" customWidth="1"/>
    <col min="14078" max="14078" width="0" style="92" hidden="1" customWidth="1"/>
    <col min="14079" max="14079" width="10.7109375" style="92" customWidth="1"/>
    <col min="14080" max="14080" width="9.140625" style="92" customWidth="1"/>
    <col min="14081" max="14081" width="15.140625" style="92" bestFit="1" customWidth="1"/>
    <col min="14082" max="14082" width="16.42578125" style="92" bestFit="1" customWidth="1"/>
    <col min="14083" max="14083" width="20.85546875" style="92" bestFit="1" customWidth="1"/>
    <col min="14084" max="14085" width="16.28515625" style="92" bestFit="1" customWidth="1"/>
    <col min="14086" max="14086" width="17.7109375" style="92" customWidth="1"/>
    <col min="14087" max="14327" width="11.42578125" style="92"/>
    <col min="14328" max="14328" width="20.7109375" style="92" customWidth="1"/>
    <col min="14329" max="14329" width="11" style="92" bestFit="1" customWidth="1"/>
    <col min="14330" max="14330" width="8.7109375" style="92" bestFit="1" customWidth="1"/>
    <col min="14331" max="14331" width="11" style="92" customWidth="1"/>
    <col min="14332" max="14332" width="14.42578125" style="92" customWidth="1"/>
    <col min="14333" max="14333" width="18.85546875" style="92" bestFit="1" customWidth="1"/>
    <col min="14334" max="14334" width="0" style="92" hidden="1" customWidth="1"/>
    <col min="14335" max="14335" width="10.7109375" style="92" customWidth="1"/>
    <col min="14336" max="14336" width="9.140625" style="92" customWidth="1"/>
    <col min="14337" max="14337" width="15.140625" style="92" bestFit="1" customWidth="1"/>
    <col min="14338" max="14338" width="16.42578125" style="92" bestFit="1" customWidth="1"/>
    <col min="14339" max="14339" width="20.85546875" style="92" bestFit="1" customWidth="1"/>
    <col min="14340" max="14341" width="16.28515625" style="92" bestFit="1" customWidth="1"/>
    <col min="14342" max="14342" width="17.7109375" style="92" customWidth="1"/>
    <col min="14343" max="14583" width="11.42578125" style="92"/>
    <col min="14584" max="14584" width="20.7109375" style="92" customWidth="1"/>
    <col min="14585" max="14585" width="11" style="92" bestFit="1" customWidth="1"/>
    <col min="14586" max="14586" width="8.7109375" style="92" bestFit="1" customWidth="1"/>
    <col min="14587" max="14587" width="11" style="92" customWidth="1"/>
    <col min="14588" max="14588" width="14.42578125" style="92" customWidth="1"/>
    <col min="14589" max="14589" width="18.85546875" style="92" bestFit="1" customWidth="1"/>
    <col min="14590" max="14590" width="0" style="92" hidden="1" customWidth="1"/>
    <col min="14591" max="14591" width="10.7109375" style="92" customWidth="1"/>
    <col min="14592" max="14592" width="9.140625" style="92" customWidth="1"/>
    <col min="14593" max="14593" width="15.140625" style="92" bestFit="1" customWidth="1"/>
    <col min="14594" max="14594" width="16.42578125" style="92" bestFit="1" customWidth="1"/>
    <col min="14595" max="14595" width="20.85546875" style="92" bestFit="1" customWidth="1"/>
    <col min="14596" max="14597" width="16.28515625" style="92" bestFit="1" customWidth="1"/>
    <col min="14598" max="14598" width="17.7109375" style="92" customWidth="1"/>
    <col min="14599" max="14839" width="11.42578125" style="92"/>
    <col min="14840" max="14840" width="20.7109375" style="92" customWidth="1"/>
    <col min="14841" max="14841" width="11" style="92" bestFit="1" customWidth="1"/>
    <col min="14842" max="14842" width="8.7109375" style="92" bestFit="1" customWidth="1"/>
    <col min="14843" max="14843" width="11" style="92" customWidth="1"/>
    <col min="14844" max="14844" width="14.42578125" style="92" customWidth="1"/>
    <col min="14845" max="14845" width="18.85546875" style="92" bestFit="1" customWidth="1"/>
    <col min="14846" max="14846" width="0" style="92" hidden="1" customWidth="1"/>
    <col min="14847" max="14847" width="10.7109375" style="92" customWidth="1"/>
    <col min="14848" max="14848" width="9.140625" style="92" customWidth="1"/>
    <col min="14849" max="14849" width="15.140625" style="92" bestFit="1" customWidth="1"/>
    <col min="14850" max="14850" width="16.42578125" style="92" bestFit="1" customWidth="1"/>
    <col min="14851" max="14851" width="20.85546875" style="92" bestFit="1" customWidth="1"/>
    <col min="14852" max="14853" width="16.28515625" style="92" bestFit="1" customWidth="1"/>
    <col min="14854" max="14854" width="17.7109375" style="92" customWidth="1"/>
    <col min="14855" max="15095" width="11.42578125" style="92"/>
    <col min="15096" max="15096" width="20.7109375" style="92" customWidth="1"/>
    <col min="15097" max="15097" width="11" style="92" bestFit="1" customWidth="1"/>
    <col min="15098" max="15098" width="8.7109375" style="92" bestFit="1" customWidth="1"/>
    <col min="15099" max="15099" width="11" style="92" customWidth="1"/>
    <col min="15100" max="15100" width="14.42578125" style="92" customWidth="1"/>
    <col min="15101" max="15101" width="18.85546875" style="92" bestFit="1" customWidth="1"/>
    <col min="15102" max="15102" width="0" style="92" hidden="1" customWidth="1"/>
    <col min="15103" max="15103" width="10.7109375" style="92" customWidth="1"/>
    <col min="15104" max="15104" width="9.140625" style="92" customWidth="1"/>
    <col min="15105" max="15105" width="15.140625" style="92" bestFit="1" customWidth="1"/>
    <col min="15106" max="15106" width="16.42578125" style="92" bestFit="1" customWidth="1"/>
    <col min="15107" max="15107" width="20.85546875" style="92" bestFit="1" customWidth="1"/>
    <col min="15108" max="15109" width="16.28515625" style="92" bestFit="1" customWidth="1"/>
    <col min="15110" max="15110" width="17.7109375" style="92" customWidth="1"/>
    <col min="15111" max="15351" width="11.42578125" style="92"/>
    <col min="15352" max="15352" width="20.7109375" style="92" customWidth="1"/>
    <col min="15353" max="15353" width="11" style="92" bestFit="1" customWidth="1"/>
    <col min="15354" max="15354" width="8.7109375" style="92" bestFit="1" customWidth="1"/>
    <col min="15355" max="15355" width="11" style="92" customWidth="1"/>
    <col min="15356" max="15356" width="14.42578125" style="92" customWidth="1"/>
    <col min="15357" max="15357" width="18.85546875" style="92" bestFit="1" customWidth="1"/>
    <col min="15358" max="15358" width="0" style="92" hidden="1" customWidth="1"/>
    <col min="15359" max="15359" width="10.7109375" style="92" customWidth="1"/>
    <col min="15360" max="15360" width="9.140625" style="92" customWidth="1"/>
    <col min="15361" max="15361" width="15.140625" style="92" bestFit="1" customWidth="1"/>
    <col min="15362" max="15362" width="16.42578125" style="92" bestFit="1" customWidth="1"/>
    <col min="15363" max="15363" width="20.85546875" style="92" bestFit="1" customWidth="1"/>
    <col min="15364" max="15365" width="16.28515625" style="92" bestFit="1" customWidth="1"/>
    <col min="15366" max="15366" width="17.7109375" style="92" customWidth="1"/>
    <col min="15367" max="15607" width="11.42578125" style="92"/>
    <col min="15608" max="15608" width="20.7109375" style="92" customWidth="1"/>
    <col min="15609" max="15609" width="11" style="92" bestFit="1" customWidth="1"/>
    <col min="15610" max="15610" width="8.7109375" style="92" bestFit="1" customWidth="1"/>
    <col min="15611" max="15611" width="11" style="92" customWidth="1"/>
    <col min="15612" max="15612" width="14.42578125" style="92" customWidth="1"/>
    <col min="15613" max="15613" width="18.85546875" style="92" bestFit="1" customWidth="1"/>
    <col min="15614" max="15614" width="0" style="92" hidden="1" customWidth="1"/>
    <col min="15615" max="15615" width="10.7109375" style="92" customWidth="1"/>
    <col min="15616" max="15616" width="9.140625" style="92" customWidth="1"/>
    <col min="15617" max="15617" width="15.140625" style="92" bestFit="1" customWidth="1"/>
    <col min="15618" max="15618" width="16.42578125" style="92" bestFit="1" customWidth="1"/>
    <col min="15619" max="15619" width="20.85546875" style="92" bestFit="1" customWidth="1"/>
    <col min="15620" max="15621" width="16.28515625" style="92" bestFit="1" customWidth="1"/>
    <col min="15622" max="15622" width="17.7109375" style="92" customWidth="1"/>
    <col min="15623" max="15863" width="11.42578125" style="92"/>
    <col min="15864" max="15864" width="20.7109375" style="92" customWidth="1"/>
    <col min="15865" max="15865" width="11" style="92" bestFit="1" customWidth="1"/>
    <col min="15866" max="15866" width="8.7109375" style="92" bestFit="1" customWidth="1"/>
    <col min="15867" max="15867" width="11" style="92" customWidth="1"/>
    <col min="15868" max="15868" width="14.42578125" style="92" customWidth="1"/>
    <col min="15869" max="15869" width="18.85546875" style="92" bestFit="1" customWidth="1"/>
    <col min="15870" max="15870" width="0" style="92" hidden="1" customWidth="1"/>
    <col min="15871" max="15871" width="10.7109375" style="92" customWidth="1"/>
    <col min="15872" max="15872" width="9.140625" style="92" customWidth="1"/>
    <col min="15873" max="15873" width="15.140625" style="92" bestFit="1" customWidth="1"/>
    <col min="15874" max="15874" width="16.42578125" style="92" bestFit="1" customWidth="1"/>
    <col min="15875" max="15875" width="20.85546875" style="92" bestFit="1" customWidth="1"/>
    <col min="15876" max="15877" width="16.28515625" style="92" bestFit="1" customWidth="1"/>
    <col min="15878" max="15878" width="17.7109375" style="92" customWidth="1"/>
    <col min="15879" max="16119" width="11.42578125" style="92"/>
    <col min="16120" max="16120" width="20.7109375" style="92" customWidth="1"/>
    <col min="16121" max="16121" width="11" style="92" bestFit="1" customWidth="1"/>
    <col min="16122" max="16122" width="8.7109375" style="92" bestFit="1" customWidth="1"/>
    <col min="16123" max="16123" width="11" style="92" customWidth="1"/>
    <col min="16124" max="16124" width="14.42578125" style="92" customWidth="1"/>
    <col min="16125" max="16125" width="18.85546875" style="92" bestFit="1" customWidth="1"/>
    <col min="16126" max="16126" width="0" style="92" hidden="1" customWidth="1"/>
    <col min="16127" max="16127" width="10.7109375" style="92" customWidth="1"/>
    <col min="16128" max="16128" width="9.140625" style="92" customWidth="1"/>
    <col min="16129" max="16129" width="15.140625" style="92" bestFit="1" customWidth="1"/>
    <col min="16130" max="16130" width="16.42578125" style="92" bestFit="1" customWidth="1"/>
    <col min="16131" max="16131" width="20.85546875" style="92" bestFit="1" customWidth="1"/>
    <col min="16132" max="16133" width="16.28515625" style="92" bestFit="1" customWidth="1"/>
    <col min="16134" max="16134" width="17.7109375" style="92" customWidth="1"/>
    <col min="16135" max="16384" width="11.42578125" style="92"/>
  </cols>
  <sheetData>
    <row r="1" spans="1:15" ht="11.25" customHeight="1"/>
    <row r="2" spans="1:15" ht="24" customHeight="1">
      <c r="B2" s="164" t="s">
        <v>220</v>
      </c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5" ht="4.5" customHeight="1" thickBot="1">
      <c r="H3" s="92"/>
      <c r="I3" s="92"/>
      <c r="J3" s="92"/>
    </row>
    <row r="4" spans="1:15" ht="44.25" customHeight="1">
      <c r="B4" s="106" t="s">
        <v>31</v>
      </c>
      <c r="C4" s="106" t="s">
        <v>221</v>
      </c>
      <c r="D4" s="106" t="s">
        <v>32</v>
      </c>
      <c r="E4" s="106" t="s">
        <v>28</v>
      </c>
      <c r="F4" s="106" t="s">
        <v>33</v>
      </c>
      <c r="G4" s="106" t="s">
        <v>29</v>
      </c>
      <c r="H4" s="106" t="s">
        <v>34</v>
      </c>
      <c r="I4" s="106" t="s">
        <v>35</v>
      </c>
      <c r="J4" s="106" t="s">
        <v>36</v>
      </c>
      <c r="K4" s="106" t="s">
        <v>37</v>
      </c>
      <c r="L4" s="139" t="s">
        <v>342</v>
      </c>
      <c r="M4" s="140" t="s">
        <v>319</v>
      </c>
      <c r="N4" s="107" t="s">
        <v>343</v>
      </c>
    </row>
    <row r="5" spans="1:15" s="186" customFormat="1">
      <c r="A5" s="186">
        <v>1</v>
      </c>
      <c r="B5" s="185" t="s">
        <v>106</v>
      </c>
      <c r="C5" s="185" t="s">
        <v>222</v>
      </c>
      <c r="D5" s="187" t="s">
        <v>223</v>
      </c>
      <c r="E5" s="187" t="s">
        <v>224</v>
      </c>
      <c r="F5" s="188" t="s">
        <v>225</v>
      </c>
      <c r="G5" s="185">
        <v>2007</v>
      </c>
      <c r="H5" s="185">
        <v>4000</v>
      </c>
      <c r="I5" s="185" t="s">
        <v>226</v>
      </c>
      <c r="J5" s="185" t="s">
        <v>227</v>
      </c>
      <c r="K5" s="185" t="s">
        <v>42</v>
      </c>
      <c r="L5" s="189">
        <v>45530</v>
      </c>
      <c r="M5" s="190">
        <v>223</v>
      </c>
      <c r="N5" s="191">
        <v>1274000</v>
      </c>
      <c r="O5" s="192"/>
    </row>
    <row r="6" spans="1:15" s="186" customFormat="1">
      <c r="A6" s="186">
        <v>2</v>
      </c>
      <c r="B6" s="193" t="s">
        <v>127</v>
      </c>
      <c r="C6" s="185" t="s">
        <v>222</v>
      </c>
      <c r="D6" s="194" t="s">
        <v>39</v>
      </c>
      <c r="E6" s="194" t="s">
        <v>50</v>
      </c>
      <c r="F6" s="195" t="s">
        <v>229</v>
      </c>
      <c r="G6" s="196">
        <v>2015</v>
      </c>
      <c r="H6" s="197">
        <v>149</v>
      </c>
      <c r="I6" s="198" t="s">
        <v>230</v>
      </c>
      <c r="J6" s="198" t="s">
        <v>231</v>
      </c>
      <c r="K6" s="198" t="s">
        <v>232</v>
      </c>
      <c r="L6" s="189">
        <v>45708</v>
      </c>
      <c r="M6" s="190">
        <v>120</v>
      </c>
      <c r="N6" s="199">
        <v>343300</v>
      </c>
    </row>
    <row r="7" spans="1:15" s="186" customFormat="1">
      <c r="A7" s="186">
        <v>3</v>
      </c>
      <c r="B7" s="200" t="s">
        <v>126</v>
      </c>
      <c r="C7" s="200" t="s">
        <v>222</v>
      </c>
      <c r="D7" s="201" t="s">
        <v>39</v>
      </c>
      <c r="E7" s="201" t="s">
        <v>51</v>
      </c>
      <c r="F7" s="202" t="s">
        <v>234</v>
      </c>
      <c r="G7" s="196">
        <v>2014</v>
      </c>
      <c r="H7" s="203">
        <v>124</v>
      </c>
      <c r="I7" s="196" t="s">
        <v>235</v>
      </c>
      <c r="J7" s="204" t="s">
        <v>236</v>
      </c>
      <c r="K7" s="204" t="s">
        <v>42</v>
      </c>
      <c r="L7" s="189">
        <v>45612</v>
      </c>
      <c r="M7" s="190">
        <v>120</v>
      </c>
      <c r="N7" s="199">
        <v>343300</v>
      </c>
    </row>
    <row r="8" spans="1:15" s="186" customFormat="1" ht="12.75" customHeight="1">
      <c r="A8" s="186">
        <v>4</v>
      </c>
      <c r="B8" s="185" t="s">
        <v>125</v>
      </c>
      <c r="C8" s="185" t="s">
        <v>222</v>
      </c>
      <c r="D8" s="194" t="s">
        <v>39</v>
      </c>
      <c r="E8" s="194" t="s">
        <v>51</v>
      </c>
      <c r="F8" s="195" t="s">
        <v>238</v>
      </c>
      <c r="G8" s="198">
        <v>1998</v>
      </c>
      <c r="H8" s="197">
        <v>125</v>
      </c>
      <c r="I8" s="198" t="s">
        <v>239</v>
      </c>
      <c r="J8" s="198" t="s">
        <v>239</v>
      </c>
      <c r="K8" s="198" t="s">
        <v>49</v>
      </c>
      <c r="L8" s="189">
        <v>45558</v>
      </c>
      <c r="M8" s="190">
        <v>120</v>
      </c>
      <c r="N8" s="199">
        <v>343300</v>
      </c>
    </row>
    <row r="9" spans="1:15" s="186" customFormat="1">
      <c r="A9" s="186">
        <v>5</v>
      </c>
      <c r="B9" s="185" t="s">
        <v>112</v>
      </c>
      <c r="C9" s="185" t="s">
        <v>222</v>
      </c>
      <c r="D9" s="187" t="s">
        <v>39</v>
      </c>
      <c r="E9" s="187" t="s">
        <v>52</v>
      </c>
      <c r="F9" s="188" t="s">
        <v>241</v>
      </c>
      <c r="G9" s="185">
        <v>2011</v>
      </c>
      <c r="H9" s="207">
        <v>150</v>
      </c>
      <c r="I9" s="185" t="s">
        <v>113</v>
      </c>
      <c r="J9" s="185" t="s">
        <v>114</v>
      </c>
      <c r="K9" s="185" t="s">
        <v>49</v>
      </c>
      <c r="L9" s="189">
        <v>45770</v>
      </c>
      <c r="M9" s="190">
        <v>120</v>
      </c>
      <c r="N9" s="199">
        <v>343300</v>
      </c>
    </row>
    <row r="10" spans="1:15" s="186" customFormat="1">
      <c r="A10" s="186">
        <v>6</v>
      </c>
      <c r="B10" s="185" t="s">
        <v>116</v>
      </c>
      <c r="C10" s="185" t="s">
        <v>222</v>
      </c>
      <c r="D10" s="187" t="s">
        <v>39</v>
      </c>
      <c r="E10" s="187" t="s">
        <v>52</v>
      </c>
      <c r="F10" s="188" t="s">
        <v>241</v>
      </c>
      <c r="G10" s="185">
        <v>2011</v>
      </c>
      <c r="H10" s="207">
        <v>124</v>
      </c>
      <c r="I10" s="185" t="s">
        <v>244</v>
      </c>
      <c r="J10" s="185" t="s">
        <v>245</v>
      </c>
      <c r="K10" s="185" t="s">
        <v>49</v>
      </c>
      <c r="L10" s="189">
        <v>44674</v>
      </c>
      <c r="M10" s="190">
        <v>120</v>
      </c>
      <c r="N10" s="199">
        <v>343300</v>
      </c>
    </row>
    <row r="11" spans="1:15" s="186" customFormat="1">
      <c r="A11" s="186">
        <v>7</v>
      </c>
      <c r="B11" s="185" t="s">
        <v>115</v>
      </c>
      <c r="C11" s="185" t="s">
        <v>222</v>
      </c>
      <c r="D11" s="187" t="s">
        <v>39</v>
      </c>
      <c r="E11" s="187" t="s">
        <v>52</v>
      </c>
      <c r="F11" s="188" t="s">
        <v>241</v>
      </c>
      <c r="G11" s="185">
        <v>2011</v>
      </c>
      <c r="H11" s="207">
        <v>150</v>
      </c>
      <c r="I11" s="185" t="s">
        <v>246</v>
      </c>
      <c r="J11" s="185" t="s">
        <v>247</v>
      </c>
      <c r="K11" s="185" t="s">
        <v>49</v>
      </c>
      <c r="L11" s="189">
        <v>44674</v>
      </c>
      <c r="M11" s="190">
        <v>120</v>
      </c>
      <c r="N11" s="199">
        <v>343300</v>
      </c>
    </row>
    <row r="12" spans="1:15" s="186" customFormat="1">
      <c r="A12" s="186">
        <v>8</v>
      </c>
      <c r="B12" s="185" t="s">
        <v>131</v>
      </c>
      <c r="C12" s="185" t="s">
        <v>222</v>
      </c>
      <c r="D12" s="187" t="s">
        <v>223</v>
      </c>
      <c r="E12" s="187" t="s">
        <v>45</v>
      </c>
      <c r="F12" s="188" t="s">
        <v>248</v>
      </c>
      <c r="G12" s="185">
        <v>2016</v>
      </c>
      <c r="H12" s="207">
        <v>3198</v>
      </c>
      <c r="I12" s="185" t="s">
        <v>249</v>
      </c>
      <c r="J12" s="185" t="s">
        <v>132</v>
      </c>
      <c r="K12" s="185" t="s">
        <v>42</v>
      </c>
      <c r="L12" s="189">
        <v>45625</v>
      </c>
      <c r="M12" s="190">
        <v>232</v>
      </c>
      <c r="N12" s="206">
        <v>1274000</v>
      </c>
    </row>
    <row r="13" spans="1:15" s="186" customFormat="1">
      <c r="A13" s="186">
        <v>9</v>
      </c>
      <c r="B13" s="185" t="s">
        <v>102</v>
      </c>
      <c r="C13" s="185" t="s">
        <v>222</v>
      </c>
      <c r="D13" s="187" t="s">
        <v>48</v>
      </c>
      <c r="E13" s="187" t="s">
        <v>41</v>
      </c>
      <c r="F13" s="188" t="s">
        <v>253</v>
      </c>
      <c r="G13" s="185">
        <v>2012</v>
      </c>
      <c r="H13" s="207">
        <v>7100</v>
      </c>
      <c r="I13" s="185" t="s">
        <v>254</v>
      </c>
      <c r="J13" s="185" t="s">
        <v>255</v>
      </c>
      <c r="K13" s="185" t="s">
        <v>42</v>
      </c>
      <c r="L13" s="189">
        <v>45744</v>
      </c>
      <c r="M13" s="190">
        <v>320</v>
      </c>
      <c r="N13" s="206">
        <v>1282800</v>
      </c>
    </row>
    <row r="14" spans="1:15" s="186" customFormat="1">
      <c r="A14" s="186">
        <v>10</v>
      </c>
      <c r="B14" s="185" t="s">
        <v>105</v>
      </c>
      <c r="C14" s="185" t="s">
        <v>222</v>
      </c>
      <c r="D14" s="187" t="s">
        <v>46</v>
      </c>
      <c r="E14" s="187" t="s">
        <v>41</v>
      </c>
      <c r="F14" s="188" t="s">
        <v>257</v>
      </c>
      <c r="G14" s="185">
        <v>2013</v>
      </c>
      <c r="H14" s="207">
        <v>7790</v>
      </c>
      <c r="I14" s="185" t="s">
        <v>258</v>
      </c>
      <c r="J14" s="185" t="s">
        <v>259</v>
      </c>
      <c r="K14" s="185" t="s">
        <v>42</v>
      </c>
      <c r="L14" s="189">
        <v>45740</v>
      </c>
      <c r="M14" s="190">
        <v>320</v>
      </c>
      <c r="N14" s="206">
        <v>1282800</v>
      </c>
    </row>
    <row r="15" spans="1:15" s="186" customFormat="1">
      <c r="A15" s="186">
        <v>11</v>
      </c>
      <c r="B15" s="185" t="s">
        <v>96</v>
      </c>
      <c r="C15" s="185" t="s">
        <v>222</v>
      </c>
      <c r="D15" s="187" t="s">
        <v>40</v>
      </c>
      <c r="E15" s="187" t="s">
        <v>41</v>
      </c>
      <c r="F15" s="188" t="s">
        <v>261</v>
      </c>
      <c r="G15" s="185">
        <v>2000</v>
      </c>
      <c r="H15" s="207">
        <v>7200</v>
      </c>
      <c r="I15" s="185" t="s">
        <v>262</v>
      </c>
      <c r="J15" s="185" t="s">
        <v>263</v>
      </c>
      <c r="K15" s="185" t="s">
        <v>264</v>
      </c>
      <c r="L15" s="189">
        <v>45679</v>
      </c>
      <c r="M15" s="190">
        <v>810</v>
      </c>
      <c r="N15" s="206">
        <v>673300</v>
      </c>
    </row>
    <row r="16" spans="1:15" s="186" customFormat="1">
      <c r="A16" s="186">
        <v>12</v>
      </c>
      <c r="B16" s="185" t="s">
        <v>97</v>
      </c>
      <c r="C16" s="185" t="s">
        <v>222</v>
      </c>
      <c r="D16" s="187" t="s">
        <v>46</v>
      </c>
      <c r="E16" s="187" t="s">
        <v>41</v>
      </c>
      <c r="F16" s="188" t="s">
        <v>266</v>
      </c>
      <c r="G16" s="185">
        <v>2002</v>
      </c>
      <c r="H16" s="207">
        <v>7200</v>
      </c>
      <c r="I16" s="185" t="s">
        <v>267</v>
      </c>
      <c r="J16" s="185" t="s">
        <v>98</v>
      </c>
      <c r="K16" s="185" t="s">
        <v>268</v>
      </c>
      <c r="L16" s="189">
        <v>45679</v>
      </c>
      <c r="M16" s="190">
        <v>320</v>
      </c>
      <c r="N16" s="206">
        <v>1282800</v>
      </c>
    </row>
    <row r="17" spans="1:14" s="186" customFormat="1">
      <c r="A17" s="186">
        <v>13</v>
      </c>
      <c r="B17" s="185" t="s">
        <v>103</v>
      </c>
      <c r="C17" s="185" t="s">
        <v>222</v>
      </c>
      <c r="D17" s="187" t="s">
        <v>46</v>
      </c>
      <c r="E17" s="187" t="s">
        <v>270</v>
      </c>
      <c r="F17" s="188" t="s">
        <v>271</v>
      </c>
      <c r="G17" s="185">
        <v>2012</v>
      </c>
      <c r="H17" s="207">
        <v>7636</v>
      </c>
      <c r="I17" s="185" t="s">
        <v>104</v>
      </c>
      <c r="J17" s="185" t="s">
        <v>272</v>
      </c>
      <c r="K17" s="185" t="s">
        <v>42</v>
      </c>
      <c r="L17" s="189">
        <v>45612</v>
      </c>
      <c r="M17" s="190">
        <v>320</v>
      </c>
      <c r="N17" s="206">
        <v>1282800</v>
      </c>
    </row>
    <row r="18" spans="1:14" s="186" customFormat="1">
      <c r="A18" s="186">
        <v>14</v>
      </c>
      <c r="B18" s="185" t="s">
        <v>91</v>
      </c>
      <c r="C18" s="185" t="s">
        <v>222</v>
      </c>
      <c r="D18" s="187" t="s">
        <v>46</v>
      </c>
      <c r="E18" s="187" t="s">
        <v>270</v>
      </c>
      <c r="F18" s="188" t="s">
        <v>271</v>
      </c>
      <c r="G18" s="185">
        <v>2012</v>
      </c>
      <c r="H18" s="207">
        <v>4300</v>
      </c>
      <c r="I18" s="185" t="s">
        <v>92</v>
      </c>
      <c r="J18" s="185" t="s">
        <v>93</v>
      </c>
      <c r="K18" s="185" t="s">
        <v>42</v>
      </c>
      <c r="L18" s="189">
        <v>45612</v>
      </c>
      <c r="M18" s="190">
        <v>320</v>
      </c>
      <c r="N18" s="206">
        <v>1282800</v>
      </c>
    </row>
    <row r="19" spans="1:14" s="186" customFormat="1">
      <c r="A19" s="186">
        <v>15</v>
      </c>
      <c r="B19" s="185" t="s">
        <v>108</v>
      </c>
      <c r="C19" s="185" t="s">
        <v>222</v>
      </c>
      <c r="D19" s="187" t="s">
        <v>47</v>
      </c>
      <c r="E19" s="187" t="s">
        <v>43</v>
      </c>
      <c r="F19" s="188" t="s">
        <v>274</v>
      </c>
      <c r="G19" s="185">
        <v>2011</v>
      </c>
      <c r="H19" s="207">
        <v>2982</v>
      </c>
      <c r="I19" s="185" t="s">
        <v>109</v>
      </c>
      <c r="J19" s="185" t="s">
        <v>275</v>
      </c>
      <c r="K19" s="185" t="s">
        <v>276</v>
      </c>
      <c r="L19" s="189">
        <v>45767</v>
      </c>
      <c r="M19" s="190">
        <v>622</v>
      </c>
      <c r="N19" s="206">
        <v>1281600</v>
      </c>
    </row>
    <row r="20" spans="1:14" s="186" customFormat="1">
      <c r="A20" s="186">
        <v>16</v>
      </c>
      <c r="B20" s="185" t="s">
        <v>100</v>
      </c>
      <c r="C20" s="185" t="s">
        <v>222</v>
      </c>
      <c r="D20" s="187" t="s">
        <v>46</v>
      </c>
      <c r="E20" s="187" t="s">
        <v>41</v>
      </c>
      <c r="F20" s="188" t="s">
        <v>278</v>
      </c>
      <c r="G20" s="185">
        <v>1993</v>
      </c>
      <c r="H20" s="207"/>
      <c r="I20" s="185" t="s">
        <v>279</v>
      </c>
      <c r="J20" s="185" t="s">
        <v>101</v>
      </c>
      <c r="K20" s="185" t="s">
        <v>280</v>
      </c>
      <c r="L20" s="189">
        <v>45562</v>
      </c>
      <c r="M20" s="190">
        <v>320</v>
      </c>
      <c r="N20" s="206">
        <v>1282800</v>
      </c>
    </row>
    <row r="21" spans="1:14" s="186" customFormat="1">
      <c r="A21" s="186">
        <v>17</v>
      </c>
      <c r="B21" s="185" t="s">
        <v>99</v>
      </c>
      <c r="C21" s="185" t="s">
        <v>222</v>
      </c>
      <c r="D21" s="187" t="s">
        <v>48</v>
      </c>
      <c r="E21" s="187" t="s">
        <v>41</v>
      </c>
      <c r="F21" s="188" t="s">
        <v>282</v>
      </c>
      <c r="G21" s="185">
        <v>2001</v>
      </c>
      <c r="H21" s="207">
        <v>4600</v>
      </c>
      <c r="I21" s="185">
        <v>807600</v>
      </c>
      <c r="J21" s="185" t="s">
        <v>283</v>
      </c>
      <c r="K21" s="185" t="s">
        <v>42</v>
      </c>
      <c r="L21" s="189">
        <v>45562</v>
      </c>
      <c r="M21" s="190">
        <v>310</v>
      </c>
      <c r="N21" s="206">
        <v>888400</v>
      </c>
    </row>
    <row r="22" spans="1:14" s="186" customFormat="1">
      <c r="A22" s="186">
        <v>18</v>
      </c>
      <c r="B22" s="185" t="s">
        <v>128</v>
      </c>
      <c r="C22" s="185" t="s">
        <v>222</v>
      </c>
      <c r="D22" s="187" t="s">
        <v>40</v>
      </c>
      <c r="E22" s="187" t="s">
        <v>285</v>
      </c>
      <c r="F22" s="188" t="s">
        <v>286</v>
      </c>
      <c r="G22" s="185">
        <v>2016</v>
      </c>
      <c r="H22" s="207">
        <v>5123</v>
      </c>
      <c r="I22" s="185" t="s">
        <v>287</v>
      </c>
      <c r="J22" s="185" t="s">
        <v>288</v>
      </c>
      <c r="K22" s="185" t="s">
        <v>42</v>
      </c>
      <c r="L22" s="189">
        <v>45612</v>
      </c>
      <c r="M22" s="190">
        <v>810</v>
      </c>
      <c r="N22" s="206">
        <v>673300</v>
      </c>
    </row>
    <row r="23" spans="1:14" s="186" customFormat="1">
      <c r="A23" s="186">
        <v>19</v>
      </c>
      <c r="B23" s="185" t="s">
        <v>129</v>
      </c>
      <c r="C23" s="185" t="s">
        <v>222</v>
      </c>
      <c r="D23" s="187" t="s">
        <v>223</v>
      </c>
      <c r="E23" s="187" t="s">
        <v>290</v>
      </c>
      <c r="F23" s="188" t="s">
        <v>291</v>
      </c>
      <c r="G23" s="185">
        <v>2016</v>
      </c>
      <c r="H23" s="207">
        <v>2488</v>
      </c>
      <c r="I23" s="185" t="s">
        <v>292</v>
      </c>
      <c r="J23" s="185" t="s">
        <v>130</v>
      </c>
      <c r="K23" s="185" t="s">
        <v>42</v>
      </c>
      <c r="L23" s="189">
        <v>45808</v>
      </c>
      <c r="M23" s="190">
        <v>222</v>
      </c>
      <c r="N23" s="206">
        <v>1121400</v>
      </c>
    </row>
    <row r="24" spans="1:14" s="186" customFormat="1">
      <c r="A24" s="186">
        <v>20</v>
      </c>
      <c r="B24" s="185" t="s">
        <v>121</v>
      </c>
      <c r="C24" s="185" t="s">
        <v>222</v>
      </c>
      <c r="D24" s="187" t="s">
        <v>39</v>
      </c>
      <c r="E24" s="187" t="s">
        <v>50</v>
      </c>
      <c r="F24" s="188" t="s">
        <v>296</v>
      </c>
      <c r="G24" s="185">
        <v>1998</v>
      </c>
      <c r="H24" s="207">
        <v>185</v>
      </c>
      <c r="I24" s="185" t="s">
        <v>122</v>
      </c>
      <c r="J24" s="185" t="s">
        <v>123</v>
      </c>
      <c r="K24" s="185" t="s">
        <v>49</v>
      </c>
      <c r="L24" s="189">
        <v>45517</v>
      </c>
      <c r="M24" s="190">
        <v>120</v>
      </c>
      <c r="N24" s="199">
        <v>343300</v>
      </c>
    </row>
    <row r="25" spans="1:14" s="186" customFormat="1">
      <c r="A25" s="186">
        <v>21</v>
      </c>
      <c r="B25" s="185" t="s">
        <v>119</v>
      </c>
      <c r="C25" s="185" t="s">
        <v>222</v>
      </c>
      <c r="D25" s="187" t="s">
        <v>39</v>
      </c>
      <c r="E25" s="187" t="s">
        <v>51</v>
      </c>
      <c r="F25" s="188" t="s">
        <v>297</v>
      </c>
      <c r="G25" s="185">
        <v>2009</v>
      </c>
      <c r="H25" s="207">
        <v>125</v>
      </c>
      <c r="I25" s="185" t="s">
        <v>298</v>
      </c>
      <c r="J25" s="185" t="s">
        <v>120</v>
      </c>
      <c r="K25" s="185" t="s">
        <v>232</v>
      </c>
      <c r="L25" s="189">
        <v>45517</v>
      </c>
      <c r="M25" s="190">
        <v>120</v>
      </c>
      <c r="N25" s="199">
        <v>343300</v>
      </c>
    </row>
    <row r="26" spans="1:14" s="186" customFormat="1">
      <c r="A26" s="186">
        <v>22</v>
      </c>
      <c r="B26" s="185" t="s">
        <v>94</v>
      </c>
      <c r="C26" s="185" t="s">
        <v>222</v>
      </c>
      <c r="D26" s="187" t="s">
        <v>46</v>
      </c>
      <c r="E26" s="187" t="s">
        <v>299</v>
      </c>
      <c r="F26" s="188" t="s">
        <v>300</v>
      </c>
      <c r="G26" s="185">
        <v>2007</v>
      </c>
      <c r="H26" s="207">
        <v>6400</v>
      </c>
      <c r="I26" s="208">
        <v>90697800545621</v>
      </c>
      <c r="J26" s="185" t="s">
        <v>95</v>
      </c>
      <c r="K26" s="185" t="s">
        <v>42</v>
      </c>
      <c r="L26" s="189"/>
      <c r="M26" s="190">
        <v>320</v>
      </c>
      <c r="N26" s="206">
        <v>1282800</v>
      </c>
    </row>
    <row r="27" spans="1:14" s="186" customFormat="1">
      <c r="A27" s="186">
        <v>23</v>
      </c>
      <c r="B27" s="185" t="s">
        <v>133</v>
      </c>
      <c r="C27" s="185" t="s">
        <v>222</v>
      </c>
      <c r="D27" s="187" t="s">
        <v>39</v>
      </c>
      <c r="E27" s="187" t="s">
        <v>50</v>
      </c>
      <c r="F27" s="188" t="s">
        <v>302</v>
      </c>
      <c r="G27" s="185">
        <v>2019</v>
      </c>
      <c r="H27" s="207">
        <v>124</v>
      </c>
      <c r="I27" s="185" t="s">
        <v>303</v>
      </c>
      <c r="J27" s="185" t="s">
        <v>134</v>
      </c>
      <c r="K27" s="185" t="s">
        <v>49</v>
      </c>
      <c r="L27" s="189">
        <v>45639</v>
      </c>
      <c r="M27" s="190">
        <v>120</v>
      </c>
      <c r="N27" s="199">
        <v>343300</v>
      </c>
    </row>
    <row r="28" spans="1:14" s="186" customFormat="1">
      <c r="A28" s="186">
        <v>24</v>
      </c>
      <c r="B28" s="185" t="s">
        <v>135</v>
      </c>
      <c r="C28" s="185" t="s">
        <v>222</v>
      </c>
      <c r="D28" s="187" t="s">
        <v>39</v>
      </c>
      <c r="E28" s="187" t="s">
        <v>50</v>
      </c>
      <c r="F28" s="188" t="s">
        <v>305</v>
      </c>
      <c r="G28" s="185">
        <v>2019</v>
      </c>
      <c r="H28" s="207">
        <v>154</v>
      </c>
      <c r="I28" s="185" t="s">
        <v>306</v>
      </c>
      <c r="J28" s="185" t="s">
        <v>307</v>
      </c>
      <c r="K28" s="185" t="s">
        <v>42</v>
      </c>
      <c r="L28" s="189">
        <v>45639</v>
      </c>
      <c r="M28" s="190">
        <v>120</v>
      </c>
      <c r="N28" s="199">
        <v>343300</v>
      </c>
    </row>
    <row r="29" spans="1:14" s="186" customFormat="1">
      <c r="A29" s="186">
        <v>25</v>
      </c>
      <c r="B29" s="185" t="s">
        <v>107</v>
      </c>
      <c r="C29" s="185" t="s">
        <v>222</v>
      </c>
      <c r="D29" s="187" t="s">
        <v>44</v>
      </c>
      <c r="E29" s="187" t="s">
        <v>43</v>
      </c>
      <c r="F29" s="188" t="s">
        <v>311</v>
      </c>
      <c r="G29" s="185">
        <v>1993</v>
      </c>
      <c r="H29" s="207">
        <v>4500</v>
      </c>
      <c r="I29" s="185" t="s">
        <v>312</v>
      </c>
      <c r="J29" s="185" t="s">
        <v>313</v>
      </c>
      <c r="K29" s="185" t="s">
        <v>314</v>
      </c>
      <c r="L29" s="189"/>
      <c r="M29" s="190">
        <v>232</v>
      </c>
      <c r="N29" s="206">
        <v>1274000</v>
      </c>
    </row>
    <row r="30" spans="1:14" s="186" customFormat="1">
      <c r="A30" s="186">
        <v>26</v>
      </c>
      <c r="B30" s="185" t="s">
        <v>333</v>
      </c>
      <c r="C30" s="185" t="s">
        <v>222</v>
      </c>
      <c r="D30" s="187" t="s">
        <v>39</v>
      </c>
      <c r="E30" s="187" t="s">
        <v>51</v>
      </c>
      <c r="F30" s="188" t="s">
        <v>334</v>
      </c>
      <c r="G30" s="185">
        <v>2023</v>
      </c>
      <c r="H30" s="207">
        <v>124</v>
      </c>
      <c r="I30" s="185" t="s">
        <v>335</v>
      </c>
      <c r="J30" s="185" t="s">
        <v>336</v>
      </c>
      <c r="K30" s="185" t="s">
        <v>337</v>
      </c>
      <c r="L30" s="189">
        <v>45565</v>
      </c>
      <c r="M30" s="190">
        <v>120</v>
      </c>
      <c r="N30" s="199">
        <v>343300</v>
      </c>
    </row>
    <row r="31" spans="1:14" s="186" customFormat="1">
      <c r="A31" s="186">
        <v>27</v>
      </c>
      <c r="B31" s="185" t="s">
        <v>364</v>
      </c>
      <c r="C31" s="185" t="s">
        <v>222</v>
      </c>
      <c r="D31" s="187" t="s">
        <v>39</v>
      </c>
      <c r="E31" s="187" t="s">
        <v>365</v>
      </c>
      <c r="F31" s="188" t="s">
        <v>366</v>
      </c>
      <c r="G31" s="185">
        <v>2025</v>
      </c>
      <c r="H31" s="207">
        <v>149</v>
      </c>
      <c r="I31" s="185" t="s">
        <v>367</v>
      </c>
      <c r="J31" s="185" t="s">
        <v>368</v>
      </c>
      <c r="K31" s="185" t="s">
        <v>337</v>
      </c>
      <c r="L31" s="205">
        <v>3417239</v>
      </c>
      <c r="M31" s="190">
        <v>120</v>
      </c>
      <c r="N31" s="199">
        <v>343300</v>
      </c>
    </row>
    <row r="32" spans="1:14" s="186" customFormat="1">
      <c r="A32" s="186">
        <v>28</v>
      </c>
      <c r="B32" s="185" t="s">
        <v>375</v>
      </c>
      <c r="C32" s="185" t="s">
        <v>222</v>
      </c>
      <c r="D32" s="187" t="s">
        <v>47</v>
      </c>
      <c r="E32" s="187" t="s">
        <v>50</v>
      </c>
      <c r="F32" s="188" t="s">
        <v>376</v>
      </c>
      <c r="G32" s="185">
        <v>2009</v>
      </c>
      <c r="H32" s="207">
        <v>2000</v>
      </c>
      <c r="I32" s="185" t="s">
        <v>378</v>
      </c>
      <c r="J32" s="185" t="s">
        <v>377</v>
      </c>
      <c r="K32" s="185" t="s">
        <v>276</v>
      </c>
      <c r="L32" s="211">
        <v>46520</v>
      </c>
      <c r="M32" s="190">
        <v>222</v>
      </c>
      <c r="N32" s="206">
        <v>1121400</v>
      </c>
    </row>
    <row r="33" spans="1:14" s="186" customFormat="1">
      <c r="A33" s="186">
        <v>29</v>
      </c>
      <c r="B33" s="185" t="s">
        <v>379</v>
      </c>
      <c r="C33" s="185" t="s">
        <v>222</v>
      </c>
      <c r="D33" s="187" t="s">
        <v>47</v>
      </c>
      <c r="E33" s="187" t="s">
        <v>41</v>
      </c>
      <c r="F33" s="188" t="s">
        <v>380</v>
      </c>
      <c r="G33" s="185">
        <v>1994</v>
      </c>
      <c r="H33" s="207">
        <v>4300</v>
      </c>
      <c r="I33" s="185">
        <v>305492</v>
      </c>
      <c r="J33" s="185" t="s">
        <v>381</v>
      </c>
      <c r="K33" s="185" t="s">
        <v>42</v>
      </c>
      <c r="L33" s="211">
        <v>46520</v>
      </c>
      <c r="M33" s="190">
        <v>232</v>
      </c>
      <c r="N33" s="206">
        <v>1274000</v>
      </c>
    </row>
    <row r="34" spans="1:14">
      <c r="B34" s="95"/>
      <c r="C34" s="93"/>
      <c r="D34" s="93"/>
      <c r="E34" s="94"/>
    </row>
    <row r="35" spans="1:14">
      <c r="B35" s="93"/>
      <c r="C35" s="93"/>
      <c r="D35" s="93"/>
      <c r="E35" s="94"/>
      <c r="L35" s="108" t="s">
        <v>344</v>
      </c>
      <c r="M35" s="108"/>
      <c r="N35" s="108">
        <f>SUM(N5:N33)</f>
        <v>23954600</v>
      </c>
    </row>
    <row r="36" spans="1:14">
      <c r="B36" s="93"/>
      <c r="C36" s="93"/>
      <c r="D36" s="93"/>
      <c r="E36" s="94"/>
    </row>
    <row r="37" spans="1:14">
      <c r="B37" s="93"/>
      <c r="C37" s="93"/>
      <c r="D37" s="93"/>
      <c r="E37" s="94"/>
    </row>
    <row r="38" spans="1:14">
      <c r="B38" s="93"/>
      <c r="C38" s="93"/>
      <c r="D38" s="93"/>
      <c r="E38" s="94"/>
    </row>
    <row r="39" spans="1:14">
      <c r="B39" s="93"/>
      <c r="C39" s="93"/>
      <c r="D39" s="93"/>
      <c r="E39" s="94"/>
    </row>
    <row r="40" spans="1:14">
      <c r="B40" s="93"/>
      <c r="C40" s="93"/>
      <c r="D40" s="93"/>
      <c r="E40" s="94"/>
    </row>
    <row r="41" spans="1:14">
      <c r="B41" s="93"/>
      <c r="C41" s="93"/>
      <c r="D41" s="93"/>
      <c r="E41" s="94"/>
    </row>
    <row r="42" spans="1:14">
      <c r="B42" s="93"/>
      <c r="C42" s="93"/>
      <c r="D42" s="93"/>
      <c r="E42" s="94"/>
    </row>
    <row r="43" spans="1:14">
      <c r="B43" s="93"/>
      <c r="C43" s="93"/>
      <c r="D43" s="93"/>
      <c r="E43" s="94"/>
    </row>
    <row r="44" spans="1:14">
      <c r="B44" s="93"/>
      <c r="C44" s="93"/>
      <c r="D44" s="93"/>
      <c r="E44" s="94"/>
    </row>
    <row r="45" spans="1:14">
      <c r="B45" s="93"/>
      <c r="C45" s="93"/>
      <c r="D45" s="93"/>
      <c r="E45" s="94"/>
    </row>
    <row r="46" spans="1:14">
      <c r="B46" s="93"/>
      <c r="C46" s="93"/>
      <c r="D46" s="93"/>
      <c r="E46" s="94"/>
    </row>
    <row r="47" spans="1:14">
      <c r="B47" s="93"/>
      <c r="C47" s="93"/>
      <c r="D47" s="93"/>
      <c r="E47" s="94"/>
    </row>
    <row r="48" spans="1:14">
      <c r="B48" s="93"/>
      <c r="C48" s="93"/>
      <c r="D48" s="93"/>
      <c r="E48" s="94"/>
    </row>
    <row r="49" spans="2:5">
      <c r="B49" s="93"/>
      <c r="C49" s="93"/>
      <c r="D49" s="93"/>
      <c r="E49" s="94"/>
    </row>
    <row r="50" spans="2:5">
      <c r="B50" s="93"/>
      <c r="C50" s="93"/>
      <c r="D50" s="93"/>
      <c r="E50" s="94"/>
    </row>
    <row r="51" spans="2:5">
      <c r="B51" s="93"/>
      <c r="C51" s="93"/>
      <c r="D51" s="93"/>
      <c r="E51" s="94"/>
    </row>
    <row r="52" spans="2:5">
      <c r="B52" s="93"/>
      <c r="C52" s="93"/>
      <c r="D52" s="93"/>
      <c r="E52" s="94"/>
    </row>
    <row r="53" spans="2:5">
      <c r="B53" s="93"/>
      <c r="C53" s="93"/>
      <c r="D53" s="93"/>
      <c r="E53" s="94"/>
    </row>
    <row r="54" spans="2:5">
      <c r="B54" s="93"/>
      <c r="C54" s="93"/>
      <c r="D54" s="93"/>
      <c r="E54" s="94"/>
    </row>
    <row r="55" spans="2:5">
      <c r="B55" s="93"/>
      <c r="C55" s="93"/>
      <c r="D55" s="93"/>
      <c r="E55" s="94"/>
    </row>
    <row r="56" spans="2:5">
      <c r="B56" s="93"/>
      <c r="C56" s="93"/>
      <c r="D56" s="93"/>
      <c r="E56" s="94"/>
    </row>
    <row r="57" spans="2:5">
      <c r="B57" s="93"/>
      <c r="C57" s="93"/>
      <c r="D57" s="93"/>
      <c r="E57" s="94"/>
    </row>
    <row r="58" spans="2:5">
      <c r="B58" s="93"/>
      <c r="C58" s="93"/>
      <c r="D58" s="93"/>
      <c r="E58" s="94"/>
    </row>
    <row r="59" spans="2:5">
      <c r="B59" s="93"/>
      <c r="C59" s="93"/>
      <c r="D59" s="93"/>
      <c r="E59" s="94"/>
    </row>
    <row r="60" spans="2:5">
      <c r="B60" s="93"/>
      <c r="C60" s="93"/>
      <c r="D60" s="93"/>
      <c r="E60" s="94"/>
    </row>
    <row r="61" spans="2:5">
      <c r="B61" s="93"/>
      <c r="C61" s="93"/>
      <c r="D61" s="93"/>
      <c r="E61" s="94"/>
    </row>
    <row r="62" spans="2:5">
      <c r="B62" s="93"/>
      <c r="C62" s="93"/>
      <c r="D62" s="93"/>
      <c r="E62" s="94"/>
    </row>
    <row r="63" spans="2:5">
      <c r="B63" s="93"/>
      <c r="C63" s="93"/>
      <c r="D63" s="93"/>
      <c r="E63" s="94"/>
    </row>
    <row r="64" spans="2:5">
      <c r="B64" s="93"/>
      <c r="C64" s="93"/>
      <c r="D64" s="93"/>
      <c r="E64" s="94"/>
    </row>
    <row r="65" spans="2:5">
      <c r="B65" s="93"/>
      <c r="C65" s="93"/>
      <c r="D65" s="93"/>
      <c r="E65" s="94"/>
    </row>
    <row r="66" spans="2:5">
      <c r="B66" s="93"/>
      <c r="C66" s="93"/>
      <c r="D66" s="93"/>
      <c r="E66" s="94"/>
    </row>
  </sheetData>
  <autoFilter ref="A4:WVN30"/>
  <mergeCells count="1">
    <mergeCell ref="B2:N2"/>
  </mergeCell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showGridLines="0" topLeftCell="A2" workbookViewId="0">
      <selection activeCell="B22" sqref="B22"/>
    </sheetView>
  </sheetViews>
  <sheetFormatPr baseColWidth="10" defaultRowHeight="12.75"/>
  <cols>
    <col min="1" max="1" width="25.7109375" style="44" customWidth="1"/>
    <col min="2" max="2" width="41.5703125" style="44" customWidth="1"/>
    <col min="3" max="3" width="16.140625" style="63" customWidth="1"/>
    <col min="4" max="4" width="20.140625" style="125" customWidth="1"/>
    <col min="5" max="5" width="34" style="44" customWidth="1"/>
    <col min="6" max="256" width="11.42578125" style="44"/>
    <col min="257" max="257" width="22.7109375" style="44" customWidth="1"/>
    <col min="258" max="258" width="47.7109375" style="44" customWidth="1"/>
    <col min="259" max="259" width="12.7109375" style="44" customWidth="1"/>
    <col min="260" max="260" width="47.7109375" style="44" customWidth="1"/>
    <col min="261" max="261" width="34" style="44" customWidth="1"/>
    <col min="262" max="512" width="11.42578125" style="44"/>
    <col min="513" max="513" width="22.7109375" style="44" customWidth="1"/>
    <col min="514" max="514" width="47.7109375" style="44" customWidth="1"/>
    <col min="515" max="515" width="12.7109375" style="44" customWidth="1"/>
    <col min="516" max="516" width="47.7109375" style="44" customWidth="1"/>
    <col min="517" max="517" width="34" style="44" customWidth="1"/>
    <col min="518" max="768" width="11.42578125" style="44"/>
    <col min="769" max="769" width="22.7109375" style="44" customWidth="1"/>
    <col min="770" max="770" width="47.7109375" style="44" customWidth="1"/>
    <col min="771" max="771" width="12.7109375" style="44" customWidth="1"/>
    <col min="772" max="772" width="47.7109375" style="44" customWidth="1"/>
    <col min="773" max="773" width="34" style="44" customWidth="1"/>
    <col min="774" max="1024" width="11.42578125" style="44"/>
    <col min="1025" max="1025" width="22.7109375" style="44" customWidth="1"/>
    <col min="1026" max="1026" width="47.7109375" style="44" customWidth="1"/>
    <col min="1027" max="1027" width="12.7109375" style="44" customWidth="1"/>
    <col min="1028" max="1028" width="47.7109375" style="44" customWidth="1"/>
    <col min="1029" max="1029" width="34" style="44" customWidth="1"/>
    <col min="1030" max="1280" width="11.42578125" style="44"/>
    <col min="1281" max="1281" width="22.7109375" style="44" customWidth="1"/>
    <col min="1282" max="1282" width="47.7109375" style="44" customWidth="1"/>
    <col min="1283" max="1283" width="12.7109375" style="44" customWidth="1"/>
    <col min="1284" max="1284" width="47.7109375" style="44" customWidth="1"/>
    <col min="1285" max="1285" width="34" style="44" customWidth="1"/>
    <col min="1286" max="1536" width="11.42578125" style="44"/>
    <col min="1537" max="1537" width="22.7109375" style="44" customWidth="1"/>
    <col min="1538" max="1538" width="47.7109375" style="44" customWidth="1"/>
    <col min="1539" max="1539" width="12.7109375" style="44" customWidth="1"/>
    <col min="1540" max="1540" width="47.7109375" style="44" customWidth="1"/>
    <col min="1541" max="1541" width="34" style="44" customWidth="1"/>
    <col min="1542" max="1792" width="11.42578125" style="44"/>
    <col min="1793" max="1793" width="22.7109375" style="44" customWidth="1"/>
    <col min="1794" max="1794" width="47.7109375" style="44" customWidth="1"/>
    <col min="1795" max="1795" width="12.7109375" style="44" customWidth="1"/>
    <col min="1796" max="1796" width="47.7109375" style="44" customWidth="1"/>
    <col min="1797" max="1797" width="34" style="44" customWidth="1"/>
    <col min="1798" max="2048" width="11.42578125" style="44"/>
    <col min="2049" max="2049" width="22.7109375" style="44" customWidth="1"/>
    <col min="2050" max="2050" width="47.7109375" style="44" customWidth="1"/>
    <col min="2051" max="2051" width="12.7109375" style="44" customWidth="1"/>
    <col min="2052" max="2052" width="47.7109375" style="44" customWidth="1"/>
    <col min="2053" max="2053" width="34" style="44" customWidth="1"/>
    <col min="2054" max="2304" width="11.42578125" style="44"/>
    <col min="2305" max="2305" width="22.7109375" style="44" customWidth="1"/>
    <col min="2306" max="2306" width="47.7109375" style="44" customWidth="1"/>
    <col min="2307" max="2307" width="12.7109375" style="44" customWidth="1"/>
    <col min="2308" max="2308" width="47.7109375" style="44" customWidth="1"/>
    <col min="2309" max="2309" width="34" style="44" customWidth="1"/>
    <col min="2310" max="2560" width="11.42578125" style="44"/>
    <col min="2561" max="2561" width="22.7109375" style="44" customWidth="1"/>
    <col min="2562" max="2562" width="47.7109375" style="44" customWidth="1"/>
    <col min="2563" max="2563" width="12.7109375" style="44" customWidth="1"/>
    <col min="2564" max="2564" width="47.7109375" style="44" customWidth="1"/>
    <col min="2565" max="2565" width="34" style="44" customWidth="1"/>
    <col min="2566" max="2816" width="11.42578125" style="44"/>
    <col min="2817" max="2817" width="22.7109375" style="44" customWidth="1"/>
    <col min="2818" max="2818" width="47.7109375" style="44" customWidth="1"/>
    <col min="2819" max="2819" width="12.7109375" style="44" customWidth="1"/>
    <col min="2820" max="2820" width="47.7109375" style="44" customWidth="1"/>
    <col min="2821" max="2821" width="34" style="44" customWidth="1"/>
    <col min="2822" max="3072" width="11.42578125" style="44"/>
    <col min="3073" max="3073" width="22.7109375" style="44" customWidth="1"/>
    <col min="3074" max="3074" width="47.7109375" style="44" customWidth="1"/>
    <col min="3075" max="3075" width="12.7109375" style="44" customWidth="1"/>
    <col min="3076" max="3076" width="47.7109375" style="44" customWidth="1"/>
    <col min="3077" max="3077" width="34" style="44" customWidth="1"/>
    <col min="3078" max="3328" width="11.42578125" style="44"/>
    <col min="3329" max="3329" width="22.7109375" style="44" customWidth="1"/>
    <col min="3330" max="3330" width="47.7109375" style="44" customWidth="1"/>
    <col min="3331" max="3331" width="12.7109375" style="44" customWidth="1"/>
    <col min="3332" max="3332" width="47.7109375" style="44" customWidth="1"/>
    <col min="3333" max="3333" width="34" style="44" customWidth="1"/>
    <col min="3334" max="3584" width="11.42578125" style="44"/>
    <col min="3585" max="3585" width="22.7109375" style="44" customWidth="1"/>
    <col min="3586" max="3586" width="47.7109375" style="44" customWidth="1"/>
    <col min="3587" max="3587" width="12.7109375" style="44" customWidth="1"/>
    <col min="3588" max="3588" width="47.7109375" style="44" customWidth="1"/>
    <col min="3589" max="3589" width="34" style="44" customWidth="1"/>
    <col min="3590" max="3840" width="11.42578125" style="44"/>
    <col min="3841" max="3841" width="22.7109375" style="44" customWidth="1"/>
    <col min="3842" max="3842" width="47.7109375" style="44" customWidth="1"/>
    <col min="3843" max="3843" width="12.7109375" style="44" customWidth="1"/>
    <col min="3844" max="3844" width="47.7109375" style="44" customWidth="1"/>
    <col min="3845" max="3845" width="34" style="44" customWidth="1"/>
    <col min="3846" max="4096" width="11.42578125" style="44"/>
    <col min="4097" max="4097" width="22.7109375" style="44" customWidth="1"/>
    <col min="4098" max="4098" width="47.7109375" style="44" customWidth="1"/>
    <col min="4099" max="4099" width="12.7109375" style="44" customWidth="1"/>
    <col min="4100" max="4100" width="47.7109375" style="44" customWidth="1"/>
    <col min="4101" max="4101" width="34" style="44" customWidth="1"/>
    <col min="4102" max="4352" width="11.42578125" style="44"/>
    <col min="4353" max="4353" width="22.7109375" style="44" customWidth="1"/>
    <col min="4354" max="4354" width="47.7109375" style="44" customWidth="1"/>
    <col min="4355" max="4355" width="12.7109375" style="44" customWidth="1"/>
    <col min="4356" max="4356" width="47.7109375" style="44" customWidth="1"/>
    <col min="4357" max="4357" width="34" style="44" customWidth="1"/>
    <col min="4358" max="4608" width="11.42578125" style="44"/>
    <col min="4609" max="4609" width="22.7109375" style="44" customWidth="1"/>
    <col min="4610" max="4610" width="47.7109375" style="44" customWidth="1"/>
    <col min="4611" max="4611" width="12.7109375" style="44" customWidth="1"/>
    <col min="4612" max="4612" width="47.7109375" style="44" customWidth="1"/>
    <col min="4613" max="4613" width="34" style="44" customWidth="1"/>
    <col min="4614" max="4864" width="11.42578125" style="44"/>
    <col min="4865" max="4865" width="22.7109375" style="44" customWidth="1"/>
    <col min="4866" max="4866" width="47.7109375" style="44" customWidth="1"/>
    <col min="4867" max="4867" width="12.7109375" style="44" customWidth="1"/>
    <col min="4868" max="4868" width="47.7109375" style="44" customWidth="1"/>
    <col min="4869" max="4869" width="34" style="44" customWidth="1"/>
    <col min="4870" max="5120" width="11.42578125" style="44"/>
    <col min="5121" max="5121" width="22.7109375" style="44" customWidth="1"/>
    <col min="5122" max="5122" width="47.7109375" style="44" customWidth="1"/>
    <col min="5123" max="5123" width="12.7109375" style="44" customWidth="1"/>
    <col min="5124" max="5124" width="47.7109375" style="44" customWidth="1"/>
    <col min="5125" max="5125" width="34" style="44" customWidth="1"/>
    <col min="5126" max="5376" width="11.42578125" style="44"/>
    <col min="5377" max="5377" width="22.7109375" style="44" customWidth="1"/>
    <col min="5378" max="5378" width="47.7109375" style="44" customWidth="1"/>
    <col min="5379" max="5379" width="12.7109375" style="44" customWidth="1"/>
    <col min="5380" max="5380" width="47.7109375" style="44" customWidth="1"/>
    <col min="5381" max="5381" width="34" style="44" customWidth="1"/>
    <col min="5382" max="5632" width="11.42578125" style="44"/>
    <col min="5633" max="5633" width="22.7109375" style="44" customWidth="1"/>
    <col min="5634" max="5634" width="47.7109375" style="44" customWidth="1"/>
    <col min="5635" max="5635" width="12.7109375" style="44" customWidth="1"/>
    <col min="5636" max="5636" width="47.7109375" style="44" customWidth="1"/>
    <col min="5637" max="5637" width="34" style="44" customWidth="1"/>
    <col min="5638" max="5888" width="11.42578125" style="44"/>
    <col min="5889" max="5889" width="22.7109375" style="44" customWidth="1"/>
    <col min="5890" max="5890" width="47.7109375" style="44" customWidth="1"/>
    <col min="5891" max="5891" width="12.7109375" style="44" customWidth="1"/>
    <col min="5892" max="5892" width="47.7109375" style="44" customWidth="1"/>
    <col min="5893" max="5893" width="34" style="44" customWidth="1"/>
    <col min="5894" max="6144" width="11.42578125" style="44"/>
    <col min="6145" max="6145" width="22.7109375" style="44" customWidth="1"/>
    <col min="6146" max="6146" width="47.7109375" style="44" customWidth="1"/>
    <col min="6147" max="6147" width="12.7109375" style="44" customWidth="1"/>
    <col min="6148" max="6148" width="47.7109375" style="44" customWidth="1"/>
    <col min="6149" max="6149" width="34" style="44" customWidth="1"/>
    <col min="6150" max="6400" width="11.42578125" style="44"/>
    <col min="6401" max="6401" width="22.7109375" style="44" customWidth="1"/>
    <col min="6402" max="6402" width="47.7109375" style="44" customWidth="1"/>
    <col min="6403" max="6403" width="12.7109375" style="44" customWidth="1"/>
    <col min="6404" max="6404" width="47.7109375" style="44" customWidth="1"/>
    <col min="6405" max="6405" width="34" style="44" customWidth="1"/>
    <col min="6406" max="6656" width="11.42578125" style="44"/>
    <col min="6657" max="6657" width="22.7109375" style="44" customWidth="1"/>
    <col min="6658" max="6658" width="47.7109375" style="44" customWidth="1"/>
    <col min="6659" max="6659" width="12.7109375" style="44" customWidth="1"/>
    <col min="6660" max="6660" width="47.7109375" style="44" customWidth="1"/>
    <col min="6661" max="6661" width="34" style="44" customWidth="1"/>
    <col min="6662" max="6912" width="11.42578125" style="44"/>
    <col min="6913" max="6913" width="22.7109375" style="44" customWidth="1"/>
    <col min="6914" max="6914" width="47.7109375" style="44" customWidth="1"/>
    <col min="6915" max="6915" width="12.7109375" style="44" customWidth="1"/>
    <col min="6916" max="6916" width="47.7109375" style="44" customWidth="1"/>
    <col min="6917" max="6917" width="34" style="44" customWidth="1"/>
    <col min="6918" max="7168" width="11.42578125" style="44"/>
    <col min="7169" max="7169" width="22.7109375" style="44" customWidth="1"/>
    <col min="7170" max="7170" width="47.7109375" style="44" customWidth="1"/>
    <col min="7171" max="7171" width="12.7109375" style="44" customWidth="1"/>
    <col min="7172" max="7172" width="47.7109375" style="44" customWidth="1"/>
    <col min="7173" max="7173" width="34" style="44" customWidth="1"/>
    <col min="7174" max="7424" width="11.42578125" style="44"/>
    <col min="7425" max="7425" width="22.7109375" style="44" customWidth="1"/>
    <col min="7426" max="7426" width="47.7109375" style="44" customWidth="1"/>
    <col min="7427" max="7427" width="12.7109375" style="44" customWidth="1"/>
    <col min="7428" max="7428" width="47.7109375" style="44" customWidth="1"/>
    <col min="7429" max="7429" width="34" style="44" customWidth="1"/>
    <col min="7430" max="7680" width="11.42578125" style="44"/>
    <col min="7681" max="7681" width="22.7109375" style="44" customWidth="1"/>
    <col min="7682" max="7682" width="47.7109375" style="44" customWidth="1"/>
    <col min="7683" max="7683" width="12.7109375" style="44" customWidth="1"/>
    <col min="7684" max="7684" width="47.7109375" style="44" customWidth="1"/>
    <col min="7685" max="7685" width="34" style="44" customWidth="1"/>
    <col min="7686" max="7936" width="11.42578125" style="44"/>
    <col min="7937" max="7937" width="22.7109375" style="44" customWidth="1"/>
    <col min="7938" max="7938" width="47.7109375" style="44" customWidth="1"/>
    <col min="7939" max="7939" width="12.7109375" style="44" customWidth="1"/>
    <col min="7940" max="7940" width="47.7109375" style="44" customWidth="1"/>
    <col min="7941" max="7941" width="34" style="44" customWidth="1"/>
    <col min="7942" max="8192" width="11.42578125" style="44"/>
    <col min="8193" max="8193" width="22.7109375" style="44" customWidth="1"/>
    <col min="8194" max="8194" width="47.7109375" style="44" customWidth="1"/>
    <col min="8195" max="8195" width="12.7109375" style="44" customWidth="1"/>
    <col min="8196" max="8196" width="47.7109375" style="44" customWidth="1"/>
    <col min="8197" max="8197" width="34" style="44" customWidth="1"/>
    <col min="8198" max="8448" width="11.42578125" style="44"/>
    <col min="8449" max="8449" width="22.7109375" style="44" customWidth="1"/>
    <col min="8450" max="8450" width="47.7109375" style="44" customWidth="1"/>
    <col min="8451" max="8451" width="12.7109375" style="44" customWidth="1"/>
    <col min="8452" max="8452" width="47.7109375" style="44" customWidth="1"/>
    <col min="8453" max="8453" width="34" style="44" customWidth="1"/>
    <col min="8454" max="8704" width="11.42578125" style="44"/>
    <col min="8705" max="8705" width="22.7109375" style="44" customWidth="1"/>
    <col min="8706" max="8706" width="47.7109375" style="44" customWidth="1"/>
    <col min="8707" max="8707" width="12.7109375" style="44" customWidth="1"/>
    <col min="8708" max="8708" width="47.7109375" style="44" customWidth="1"/>
    <col min="8709" max="8709" width="34" style="44" customWidth="1"/>
    <col min="8710" max="8960" width="11.42578125" style="44"/>
    <col min="8961" max="8961" width="22.7109375" style="44" customWidth="1"/>
    <col min="8962" max="8962" width="47.7109375" style="44" customWidth="1"/>
    <col min="8963" max="8963" width="12.7109375" style="44" customWidth="1"/>
    <col min="8964" max="8964" width="47.7109375" style="44" customWidth="1"/>
    <col min="8965" max="8965" width="34" style="44" customWidth="1"/>
    <col min="8966" max="9216" width="11.42578125" style="44"/>
    <col min="9217" max="9217" width="22.7109375" style="44" customWidth="1"/>
    <col min="9218" max="9218" width="47.7109375" style="44" customWidth="1"/>
    <col min="9219" max="9219" width="12.7109375" style="44" customWidth="1"/>
    <col min="9220" max="9220" width="47.7109375" style="44" customWidth="1"/>
    <col min="9221" max="9221" width="34" style="44" customWidth="1"/>
    <col min="9222" max="9472" width="11.42578125" style="44"/>
    <col min="9473" max="9473" width="22.7109375" style="44" customWidth="1"/>
    <col min="9474" max="9474" width="47.7109375" style="44" customWidth="1"/>
    <col min="9475" max="9475" width="12.7109375" style="44" customWidth="1"/>
    <col min="9476" max="9476" width="47.7109375" style="44" customWidth="1"/>
    <col min="9477" max="9477" width="34" style="44" customWidth="1"/>
    <col min="9478" max="9728" width="11.42578125" style="44"/>
    <col min="9729" max="9729" width="22.7109375" style="44" customWidth="1"/>
    <col min="9730" max="9730" width="47.7109375" style="44" customWidth="1"/>
    <col min="9731" max="9731" width="12.7109375" style="44" customWidth="1"/>
    <col min="9732" max="9732" width="47.7109375" style="44" customWidth="1"/>
    <col min="9733" max="9733" width="34" style="44" customWidth="1"/>
    <col min="9734" max="9984" width="11.42578125" style="44"/>
    <col min="9985" max="9985" width="22.7109375" style="44" customWidth="1"/>
    <col min="9986" max="9986" width="47.7109375" style="44" customWidth="1"/>
    <col min="9987" max="9987" width="12.7109375" style="44" customWidth="1"/>
    <col min="9988" max="9988" width="47.7109375" style="44" customWidth="1"/>
    <col min="9989" max="9989" width="34" style="44" customWidth="1"/>
    <col min="9990" max="10240" width="11.42578125" style="44"/>
    <col min="10241" max="10241" width="22.7109375" style="44" customWidth="1"/>
    <col min="10242" max="10242" width="47.7109375" style="44" customWidth="1"/>
    <col min="10243" max="10243" width="12.7109375" style="44" customWidth="1"/>
    <col min="10244" max="10244" width="47.7109375" style="44" customWidth="1"/>
    <col min="10245" max="10245" width="34" style="44" customWidth="1"/>
    <col min="10246" max="10496" width="11.42578125" style="44"/>
    <col min="10497" max="10497" width="22.7109375" style="44" customWidth="1"/>
    <col min="10498" max="10498" width="47.7109375" style="44" customWidth="1"/>
    <col min="10499" max="10499" width="12.7109375" style="44" customWidth="1"/>
    <col min="10500" max="10500" width="47.7109375" style="44" customWidth="1"/>
    <col min="10501" max="10501" width="34" style="44" customWidth="1"/>
    <col min="10502" max="10752" width="11.42578125" style="44"/>
    <col min="10753" max="10753" width="22.7109375" style="44" customWidth="1"/>
    <col min="10754" max="10754" width="47.7109375" style="44" customWidth="1"/>
    <col min="10755" max="10755" width="12.7109375" style="44" customWidth="1"/>
    <col min="10756" max="10756" width="47.7109375" style="44" customWidth="1"/>
    <col min="10757" max="10757" width="34" style="44" customWidth="1"/>
    <col min="10758" max="11008" width="11.42578125" style="44"/>
    <col min="11009" max="11009" width="22.7109375" style="44" customWidth="1"/>
    <col min="11010" max="11010" width="47.7109375" style="44" customWidth="1"/>
    <col min="11011" max="11011" width="12.7109375" style="44" customWidth="1"/>
    <col min="11012" max="11012" width="47.7109375" style="44" customWidth="1"/>
    <col min="11013" max="11013" width="34" style="44" customWidth="1"/>
    <col min="11014" max="11264" width="11.42578125" style="44"/>
    <col min="11265" max="11265" width="22.7109375" style="44" customWidth="1"/>
    <col min="11266" max="11266" width="47.7109375" style="44" customWidth="1"/>
    <col min="11267" max="11267" width="12.7109375" style="44" customWidth="1"/>
    <col min="11268" max="11268" width="47.7109375" style="44" customWidth="1"/>
    <col min="11269" max="11269" width="34" style="44" customWidth="1"/>
    <col min="11270" max="11520" width="11.42578125" style="44"/>
    <col min="11521" max="11521" width="22.7109375" style="44" customWidth="1"/>
    <col min="11522" max="11522" width="47.7109375" style="44" customWidth="1"/>
    <col min="11523" max="11523" width="12.7109375" style="44" customWidth="1"/>
    <col min="11524" max="11524" width="47.7109375" style="44" customWidth="1"/>
    <col min="11525" max="11525" width="34" style="44" customWidth="1"/>
    <col min="11526" max="11776" width="11.42578125" style="44"/>
    <col min="11777" max="11777" width="22.7109375" style="44" customWidth="1"/>
    <col min="11778" max="11778" width="47.7109375" style="44" customWidth="1"/>
    <col min="11779" max="11779" width="12.7109375" style="44" customWidth="1"/>
    <col min="11780" max="11780" width="47.7109375" style="44" customWidth="1"/>
    <col min="11781" max="11781" width="34" style="44" customWidth="1"/>
    <col min="11782" max="12032" width="11.42578125" style="44"/>
    <col min="12033" max="12033" width="22.7109375" style="44" customWidth="1"/>
    <col min="12034" max="12034" width="47.7109375" style="44" customWidth="1"/>
    <col min="12035" max="12035" width="12.7109375" style="44" customWidth="1"/>
    <col min="12036" max="12036" width="47.7109375" style="44" customWidth="1"/>
    <col min="12037" max="12037" width="34" style="44" customWidth="1"/>
    <col min="12038" max="12288" width="11.42578125" style="44"/>
    <col min="12289" max="12289" width="22.7109375" style="44" customWidth="1"/>
    <col min="12290" max="12290" width="47.7109375" style="44" customWidth="1"/>
    <col min="12291" max="12291" width="12.7109375" style="44" customWidth="1"/>
    <col min="12292" max="12292" width="47.7109375" style="44" customWidth="1"/>
    <col min="12293" max="12293" width="34" style="44" customWidth="1"/>
    <col min="12294" max="12544" width="11.42578125" style="44"/>
    <col min="12545" max="12545" width="22.7109375" style="44" customWidth="1"/>
    <col min="12546" max="12546" width="47.7109375" style="44" customWidth="1"/>
    <col min="12547" max="12547" width="12.7109375" style="44" customWidth="1"/>
    <col min="12548" max="12548" width="47.7109375" style="44" customWidth="1"/>
    <col min="12549" max="12549" width="34" style="44" customWidth="1"/>
    <col min="12550" max="12800" width="11.42578125" style="44"/>
    <col min="12801" max="12801" width="22.7109375" style="44" customWidth="1"/>
    <col min="12802" max="12802" width="47.7109375" style="44" customWidth="1"/>
    <col min="12803" max="12803" width="12.7109375" style="44" customWidth="1"/>
    <col min="12804" max="12804" width="47.7109375" style="44" customWidth="1"/>
    <col min="12805" max="12805" width="34" style="44" customWidth="1"/>
    <col min="12806" max="13056" width="11.42578125" style="44"/>
    <col min="13057" max="13057" width="22.7109375" style="44" customWidth="1"/>
    <col min="13058" max="13058" width="47.7109375" style="44" customWidth="1"/>
    <col min="13059" max="13059" width="12.7109375" style="44" customWidth="1"/>
    <col min="13060" max="13060" width="47.7109375" style="44" customWidth="1"/>
    <col min="13061" max="13061" width="34" style="44" customWidth="1"/>
    <col min="13062" max="13312" width="11.42578125" style="44"/>
    <col min="13313" max="13313" width="22.7109375" style="44" customWidth="1"/>
    <col min="13314" max="13314" width="47.7109375" style="44" customWidth="1"/>
    <col min="13315" max="13315" width="12.7109375" style="44" customWidth="1"/>
    <col min="13316" max="13316" width="47.7109375" style="44" customWidth="1"/>
    <col min="13317" max="13317" width="34" style="44" customWidth="1"/>
    <col min="13318" max="13568" width="11.42578125" style="44"/>
    <col min="13569" max="13569" width="22.7109375" style="44" customWidth="1"/>
    <col min="13570" max="13570" width="47.7109375" style="44" customWidth="1"/>
    <col min="13571" max="13571" width="12.7109375" style="44" customWidth="1"/>
    <col min="13572" max="13572" width="47.7109375" style="44" customWidth="1"/>
    <col min="13573" max="13573" width="34" style="44" customWidth="1"/>
    <col min="13574" max="13824" width="11.42578125" style="44"/>
    <col min="13825" max="13825" width="22.7109375" style="44" customWidth="1"/>
    <col min="13826" max="13826" width="47.7109375" style="44" customWidth="1"/>
    <col min="13827" max="13827" width="12.7109375" style="44" customWidth="1"/>
    <col min="13828" max="13828" width="47.7109375" style="44" customWidth="1"/>
    <col min="13829" max="13829" width="34" style="44" customWidth="1"/>
    <col min="13830" max="14080" width="11.42578125" style="44"/>
    <col min="14081" max="14081" width="22.7109375" style="44" customWidth="1"/>
    <col min="14082" max="14082" width="47.7109375" style="44" customWidth="1"/>
    <col min="14083" max="14083" width="12.7109375" style="44" customWidth="1"/>
    <col min="14084" max="14084" width="47.7109375" style="44" customWidth="1"/>
    <col min="14085" max="14085" width="34" style="44" customWidth="1"/>
    <col min="14086" max="14336" width="11.42578125" style="44"/>
    <col min="14337" max="14337" width="22.7109375" style="44" customWidth="1"/>
    <col min="14338" max="14338" width="47.7109375" style="44" customWidth="1"/>
    <col min="14339" max="14339" width="12.7109375" style="44" customWidth="1"/>
    <col min="14340" max="14340" width="47.7109375" style="44" customWidth="1"/>
    <col min="14341" max="14341" width="34" style="44" customWidth="1"/>
    <col min="14342" max="14592" width="11.42578125" style="44"/>
    <col min="14593" max="14593" width="22.7109375" style="44" customWidth="1"/>
    <col min="14594" max="14594" width="47.7109375" style="44" customWidth="1"/>
    <col min="14595" max="14595" width="12.7109375" style="44" customWidth="1"/>
    <col min="14596" max="14596" width="47.7109375" style="44" customWidth="1"/>
    <col min="14597" max="14597" width="34" style="44" customWidth="1"/>
    <col min="14598" max="14848" width="11.42578125" style="44"/>
    <col min="14849" max="14849" width="22.7109375" style="44" customWidth="1"/>
    <col min="14850" max="14850" width="47.7109375" style="44" customWidth="1"/>
    <col min="14851" max="14851" width="12.7109375" style="44" customWidth="1"/>
    <col min="14852" max="14852" width="47.7109375" style="44" customWidth="1"/>
    <col min="14853" max="14853" width="34" style="44" customWidth="1"/>
    <col min="14854" max="15104" width="11.42578125" style="44"/>
    <col min="15105" max="15105" width="22.7109375" style="44" customWidth="1"/>
    <col min="15106" max="15106" width="47.7109375" style="44" customWidth="1"/>
    <col min="15107" max="15107" width="12.7109375" style="44" customWidth="1"/>
    <col min="15108" max="15108" width="47.7109375" style="44" customWidth="1"/>
    <col min="15109" max="15109" width="34" style="44" customWidth="1"/>
    <col min="15110" max="15360" width="11.42578125" style="44"/>
    <col min="15361" max="15361" width="22.7109375" style="44" customWidth="1"/>
    <col min="15362" max="15362" width="47.7109375" style="44" customWidth="1"/>
    <col min="15363" max="15363" width="12.7109375" style="44" customWidth="1"/>
    <col min="15364" max="15364" width="47.7109375" style="44" customWidth="1"/>
    <col min="15365" max="15365" width="34" style="44" customWidth="1"/>
    <col min="15366" max="15616" width="11.42578125" style="44"/>
    <col min="15617" max="15617" width="22.7109375" style="44" customWidth="1"/>
    <col min="15618" max="15618" width="47.7109375" style="44" customWidth="1"/>
    <col min="15619" max="15619" width="12.7109375" style="44" customWidth="1"/>
    <col min="15620" max="15620" width="47.7109375" style="44" customWidth="1"/>
    <col min="15621" max="15621" width="34" style="44" customWidth="1"/>
    <col min="15622" max="15872" width="11.42578125" style="44"/>
    <col min="15873" max="15873" width="22.7109375" style="44" customWidth="1"/>
    <col min="15874" max="15874" width="47.7109375" style="44" customWidth="1"/>
    <col min="15875" max="15875" width="12.7109375" style="44" customWidth="1"/>
    <col min="15876" max="15876" width="47.7109375" style="44" customWidth="1"/>
    <col min="15877" max="15877" width="34" style="44" customWidth="1"/>
    <col min="15878" max="16128" width="11.42578125" style="44"/>
    <col min="16129" max="16129" width="22.7109375" style="44" customWidth="1"/>
    <col min="16130" max="16130" width="47.7109375" style="44" customWidth="1"/>
    <col min="16131" max="16131" width="12.7109375" style="44" customWidth="1"/>
    <col min="16132" max="16132" width="47.7109375" style="44" customWidth="1"/>
    <col min="16133" max="16133" width="34" style="44" customWidth="1"/>
    <col min="16134" max="16384" width="11.42578125" style="44"/>
  </cols>
  <sheetData>
    <row r="1" spans="1:4" ht="16.5">
      <c r="A1" s="166" t="str">
        <f>'[4]TRDM ANEXO 6'!A1:E1</f>
        <v>ALCALDIA DE LA VEGA CUNDINAMARCA</v>
      </c>
      <c r="B1" s="167"/>
      <c r="C1" s="167"/>
      <c r="D1" s="168"/>
    </row>
    <row r="2" spans="1:4" ht="13.5" thickBot="1">
      <c r="A2" s="169" t="s">
        <v>329</v>
      </c>
      <c r="B2" s="170"/>
      <c r="C2" s="170"/>
      <c r="D2" s="171"/>
    </row>
    <row r="3" spans="1:4" ht="13.5" thickBot="1">
      <c r="A3" s="127"/>
      <c r="B3" s="128"/>
      <c r="C3" s="128"/>
      <c r="D3" s="129"/>
    </row>
    <row r="4" spans="1:4" ht="13.5" thickBot="1">
      <c r="A4" s="115" t="s">
        <v>320</v>
      </c>
      <c r="B4" s="116" t="s">
        <v>321</v>
      </c>
      <c r="C4" s="116" t="s">
        <v>322</v>
      </c>
      <c r="D4" s="117" t="s">
        <v>338</v>
      </c>
    </row>
    <row r="5" spans="1:4" ht="13.5" thickBot="1">
      <c r="A5" s="118" t="s">
        <v>323</v>
      </c>
      <c r="B5" s="141" t="s">
        <v>345</v>
      </c>
      <c r="C5" s="151">
        <v>3087525</v>
      </c>
      <c r="D5" s="119">
        <v>30469</v>
      </c>
    </row>
    <row r="6" spans="1:4" ht="13.5" thickBot="1">
      <c r="A6" s="120" t="s">
        <v>323</v>
      </c>
      <c r="B6" s="141" t="s">
        <v>346</v>
      </c>
      <c r="C6" s="151">
        <v>20715739</v>
      </c>
      <c r="D6" s="121">
        <v>27672</v>
      </c>
    </row>
    <row r="7" spans="1:4" ht="13.5" thickBot="1">
      <c r="A7" s="120" t="s">
        <v>323</v>
      </c>
      <c r="B7" s="141" t="s">
        <v>347</v>
      </c>
      <c r="C7" s="151">
        <v>23424148</v>
      </c>
      <c r="D7" s="121">
        <v>29319</v>
      </c>
    </row>
    <row r="8" spans="1:4" ht="13.5" thickBot="1">
      <c r="A8" s="120" t="s">
        <v>323</v>
      </c>
      <c r="B8" s="141" t="s">
        <v>348</v>
      </c>
      <c r="C8" s="151">
        <v>3086627</v>
      </c>
      <c r="D8" s="122">
        <v>27560</v>
      </c>
    </row>
    <row r="9" spans="1:4" ht="13.5" thickBot="1">
      <c r="A9" s="120" t="s">
        <v>323</v>
      </c>
      <c r="B9" s="141" t="s">
        <v>349</v>
      </c>
      <c r="C9" s="151">
        <v>1070705392</v>
      </c>
      <c r="D9" s="122">
        <v>32555</v>
      </c>
    </row>
    <row r="10" spans="1:4">
      <c r="A10" s="120" t="s">
        <v>323</v>
      </c>
      <c r="B10" s="142" t="s">
        <v>350</v>
      </c>
      <c r="C10" s="152">
        <v>3086899</v>
      </c>
      <c r="D10" s="122">
        <v>28415</v>
      </c>
    </row>
    <row r="11" spans="1:4" ht="13.5" thickBot="1">
      <c r="A11" s="120" t="s">
        <v>323</v>
      </c>
      <c r="B11" s="141" t="s">
        <v>351</v>
      </c>
      <c r="C11" s="151">
        <v>3028378</v>
      </c>
      <c r="D11" s="122">
        <v>28461</v>
      </c>
    </row>
    <row r="12" spans="1:4" ht="13.5" thickBot="1">
      <c r="A12" s="120" t="s">
        <v>323</v>
      </c>
      <c r="B12" s="141" t="s">
        <v>352</v>
      </c>
      <c r="C12" s="151">
        <v>3087622</v>
      </c>
      <c r="D12" s="122">
        <v>30727</v>
      </c>
    </row>
    <row r="13" spans="1:4" ht="13.5" thickBot="1">
      <c r="A13" s="120" t="s">
        <v>323</v>
      </c>
      <c r="B13" s="141" t="s">
        <v>353</v>
      </c>
      <c r="C13" s="151">
        <v>1007152971</v>
      </c>
      <c r="D13" s="122">
        <v>32369</v>
      </c>
    </row>
    <row r="14" spans="1:4" ht="13.5" thickBot="1">
      <c r="A14" s="120" t="s">
        <v>323</v>
      </c>
      <c r="B14" s="141" t="s">
        <v>354</v>
      </c>
      <c r="C14" s="151">
        <v>3087215</v>
      </c>
      <c r="D14" s="122">
        <v>29660</v>
      </c>
    </row>
    <row r="15" spans="1:4" ht="13.5" thickBot="1">
      <c r="A15" s="120" t="s">
        <v>323</v>
      </c>
      <c r="B15" s="141" t="s">
        <v>361</v>
      </c>
      <c r="C15" s="151">
        <v>3086560</v>
      </c>
      <c r="D15" s="121"/>
    </row>
    <row r="16" spans="1:4" ht="13.5" thickBot="1">
      <c r="A16" s="143" t="s">
        <v>325</v>
      </c>
      <c r="B16" s="141" t="s">
        <v>355</v>
      </c>
      <c r="C16" s="151">
        <v>1070704370</v>
      </c>
      <c r="D16" s="144">
        <v>31655</v>
      </c>
    </row>
    <row r="17" spans="1:4" ht="13.5" thickBot="1">
      <c r="A17" s="123" t="s">
        <v>324</v>
      </c>
      <c r="B17" s="141" t="s">
        <v>356</v>
      </c>
      <c r="C17" s="151">
        <v>1233192042</v>
      </c>
      <c r="D17" s="124">
        <v>36061</v>
      </c>
    </row>
    <row r="20" spans="1:4">
      <c r="A20" s="46" t="s">
        <v>326</v>
      </c>
      <c r="B20" s="126">
        <v>6824732</v>
      </c>
    </row>
    <row r="21" spans="1:4">
      <c r="A21" s="46" t="s">
        <v>327</v>
      </c>
      <c r="B21" s="126">
        <f>+B20*20</f>
        <v>136494640</v>
      </c>
    </row>
    <row r="22" spans="1:4" ht="15">
      <c r="A22" s="46" t="s">
        <v>328</v>
      </c>
      <c r="B22" s="130">
        <f>+B21*13</f>
        <v>1774430320</v>
      </c>
    </row>
  </sheetData>
  <mergeCells count="2">
    <mergeCell ref="A1:D1"/>
    <mergeCell ref="A2:D2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ESTUDIO DE MERCADO</vt:lpstr>
      <vt:lpstr>RELACIÓN BIENES TRDM</vt:lpstr>
      <vt:lpstr>RELACION EDIFICIOS</vt:lpstr>
      <vt:lpstr>RELACIÓN MAQUINARIA AMARILLA</vt:lpstr>
      <vt:lpstr>RELACIÓN AUTOS</vt:lpstr>
      <vt:lpstr>RELACIÓN SOAT </vt:lpstr>
      <vt:lpstr>RELACIÓN VG</vt:lpstr>
      <vt:lpstr>'ESTUDIO DE MERCADO'!Área_de_impresión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jtrujill</dc:creator>
  <cp:lastModifiedBy>Acer</cp:lastModifiedBy>
  <cp:lastPrinted>2024-09-25T21:21:17Z</cp:lastPrinted>
  <dcterms:created xsi:type="dcterms:W3CDTF">2012-07-16T15:58:17Z</dcterms:created>
  <dcterms:modified xsi:type="dcterms:W3CDTF">2026-06-26T23:29:22Z</dcterms:modified>
</cp:coreProperties>
</file>