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E:\IDIPRON\PROCESOS  DE SELECCION\7. SASI FUMIGACION\PROCESO\1.PUBLICACION\WORD\"/>
    </mc:Choice>
  </mc:AlternateContent>
  <xr:revisionPtr revIDLastSave="0" documentId="8_{6FC04BE7-2DC8-4CD8-9C33-1D271EEDBC81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Hoja1" sheetId="1" r:id="rId1"/>
  </sheets>
  <definedNames>
    <definedName name="_xlnm.Print_Area" localSheetId="0">Hoja1!$A$1:$T$16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16" i="1" l="1"/>
  <c r="T4" i="1"/>
  <c r="T5" i="1"/>
  <c r="T6" i="1"/>
  <c r="T7" i="1"/>
  <c r="T8" i="1"/>
  <c r="T9" i="1"/>
  <c r="T10" i="1"/>
  <c r="T11" i="1"/>
  <c r="T12" i="1"/>
  <c r="T13" i="1"/>
  <c r="T14" i="1"/>
  <c r="T15" i="1"/>
  <c r="O9" i="1" l="1"/>
  <c r="P9" i="1" s="1"/>
  <c r="O11" i="1"/>
  <c r="P11" i="1" s="1"/>
  <c r="O12" i="1"/>
  <c r="P12" i="1" s="1"/>
  <c r="N4" i="1"/>
  <c r="O4" i="1" s="1"/>
  <c r="P4" i="1" s="1"/>
  <c r="N5" i="1"/>
  <c r="O5" i="1" s="1"/>
  <c r="P5" i="1" s="1"/>
  <c r="N6" i="1"/>
  <c r="O6" i="1" s="1"/>
  <c r="P6" i="1" s="1"/>
  <c r="N7" i="1"/>
  <c r="O7" i="1" s="1"/>
  <c r="P7" i="1" s="1"/>
  <c r="N8" i="1"/>
  <c r="O8" i="1" s="1"/>
  <c r="P8" i="1" s="1"/>
  <c r="N9" i="1"/>
  <c r="N10" i="1"/>
  <c r="O10" i="1" s="1"/>
  <c r="P10" i="1" s="1"/>
  <c r="N11" i="1"/>
  <c r="N12" i="1"/>
  <c r="N13" i="1"/>
  <c r="O13" i="1" s="1"/>
  <c r="P13" i="1" s="1"/>
  <c r="N14" i="1"/>
  <c r="O14" i="1" s="1"/>
  <c r="P14" i="1" s="1"/>
  <c r="N15" i="1"/>
  <c r="O15" i="1" s="1"/>
  <c r="P15" i="1" s="1"/>
  <c r="N3" i="1"/>
  <c r="O3" i="1" s="1"/>
  <c r="P3" i="1" s="1"/>
  <c r="J3" i="1"/>
  <c r="P16" i="1" l="1"/>
  <c r="J4" i="1"/>
  <c r="K4" i="1" s="1"/>
  <c r="L4" i="1" s="1"/>
  <c r="J5" i="1"/>
  <c r="K5" i="1" s="1"/>
  <c r="L5" i="1" s="1"/>
  <c r="J6" i="1"/>
  <c r="K6" i="1" s="1"/>
  <c r="L6" i="1" s="1"/>
  <c r="J7" i="1"/>
  <c r="K7" i="1" s="1"/>
  <c r="L7" i="1" s="1"/>
  <c r="J8" i="1"/>
  <c r="K8" i="1" s="1"/>
  <c r="L8" i="1" s="1"/>
  <c r="J9" i="1"/>
  <c r="K9" i="1" s="1"/>
  <c r="L9" i="1" s="1"/>
  <c r="J10" i="1"/>
  <c r="K10" i="1" s="1"/>
  <c r="L10" i="1" s="1"/>
  <c r="J11" i="1"/>
  <c r="K11" i="1" s="1"/>
  <c r="L11" i="1" s="1"/>
  <c r="J12" i="1"/>
  <c r="K12" i="1" s="1"/>
  <c r="L12" i="1" s="1"/>
  <c r="J13" i="1"/>
  <c r="K13" i="1" s="1"/>
  <c r="L13" i="1" s="1"/>
  <c r="J14" i="1"/>
  <c r="K14" i="1" s="1"/>
  <c r="L14" i="1" s="1"/>
  <c r="J15" i="1"/>
  <c r="K15" i="1" s="1"/>
  <c r="L15" i="1" s="1"/>
  <c r="K3" i="1"/>
  <c r="L3" i="1" s="1"/>
  <c r="F3" i="1"/>
  <c r="G3" i="1" s="1"/>
  <c r="H3" i="1" s="1"/>
  <c r="G13" i="1"/>
  <c r="H13" i="1" s="1"/>
  <c r="G4" i="1"/>
  <c r="H4" i="1" s="1"/>
  <c r="F15" i="1"/>
  <c r="G15" i="1" s="1"/>
  <c r="H15" i="1" s="1"/>
  <c r="F14" i="1"/>
  <c r="G14" i="1" s="1"/>
  <c r="H14" i="1" s="1"/>
  <c r="F13" i="1"/>
  <c r="F12" i="1"/>
  <c r="G12" i="1" s="1"/>
  <c r="H12" i="1" s="1"/>
  <c r="F11" i="1"/>
  <c r="G11" i="1" s="1"/>
  <c r="H11" i="1" s="1"/>
  <c r="F10" i="1"/>
  <c r="G10" i="1" s="1"/>
  <c r="H10" i="1" s="1"/>
  <c r="F9" i="1"/>
  <c r="G9" i="1" s="1"/>
  <c r="H9" i="1" s="1"/>
  <c r="F8" i="1"/>
  <c r="G8" i="1" s="1"/>
  <c r="H8" i="1" s="1"/>
  <c r="F7" i="1"/>
  <c r="G7" i="1" s="1"/>
  <c r="H7" i="1" s="1"/>
  <c r="F6" i="1"/>
  <c r="G6" i="1" s="1"/>
  <c r="H6" i="1" s="1"/>
  <c r="F5" i="1"/>
  <c r="G5" i="1" s="1"/>
  <c r="H5" i="1" s="1"/>
  <c r="F4" i="1"/>
  <c r="R4" i="1" l="1"/>
  <c r="Q4" i="1"/>
  <c r="R5" i="1"/>
  <c r="Q5" i="1"/>
  <c r="R3" i="1"/>
  <c r="Q3" i="1"/>
  <c r="T3" i="1" s="1"/>
  <c r="R6" i="1"/>
  <c r="S6" i="1" s="1"/>
  <c r="Q6" i="1"/>
  <c r="R7" i="1"/>
  <c r="Q7" i="1"/>
  <c r="Q13" i="1"/>
  <c r="R13" i="1"/>
  <c r="S13" i="1" s="1"/>
  <c r="R8" i="1"/>
  <c r="Q8" i="1"/>
  <c r="R9" i="1"/>
  <c r="Q9" i="1"/>
  <c r="R11" i="1"/>
  <c r="S11" i="1" s="1"/>
  <c r="Q11" i="1"/>
  <c r="R12" i="1"/>
  <c r="Q12" i="1"/>
  <c r="R14" i="1"/>
  <c r="Q14" i="1"/>
  <c r="R15" i="1"/>
  <c r="Q15" i="1"/>
  <c r="R10" i="1"/>
  <c r="Q10" i="1"/>
  <c r="H16" i="1"/>
  <c r="L16" i="1"/>
  <c r="S15" i="1" l="1"/>
  <c r="S14" i="1"/>
  <c r="S7" i="1"/>
  <c r="S12" i="1"/>
  <c r="S3" i="1"/>
  <c r="S9" i="1"/>
  <c r="S5" i="1"/>
  <c r="S10" i="1"/>
  <c r="S8" i="1"/>
  <c r="S4" i="1"/>
</calcChain>
</file>

<file path=xl/sharedStrings.xml><?xml version="1.0" encoding="utf-8"?>
<sst xmlns="http://schemas.openxmlformats.org/spreadsheetml/2006/main" count="53" uniqueCount="36">
  <si>
    <t>Ítem N°</t>
  </si>
  <si>
    <t>Descripción detallada y completa del Servicio</t>
  </si>
  <si>
    <t>Unidad de Medida (Peso Bebida ml; demás componentes g)</t>
  </si>
  <si>
    <t>Cantidad</t>
  </si>
  <si>
    <t>Valor Unitario Antes de IVA</t>
  </si>
  <si>
    <t>Valor IVA
(19%)</t>
  </si>
  <si>
    <t>Valor unitario incluido IVA</t>
  </si>
  <si>
    <t xml:space="preserve">Valor Total </t>
  </si>
  <si>
    <t>Unidad</t>
  </si>
  <si>
    <t xml:space="preserve">Total </t>
  </si>
  <si>
    <t>Fumigación aspersión/nebulización</t>
  </si>
  <si>
    <t>Control de plagas (gel manejo de cucarachas)</t>
  </si>
  <si>
    <t>Control de roedores (suministro cajas cebaderas) Instalación, retiro y disposición final de Roedores</t>
  </si>
  <si>
    <t>Control de roedores (Jaulas de captura) Instalación, retiro y disposición final de Roedores</t>
  </si>
  <si>
    <t>Retiro y disposición Final de Roedores capturados en jaulas de captura de propiedad del IDIPRON</t>
  </si>
  <si>
    <t>Control de roedores por bolsa de 10 gr de rodenticida.</t>
  </si>
  <si>
    <t>Desinfección y lavado de tanques de 1 a 1.000 litros</t>
  </si>
  <si>
    <t>Desinfección y lavado de tanques de 1.001 a 10.000 litros</t>
  </si>
  <si>
    <t>Desinfección y lavado de tanques de 10.001 litros a 100.000</t>
  </si>
  <si>
    <t>Desinfección y lavado de tanques de 100.001 litros a 150.000</t>
  </si>
  <si>
    <t>Control de abejas (Servicio de retiro y reubicación de Paneles)</t>
  </si>
  <si>
    <t>Control de avispas (Servicio de retiro de nidos de avispas)</t>
  </si>
  <si>
    <t>Control de Palomas (sustancias repelentes en superficies)</t>
  </si>
  <si>
    <t>M2</t>
  </si>
  <si>
    <t>Litros</t>
  </si>
  <si>
    <t>M</t>
  </si>
  <si>
    <t>ASESORIA SERVICIO Y MANTENIMIENTO SAS</t>
  </si>
  <si>
    <t>FUMI ESPRAY  S.A.S.</t>
  </si>
  <si>
    <t>Prestar el servicio integral de control de plagas y fumigación, así como el lavado, limpieza y desinfección de los tanques de almacenamiento de agua para consumo humano, en las sedes del IDIPRON y en aquellas instalaciones que se encuentren bajo su responsabilidad, conforme a la normatividad sanitaria vigente</t>
  </si>
  <si>
    <t>FUMIGACIONES ÉXITO LTDA</t>
  </si>
  <si>
    <t>ANÁLISIS ESTADÍSTICO</t>
  </si>
  <si>
    <t>PROMEDIO</t>
  </si>
  <si>
    <t>DESVIACIÓN ESTÁNDAR</t>
  </si>
  <si>
    <t>COEFICIENTE DE VARIACIÓN</t>
  </si>
  <si>
    <t>RESULTADO FINAL</t>
  </si>
  <si>
    <t>PRECIO UNITADRIO DE REFERENCIA TECHO QUE LOS PROPONENTES NO PODRÁN SUPERAR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</si>
</sst>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44" formatCode="_-&quot;$&quot;\ * #,##0.00_-;\-&quot;$&quot;\ * #,##0.00_-;_-&quot;$&quot;\ * &quot;-&quot;??_-;_-@_-"/>
    <numFmt numFmtId="164" formatCode="_(&quot;$&quot;\ * #,##0_);_(&quot;$&quot;\ * \(#,##0\);_(&quot;$&quot;\ * &quot;-&quot;??_);_(@_)"/>
    <numFmt numFmtId="165" formatCode="_-* #,##0.00_-;\-* #,##0.00_-;_-* &quot;-&quot;_-;_-@_-"/>
    <numFmt numFmtId="166" formatCode="_-&quot;$&quot;\ * #,##0.00_-;\-&quot;$&quot;\ * #,##0.00_-;_-&quot;$&quot;\ * &quot;-&quot;??_-;_-@"/>
    <numFmt numFmtId="167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0CECE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41" fontId="0" fillId="0" borderId="0" xfId="2" applyFont="1"/>
    <xf numFmtId="41" fontId="0" fillId="0" borderId="0" xfId="0" applyNumberFormat="1"/>
    <xf numFmtId="165" fontId="0" fillId="0" borderId="0" xfId="2" applyNumberFormat="1" applyFont="1"/>
    <xf numFmtId="0" fontId="3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44" fontId="5" fillId="2" borderId="1" xfId="1" applyFont="1" applyFill="1" applyBorder="1" applyAlignment="1">
      <alignment vertical="center"/>
    </xf>
    <xf numFmtId="164" fontId="5" fillId="3" borderId="5" xfId="0" applyNumberFormat="1" applyFont="1" applyFill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justify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6" fontId="5" fillId="3" borderId="9" xfId="0" applyNumberFormat="1" applyFont="1" applyFill="1" applyBorder="1" applyAlignment="1">
      <alignment vertical="center"/>
    </xf>
    <xf numFmtId="44" fontId="0" fillId="0" borderId="1" xfId="0" applyNumberFormat="1" applyBorder="1" applyAlignment="1">
      <alignment horizontal="center" vertical="center"/>
    </xf>
    <xf numFmtId="44" fontId="0" fillId="0" borderId="1" xfId="1" applyFont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9" fontId="0" fillId="0" borderId="2" xfId="3" applyFont="1" applyBorder="1" applyAlignment="1">
      <alignment horizontal="center" vertical="center"/>
    </xf>
    <xf numFmtId="167" fontId="0" fillId="0" borderId="1" xfId="0" applyNumberFormat="1" applyBorder="1" applyAlignment="1">
      <alignment horizontal="center" vertical="center"/>
    </xf>
    <xf numFmtId="167" fontId="0" fillId="6" borderId="1" xfId="0" applyNumberForma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7" fillId="5" borderId="3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</cellXfs>
  <cellStyles count="4">
    <cellStyle name="Millares [0]" xfId="2" builtinId="6"/>
    <cellStyle name="Moneda" xfId="1" builtinId="4"/>
    <cellStyle name="Normal" xfId="0" builtinId="0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5"/>
  <sheetViews>
    <sheetView tabSelected="1" view="pageBreakPreview" topLeftCell="N1" zoomScale="125" zoomScaleNormal="125" zoomScaleSheetLayoutView="125" workbookViewId="0">
      <selection activeCell="E16" sqref="E16:G16"/>
    </sheetView>
  </sheetViews>
  <sheetFormatPr baseColWidth="10" defaultColWidth="11.42578125" defaultRowHeight="15" x14ac:dyDescent="0.25"/>
  <cols>
    <col min="1" max="1" width="25.28515625" customWidth="1"/>
    <col min="2" max="2" width="43.85546875" bestFit="1" customWidth="1"/>
    <col min="3" max="3" width="18.28515625" customWidth="1"/>
    <col min="4" max="4" width="12.85546875" customWidth="1"/>
    <col min="5" max="5" width="19.7109375" customWidth="1"/>
    <col min="6" max="6" width="12.42578125" bestFit="1" customWidth="1"/>
    <col min="7" max="7" width="14.42578125" customWidth="1"/>
    <col min="8" max="8" width="24.140625" customWidth="1"/>
    <col min="9" max="9" width="19.7109375" customWidth="1"/>
    <col min="10" max="10" width="12.42578125" bestFit="1" customWidth="1"/>
    <col min="11" max="11" width="14.42578125" customWidth="1"/>
    <col min="12" max="12" width="19.140625" customWidth="1"/>
    <col min="13" max="13" width="19.7109375" customWidth="1"/>
    <col min="14" max="14" width="12.42578125" bestFit="1" customWidth="1"/>
    <col min="15" max="15" width="14.42578125" customWidth="1"/>
    <col min="16" max="16" width="19.140625" customWidth="1"/>
    <col min="17" max="17" width="20.85546875" customWidth="1"/>
    <col min="18" max="18" width="24.85546875" customWidth="1"/>
    <col min="19" max="19" width="25" customWidth="1"/>
    <col min="20" max="20" width="22" customWidth="1"/>
  </cols>
  <sheetData>
    <row r="1" spans="1:20" ht="38.1" customHeight="1" x14ac:dyDescent="0.25">
      <c r="A1" s="30" t="s">
        <v>28</v>
      </c>
      <c r="B1" s="30"/>
      <c r="C1" s="30"/>
      <c r="D1" s="30"/>
      <c r="E1" s="28" t="s">
        <v>26</v>
      </c>
      <c r="F1" s="28"/>
      <c r="G1" s="28"/>
      <c r="H1" s="29"/>
      <c r="I1" s="24" t="s">
        <v>27</v>
      </c>
      <c r="J1" s="24"/>
      <c r="K1" s="24"/>
      <c r="L1" s="25"/>
      <c r="M1" s="26" t="s">
        <v>29</v>
      </c>
      <c r="N1" s="26"/>
      <c r="O1" s="26"/>
      <c r="P1" s="27"/>
      <c r="Q1" s="23" t="s">
        <v>30</v>
      </c>
      <c r="R1" s="23"/>
      <c r="S1" s="23"/>
      <c r="T1" s="18" t="s">
        <v>34</v>
      </c>
    </row>
    <row r="2" spans="1:20" ht="54.9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4</v>
      </c>
      <c r="J2" s="4" t="s">
        <v>5</v>
      </c>
      <c r="K2" s="4" t="s">
        <v>6</v>
      </c>
      <c r="L2" s="4" t="s">
        <v>7</v>
      </c>
      <c r="M2" s="4" t="s">
        <v>4</v>
      </c>
      <c r="N2" s="4" t="s">
        <v>5</v>
      </c>
      <c r="O2" s="4" t="s">
        <v>6</v>
      </c>
      <c r="P2" s="4" t="s">
        <v>7</v>
      </c>
      <c r="Q2" s="14" t="s">
        <v>31</v>
      </c>
      <c r="R2" s="14" t="s">
        <v>32</v>
      </c>
      <c r="S2" s="14" t="s">
        <v>33</v>
      </c>
      <c r="T2" s="19" t="s">
        <v>35</v>
      </c>
    </row>
    <row r="3" spans="1:20" x14ac:dyDescent="0.25">
      <c r="A3" s="10">
        <v>1</v>
      </c>
      <c r="B3" s="11" t="s">
        <v>10</v>
      </c>
      <c r="C3" s="12" t="s">
        <v>23</v>
      </c>
      <c r="D3" s="12">
        <v>1</v>
      </c>
      <c r="E3" s="5">
        <v>1320</v>
      </c>
      <c r="F3" s="5">
        <f>+E3*19%</f>
        <v>250.8</v>
      </c>
      <c r="G3" s="5">
        <f t="shared" ref="G3:G15" si="0">E3+F3</f>
        <v>1570.8</v>
      </c>
      <c r="H3" s="6">
        <f>+G3*D3</f>
        <v>1570.8</v>
      </c>
      <c r="I3" s="5">
        <v>1028</v>
      </c>
      <c r="J3" s="5">
        <f>+I3*19%</f>
        <v>195.32</v>
      </c>
      <c r="K3" s="5">
        <f>+I3+J3*D3</f>
        <v>1223.32</v>
      </c>
      <c r="L3" s="6">
        <f>+K3*D3</f>
        <v>1223.32</v>
      </c>
      <c r="M3" s="7">
        <v>940</v>
      </c>
      <c r="N3" s="7">
        <f>+M3*19%</f>
        <v>178.6</v>
      </c>
      <c r="O3" s="7">
        <f>+M3+N3*D3</f>
        <v>1118.5999999999999</v>
      </c>
      <c r="P3" s="15">
        <f>+O3*D3</f>
        <v>1118.5999999999999</v>
      </c>
      <c r="Q3" s="16">
        <f>AVERAGE(H3,L3,P3)</f>
        <v>1304.24</v>
      </c>
      <c r="R3" s="17">
        <f>_xlfn.STDEV.P(H3,L3,P3)</f>
        <v>193.27397617544571</v>
      </c>
      <c r="S3" s="20">
        <f>R3/Q3</f>
        <v>0.14818896535564444</v>
      </c>
      <c r="T3" s="21">
        <f>Q3</f>
        <v>1304.24</v>
      </c>
    </row>
    <row r="4" spans="1:20" x14ac:dyDescent="0.25">
      <c r="A4" s="10">
        <v>2</v>
      </c>
      <c r="B4" s="11" t="s">
        <v>11</v>
      </c>
      <c r="C4" s="12" t="s">
        <v>23</v>
      </c>
      <c r="D4" s="12">
        <v>1</v>
      </c>
      <c r="E4" s="5">
        <v>2300</v>
      </c>
      <c r="F4" s="5">
        <f t="shared" ref="F4:F15" si="1">+E4*19%</f>
        <v>437</v>
      </c>
      <c r="G4" s="5">
        <f t="shared" si="0"/>
        <v>2737</v>
      </c>
      <c r="H4" s="6">
        <f>+G4*D4</f>
        <v>2737</v>
      </c>
      <c r="I4" s="5">
        <v>1878</v>
      </c>
      <c r="J4" s="5">
        <f t="shared" ref="J4:J15" si="2">+I4*19%</f>
        <v>356.82</v>
      </c>
      <c r="K4" s="5">
        <f t="shared" ref="K4:K15" si="3">+I4+J4*D4</f>
        <v>2234.8200000000002</v>
      </c>
      <c r="L4" s="6">
        <f t="shared" ref="L4:L14" si="4">+K4*D4</f>
        <v>2234.8200000000002</v>
      </c>
      <c r="M4" s="7">
        <v>1600</v>
      </c>
      <c r="N4" s="7">
        <f t="shared" ref="N4:N15" si="5">+M4*19%</f>
        <v>304</v>
      </c>
      <c r="O4" s="7">
        <f t="shared" ref="O4:O15" si="6">+M4+N4*D4</f>
        <v>1904</v>
      </c>
      <c r="P4" s="15">
        <f t="shared" ref="P4:P15" si="7">+O4*D4</f>
        <v>1904</v>
      </c>
      <c r="Q4" s="16">
        <f t="shared" ref="Q4:Q15" si="8">AVERAGE(H4,L4,P4)</f>
        <v>2291.94</v>
      </c>
      <c r="R4" s="17">
        <f t="shared" ref="R4:R15" si="9">_xlfn.STDEV.P(H4,L4,P4)</f>
        <v>342.46096692421213</v>
      </c>
      <c r="S4" s="20">
        <f t="shared" ref="S4:S15" si="10">R4/Q4</f>
        <v>0.14941969114558501</v>
      </c>
      <c r="T4" s="21">
        <f t="shared" ref="T4:T15" si="11">Q4</f>
        <v>2291.94</v>
      </c>
    </row>
    <row r="5" spans="1:20" ht="25.5" x14ac:dyDescent="0.25">
      <c r="A5" s="10">
        <v>3</v>
      </c>
      <c r="B5" s="11" t="s">
        <v>12</v>
      </c>
      <c r="C5" s="12" t="s">
        <v>8</v>
      </c>
      <c r="D5" s="12">
        <v>1</v>
      </c>
      <c r="E5" s="5">
        <v>52300</v>
      </c>
      <c r="F5" s="5">
        <f t="shared" si="1"/>
        <v>9937</v>
      </c>
      <c r="G5" s="5">
        <f t="shared" si="0"/>
        <v>62237</v>
      </c>
      <c r="H5" s="6">
        <f t="shared" ref="H5:H15" si="12">+G5*D5</f>
        <v>62237</v>
      </c>
      <c r="I5" s="5">
        <v>50067</v>
      </c>
      <c r="J5" s="5">
        <f t="shared" si="2"/>
        <v>9512.73</v>
      </c>
      <c r="K5" s="5">
        <f t="shared" si="3"/>
        <v>59579.729999999996</v>
      </c>
      <c r="L5" s="6">
        <f t="shared" si="4"/>
        <v>59579.729999999996</v>
      </c>
      <c r="M5" s="7">
        <v>49530</v>
      </c>
      <c r="N5" s="7">
        <f t="shared" si="5"/>
        <v>9410.7000000000007</v>
      </c>
      <c r="O5" s="7">
        <f t="shared" si="6"/>
        <v>58940.7</v>
      </c>
      <c r="P5" s="15">
        <f t="shared" si="7"/>
        <v>58940.7</v>
      </c>
      <c r="Q5" s="16">
        <f t="shared" si="8"/>
        <v>60252.476666666662</v>
      </c>
      <c r="R5" s="17">
        <f t="shared" si="9"/>
        <v>1427.3143733677689</v>
      </c>
      <c r="S5" s="20">
        <f t="shared" si="10"/>
        <v>2.3688891350708556E-2</v>
      </c>
      <c r="T5" s="21">
        <f t="shared" si="11"/>
        <v>60252.476666666662</v>
      </c>
    </row>
    <row r="6" spans="1:20" ht="25.5" x14ac:dyDescent="0.25">
      <c r="A6" s="10">
        <v>4</v>
      </c>
      <c r="B6" s="11" t="s">
        <v>13</v>
      </c>
      <c r="C6" s="12" t="s">
        <v>8</v>
      </c>
      <c r="D6" s="12">
        <v>1</v>
      </c>
      <c r="E6" s="5">
        <v>113000</v>
      </c>
      <c r="F6" s="5">
        <f t="shared" si="1"/>
        <v>21470</v>
      </c>
      <c r="G6" s="5">
        <f t="shared" si="0"/>
        <v>134470</v>
      </c>
      <c r="H6" s="6">
        <f t="shared" si="12"/>
        <v>134470</v>
      </c>
      <c r="I6" s="5">
        <v>93354</v>
      </c>
      <c r="J6" s="5">
        <f t="shared" si="2"/>
        <v>17737.259999999998</v>
      </c>
      <c r="K6" s="5">
        <f t="shared" si="3"/>
        <v>111091.26</v>
      </c>
      <c r="L6" s="6">
        <f t="shared" si="4"/>
        <v>111091.26</v>
      </c>
      <c r="M6" s="7">
        <v>90000</v>
      </c>
      <c r="N6" s="7">
        <f t="shared" si="5"/>
        <v>17100</v>
      </c>
      <c r="O6" s="7">
        <f t="shared" si="6"/>
        <v>107100</v>
      </c>
      <c r="P6" s="15">
        <f t="shared" si="7"/>
        <v>107100</v>
      </c>
      <c r="Q6" s="16">
        <f t="shared" si="8"/>
        <v>117553.75333333334</v>
      </c>
      <c r="R6" s="17">
        <f t="shared" si="9"/>
        <v>12072.06389596874</v>
      </c>
      <c r="S6" s="20">
        <f t="shared" si="10"/>
        <v>0.1026939893763954</v>
      </c>
      <c r="T6" s="21">
        <f t="shared" si="11"/>
        <v>117553.75333333334</v>
      </c>
    </row>
    <row r="7" spans="1:20" ht="25.5" x14ac:dyDescent="0.25">
      <c r="A7" s="10">
        <v>5</v>
      </c>
      <c r="B7" s="11" t="s">
        <v>14</v>
      </c>
      <c r="C7" s="12" t="s">
        <v>8</v>
      </c>
      <c r="D7" s="12">
        <v>1</v>
      </c>
      <c r="E7" s="5">
        <v>60900</v>
      </c>
      <c r="F7" s="5">
        <f t="shared" si="1"/>
        <v>11571</v>
      </c>
      <c r="G7" s="5">
        <f t="shared" si="0"/>
        <v>72471</v>
      </c>
      <c r="H7" s="6">
        <f t="shared" si="12"/>
        <v>72471</v>
      </c>
      <c r="I7" s="5">
        <v>57369</v>
      </c>
      <c r="J7" s="5">
        <f t="shared" si="2"/>
        <v>10900.11</v>
      </c>
      <c r="K7" s="5">
        <f t="shared" si="3"/>
        <v>68269.11</v>
      </c>
      <c r="L7" s="6">
        <f t="shared" si="4"/>
        <v>68269.11</v>
      </c>
      <c r="M7" s="7">
        <v>56500</v>
      </c>
      <c r="N7" s="7">
        <f t="shared" si="5"/>
        <v>10735</v>
      </c>
      <c r="O7" s="7">
        <f t="shared" si="6"/>
        <v>67235</v>
      </c>
      <c r="P7" s="15">
        <f t="shared" si="7"/>
        <v>67235</v>
      </c>
      <c r="Q7" s="16">
        <f t="shared" si="8"/>
        <v>69325.036666666667</v>
      </c>
      <c r="R7" s="17">
        <f t="shared" si="9"/>
        <v>2264.237891511304</v>
      </c>
      <c r="S7" s="20">
        <f t="shared" si="10"/>
        <v>3.2661185631943708E-2</v>
      </c>
      <c r="T7" s="21">
        <f t="shared" si="11"/>
        <v>69325.036666666667</v>
      </c>
    </row>
    <row r="8" spans="1:20" x14ac:dyDescent="0.25">
      <c r="A8" s="10">
        <v>6</v>
      </c>
      <c r="B8" s="11" t="s">
        <v>15</v>
      </c>
      <c r="C8" s="12" t="s">
        <v>8</v>
      </c>
      <c r="D8" s="12">
        <v>1</v>
      </c>
      <c r="E8" s="5">
        <v>5900</v>
      </c>
      <c r="F8" s="5">
        <f t="shared" si="1"/>
        <v>1121</v>
      </c>
      <c r="G8" s="5">
        <f t="shared" si="0"/>
        <v>7021</v>
      </c>
      <c r="H8" s="6">
        <f t="shared" si="12"/>
        <v>7021</v>
      </c>
      <c r="I8" s="5">
        <v>4068</v>
      </c>
      <c r="J8" s="5">
        <f t="shared" si="2"/>
        <v>772.92</v>
      </c>
      <c r="K8" s="5">
        <f t="shared" si="3"/>
        <v>4840.92</v>
      </c>
      <c r="L8" s="6">
        <f t="shared" si="4"/>
        <v>4840.92</v>
      </c>
      <c r="M8" s="7">
        <v>3800</v>
      </c>
      <c r="N8" s="7">
        <f t="shared" si="5"/>
        <v>722</v>
      </c>
      <c r="O8" s="7">
        <f t="shared" si="6"/>
        <v>4522</v>
      </c>
      <c r="P8" s="15">
        <f t="shared" si="7"/>
        <v>4522</v>
      </c>
      <c r="Q8" s="16">
        <f t="shared" si="8"/>
        <v>5461.3066666666664</v>
      </c>
      <c r="R8" s="17">
        <f t="shared" si="9"/>
        <v>1110.5283913925352</v>
      </c>
      <c r="S8" s="20">
        <f t="shared" si="10"/>
        <v>0.20334481456071599</v>
      </c>
      <c r="T8" s="21">
        <f t="shared" si="11"/>
        <v>5461.3066666666664</v>
      </c>
    </row>
    <row r="9" spans="1:20" x14ac:dyDescent="0.25">
      <c r="A9" s="10">
        <v>7</v>
      </c>
      <c r="B9" s="11" t="s">
        <v>16</v>
      </c>
      <c r="C9" s="12" t="s">
        <v>24</v>
      </c>
      <c r="D9" s="12">
        <v>1</v>
      </c>
      <c r="E9" s="5">
        <v>96000</v>
      </c>
      <c r="F9" s="5">
        <f t="shared" si="1"/>
        <v>18240</v>
      </c>
      <c r="G9" s="5">
        <f t="shared" si="0"/>
        <v>114240</v>
      </c>
      <c r="H9" s="6">
        <f t="shared" si="12"/>
        <v>114240</v>
      </c>
      <c r="I9" s="5">
        <v>83445</v>
      </c>
      <c r="J9" s="5">
        <f t="shared" si="2"/>
        <v>15854.550000000001</v>
      </c>
      <c r="K9" s="5">
        <f t="shared" si="3"/>
        <v>99299.55</v>
      </c>
      <c r="L9" s="6">
        <f t="shared" si="4"/>
        <v>99299.55</v>
      </c>
      <c r="M9" s="7">
        <v>80000</v>
      </c>
      <c r="N9" s="7">
        <f t="shared" si="5"/>
        <v>15200</v>
      </c>
      <c r="O9" s="7">
        <f t="shared" si="6"/>
        <v>95200</v>
      </c>
      <c r="P9" s="15">
        <f t="shared" si="7"/>
        <v>95200</v>
      </c>
      <c r="Q9" s="16">
        <f t="shared" si="8"/>
        <v>102913.18333333333</v>
      </c>
      <c r="R9" s="17">
        <f t="shared" si="9"/>
        <v>8182.2637210343901</v>
      </c>
      <c r="S9" s="20">
        <f t="shared" si="10"/>
        <v>7.950646803463686E-2</v>
      </c>
      <c r="T9" s="21">
        <f t="shared" si="11"/>
        <v>102913.18333333333</v>
      </c>
    </row>
    <row r="10" spans="1:20" ht="25.5" x14ac:dyDescent="0.25">
      <c r="A10" s="10">
        <v>8</v>
      </c>
      <c r="B10" s="11" t="s">
        <v>17</v>
      </c>
      <c r="C10" s="12" t="s">
        <v>24</v>
      </c>
      <c r="D10" s="12">
        <v>1</v>
      </c>
      <c r="E10" s="5">
        <v>235000</v>
      </c>
      <c r="F10" s="5">
        <f t="shared" si="1"/>
        <v>44650</v>
      </c>
      <c r="G10" s="5">
        <f t="shared" si="0"/>
        <v>279650</v>
      </c>
      <c r="H10" s="6">
        <f t="shared" si="12"/>
        <v>279650</v>
      </c>
      <c r="I10" s="5">
        <v>219044</v>
      </c>
      <c r="J10" s="5">
        <f t="shared" si="2"/>
        <v>41618.36</v>
      </c>
      <c r="K10" s="5">
        <f t="shared" si="3"/>
        <v>260662.36</v>
      </c>
      <c r="L10" s="6">
        <f t="shared" si="4"/>
        <v>260662.36</v>
      </c>
      <c r="M10" s="7">
        <v>215000</v>
      </c>
      <c r="N10" s="7">
        <f t="shared" si="5"/>
        <v>40850</v>
      </c>
      <c r="O10" s="7">
        <f t="shared" si="6"/>
        <v>255850</v>
      </c>
      <c r="P10" s="15">
        <f t="shared" si="7"/>
        <v>255850</v>
      </c>
      <c r="Q10" s="16">
        <f t="shared" si="8"/>
        <v>265387.45333333331</v>
      </c>
      <c r="R10" s="17">
        <f t="shared" si="9"/>
        <v>10274.722389000213</v>
      </c>
      <c r="S10" s="20">
        <f t="shared" si="10"/>
        <v>3.8715931216593363E-2</v>
      </c>
      <c r="T10" s="21">
        <f t="shared" si="11"/>
        <v>265387.45333333331</v>
      </c>
    </row>
    <row r="11" spans="1:20" ht="25.5" x14ac:dyDescent="0.25">
      <c r="A11" s="10">
        <v>9</v>
      </c>
      <c r="B11" s="11" t="s">
        <v>18</v>
      </c>
      <c r="C11" s="12" t="s">
        <v>24</v>
      </c>
      <c r="D11" s="12">
        <v>1</v>
      </c>
      <c r="E11" s="5">
        <v>621000</v>
      </c>
      <c r="F11" s="5">
        <f t="shared" si="1"/>
        <v>117990</v>
      </c>
      <c r="G11" s="5">
        <f t="shared" si="0"/>
        <v>738990</v>
      </c>
      <c r="H11" s="6">
        <f t="shared" si="12"/>
        <v>738990</v>
      </c>
      <c r="I11" s="5">
        <v>604980</v>
      </c>
      <c r="J11" s="5">
        <f t="shared" si="2"/>
        <v>114946.2</v>
      </c>
      <c r="K11" s="5">
        <f t="shared" si="3"/>
        <v>719926.2</v>
      </c>
      <c r="L11" s="6">
        <f t="shared" si="4"/>
        <v>719926.2</v>
      </c>
      <c r="M11" s="7">
        <v>600000</v>
      </c>
      <c r="N11" s="7">
        <f t="shared" si="5"/>
        <v>114000</v>
      </c>
      <c r="O11" s="7">
        <f t="shared" si="6"/>
        <v>714000</v>
      </c>
      <c r="P11" s="15">
        <f t="shared" si="7"/>
        <v>714000</v>
      </c>
      <c r="Q11" s="16">
        <f t="shared" si="8"/>
        <v>724305.4</v>
      </c>
      <c r="R11" s="17">
        <f t="shared" si="9"/>
        <v>10661.709352631975</v>
      </c>
      <c r="S11" s="20">
        <f t="shared" si="10"/>
        <v>1.4719908691322713E-2</v>
      </c>
      <c r="T11" s="21">
        <f t="shared" si="11"/>
        <v>724305.4</v>
      </c>
    </row>
    <row r="12" spans="1:20" ht="25.5" x14ac:dyDescent="0.25">
      <c r="A12" s="10">
        <v>10</v>
      </c>
      <c r="B12" s="11" t="s">
        <v>19</v>
      </c>
      <c r="C12" s="12" t="s">
        <v>24</v>
      </c>
      <c r="D12" s="12">
        <v>1</v>
      </c>
      <c r="E12" s="5">
        <v>1015000</v>
      </c>
      <c r="F12" s="5">
        <f t="shared" si="1"/>
        <v>192850</v>
      </c>
      <c r="G12" s="5">
        <f t="shared" si="0"/>
        <v>1207850</v>
      </c>
      <c r="H12" s="6">
        <f t="shared" si="12"/>
        <v>1207850</v>
      </c>
      <c r="I12" s="5">
        <v>990915</v>
      </c>
      <c r="J12" s="5">
        <f t="shared" si="2"/>
        <v>188273.85</v>
      </c>
      <c r="K12" s="5">
        <f t="shared" si="3"/>
        <v>1179188.8500000001</v>
      </c>
      <c r="L12" s="6">
        <f t="shared" si="4"/>
        <v>1179188.8500000001</v>
      </c>
      <c r="M12" s="7">
        <v>985000</v>
      </c>
      <c r="N12" s="7">
        <f t="shared" si="5"/>
        <v>187150</v>
      </c>
      <c r="O12" s="7">
        <f t="shared" si="6"/>
        <v>1172150</v>
      </c>
      <c r="P12" s="15">
        <f t="shared" si="7"/>
        <v>1172150</v>
      </c>
      <c r="Q12" s="16">
        <f t="shared" si="8"/>
        <v>1186396.2833333334</v>
      </c>
      <c r="R12" s="17">
        <f t="shared" si="9"/>
        <v>15439.836386025008</v>
      </c>
      <c r="S12" s="20">
        <f t="shared" si="10"/>
        <v>1.3014063347067133E-2</v>
      </c>
      <c r="T12" s="21">
        <f t="shared" si="11"/>
        <v>1186396.2833333334</v>
      </c>
    </row>
    <row r="13" spans="1:20" ht="25.5" x14ac:dyDescent="0.25">
      <c r="A13" s="10">
        <v>11</v>
      </c>
      <c r="B13" s="11" t="s">
        <v>20</v>
      </c>
      <c r="C13" s="12" t="s">
        <v>8</v>
      </c>
      <c r="D13" s="12">
        <v>1</v>
      </c>
      <c r="E13" s="5">
        <v>2465000</v>
      </c>
      <c r="F13" s="5">
        <f t="shared" si="1"/>
        <v>468350</v>
      </c>
      <c r="G13" s="5">
        <f t="shared" si="0"/>
        <v>2933350</v>
      </c>
      <c r="H13" s="6">
        <f t="shared" si="12"/>
        <v>2933350</v>
      </c>
      <c r="I13" s="5">
        <v>2049630</v>
      </c>
      <c r="J13" s="5">
        <f t="shared" si="2"/>
        <v>389429.7</v>
      </c>
      <c r="K13" s="5">
        <f t="shared" si="3"/>
        <v>2439059.7000000002</v>
      </c>
      <c r="L13" s="6">
        <f t="shared" si="4"/>
        <v>2439059.7000000002</v>
      </c>
      <c r="M13" s="7">
        <v>2046000</v>
      </c>
      <c r="N13" s="7">
        <f t="shared" si="5"/>
        <v>388740</v>
      </c>
      <c r="O13" s="7">
        <f t="shared" si="6"/>
        <v>2434740</v>
      </c>
      <c r="P13" s="15">
        <f t="shared" si="7"/>
        <v>2434740</v>
      </c>
      <c r="Q13" s="16">
        <f t="shared" si="8"/>
        <v>2602383.2333333334</v>
      </c>
      <c r="R13" s="17">
        <f t="shared" si="9"/>
        <v>234035.48937481441</v>
      </c>
      <c r="S13" s="20">
        <f t="shared" si="10"/>
        <v>8.9931216270189268E-2</v>
      </c>
      <c r="T13" s="21">
        <f t="shared" si="11"/>
        <v>2602383.2333333334</v>
      </c>
    </row>
    <row r="14" spans="1:20" ht="25.5" x14ac:dyDescent="0.25">
      <c r="A14" s="10">
        <v>12</v>
      </c>
      <c r="B14" s="11" t="s">
        <v>21</v>
      </c>
      <c r="C14" s="12" t="s">
        <v>8</v>
      </c>
      <c r="D14" s="12">
        <v>1</v>
      </c>
      <c r="E14" s="5">
        <v>1000000</v>
      </c>
      <c r="F14" s="5">
        <f t="shared" si="1"/>
        <v>190000</v>
      </c>
      <c r="G14" s="5">
        <f t="shared" si="0"/>
        <v>1190000</v>
      </c>
      <c r="H14" s="6">
        <f t="shared" si="12"/>
        <v>1190000</v>
      </c>
      <c r="I14" s="5">
        <v>990915</v>
      </c>
      <c r="J14" s="5">
        <f t="shared" si="2"/>
        <v>188273.85</v>
      </c>
      <c r="K14" s="5">
        <f t="shared" si="3"/>
        <v>1179188.8500000001</v>
      </c>
      <c r="L14" s="6">
        <f t="shared" si="4"/>
        <v>1179188.8500000001</v>
      </c>
      <c r="M14" s="7">
        <v>985000</v>
      </c>
      <c r="N14" s="7">
        <f t="shared" si="5"/>
        <v>187150</v>
      </c>
      <c r="O14" s="7">
        <f t="shared" si="6"/>
        <v>1172150</v>
      </c>
      <c r="P14" s="15">
        <f t="shared" si="7"/>
        <v>1172150</v>
      </c>
      <c r="Q14" s="16">
        <f t="shared" si="8"/>
        <v>1180446.2833333334</v>
      </c>
      <c r="R14" s="17">
        <f t="shared" si="9"/>
        <v>7341.2750455141513</v>
      </c>
      <c r="S14" s="20">
        <f t="shared" si="10"/>
        <v>6.2190674401413045E-3</v>
      </c>
      <c r="T14" s="21">
        <f t="shared" si="11"/>
        <v>1180446.2833333334</v>
      </c>
    </row>
    <row r="15" spans="1:20" ht="25.5" x14ac:dyDescent="0.25">
      <c r="A15" s="10">
        <v>13</v>
      </c>
      <c r="B15" s="11" t="s">
        <v>22</v>
      </c>
      <c r="C15" s="12" t="s">
        <v>25</v>
      </c>
      <c r="D15" s="13">
        <v>1</v>
      </c>
      <c r="E15" s="5">
        <v>52000</v>
      </c>
      <c r="F15" s="5">
        <f t="shared" si="1"/>
        <v>9880</v>
      </c>
      <c r="G15" s="5">
        <f t="shared" si="0"/>
        <v>61880</v>
      </c>
      <c r="H15" s="6">
        <f t="shared" si="12"/>
        <v>61880</v>
      </c>
      <c r="I15" s="5">
        <v>40680</v>
      </c>
      <c r="J15" s="5">
        <f t="shared" si="2"/>
        <v>7729.2</v>
      </c>
      <c r="K15" s="5">
        <f t="shared" si="3"/>
        <v>48409.2</v>
      </c>
      <c r="L15" s="6">
        <f>+K15*D15</f>
        <v>48409.2</v>
      </c>
      <c r="M15" s="7">
        <v>39000</v>
      </c>
      <c r="N15" s="7">
        <f t="shared" si="5"/>
        <v>7410</v>
      </c>
      <c r="O15" s="7">
        <f t="shared" si="6"/>
        <v>46410</v>
      </c>
      <c r="P15" s="15">
        <f t="shared" si="7"/>
        <v>46410</v>
      </c>
      <c r="Q15" s="16">
        <f t="shared" si="8"/>
        <v>52233.066666666673</v>
      </c>
      <c r="R15" s="17">
        <f t="shared" si="9"/>
        <v>6870.0651240645693</v>
      </c>
      <c r="S15" s="20">
        <f t="shared" si="10"/>
        <v>0.13152712567896777</v>
      </c>
      <c r="T15" s="21">
        <f t="shared" si="11"/>
        <v>52233.066666666673</v>
      </c>
    </row>
    <row r="16" spans="1:20" x14ac:dyDescent="0.25">
      <c r="A16" s="31" t="s">
        <v>9</v>
      </c>
      <c r="B16" s="32"/>
      <c r="C16" s="32"/>
      <c r="D16" s="32"/>
      <c r="E16" s="32"/>
      <c r="F16" s="32"/>
      <c r="G16" s="33"/>
      <c r="H16" s="8">
        <f>SUM(H3:H15)</f>
        <v>6806466.7999999998</v>
      </c>
      <c r="I16" s="31"/>
      <c r="J16" s="32"/>
      <c r="K16" s="33"/>
      <c r="L16" s="8">
        <f>SUM(L3:L15)</f>
        <v>6172973.8700000001</v>
      </c>
      <c r="M16" s="34"/>
      <c r="N16" s="35"/>
      <c r="O16" s="36"/>
      <c r="P16" s="9">
        <f>SUM(P3:P15)</f>
        <v>6131320.2999999998</v>
      </c>
      <c r="T16" s="22">
        <f>ROUND(SUM(T3:T15),0)</f>
        <v>6370254</v>
      </c>
    </row>
    <row r="18" spans="19:20" x14ac:dyDescent="0.25">
      <c r="S18" s="1"/>
      <c r="T18" s="1"/>
    </row>
    <row r="20" spans="19:20" x14ac:dyDescent="0.25">
      <c r="S20" s="1"/>
    </row>
    <row r="21" spans="19:20" x14ac:dyDescent="0.25">
      <c r="S21" s="3"/>
    </row>
    <row r="23" spans="19:20" x14ac:dyDescent="0.25">
      <c r="S23" s="1"/>
    </row>
    <row r="25" spans="19:20" x14ac:dyDescent="0.25">
      <c r="S25" s="2"/>
    </row>
  </sheetData>
  <mergeCells count="9">
    <mergeCell ref="I16:K16"/>
    <mergeCell ref="M16:O16"/>
    <mergeCell ref="A16:D16"/>
    <mergeCell ref="E16:G16"/>
    <mergeCell ref="Q1:S1"/>
    <mergeCell ref="I1:L1"/>
    <mergeCell ref="M1:P1"/>
    <mergeCell ref="E1:H1"/>
    <mergeCell ref="A1:D1"/>
  </mergeCells>
  <phoneticPr fontId="2" type="noConversion"/>
  <pageMargins left="0.7" right="0.7" top="0.75" bottom="0.75" header="0.3" footer="0.3"/>
  <pageSetup scale="20" orientation="landscape" r:id="rId1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Garzón</dc:creator>
  <cp:keywords/>
  <dc:description/>
  <cp:lastModifiedBy>Jeisson Cubillos</cp:lastModifiedBy>
  <cp:revision/>
  <dcterms:created xsi:type="dcterms:W3CDTF">2021-10-27T20:40:20Z</dcterms:created>
  <dcterms:modified xsi:type="dcterms:W3CDTF">2026-06-19T15:24:46Z</dcterms:modified>
  <cp:category/>
  <cp:contentStatus/>
</cp:coreProperties>
</file>