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22bc2b4caa3ddba/Documentos/2. EBEJICO/2026/PAE 2026/Otrosi 2 30062026/Version Final/"/>
    </mc:Choice>
  </mc:AlternateContent>
  <xr:revisionPtr revIDLastSave="0" documentId="8_{81D19623-9AD0-486A-9025-C1C700C35A06}" xr6:coauthVersionLast="47" xr6:coauthVersionMax="47" xr10:uidLastSave="{00000000-0000-0000-0000-000000000000}"/>
  <bookViews>
    <workbookView xWindow="-108" yWindow="-108" windowWidth="23256" windowHeight="12456" xr2:uid="{01C6B333-4BA1-496D-B53C-E4B5D141864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53" i="1" l="1"/>
  <c r="G53" i="1"/>
  <c r="F53" i="1"/>
  <c r="H10" i="1"/>
  <c r="G10" i="1"/>
  <c r="E60" i="1"/>
  <c r="D60" i="1"/>
  <c r="C60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6" i="1"/>
  <c r="F37" i="1" s="1"/>
  <c r="F33" i="1"/>
  <c r="F32" i="1"/>
  <c r="F31" i="1"/>
  <c r="F30" i="1"/>
  <c r="D27" i="1"/>
  <c r="F27" i="1" s="1"/>
  <c r="D26" i="1"/>
  <c r="F26" i="1" s="1"/>
  <c r="D25" i="1"/>
  <c r="F25" i="1" s="1"/>
  <c r="D22" i="1"/>
  <c r="F22" i="1" s="1"/>
  <c r="D21" i="1"/>
  <c r="F21" i="1" s="1"/>
  <c r="D20" i="1"/>
  <c r="F20" i="1" s="1"/>
  <c r="D17" i="1"/>
  <c r="F17" i="1" s="1"/>
  <c r="D16" i="1"/>
  <c r="F16" i="1" s="1"/>
  <c r="D15" i="1"/>
  <c r="F15" i="1" s="1"/>
  <c r="D14" i="1"/>
  <c r="F14" i="1" s="1"/>
  <c r="D13" i="1"/>
  <c r="F13" i="1" s="1"/>
  <c r="D7" i="1"/>
  <c r="F7" i="1" s="1"/>
  <c r="D6" i="1"/>
  <c r="D8" i="1" s="1"/>
  <c r="F23" i="1" l="1"/>
  <c r="D9" i="1"/>
  <c r="F9" i="1" s="1"/>
  <c r="F8" i="1"/>
  <c r="F28" i="1"/>
  <c r="F18" i="1"/>
  <c r="F6" i="1"/>
  <c r="F34" i="1"/>
  <c r="F10" i="1" l="1"/>
</calcChain>
</file>

<file path=xl/sharedStrings.xml><?xml version="1.0" encoding="utf-8"?>
<sst xmlns="http://schemas.openxmlformats.org/spreadsheetml/2006/main" count="74" uniqueCount="53">
  <si>
    <t>FICHA TECNICA OTRO SI 2- MUNICIPIO</t>
  </si>
  <si>
    <t>FICHA TECNICA PROGRAMA DE ALIMENTACION ESCOLAOR (PAE)</t>
  </si>
  <si>
    <t xml:space="preserve">ITEM </t>
  </si>
  <si>
    <t>DESCRIPCIÓN / UNIDAD DE MEDIDA</t>
  </si>
  <si>
    <t>CANTIDAD</t>
  </si>
  <si>
    <t>VALOR UNITARIO</t>
  </si>
  <si>
    <t>VALOR TOTAL</t>
  </si>
  <si>
    <t>GOBERNACION</t>
  </si>
  <si>
    <t xml:space="preserve">MUNICIPIO </t>
  </si>
  <si>
    <t xml:space="preserve">OPERACIÓN DEL PAE </t>
  </si>
  <si>
    <t xml:space="preserve">MANIPULADORAS DE ALIMENTOS </t>
  </si>
  <si>
    <t xml:space="preserve">Examen de frotis faringeo, KOH uñas, coprologico, </t>
  </si>
  <si>
    <t xml:space="preserve">examen medico laboral </t>
  </si>
  <si>
    <t>Valor compra de uniformes para manipuladoras de alimentos (gorro, camisa con cierre, pantalón, zapata con suela antideslizante, tapabocas)</t>
  </si>
  <si>
    <t>costos indirectos, Seguros, papeleria, transferecia.</t>
  </si>
  <si>
    <t>Combustible 40 lb</t>
  </si>
  <si>
    <t xml:space="preserve">Escoba </t>
  </si>
  <si>
    <t>Trapero</t>
  </si>
  <si>
    <t>Cepillo de mano</t>
  </si>
  <si>
    <t>Esponja Plástica doble uso</t>
  </si>
  <si>
    <t>Crema Lavaplatos x 3000 gr</t>
  </si>
  <si>
    <t>Esponja Malla</t>
  </si>
  <si>
    <t>Hipoclorito por 3.700 ml</t>
  </si>
  <si>
    <t>Detergente en Polvo x 4k</t>
  </si>
  <si>
    <t>Jabón Antibacterial líquido x 1000 ml</t>
  </si>
  <si>
    <t>Papel higiénico x 4 rollos</t>
  </si>
  <si>
    <t>Esponja inoxidable x 3</t>
  </si>
  <si>
    <t>Toallas de Tela</t>
  </si>
  <si>
    <t>VALOR TOTAL DEL CONTRATO</t>
  </si>
  <si>
    <t xml:space="preserve">APORTES </t>
  </si>
  <si>
    <t>ITEMS</t>
  </si>
  <si>
    <t>MUNICIPIO</t>
  </si>
  <si>
    <t xml:space="preserve">CONVENIO 01 </t>
  </si>
  <si>
    <t xml:space="preserve">ADICION 01 </t>
  </si>
  <si>
    <t xml:space="preserve">TOTAL </t>
  </si>
  <si>
    <t xml:space="preserve">Valor aporte Gobernación de Antioquia ración sitio regular E racion industrializada* 165 dias 900 cupos </t>
  </si>
  <si>
    <t xml:space="preserve">Valor aporte Gobernación de Antioquia ración Jornada unica *165 dias *230 cupos </t>
  </si>
  <si>
    <r>
      <t xml:space="preserve">Valor aporte  ajuste al valor de la ración *165 dias </t>
    </r>
    <r>
      <rPr>
        <sz val="9"/>
        <color rgb="FFFF0000"/>
        <rFont val="Abadi ExtraLight"/>
        <family val="2"/>
      </rPr>
      <t>1130</t>
    </r>
    <r>
      <rPr>
        <sz val="9"/>
        <color theme="1"/>
        <rFont val="Abadi ExtraLight"/>
        <family val="2"/>
      </rPr>
      <t xml:space="preserve"> cupos </t>
    </r>
  </si>
  <si>
    <t xml:space="preserve">MANIPULADORAS DE ENERO A 15 DE JULIO -118 DIAS </t>
  </si>
  <si>
    <t>valor día manipuladoras de 4 horas-19 *108</t>
  </si>
  <si>
    <t>valor día manipuladoras de 5 horas 5*108</t>
  </si>
  <si>
    <t>valor día manipuladoras de 7 horas 7 *108</t>
  </si>
  <si>
    <t>valor día manipuladoras de 5 horas 1*32</t>
  </si>
  <si>
    <t>valor día manipuladoras de 7 horas 1 *32</t>
  </si>
  <si>
    <t>MANIPULADORAS DESDE EL 16 DE JULIO -118 DIAS</t>
  </si>
  <si>
    <t>valor día manipuladoras de 4 horas-19 *10</t>
  </si>
  <si>
    <t>valor día manipuladoras de 5 horas 5*10</t>
  </si>
  <si>
    <t>valor día manipuladoras de 7 horas 7 *10</t>
  </si>
  <si>
    <t>MANIPULADORAS DESDE EL 16 DE JULIO ADICION DE 23 DIAS +15 DIAS MAS= 38</t>
  </si>
  <si>
    <t>valor día manipuladoras de 4 horas-19 *44</t>
  </si>
  <si>
    <t>valor día manipuladoras de 5 horas 5*44</t>
  </si>
  <si>
    <t>valor día manipuladoras de 7 horas 7 *44</t>
  </si>
  <si>
    <r>
      <t xml:space="preserve">Valor Aporte  para el transporte y logistica de entrega de los víveres al municipio. *165 dias </t>
    </r>
    <r>
      <rPr>
        <sz val="9"/>
        <color rgb="FFFF0000"/>
        <rFont val="Abadi ExtraLight"/>
        <family val="2"/>
      </rPr>
      <t>1130</t>
    </r>
    <r>
      <rPr>
        <sz val="9"/>
        <color theme="1"/>
        <rFont val="Abadi ExtraLight"/>
        <family val="2"/>
      </rPr>
      <t xml:space="preserve"> cupos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</si>
</sst>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badi ExtraLight"/>
      <family val="2"/>
    </font>
    <font>
      <b/>
      <sz val="9"/>
      <color theme="1"/>
      <name val="Abadi ExtraLight"/>
      <family val="2"/>
    </font>
    <font>
      <sz val="9"/>
      <name val="Abadi ExtraLight"/>
      <family val="2"/>
    </font>
    <font>
      <sz val="9"/>
      <color rgb="FFFF0000"/>
      <name val="Abadi ExtraLight"/>
      <family val="2"/>
    </font>
    <font>
      <sz val="9"/>
      <color rgb="FF000000"/>
      <name val="Abadi ExtraLight"/>
      <family val="2"/>
    </font>
    <font>
      <sz val="8"/>
      <color theme="1"/>
      <name val="Abadi ExtraLight"/>
      <family val="2"/>
    </font>
    <font>
      <sz val="8"/>
      <name val="Abadi ExtraLight"/>
      <family val="2"/>
    </font>
    <font>
      <sz val="8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7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top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4" borderId="9" xfId="0" applyFont="1" applyFill="1" applyBorder="1" applyAlignment="1">
      <alignment vertical="center"/>
    </xf>
    <xf numFmtId="164" fontId="2" fillId="0" borderId="9" xfId="1" applyNumberFormat="1" applyFont="1" applyBorder="1" applyAlignment="1">
      <alignment vertical="center"/>
    </xf>
    <xf numFmtId="0" fontId="2" fillId="4" borderId="9" xfId="0" applyFont="1" applyFill="1" applyBorder="1" applyAlignment="1">
      <alignment vertical="center" wrapText="1"/>
    </xf>
    <xf numFmtId="0" fontId="2" fillId="0" borderId="9" xfId="0" applyFont="1" applyBorder="1" applyAlignment="1">
      <alignment horizontal="left" vertical="center"/>
    </xf>
    <xf numFmtId="8" fontId="2" fillId="6" borderId="9" xfId="0" applyNumberFormat="1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4" borderId="9" xfId="2" applyFont="1" applyFill="1" applyBorder="1" applyAlignment="1">
      <alignment vertical="center"/>
    </xf>
    <xf numFmtId="8" fontId="2" fillId="4" borderId="9" xfId="0" applyNumberFormat="1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2" fillId="4" borderId="20" xfId="2" applyFont="1" applyFill="1" applyBorder="1" applyAlignment="1">
      <alignment vertical="center"/>
    </xf>
    <xf numFmtId="8" fontId="2" fillId="4" borderId="20" xfId="0" applyNumberFormat="1" applyFont="1" applyFill="1" applyBorder="1" applyAlignment="1">
      <alignment vertical="center"/>
    </xf>
    <xf numFmtId="0" fontId="2" fillId="0" borderId="0" xfId="0" applyFont="1"/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left" vertical="center"/>
    </xf>
    <xf numFmtId="44" fontId="2" fillId="4" borderId="9" xfId="1" applyFont="1" applyFill="1" applyBorder="1" applyAlignment="1">
      <alignment vertical="center"/>
    </xf>
    <xf numFmtId="44" fontId="2" fillId="0" borderId="9" xfId="0" applyNumberFormat="1" applyFont="1" applyBorder="1"/>
    <xf numFmtId="44" fontId="2" fillId="6" borderId="9" xfId="0" applyNumberFormat="1" applyFont="1" applyFill="1" applyBorder="1" applyAlignment="1">
      <alignment vertical="center"/>
    </xf>
    <xf numFmtId="0" fontId="2" fillId="0" borderId="9" xfId="0" applyFont="1" applyBorder="1"/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44" fontId="2" fillId="0" borderId="9" xfId="1" applyFont="1" applyBorder="1" applyAlignment="1"/>
    <xf numFmtId="0" fontId="4" fillId="3" borderId="9" xfId="0" applyFont="1" applyFill="1" applyBorder="1" applyAlignment="1">
      <alignment vertical="top"/>
    </xf>
    <xf numFmtId="0" fontId="0" fillId="4" borderId="9" xfId="0" applyFill="1" applyBorder="1"/>
    <xf numFmtId="44" fontId="0" fillId="4" borderId="9" xfId="1" applyFont="1" applyFill="1" applyBorder="1" applyAlignment="1"/>
    <xf numFmtId="44" fontId="0" fillId="4" borderId="9" xfId="1" applyFont="1" applyFill="1" applyBorder="1"/>
    <xf numFmtId="44" fontId="0" fillId="4" borderId="9" xfId="0" applyNumberFormat="1" applyFill="1" applyBorder="1"/>
    <xf numFmtId="0" fontId="0" fillId="4" borderId="0" xfId="0" applyFill="1"/>
    <xf numFmtId="0" fontId="2" fillId="0" borderId="14" xfId="0" applyFont="1" applyBorder="1"/>
    <xf numFmtId="0" fontId="3" fillId="0" borderId="9" xfId="0" applyFont="1" applyBorder="1"/>
    <xf numFmtId="0" fontId="3" fillId="0" borderId="15" xfId="0" applyFont="1" applyBorder="1"/>
    <xf numFmtId="44" fontId="2" fillId="0" borderId="0" xfId="1" applyFont="1" applyAlignment="1"/>
    <xf numFmtId="44" fontId="2" fillId="0" borderId="15" xfId="1" applyFont="1" applyBorder="1" applyAlignment="1"/>
    <xf numFmtId="165" fontId="2" fillId="0" borderId="14" xfId="0" applyNumberFormat="1" applyFont="1" applyBorder="1"/>
    <xf numFmtId="44" fontId="2" fillId="0" borderId="0" xfId="0" applyNumberFormat="1" applyFont="1"/>
    <xf numFmtId="0" fontId="2" fillId="0" borderId="16" xfId="0" applyFont="1" applyBorder="1"/>
    <xf numFmtId="44" fontId="3" fillId="8" borderId="17" xfId="0" applyNumberFormat="1" applyFont="1" applyFill="1" applyBorder="1"/>
    <xf numFmtId="44" fontId="3" fillId="8" borderId="18" xfId="1" applyFont="1" applyFill="1" applyBorder="1" applyAlignment="1"/>
    <xf numFmtId="164" fontId="2" fillId="0" borderId="9" xfId="1" applyNumberFormat="1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8" fontId="2" fillId="0" borderId="9" xfId="0" applyNumberFormat="1" applyFont="1" applyBorder="1" applyAlignment="1">
      <alignment vertical="center"/>
    </xf>
    <xf numFmtId="8" fontId="2" fillId="0" borderId="9" xfId="0" applyNumberFormat="1" applyFont="1" applyBorder="1"/>
    <xf numFmtId="164" fontId="4" fillId="2" borderId="9" xfId="0" applyNumberFormat="1" applyFont="1" applyFill="1" applyBorder="1" applyAlignment="1">
      <alignment vertical="top"/>
    </xf>
    <xf numFmtId="44" fontId="2" fillId="2" borderId="9" xfId="0" applyNumberFormat="1" applyFont="1" applyFill="1" applyBorder="1" applyAlignment="1">
      <alignment vertical="center"/>
    </xf>
    <xf numFmtId="165" fontId="4" fillId="2" borderId="9" xfId="0" applyNumberFormat="1" applyFont="1" applyFill="1" applyBorder="1" applyAlignment="1">
      <alignment vertical="top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5" borderId="9" xfId="0" applyFont="1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164" fontId="7" fillId="0" borderId="9" xfId="1" applyNumberFormat="1" applyFont="1" applyFill="1" applyBorder="1" applyAlignment="1">
      <alignment vertical="center"/>
    </xf>
    <xf numFmtId="164" fontId="8" fillId="2" borderId="9" xfId="0" applyNumberFormat="1" applyFont="1" applyFill="1" applyBorder="1" applyAlignment="1">
      <alignment vertical="top"/>
    </xf>
    <xf numFmtId="0" fontId="7" fillId="0" borderId="9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8" fontId="7" fillId="0" borderId="9" xfId="0" applyNumberFormat="1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165" fontId="8" fillId="0" borderId="9" xfId="0" applyNumberFormat="1" applyFont="1" applyBorder="1" applyAlignment="1">
      <alignment vertical="top"/>
    </xf>
    <xf numFmtId="44" fontId="7" fillId="0" borderId="9" xfId="0" applyNumberFormat="1" applyFont="1" applyBorder="1"/>
    <xf numFmtId="44" fontId="7" fillId="2" borderId="9" xfId="0" applyNumberFormat="1" applyFont="1" applyFill="1" applyBorder="1" applyAlignment="1">
      <alignment vertical="center"/>
    </xf>
    <xf numFmtId="165" fontId="8" fillId="2" borderId="9" xfId="0" applyNumberFormat="1" applyFont="1" applyFill="1" applyBorder="1" applyAlignment="1">
      <alignment vertical="top"/>
    </xf>
    <xf numFmtId="0" fontId="9" fillId="0" borderId="0" xfId="0" applyFont="1"/>
    <xf numFmtId="165" fontId="2" fillId="9" borderId="0" xfId="0" applyNumberFormat="1" applyFont="1" applyFill="1"/>
  </cellXfs>
  <cellStyles count="3">
    <cellStyle name="Moneda" xfId="1" builtinId="4"/>
    <cellStyle name="Normal" xfId="0" builtinId="0"/>
    <cellStyle name="Normal 2" xfId="2" xr:uid="{5484C25E-4016-4562-8471-22C149EB89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6E8B3-9621-44BA-B6B6-15A121CB1651}">
  <dimension ref="A1:H60"/>
  <sheetViews>
    <sheetView tabSelected="1" topLeftCell="A54" workbookViewId="0">
      <selection activeCell="C68" sqref="C68"/>
    </sheetView>
  </sheetViews>
  <sheetFormatPr baseColWidth="10" defaultRowHeight="14.4" x14ac:dyDescent="0.3"/>
  <cols>
    <col min="3" max="3" width="41.88671875" customWidth="1"/>
    <col min="4" max="4" width="19.77734375" customWidth="1"/>
    <col min="5" max="5" width="17.44140625" customWidth="1"/>
    <col min="6" max="6" width="17.77734375" customWidth="1"/>
    <col min="7" max="7" width="18.6640625" customWidth="1"/>
    <col min="8" max="8" width="13" style="88" customWidth="1"/>
  </cols>
  <sheetData>
    <row r="1" spans="1:8" x14ac:dyDescent="0.3">
      <c r="A1" s="59" t="s">
        <v>0</v>
      </c>
      <c r="B1" s="60"/>
      <c r="C1" s="60"/>
      <c r="D1" s="60"/>
      <c r="E1" s="60"/>
      <c r="F1" s="60"/>
      <c r="G1" s="1"/>
      <c r="H1" s="73"/>
    </row>
    <row r="2" spans="1:8" x14ac:dyDescent="0.3">
      <c r="A2" s="61"/>
      <c r="B2" s="62"/>
      <c r="C2" s="62"/>
      <c r="D2" s="62"/>
      <c r="E2" s="62"/>
      <c r="F2" s="62"/>
      <c r="G2" s="2"/>
      <c r="H2" s="74"/>
    </row>
    <row r="3" spans="1:8" x14ac:dyDescent="0.3">
      <c r="A3" s="63"/>
      <c r="B3" s="64"/>
      <c r="C3" s="64"/>
      <c r="D3" s="64"/>
      <c r="E3" s="64"/>
      <c r="F3" s="64"/>
      <c r="G3" s="3"/>
      <c r="H3" s="75"/>
    </row>
    <row r="4" spans="1:8" x14ac:dyDescent="0.3">
      <c r="A4" s="65" t="s">
        <v>1</v>
      </c>
      <c r="B4" s="65"/>
      <c r="C4" s="65"/>
      <c r="D4" s="65"/>
      <c r="E4" s="65"/>
      <c r="F4" s="65"/>
      <c r="G4" s="4"/>
      <c r="H4" s="76"/>
    </row>
    <row r="5" spans="1:8" x14ac:dyDescent="0.3">
      <c r="A5" s="5"/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6" t="s">
        <v>7</v>
      </c>
      <c r="H5" s="77" t="s">
        <v>8</v>
      </c>
    </row>
    <row r="6" spans="1:8" ht="24" x14ac:dyDescent="0.3">
      <c r="A6" s="66" t="s">
        <v>9</v>
      </c>
      <c r="B6" s="7">
        <v>1</v>
      </c>
      <c r="C6" s="8" t="s">
        <v>35</v>
      </c>
      <c r="D6" s="9">
        <f>900*148</f>
        <v>133200</v>
      </c>
      <c r="E6" s="10">
        <v>3530.1</v>
      </c>
      <c r="F6" s="10">
        <f>+D6*E6</f>
        <v>470209320</v>
      </c>
      <c r="G6" s="10">
        <v>470209320</v>
      </c>
      <c r="H6" s="78">
        <v>0</v>
      </c>
    </row>
    <row r="7" spans="1:8" ht="24" x14ac:dyDescent="0.3">
      <c r="A7" s="66"/>
      <c r="B7" s="7"/>
      <c r="C7" s="8" t="s">
        <v>36</v>
      </c>
      <c r="D7" s="9">
        <f>230*148</f>
        <v>34040</v>
      </c>
      <c r="E7" s="10">
        <v>4924</v>
      </c>
      <c r="F7" s="10">
        <f t="shared" ref="F7:F9" si="0">+D7*E7</f>
        <v>167612960</v>
      </c>
      <c r="G7" s="49">
        <v>167612960</v>
      </c>
      <c r="H7" s="78">
        <v>0</v>
      </c>
    </row>
    <row r="8" spans="1:8" ht="24" x14ac:dyDescent="0.3">
      <c r="A8" s="66"/>
      <c r="B8" s="7">
        <v>2</v>
      </c>
      <c r="C8" s="8" t="s">
        <v>37</v>
      </c>
      <c r="D8" s="7">
        <f>SUM(D6:D7)</f>
        <v>167240</v>
      </c>
      <c r="E8" s="10">
        <v>117.5</v>
      </c>
      <c r="F8" s="10">
        <f t="shared" si="0"/>
        <v>19650700</v>
      </c>
      <c r="G8" s="49">
        <v>0</v>
      </c>
      <c r="H8" s="78">
        <v>19650700</v>
      </c>
    </row>
    <row r="9" spans="1:8" ht="36" x14ac:dyDescent="0.3">
      <c r="A9" s="66"/>
      <c r="B9" s="9">
        <v>3</v>
      </c>
      <c r="C9" s="11" t="s">
        <v>52</v>
      </c>
      <c r="D9" s="7">
        <f>+D8</f>
        <v>167240</v>
      </c>
      <c r="E9" s="10">
        <v>385.67</v>
      </c>
      <c r="F9" s="10">
        <f t="shared" si="0"/>
        <v>64499450.800000004</v>
      </c>
      <c r="G9" s="49">
        <v>64499450</v>
      </c>
      <c r="H9" s="78">
        <v>0</v>
      </c>
    </row>
    <row r="10" spans="1:8" x14ac:dyDescent="0.3">
      <c r="A10" s="12"/>
      <c r="B10" s="7"/>
      <c r="C10" s="67"/>
      <c r="D10" s="67"/>
      <c r="E10" s="67"/>
      <c r="F10" s="13">
        <f>SUM(F6:F9)</f>
        <v>721972430.79999995</v>
      </c>
      <c r="G10" s="53">
        <f>SUM(G6:G9)</f>
        <v>702321730</v>
      </c>
      <c r="H10" s="79">
        <f>SUM(H6:H9)</f>
        <v>19650700</v>
      </c>
    </row>
    <row r="11" spans="1:8" x14ac:dyDescent="0.3">
      <c r="A11" s="5"/>
      <c r="B11" s="14" t="s">
        <v>2</v>
      </c>
      <c r="C11" s="14" t="s">
        <v>3</v>
      </c>
      <c r="D11" s="14" t="s">
        <v>4</v>
      </c>
      <c r="E11" s="14" t="s">
        <v>5</v>
      </c>
      <c r="F11" s="14" t="s">
        <v>6</v>
      </c>
      <c r="G11" s="7"/>
      <c r="H11" s="80"/>
    </row>
    <row r="12" spans="1:8" x14ac:dyDescent="0.3">
      <c r="A12" s="5"/>
      <c r="B12" s="68" t="s">
        <v>38</v>
      </c>
      <c r="C12" s="69"/>
      <c r="D12" s="69"/>
      <c r="E12" s="69"/>
      <c r="F12" s="69"/>
      <c r="G12" s="50"/>
      <c r="H12" s="81"/>
    </row>
    <row r="13" spans="1:8" x14ac:dyDescent="0.3">
      <c r="A13" s="70" t="s">
        <v>10</v>
      </c>
      <c r="B13" s="7">
        <v>5</v>
      </c>
      <c r="C13" s="9" t="s">
        <v>39</v>
      </c>
      <c r="D13" s="15">
        <f>19*108</f>
        <v>2052</v>
      </c>
      <c r="E13" s="16">
        <v>68966</v>
      </c>
      <c r="F13" s="16">
        <f>+D13*E13</f>
        <v>141518232</v>
      </c>
      <c r="G13" s="51"/>
      <c r="H13" s="82"/>
    </row>
    <row r="14" spans="1:8" x14ac:dyDescent="0.3">
      <c r="A14" s="71"/>
      <c r="B14" s="7">
        <v>6</v>
      </c>
      <c r="C14" s="9" t="s">
        <v>40</v>
      </c>
      <c r="D14" s="15">
        <f>5*108+32</f>
        <v>572</v>
      </c>
      <c r="E14" s="16">
        <v>78611</v>
      </c>
      <c r="F14" s="16">
        <f>+D14*E14</f>
        <v>44965492</v>
      </c>
      <c r="G14" s="51"/>
      <c r="H14" s="82"/>
    </row>
    <row r="15" spans="1:8" x14ac:dyDescent="0.3">
      <c r="A15" s="71"/>
      <c r="B15" s="7">
        <v>8</v>
      </c>
      <c r="C15" s="9" t="s">
        <v>41</v>
      </c>
      <c r="D15" s="15">
        <f>7*108+32</f>
        <v>788</v>
      </c>
      <c r="E15" s="16">
        <v>100676</v>
      </c>
      <c r="F15" s="16">
        <f>+D15*E15</f>
        <v>79332688</v>
      </c>
      <c r="G15" s="51"/>
      <c r="H15" s="82"/>
    </row>
    <row r="16" spans="1:8" x14ac:dyDescent="0.3">
      <c r="A16" s="71"/>
      <c r="B16" s="7">
        <v>6</v>
      </c>
      <c r="C16" s="9" t="s">
        <v>42</v>
      </c>
      <c r="D16" s="15">
        <f>1*32</f>
        <v>32</v>
      </c>
      <c r="E16" s="16">
        <v>78611</v>
      </c>
      <c r="F16" s="16">
        <f>+D16*E16</f>
        <v>2515552</v>
      </c>
      <c r="G16" s="51"/>
      <c r="H16" s="82"/>
    </row>
    <row r="17" spans="1:8" x14ac:dyDescent="0.3">
      <c r="A17" s="71"/>
      <c r="B17" s="7">
        <v>8</v>
      </c>
      <c r="C17" s="9" t="s">
        <v>43</v>
      </c>
      <c r="D17" s="15">
        <f>1*32</f>
        <v>32</v>
      </c>
      <c r="E17" s="16">
        <v>100676</v>
      </c>
      <c r="F17" s="16">
        <f>+D17*E17</f>
        <v>3221632</v>
      </c>
      <c r="G17" s="51"/>
      <c r="H17" s="82"/>
    </row>
    <row r="18" spans="1:8" x14ac:dyDescent="0.3">
      <c r="A18" s="71"/>
      <c r="B18" s="17"/>
      <c r="C18" s="18"/>
      <c r="D18" s="19"/>
      <c r="E18" s="20"/>
      <c r="F18" s="13">
        <f>SUM(F13:F17)</f>
        <v>271553596</v>
      </c>
      <c r="G18" s="53">
        <v>271553596</v>
      </c>
      <c r="H18" s="79">
        <v>0</v>
      </c>
    </row>
    <row r="19" spans="1:8" x14ac:dyDescent="0.3">
      <c r="A19" s="71"/>
      <c r="B19" s="68" t="s">
        <v>44</v>
      </c>
      <c r="C19" s="69"/>
      <c r="D19" s="69"/>
      <c r="E19" s="69"/>
      <c r="F19" s="69"/>
      <c r="G19" s="50"/>
      <c r="H19" s="81"/>
    </row>
    <row r="20" spans="1:8" x14ac:dyDescent="0.3">
      <c r="A20" s="71"/>
      <c r="B20" s="7">
        <v>5</v>
      </c>
      <c r="C20" s="9" t="s">
        <v>45</v>
      </c>
      <c r="D20" s="15">
        <f>19*10</f>
        <v>190</v>
      </c>
      <c r="E20" s="16">
        <v>71110</v>
      </c>
      <c r="F20" s="16">
        <f>+D20*E20</f>
        <v>13510900</v>
      </c>
      <c r="G20" s="51"/>
      <c r="H20" s="83"/>
    </row>
    <row r="21" spans="1:8" x14ac:dyDescent="0.3">
      <c r="A21" s="71"/>
      <c r="B21" s="7">
        <v>6</v>
      </c>
      <c r="C21" s="9" t="s">
        <v>46</v>
      </c>
      <c r="D21" s="15">
        <f>5*10</f>
        <v>50</v>
      </c>
      <c r="E21" s="16">
        <v>81237</v>
      </c>
      <c r="F21" s="16">
        <f>+D21*E21</f>
        <v>4061850</v>
      </c>
      <c r="G21" s="51"/>
      <c r="H21" s="82"/>
    </row>
    <row r="22" spans="1:8" x14ac:dyDescent="0.3">
      <c r="A22" s="71"/>
      <c r="B22" s="7">
        <v>8</v>
      </c>
      <c r="C22" s="9" t="s">
        <v>47</v>
      </c>
      <c r="D22" s="15">
        <f>7*10</f>
        <v>70</v>
      </c>
      <c r="E22" s="16">
        <v>104353</v>
      </c>
      <c r="F22" s="16">
        <f t="shared" ref="F22" si="1">+D22*E22</f>
        <v>7304710</v>
      </c>
      <c r="G22" s="51"/>
      <c r="H22" s="82"/>
    </row>
    <row r="23" spans="1:8" x14ac:dyDescent="0.3">
      <c r="A23" s="71"/>
      <c r="B23" s="21"/>
      <c r="C23" s="21"/>
      <c r="D23" s="21"/>
      <c r="E23" s="21"/>
      <c r="F23" s="13">
        <f>SUM(F20:F22)</f>
        <v>24877460</v>
      </c>
      <c r="G23" s="53">
        <v>24877460</v>
      </c>
      <c r="H23" s="79">
        <v>0</v>
      </c>
    </row>
    <row r="24" spans="1:8" x14ac:dyDescent="0.3">
      <c r="A24" s="71"/>
      <c r="B24" s="68" t="s">
        <v>48</v>
      </c>
      <c r="C24" s="69"/>
      <c r="D24" s="69"/>
      <c r="E24" s="69"/>
      <c r="F24" s="69"/>
      <c r="G24" s="50"/>
      <c r="H24" s="81"/>
    </row>
    <row r="25" spans="1:8" x14ac:dyDescent="0.3">
      <c r="A25" s="71"/>
      <c r="B25" s="7">
        <v>5</v>
      </c>
      <c r="C25" s="9" t="s">
        <v>49</v>
      </c>
      <c r="D25" s="15">
        <f>19*38</f>
        <v>722</v>
      </c>
      <c r="E25" s="16">
        <v>71110</v>
      </c>
      <c r="F25" s="16">
        <f>+D25*E25</f>
        <v>51341420</v>
      </c>
      <c r="G25" s="51"/>
      <c r="H25" s="83"/>
    </row>
    <row r="26" spans="1:8" x14ac:dyDescent="0.3">
      <c r="A26" s="71"/>
      <c r="B26" s="7">
        <v>6</v>
      </c>
      <c r="C26" s="9" t="s">
        <v>50</v>
      </c>
      <c r="D26" s="15">
        <f>5*38</f>
        <v>190</v>
      </c>
      <c r="E26" s="16">
        <v>81237</v>
      </c>
      <c r="F26" s="16">
        <f>+D26*E26</f>
        <v>15435030</v>
      </c>
      <c r="G26" s="51"/>
      <c r="H26" s="82"/>
    </row>
    <row r="27" spans="1:8" x14ac:dyDescent="0.3">
      <c r="A27" s="71"/>
      <c r="B27" s="7">
        <v>8</v>
      </c>
      <c r="C27" s="9" t="s">
        <v>51</v>
      </c>
      <c r="D27" s="15">
        <f>7*38</f>
        <v>266</v>
      </c>
      <c r="E27" s="16">
        <v>104353</v>
      </c>
      <c r="F27" s="16">
        <f t="shared" ref="F27" si="2">+D27*E27</f>
        <v>27757898</v>
      </c>
      <c r="G27" s="51"/>
      <c r="H27" s="82"/>
    </row>
    <row r="28" spans="1:8" x14ac:dyDescent="0.3">
      <c r="A28" s="71"/>
      <c r="B28" s="22"/>
      <c r="C28" s="23"/>
      <c r="D28" s="23"/>
      <c r="E28" s="23"/>
      <c r="F28" s="13">
        <f>SUM(F25:F27)</f>
        <v>94534348</v>
      </c>
      <c r="G28" s="53">
        <v>94534348</v>
      </c>
      <c r="H28" s="79">
        <v>0</v>
      </c>
    </row>
    <row r="29" spans="1:8" x14ac:dyDescent="0.3">
      <c r="A29" s="71"/>
      <c r="B29" s="14" t="s">
        <v>2</v>
      </c>
      <c r="C29" s="14" t="s">
        <v>3</v>
      </c>
      <c r="D29" s="14" t="s">
        <v>4</v>
      </c>
      <c r="E29" s="14" t="s">
        <v>5</v>
      </c>
      <c r="F29" s="14" t="s">
        <v>6</v>
      </c>
      <c r="G29" s="7"/>
      <c r="H29" s="80"/>
    </row>
    <row r="30" spans="1:8" x14ac:dyDescent="0.3">
      <c r="A30" s="71"/>
      <c r="B30" s="7">
        <v>9</v>
      </c>
      <c r="C30" s="9" t="s">
        <v>11</v>
      </c>
      <c r="D30" s="9">
        <v>33</v>
      </c>
      <c r="E30" s="16">
        <v>80000</v>
      </c>
      <c r="F30" s="16">
        <f>+D30*E30</f>
        <v>2640000</v>
      </c>
      <c r="G30" s="52"/>
      <c r="H30" s="82"/>
    </row>
    <row r="31" spans="1:8" x14ac:dyDescent="0.3">
      <c r="A31" s="71"/>
      <c r="B31" s="7">
        <v>10</v>
      </c>
      <c r="C31" s="9" t="s">
        <v>12</v>
      </c>
      <c r="D31" s="9">
        <v>33</v>
      </c>
      <c r="E31" s="16">
        <v>75000</v>
      </c>
      <c r="F31" s="16">
        <f>+D31*E31</f>
        <v>2475000</v>
      </c>
      <c r="G31" s="52"/>
      <c r="H31" s="82"/>
    </row>
    <row r="32" spans="1:8" x14ac:dyDescent="0.3">
      <c r="A32" s="71"/>
      <c r="B32" s="7">
        <v>11</v>
      </c>
      <c r="C32" s="9" t="s">
        <v>13</v>
      </c>
      <c r="D32" s="9">
        <v>33</v>
      </c>
      <c r="E32" s="16">
        <v>230000</v>
      </c>
      <c r="F32" s="16">
        <f>+D32*E32</f>
        <v>7590000</v>
      </c>
      <c r="G32" s="52"/>
      <c r="H32" s="82"/>
    </row>
    <row r="33" spans="1:8" x14ac:dyDescent="0.3">
      <c r="A33" s="72"/>
      <c r="B33" s="7">
        <v>12</v>
      </c>
      <c r="C33" s="9" t="s">
        <v>14</v>
      </c>
      <c r="D33" s="15">
        <v>8</v>
      </c>
      <c r="E33" s="16">
        <v>2337661</v>
      </c>
      <c r="F33" s="16">
        <f>+D33*E33</f>
        <v>18701288</v>
      </c>
      <c r="G33" s="52"/>
      <c r="H33" s="84"/>
    </row>
    <row r="34" spans="1:8" x14ac:dyDescent="0.3">
      <c r="A34" s="24"/>
      <c r="B34" s="7"/>
      <c r="C34" s="9"/>
      <c r="D34" s="15"/>
      <c r="E34" s="16"/>
      <c r="F34" s="13">
        <f>SUM(F30:F33)</f>
        <v>31406288</v>
      </c>
      <c r="G34" s="53">
        <v>31406288</v>
      </c>
      <c r="H34" s="79">
        <v>0</v>
      </c>
    </row>
    <row r="35" spans="1:8" x14ac:dyDescent="0.3">
      <c r="A35" s="5"/>
      <c r="B35" s="14" t="s">
        <v>2</v>
      </c>
      <c r="C35" s="14" t="s">
        <v>3</v>
      </c>
      <c r="D35" s="14" t="s">
        <v>4</v>
      </c>
      <c r="E35" s="14" t="s">
        <v>5</v>
      </c>
      <c r="F35" s="14" t="s">
        <v>6</v>
      </c>
      <c r="G35" s="7"/>
      <c r="H35" s="80"/>
    </row>
    <row r="36" spans="1:8" x14ac:dyDescent="0.3">
      <c r="A36" s="25"/>
      <c r="B36" s="9">
        <v>15</v>
      </c>
      <c r="C36" s="9" t="s">
        <v>15</v>
      </c>
      <c r="D36" s="9">
        <v>170</v>
      </c>
      <c r="E36" s="26">
        <v>130000</v>
      </c>
      <c r="F36" s="26">
        <f>+D36*E36</f>
        <v>22100000</v>
      </c>
      <c r="G36" s="27"/>
      <c r="H36" s="85"/>
    </row>
    <row r="37" spans="1:8" x14ac:dyDescent="0.3">
      <c r="A37" s="25"/>
      <c r="B37" s="9"/>
      <c r="C37" s="9"/>
      <c r="D37" s="9"/>
      <c r="E37" s="9"/>
      <c r="F37" s="28">
        <f>SUM(F36)</f>
        <v>22100000</v>
      </c>
      <c r="G37" s="54">
        <v>22100000</v>
      </c>
      <c r="H37" s="86">
        <v>0</v>
      </c>
    </row>
    <row r="38" spans="1:8" x14ac:dyDescent="0.3">
      <c r="A38" s="5"/>
      <c r="B38" s="14" t="s">
        <v>2</v>
      </c>
      <c r="C38" s="14" t="s">
        <v>3</v>
      </c>
      <c r="D38" s="14" t="s">
        <v>4</v>
      </c>
      <c r="E38" s="14" t="s">
        <v>5</v>
      </c>
      <c r="F38" s="14" t="s">
        <v>6</v>
      </c>
      <c r="G38" s="7"/>
      <c r="H38" s="80"/>
    </row>
    <row r="39" spans="1:8" ht="15" thickBot="1" x14ac:dyDescent="0.35">
      <c r="A39" s="29"/>
      <c r="B39" s="29">
        <v>16</v>
      </c>
      <c r="C39" s="30" t="s">
        <v>16</v>
      </c>
      <c r="D39" s="31">
        <v>51</v>
      </c>
      <c r="E39" s="32">
        <v>25875</v>
      </c>
      <c r="F39" s="27">
        <f t="shared" ref="F39:F50" si="3">+D39*E39</f>
        <v>1319625</v>
      </c>
      <c r="G39" s="27"/>
      <c r="H39" s="85"/>
    </row>
    <row r="40" spans="1:8" ht="15" thickBot="1" x14ac:dyDescent="0.35">
      <c r="A40" s="29"/>
      <c r="B40" s="29">
        <v>17</v>
      </c>
      <c r="C40" s="30" t="s">
        <v>17</v>
      </c>
      <c r="D40" s="31">
        <v>51</v>
      </c>
      <c r="E40" s="32">
        <v>25875</v>
      </c>
      <c r="F40" s="27">
        <f t="shared" si="3"/>
        <v>1319625</v>
      </c>
      <c r="G40" s="27"/>
      <c r="H40" s="85"/>
    </row>
    <row r="41" spans="1:8" ht="15" thickBot="1" x14ac:dyDescent="0.35">
      <c r="A41" s="29"/>
      <c r="B41" s="29">
        <v>18</v>
      </c>
      <c r="C41" s="30" t="s">
        <v>18</v>
      </c>
      <c r="D41" s="31">
        <v>50</v>
      </c>
      <c r="E41" s="32">
        <v>3565</v>
      </c>
      <c r="F41" s="27">
        <f t="shared" si="3"/>
        <v>178250</v>
      </c>
      <c r="G41" s="27"/>
      <c r="H41" s="85"/>
    </row>
    <row r="42" spans="1:8" ht="15" thickBot="1" x14ac:dyDescent="0.35">
      <c r="A42" s="29"/>
      <c r="B42" s="29">
        <v>19</v>
      </c>
      <c r="C42" s="30" t="s">
        <v>19</v>
      </c>
      <c r="D42" s="31">
        <v>50</v>
      </c>
      <c r="E42" s="32">
        <v>1667.5</v>
      </c>
      <c r="F42" s="27">
        <f t="shared" si="3"/>
        <v>83375</v>
      </c>
      <c r="G42" s="27"/>
      <c r="H42" s="85"/>
    </row>
    <row r="43" spans="1:8" ht="15" thickBot="1" x14ac:dyDescent="0.35">
      <c r="A43" s="29"/>
      <c r="B43" s="29">
        <v>20</v>
      </c>
      <c r="C43" s="30" t="s">
        <v>20</v>
      </c>
      <c r="D43" s="31">
        <v>51</v>
      </c>
      <c r="E43" s="32">
        <v>25300</v>
      </c>
      <c r="F43" s="27">
        <f t="shared" si="3"/>
        <v>1290300</v>
      </c>
      <c r="G43" s="27"/>
      <c r="H43" s="85"/>
    </row>
    <row r="44" spans="1:8" ht="15" thickBot="1" x14ac:dyDescent="0.35">
      <c r="A44" s="29"/>
      <c r="B44" s="29">
        <v>21</v>
      </c>
      <c r="C44" s="30" t="s">
        <v>21</v>
      </c>
      <c r="D44" s="31">
        <v>50</v>
      </c>
      <c r="E44" s="32">
        <v>3220</v>
      </c>
      <c r="F44" s="27">
        <f t="shared" si="3"/>
        <v>161000</v>
      </c>
      <c r="G44" s="27"/>
      <c r="H44" s="85"/>
    </row>
    <row r="45" spans="1:8" ht="15" thickBot="1" x14ac:dyDescent="0.35">
      <c r="A45" s="29"/>
      <c r="B45" s="29">
        <v>22</v>
      </c>
      <c r="C45" s="30" t="s">
        <v>22</v>
      </c>
      <c r="D45" s="31">
        <v>50</v>
      </c>
      <c r="E45" s="32">
        <v>12880</v>
      </c>
      <c r="F45" s="27">
        <f t="shared" si="3"/>
        <v>644000</v>
      </c>
      <c r="G45" s="27"/>
      <c r="H45" s="85"/>
    </row>
    <row r="46" spans="1:8" ht="15" thickBot="1" x14ac:dyDescent="0.35">
      <c r="A46" s="29"/>
      <c r="B46" s="29">
        <v>23</v>
      </c>
      <c r="C46" s="30" t="s">
        <v>23</v>
      </c>
      <c r="D46" s="31">
        <v>50</v>
      </c>
      <c r="E46" s="32">
        <v>34500</v>
      </c>
      <c r="F46" s="27">
        <f t="shared" si="3"/>
        <v>1725000</v>
      </c>
      <c r="G46" s="27"/>
      <c r="H46" s="85"/>
    </row>
    <row r="47" spans="1:8" ht="15" thickBot="1" x14ac:dyDescent="0.35">
      <c r="A47" s="29"/>
      <c r="B47" s="29">
        <v>24</v>
      </c>
      <c r="C47" s="30" t="s">
        <v>24</v>
      </c>
      <c r="D47" s="31">
        <v>50</v>
      </c>
      <c r="E47" s="32">
        <v>9775</v>
      </c>
      <c r="F47" s="27">
        <f t="shared" si="3"/>
        <v>488750</v>
      </c>
      <c r="G47" s="27"/>
      <c r="H47" s="85"/>
    </row>
    <row r="48" spans="1:8" ht="15" thickBot="1" x14ac:dyDescent="0.35">
      <c r="A48" s="29"/>
      <c r="B48" s="29">
        <v>25</v>
      </c>
      <c r="C48" s="30" t="s">
        <v>25</v>
      </c>
      <c r="D48" s="31">
        <v>50</v>
      </c>
      <c r="E48" s="32">
        <v>10925</v>
      </c>
      <c r="F48" s="27">
        <f t="shared" si="3"/>
        <v>546250</v>
      </c>
      <c r="G48" s="27"/>
      <c r="H48" s="85"/>
    </row>
    <row r="49" spans="1:8" ht="15" thickBot="1" x14ac:dyDescent="0.35">
      <c r="A49" s="29"/>
      <c r="B49" s="29">
        <v>26</v>
      </c>
      <c r="C49" s="30" t="s">
        <v>26</v>
      </c>
      <c r="D49" s="31">
        <v>51</v>
      </c>
      <c r="E49" s="32">
        <v>2817.5</v>
      </c>
      <c r="F49" s="27">
        <f t="shared" si="3"/>
        <v>143692.5</v>
      </c>
      <c r="G49" s="27"/>
      <c r="H49" s="85"/>
    </row>
    <row r="50" spans="1:8" ht="15" thickBot="1" x14ac:dyDescent="0.35">
      <c r="A50" s="29"/>
      <c r="B50" s="29">
        <v>27</v>
      </c>
      <c r="C50" s="30" t="s">
        <v>27</v>
      </c>
      <c r="D50" s="31">
        <v>50</v>
      </c>
      <c r="E50" s="32">
        <v>4025</v>
      </c>
      <c r="F50" s="27">
        <f t="shared" si="3"/>
        <v>201250</v>
      </c>
      <c r="G50" s="27"/>
      <c r="H50" s="85"/>
    </row>
    <row r="51" spans="1:8" x14ac:dyDescent="0.3">
      <c r="A51" s="25"/>
      <c r="B51" s="9"/>
      <c r="C51" s="9"/>
      <c r="D51" s="9"/>
      <c r="E51" s="9"/>
      <c r="F51" s="28">
        <f>SUM(F39:F50)</f>
        <v>8101117.5</v>
      </c>
      <c r="G51" s="54">
        <v>8101117.5</v>
      </c>
      <c r="H51" s="86">
        <v>0</v>
      </c>
    </row>
    <row r="52" spans="1:8" x14ac:dyDescent="0.3">
      <c r="A52" s="14"/>
      <c r="B52" s="14"/>
      <c r="C52" s="14"/>
      <c r="D52" s="14"/>
      <c r="E52" s="14"/>
      <c r="F52" s="14"/>
      <c r="G52" s="7"/>
      <c r="H52" s="80"/>
    </row>
    <row r="53" spans="1:8" x14ac:dyDescent="0.3">
      <c r="A53" s="5"/>
      <c r="B53" s="14"/>
      <c r="C53" s="33" t="s">
        <v>28</v>
      </c>
      <c r="D53" s="33"/>
      <c r="E53" s="33"/>
      <c r="F53" s="13">
        <f>+F10+F18+F23+F28+F34+F37+F51</f>
        <v>1174545240.3</v>
      </c>
      <c r="G53" s="55">
        <f>G10+G18+G23+G28+G37+G51</f>
        <v>1123488251.5</v>
      </c>
      <c r="H53" s="87">
        <f>H10+H18+H23+H28+H34+H37+H51</f>
        <v>19650700</v>
      </c>
    </row>
    <row r="54" spans="1:8" x14ac:dyDescent="0.3">
      <c r="D54" s="34"/>
      <c r="E54" s="35"/>
      <c r="F54" s="36"/>
      <c r="G54" s="37"/>
    </row>
    <row r="55" spans="1:8" ht="15" thickBot="1" x14ac:dyDescent="0.35">
      <c r="D55" s="34"/>
      <c r="E55" s="36"/>
      <c r="F55" s="36"/>
      <c r="G55" s="37"/>
    </row>
    <row r="56" spans="1:8" x14ac:dyDescent="0.3">
      <c r="B56" s="56" t="s">
        <v>29</v>
      </c>
      <c r="C56" s="57"/>
      <c r="D56" s="58"/>
      <c r="E56" s="21"/>
      <c r="F56" s="38"/>
      <c r="G56" s="38"/>
    </row>
    <row r="57" spans="1:8" x14ac:dyDescent="0.3">
      <c r="B57" s="39" t="s">
        <v>30</v>
      </c>
      <c r="C57" s="40" t="s">
        <v>7</v>
      </c>
      <c r="D57" s="41" t="s">
        <v>31</v>
      </c>
      <c r="E57" s="21"/>
    </row>
    <row r="58" spans="1:8" x14ac:dyDescent="0.3">
      <c r="B58" s="39" t="s">
        <v>32</v>
      </c>
      <c r="C58" s="42">
        <v>909770604</v>
      </c>
      <c r="D58" s="43">
        <v>39983899</v>
      </c>
      <c r="E58" s="21"/>
    </row>
    <row r="59" spans="1:8" x14ac:dyDescent="0.3">
      <c r="B59" s="44" t="s">
        <v>33</v>
      </c>
      <c r="C59" s="32">
        <v>224791083</v>
      </c>
      <c r="D59" s="43"/>
      <c r="E59" s="45"/>
    </row>
    <row r="60" spans="1:8" ht="15" thickBot="1" x14ac:dyDescent="0.35">
      <c r="B60" s="46" t="s">
        <v>34</v>
      </c>
      <c r="C60" s="47">
        <f>SUM(C58:C59)</f>
        <v>1134561687</v>
      </c>
      <c r="D60" s="48">
        <f>SUM(D58:D59)</f>
        <v>39983899</v>
      </c>
      <c r="E60" s="89">
        <f>+C60+D60</f>
        <v>1174545586</v>
      </c>
    </row>
  </sheetData>
  <mergeCells count="9">
    <mergeCell ref="B56:D56"/>
    <mergeCell ref="A1:F3"/>
    <mergeCell ref="A4:F4"/>
    <mergeCell ref="A6:A9"/>
    <mergeCell ref="C10:E10"/>
    <mergeCell ref="B12:F12"/>
    <mergeCell ref="A13:A33"/>
    <mergeCell ref="B19:F19"/>
    <mergeCell ref="B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tobon</dc:creator>
  <cp:lastModifiedBy>carlos calle posada</cp:lastModifiedBy>
  <dcterms:created xsi:type="dcterms:W3CDTF">2026-06-12T17:19:41Z</dcterms:created>
  <dcterms:modified xsi:type="dcterms:W3CDTF">2026-07-22T12:42:56Z</dcterms:modified>
</cp:coreProperties>
</file>