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ocuments\ICA 2026\EP SEGURIDAD\DOCUMENTOS EP SEGURIDAD Y VIGILANCIA\"/>
    </mc:Choice>
  </mc:AlternateContent>
  <xr:revisionPtr revIDLastSave="0" documentId="13_ncr:1_{6D8A0E0A-24D8-4E87-AED9-BC2D2D2766FC}" xr6:coauthVersionLast="47" xr6:coauthVersionMax="47" xr10:uidLastSave="{00000000-0000-0000-0000-000000000000}"/>
  <bookViews>
    <workbookView xWindow="-108" yWindow="-108" windowWidth="23256" windowHeight="12456" xr2:uid="{1CAE2D36-3AF3-437A-B20C-A6BAD61019BE}"/>
  </bookViews>
  <sheets>
    <sheet name="ESTUDIO MERCADO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6" i="4" l="1"/>
  <c r="M16" i="4"/>
  <c r="N16" i="4" s="1"/>
  <c r="J16" i="4"/>
  <c r="K16" i="4" s="1"/>
  <c r="G16" i="4"/>
  <c r="H16" i="4" s="1"/>
  <c r="O13" i="4"/>
  <c r="P13" i="4" s="1"/>
  <c r="Q13" i="4" s="1"/>
  <c r="M13" i="4"/>
  <c r="N13" i="4" s="1"/>
  <c r="K13" i="4"/>
  <c r="J13" i="4"/>
  <c r="G13" i="4"/>
  <c r="H13" i="4" s="1"/>
  <c r="O10" i="4"/>
  <c r="P10" i="4" s="1"/>
  <c r="Q10" i="4" s="1"/>
  <c r="N10" i="4"/>
  <c r="M10" i="4"/>
  <c r="J10" i="4"/>
  <c r="K10" i="4" s="1"/>
  <c r="G10" i="4"/>
  <c r="H10" i="4" s="1"/>
  <c r="O9" i="4"/>
  <c r="M9" i="4"/>
  <c r="N9" i="4" s="1"/>
  <c r="J9" i="4"/>
  <c r="K9" i="4" s="1"/>
  <c r="H9" i="4"/>
  <c r="G9" i="4"/>
  <c r="P8" i="4"/>
  <c r="Q8" i="4" s="1"/>
  <c r="O8" i="4"/>
  <c r="M8" i="4"/>
  <c r="N8" i="4" s="1"/>
  <c r="J8" i="4"/>
  <c r="K8" i="4" s="1"/>
  <c r="G8" i="4"/>
  <c r="H8" i="4" s="1"/>
  <c r="O7" i="4"/>
  <c r="M7" i="4"/>
  <c r="N7" i="4" s="1"/>
  <c r="K7" i="4"/>
  <c r="J7" i="4"/>
  <c r="G7" i="4"/>
  <c r="H7" i="4" s="1"/>
  <c r="O6" i="4"/>
  <c r="P6" i="4" s="1"/>
  <c r="M6" i="4"/>
  <c r="N6" i="4" s="1"/>
  <c r="J6" i="4"/>
  <c r="K6" i="4" s="1"/>
  <c r="K11" i="4" s="1"/>
  <c r="H6" i="4"/>
  <c r="G6" i="4"/>
  <c r="N11" i="4" l="1"/>
  <c r="N17" i="4" s="1"/>
  <c r="H11" i="4"/>
  <c r="H17" i="4" s="1"/>
  <c r="K17" i="4"/>
  <c r="Q7" i="4"/>
  <c r="Q16" i="4"/>
  <c r="Q6" i="4"/>
  <c r="P7" i="4"/>
  <c r="P16" i="4"/>
  <c r="P9" i="4"/>
  <c r="Q9" i="4" s="1"/>
  <c r="Q11" i="4" l="1"/>
  <c r="Q17" i="4" s="1"/>
</calcChain>
</file>

<file path=xl/sharedStrings.xml><?xml version="1.0" encoding="utf-8"?>
<sst xmlns="http://schemas.openxmlformats.org/spreadsheetml/2006/main" count="60" uniqueCount="27">
  <si>
    <t>PERIODO</t>
  </si>
  <si>
    <t>DURACION (dia/meses)</t>
  </si>
  <si>
    <t>CANTIDAD DE SERVICIOS</t>
  </si>
  <si>
    <t>TIPO DE SERVICIO</t>
  </si>
  <si>
    <t>VALOR UNITARIO</t>
  </si>
  <si>
    <t>VALOR DEL IVA</t>
  </si>
  <si>
    <t>VALOR TOTAL</t>
  </si>
  <si>
    <t xml:space="preserve"> 24 HORAS LUNES A DOMINGO CON ARMA   HOMBRE ARMADO , RADIO, MEDIO DE COMUNICACIÓN (CELULAR), 1 PITO, MINUTA, 1 LIBRO DE REGISTRO, LINTERNA, TONFA, SUPERVISOR CON RONDAS. </t>
  </si>
  <si>
    <t xml:space="preserve"> 24 HORAS LUNES A DOMINGO SIN ARMA   HOMBRE SIN ARMA, RADIO, MEDIO DE COMUNICACIÓN (CELULAR), 1 PITO, MINUTA, 1 LIBRO DE REGISTRO, LINTERNA, TONFA, SUPERVISOR CON RONDAS </t>
  </si>
  <si>
    <t xml:space="preserve"> 12 HORAS NOCTURNAS  LUNES A DOMINGO CON ARMA   HOMBRE CON ARMA, RADIO, MEDIO DE COMUNICACIÓN (CELULAR), 1 PITO, MINUTA, 1 LIBRO DE REGISTRO, LINTERNA, TONFA, SUPERVISOR CON RONDAS. </t>
  </si>
  <si>
    <t xml:space="preserve"> 12 HORAS NOCTURNAS  LUNES - DOMINGO. SIN ARMA   HOMBRE SIN ARMA, RADIO, MEDIO DE COMUNICACIÓN (CELULAR), 1 PITO, MINUTA, 1 LIBRO DE REGISTRO, LINTERNA, TONFA, SUPERVISOR CON RONDAS. </t>
  </si>
  <si>
    <t xml:space="preserve"> 12 HORAS DIURNAS LUNES A VIERNES SIN ARMA   HOMBRE SIN ARMA, RADIO, MEDIO DE COMUNICACIÓN (CELULAR), 1 PITO, MINUTA, 1 LIBRO DE REGISTRO, LINTERNA, TONFA,  SUPERVISOR CON RONDAS.  </t>
  </si>
  <si>
    <t>ITEM</t>
  </si>
  <si>
    <t>DESCRIPCION O ESPECIFICACIONES TECNICAS</t>
  </si>
  <si>
    <t xml:space="preserve">Seguro de vida total del contrato </t>
  </si>
  <si>
    <t>VALOR DE LA OFERTA ECONOMICA PARA LOS SERVICIOS DE MEDIOS TECNOLOGICOS</t>
  </si>
  <si>
    <t>DIRECTOR NACIONAL DE SEGURIDAD: Servicio con celular  con plan corporativo y con llamadas a otros operadores, rodamiento y equipo portatil de 13 ", Core i7, 8 Generacion Disco Duro 1 TB,RAM de 8 de GB, entrada HDMI.</t>
  </si>
  <si>
    <t>VALOR TOTAL DE LA OFERTA ECONOMICA:</t>
  </si>
  <si>
    <t>COTIZACION 1. DINAPOWER LTDA</t>
  </si>
  <si>
    <t>PROMEDIO</t>
  </si>
  <si>
    <t>VALOR TOTAL DEL SERVICIO UNITARIO</t>
  </si>
  <si>
    <t>VALOR TOTAL DEL SERVICIO</t>
  </si>
  <si>
    <t>VALOR TOTAL DE LOS SERVICIOS DE VIGILANCIA HUMANA POR TRES (3) MESES:</t>
  </si>
  <si>
    <t>COTIZACION 2. SEGURIDAD JANO LTDA</t>
  </si>
  <si>
    <t xml:space="preserve">COTIZACION 3. SEGURIDAD FENIX DE COLOMBIA LTDA </t>
  </si>
  <si>
    <t xml:space="preserve">                                                                                                                     ESTUDIO DE MERCADO</t>
  </si>
  <si>
    <t>Desde el 01 de septiembre hasta 11 de diciembre del 2026 (tres (3) mes y once (11) días,)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</si>
</sst>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_-;\-* #,##0_-;_-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Garamond"/>
      <family val="1"/>
    </font>
    <font>
      <b/>
      <sz val="8"/>
      <color rgb="FF000000"/>
      <name val="Garamond"/>
      <family val="1"/>
    </font>
    <font>
      <b/>
      <sz val="8"/>
      <color rgb="FF000000"/>
      <name val="Garamond"/>
      <family val="1"/>
    </font>
    <font>
      <sz val="8"/>
      <color rgb="FF000000"/>
      <name val="Garamond"/>
      <family val="1"/>
    </font>
    <font>
      <sz val="8"/>
      <color rgb="FF000000"/>
      <name val="Garamond"/>
      <family val="1"/>
    </font>
    <font>
      <b/>
      <sz val="10"/>
      <color rgb="FF000000"/>
      <name val="Garamond"/>
      <family val="1"/>
    </font>
    <font>
      <b/>
      <sz val="11"/>
      <color rgb="FFFF000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43" fontId="0" fillId="0" borderId="0" xfId="1" applyFont="1"/>
    <xf numFmtId="43" fontId="0" fillId="0" borderId="0" xfId="0" applyNumberFormat="1"/>
    <xf numFmtId="42" fontId="5" fillId="0" borderId="5" xfId="2" applyFont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16" xfId="1" applyNumberFormat="1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3" fillId="4" borderId="9" xfId="0" applyNumberFormat="1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43" fontId="3" fillId="0" borderId="5" xfId="1" applyFont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43" fontId="3" fillId="0" borderId="7" xfId="1" applyFont="1" applyBorder="1" applyAlignment="1">
      <alignment vertical="center" wrapText="1"/>
    </xf>
    <xf numFmtId="0" fontId="3" fillId="3" borderId="17" xfId="0" applyFont="1" applyFill="1" applyBorder="1" applyAlignment="1">
      <alignment horizontal="center" vertical="center" wrapText="1"/>
    </xf>
    <xf numFmtId="43" fontId="3" fillId="0" borderId="18" xfId="1" applyFont="1" applyBorder="1" applyAlignment="1">
      <alignment horizontal="center" vertical="center" wrapText="1"/>
    </xf>
    <xf numFmtId="43" fontId="3" fillId="0" borderId="18" xfId="1" applyFont="1" applyBorder="1" applyAlignment="1">
      <alignment vertical="center" wrapText="1"/>
    </xf>
    <xf numFmtId="164" fontId="0" fillId="0" borderId="0" xfId="0" applyNumberFormat="1"/>
    <xf numFmtId="164" fontId="3" fillId="8" borderId="9" xfId="0" applyNumberFormat="1" applyFont="1" applyFill="1" applyBorder="1" applyAlignment="1">
      <alignment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165" fontId="4" fillId="9" borderId="18" xfId="0" applyNumberFormat="1" applyFont="1" applyFill="1" applyBorder="1" applyAlignment="1">
      <alignment vertical="center" wrapText="1"/>
    </xf>
    <xf numFmtId="43" fontId="4" fillId="0" borderId="1" xfId="1" applyFont="1" applyBorder="1" applyAlignment="1">
      <alignment vertical="center" wrapText="1"/>
    </xf>
    <xf numFmtId="1" fontId="0" fillId="0" borderId="0" xfId="0" applyNumberFormat="1"/>
    <xf numFmtId="166" fontId="3" fillId="7" borderId="18" xfId="0" applyNumberFormat="1" applyFont="1" applyFill="1" applyBorder="1" applyAlignment="1">
      <alignment vertical="center" wrapText="1"/>
    </xf>
    <xf numFmtId="167" fontId="0" fillId="0" borderId="0" xfId="1" applyNumberFormat="1" applyFont="1"/>
    <xf numFmtId="166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0" fillId="8" borderId="19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0" fontId="0" fillId="8" borderId="21" xfId="0" applyFill="1" applyBorder="1" applyAlignment="1">
      <alignment horizontal="center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576234</xdr:colOff>
      <xdr:row>2</xdr:row>
      <xdr:rowOff>250420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4DE20F-D1FA-4FFF-8FC1-88D4038E3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508154" cy="829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5515C-F0DD-4BAB-B728-E3205F8AA831}">
  <dimension ref="A1:U22"/>
  <sheetViews>
    <sheetView tabSelected="1" topLeftCell="K11" zoomScale="150" zoomScaleNormal="150" workbookViewId="0">
      <selection activeCell="L18" sqref="L18"/>
    </sheetView>
  </sheetViews>
  <sheetFormatPr baseColWidth="10" defaultColWidth="14.33203125" defaultRowHeight="22.95" customHeight="1" x14ac:dyDescent="0.3"/>
  <cols>
    <col min="5" max="5" width="35.6640625" customWidth="1"/>
    <col min="8" max="8" width="16.6640625" bestFit="1" customWidth="1"/>
    <col min="11" max="11" width="18.88671875" bestFit="1" customWidth="1"/>
    <col min="12" max="14" width="18.88671875" customWidth="1"/>
    <col min="15" max="16" width="19.33203125" customWidth="1"/>
    <col min="17" max="17" width="18.6640625" bestFit="1" customWidth="1"/>
    <col min="19" max="20" width="16.77734375" bestFit="1" customWidth="1"/>
  </cols>
  <sheetData>
    <row r="1" spans="1:19" ht="22.95" customHeight="1" x14ac:dyDescent="0.3">
      <c r="A1" s="55" t="s">
        <v>25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</row>
    <row r="2" spans="1:19" ht="22.95" customHeigh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9" ht="22.95" customHeight="1" thickBot="1" x14ac:dyDescent="0.3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9" ht="22.95" customHeight="1" x14ac:dyDescent="0.3">
      <c r="A4" s="56" t="s">
        <v>0</v>
      </c>
      <c r="B4" s="56"/>
      <c r="C4" s="56" t="s">
        <v>1</v>
      </c>
      <c r="D4" s="57" t="s">
        <v>2</v>
      </c>
      <c r="E4" s="56" t="s">
        <v>3</v>
      </c>
      <c r="F4" s="59" t="s">
        <v>18</v>
      </c>
      <c r="G4" s="60"/>
      <c r="H4" s="61"/>
      <c r="I4" s="59" t="s">
        <v>23</v>
      </c>
      <c r="J4" s="60"/>
      <c r="K4" s="61"/>
      <c r="L4" s="59" t="s">
        <v>24</v>
      </c>
      <c r="M4" s="60"/>
      <c r="N4" s="61"/>
      <c r="O4" s="62" t="s">
        <v>19</v>
      </c>
      <c r="P4" s="63"/>
      <c r="Q4" s="64"/>
    </row>
    <row r="5" spans="1:19" ht="29.4" customHeight="1" x14ac:dyDescent="0.3">
      <c r="A5" s="52"/>
      <c r="B5" s="52"/>
      <c r="C5" s="52"/>
      <c r="D5" s="58"/>
      <c r="E5" s="52"/>
      <c r="F5" s="12" t="s">
        <v>4</v>
      </c>
      <c r="G5" s="1" t="s">
        <v>5</v>
      </c>
      <c r="H5" s="13" t="s">
        <v>6</v>
      </c>
      <c r="I5" s="12" t="s">
        <v>4</v>
      </c>
      <c r="J5" s="1" t="s">
        <v>5</v>
      </c>
      <c r="K5" s="13" t="s">
        <v>6</v>
      </c>
      <c r="L5" s="12" t="s">
        <v>4</v>
      </c>
      <c r="M5" s="1" t="s">
        <v>5</v>
      </c>
      <c r="N5" s="13" t="s">
        <v>6</v>
      </c>
      <c r="O5" s="32" t="s">
        <v>20</v>
      </c>
      <c r="P5" s="1" t="s">
        <v>5</v>
      </c>
      <c r="Q5" s="33" t="s">
        <v>21</v>
      </c>
    </row>
    <row r="6" spans="1:19" ht="51" x14ac:dyDescent="0.3">
      <c r="A6" s="46" t="s">
        <v>26</v>
      </c>
      <c r="B6" s="46"/>
      <c r="C6" s="47">
        <v>3.37</v>
      </c>
      <c r="D6" s="2">
        <v>34</v>
      </c>
      <c r="E6" s="11" t="s">
        <v>7</v>
      </c>
      <c r="F6" s="14">
        <v>19664414</v>
      </c>
      <c r="G6" s="5">
        <f>ROUND((F6*10%)*19%,0)</f>
        <v>373624</v>
      </c>
      <c r="H6" s="15">
        <f>(((F6+G6)*D6)*$C$6)</f>
        <v>2295958394.04</v>
      </c>
      <c r="I6" s="8">
        <v>19664414</v>
      </c>
      <c r="J6" s="8">
        <f>ROUND((I6*10%)*19%,0)</f>
        <v>373624</v>
      </c>
      <c r="K6" s="19">
        <f>(((I6+J6)*D6)*$C$6)</f>
        <v>2295958394.04</v>
      </c>
      <c r="L6" s="8">
        <v>19664414</v>
      </c>
      <c r="M6" s="8">
        <f>ROUND((L6*10%)*19%,0)</f>
        <v>373624</v>
      </c>
      <c r="N6" s="19">
        <f>(((L6+M6)*D6)*$C$6)</f>
        <v>2295958394.04</v>
      </c>
      <c r="O6" s="18">
        <f>AVERAGE(F6,I6,L6)</f>
        <v>19664414</v>
      </c>
      <c r="P6" s="8">
        <f>ROUND((O6*10%)*19%,0)</f>
        <v>373624</v>
      </c>
      <c r="Q6" s="19">
        <f>(((O6+P6)*D6)*$C$6)</f>
        <v>2295958394.04</v>
      </c>
    </row>
    <row r="7" spans="1:19" ht="51" x14ac:dyDescent="0.3">
      <c r="A7" s="46"/>
      <c r="B7" s="46"/>
      <c r="C7" s="48"/>
      <c r="D7" s="2">
        <v>4</v>
      </c>
      <c r="E7" s="11" t="s">
        <v>8</v>
      </c>
      <c r="F7" s="14">
        <v>19306879</v>
      </c>
      <c r="G7" s="5">
        <f t="shared" ref="G7:G10" si="0">ROUND((F7*10%)*19%,0)</f>
        <v>366831</v>
      </c>
      <c r="H7" s="15">
        <f>(((F7+G7)*D7)*$C$6)</f>
        <v>265201610.80000001</v>
      </c>
      <c r="I7" s="8">
        <v>19306879</v>
      </c>
      <c r="J7" s="8">
        <f t="shared" ref="J7:J10" si="1">ROUND((I7*10%)*19%,0)</f>
        <v>366831</v>
      </c>
      <c r="K7" s="19">
        <f>(((I7+J7)*D7)*$C$6)</f>
        <v>265201610.80000001</v>
      </c>
      <c r="L7" s="8">
        <v>19306879</v>
      </c>
      <c r="M7" s="8">
        <f t="shared" ref="M7:M10" si="2">ROUND((L7*10%)*19%,0)</f>
        <v>366831</v>
      </c>
      <c r="N7" s="19">
        <f>(((L7+M7)*D7)*$C$6)</f>
        <v>265201610.80000001</v>
      </c>
      <c r="O7" s="18">
        <f t="shared" ref="O7:O9" si="3">AVERAGE(F7,I7,L7)</f>
        <v>19306879</v>
      </c>
      <c r="P7" s="8">
        <f t="shared" ref="P7:P9" si="4">ROUND((O7*10%)*19%,0)</f>
        <v>366831</v>
      </c>
      <c r="Q7" s="19">
        <f t="shared" ref="Q7:Q10" si="5">(((O7+P7)*D7)*$C$6)</f>
        <v>265201610.80000001</v>
      </c>
    </row>
    <row r="8" spans="1:19" ht="51" x14ac:dyDescent="0.3">
      <c r="A8" s="46"/>
      <c r="B8" s="46"/>
      <c r="C8" s="48"/>
      <c r="D8" s="2">
        <v>1</v>
      </c>
      <c r="E8" s="11" t="s">
        <v>9</v>
      </c>
      <c r="F8" s="14">
        <v>11025988</v>
      </c>
      <c r="G8" s="6">
        <f t="shared" si="0"/>
        <v>209494</v>
      </c>
      <c r="H8" s="15">
        <f t="shared" ref="H8:H10" si="6">(((F8+G8)*D8)*$C$6)</f>
        <v>37863574.340000004</v>
      </c>
      <c r="I8" s="8">
        <v>11025988</v>
      </c>
      <c r="J8" s="8">
        <f t="shared" si="1"/>
        <v>209494</v>
      </c>
      <c r="K8" s="19">
        <f>(((I8+J8)*D8)*$C$6)</f>
        <v>37863574.340000004</v>
      </c>
      <c r="L8" s="8">
        <v>11025988</v>
      </c>
      <c r="M8" s="8">
        <f t="shared" si="2"/>
        <v>209494</v>
      </c>
      <c r="N8" s="19">
        <f>(((L8+M8)*D8)*$C$6)</f>
        <v>37863574.340000004</v>
      </c>
      <c r="O8" s="18">
        <f t="shared" si="3"/>
        <v>11025988</v>
      </c>
      <c r="P8" s="8">
        <f t="shared" si="4"/>
        <v>209494</v>
      </c>
      <c r="Q8" s="19">
        <f t="shared" si="5"/>
        <v>37863574.340000004</v>
      </c>
    </row>
    <row r="9" spans="1:19" ht="51" x14ac:dyDescent="0.3">
      <c r="A9" s="46"/>
      <c r="B9" s="46"/>
      <c r="C9" s="48"/>
      <c r="D9" s="2">
        <v>22</v>
      </c>
      <c r="E9" s="11" t="s">
        <v>10</v>
      </c>
      <c r="F9" s="14">
        <v>11031201</v>
      </c>
      <c r="G9" s="6">
        <f t="shared" si="0"/>
        <v>209593</v>
      </c>
      <c r="H9" s="15">
        <f t="shared" si="6"/>
        <v>833392467.16000009</v>
      </c>
      <c r="I9" s="8">
        <v>11031201</v>
      </c>
      <c r="J9" s="8">
        <f t="shared" si="1"/>
        <v>209593</v>
      </c>
      <c r="K9" s="19">
        <f>(((I9+J9)*D9)*$C$6)</f>
        <v>833392467.16000009</v>
      </c>
      <c r="L9" s="8">
        <v>11031201</v>
      </c>
      <c r="M9" s="8">
        <f t="shared" si="2"/>
        <v>209593</v>
      </c>
      <c r="N9" s="19">
        <f>(((L9+M9)*D9)*$C$6)</f>
        <v>833392467.16000009</v>
      </c>
      <c r="O9" s="18">
        <f t="shared" si="3"/>
        <v>11031201</v>
      </c>
      <c r="P9" s="8">
        <f t="shared" si="4"/>
        <v>209593</v>
      </c>
      <c r="Q9" s="19">
        <f t="shared" si="5"/>
        <v>833392467.16000009</v>
      </c>
      <c r="R9" s="31"/>
    </row>
    <row r="10" spans="1:19" ht="51.6" thickBot="1" x14ac:dyDescent="0.35">
      <c r="A10" s="46"/>
      <c r="B10" s="46"/>
      <c r="C10" s="49"/>
      <c r="D10" s="2">
        <v>5</v>
      </c>
      <c r="E10" s="11" t="s">
        <v>11</v>
      </c>
      <c r="F10" s="16">
        <v>5761673</v>
      </c>
      <c r="G10" s="17">
        <f t="shared" si="0"/>
        <v>109472</v>
      </c>
      <c r="H10" s="15">
        <f t="shared" si="6"/>
        <v>98928793.25</v>
      </c>
      <c r="I10" s="8">
        <v>5761673</v>
      </c>
      <c r="J10" s="20">
        <f t="shared" si="1"/>
        <v>109472</v>
      </c>
      <c r="K10" s="19">
        <f>(((I10+J10)*D10)*$C$6)</f>
        <v>98928793.25</v>
      </c>
      <c r="L10" s="8">
        <v>5761673</v>
      </c>
      <c r="M10" s="20">
        <f t="shared" si="2"/>
        <v>109472</v>
      </c>
      <c r="N10" s="19">
        <f>(((L10+M10)*D10)*$C$6)</f>
        <v>98928793.25</v>
      </c>
      <c r="O10" s="18">
        <f>AVERAGE(F10,I10,L10)</f>
        <v>5761673</v>
      </c>
      <c r="P10" s="8">
        <f>ROUND((O10*10%)*19%,0)</f>
        <v>109472</v>
      </c>
      <c r="Q10" s="19">
        <f t="shared" si="5"/>
        <v>98928793.25</v>
      </c>
    </row>
    <row r="11" spans="1:19" ht="22.95" customHeight="1" thickBot="1" x14ac:dyDescent="0.35">
      <c r="A11" s="50" t="s">
        <v>22</v>
      </c>
      <c r="B11" s="51"/>
      <c r="C11" s="51"/>
      <c r="D11" s="51"/>
      <c r="E11" s="51"/>
      <c r="F11" s="52"/>
      <c r="G11" s="52"/>
      <c r="H11" s="21">
        <f>SUM(H6:H10)</f>
        <v>3531344839.5900002</v>
      </c>
      <c r="J11" s="29"/>
      <c r="K11" s="21">
        <f>SUM(K6:K10)</f>
        <v>3531344839.5900002</v>
      </c>
      <c r="M11" s="29"/>
      <c r="N11" s="21">
        <f>SUM(N6:N10)</f>
        <v>3531344839.5900002</v>
      </c>
      <c r="Q11" s="30">
        <f>SUM(Q6:Q10)</f>
        <v>3531344839.5900002</v>
      </c>
    </row>
    <row r="12" spans="1:19" ht="22.95" customHeight="1" x14ac:dyDescent="0.3">
      <c r="A12" s="3" t="s">
        <v>12</v>
      </c>
      <c r="B12" s="40" t="s">
        <v>13</v>
      </c>
      <c r="C12" s="40"/>
      <c r="D12" s="40"/>
      <c r="E12" s="40"/>
      <c r="F12" s="4" t="s">
        <v>4</v>
      </c>
      <c r="G12" s="22" t="s">
        <v>5</v>
      </c>
      <c r="H12" s="26" t="s">
        <v>6</v>
      </c>
      <c r="I12" s="24" t="s">
        <v>4</v>
      </c>
      <c r="J12" s="22" t="s">
        <v>5</v>
      </c>
      <c r="K12" s="26" t="s">
        <v>6</v>
      </c>
      <c r="L12" s="24" t="s">
        <v>4</v>
      </c>
      <c r="M12" s="22" t="s">
        <v>5</v>
      </c>
      <c r="N12" s="26" t="s">
        <v>6</v>
      </c>
      <c r="O12" s="24" t="s">
        <v>4</v>
      </c>
      <c r="P12" s="22" t="s">
        <v>5</v>
      </c>
      <c r="Q12" s="26" t="s">
        <v>6</v>
      </c>
    </row>
    <row r="13" spans="1:19" ht="22.95" customHeight="1" thickBot="1" x14ac:dyDescent="0.35">
      <c r="A13" s="2">
        <v>1</v>
      </c>
      <c r="B13" s="41" t="s">
        <v>14</v>
      </c>
      <c r="C13" s="42"/>
      <c r="D13" s="42"/>
      <c r="E13" s="43"/>
      <c r="F13" s="7">
        <v>800</v>
      </c>
      <c r="G13" s="23">
        <f>ROUND(((F13*10%)*19%),0)</f>
        <v>15</v>
      </c>
      <c r="H13" s="27">
        <f>((F13+G13)*103)*C6</f>
        <v>282894.65000000002</v>
      </c>
      <c r="I13" s="25">
        <v>500</v>
      </c>
      <c r="J13" s="23">
        <f>ROUND(((I13*10%)*19%),0)</f>
        <v>10</v>
      </c>
      <c r="K13" s="28">
        <f>((I13+J13)*103)*C6</f>
        <v>177026.1</v>
      </c>
      <c r="L13" s="35">
        <v>1441</v>
      </c>
      <c r="M13" s="23">
        <f>ROUND(((L13*10%)*19%),0)</f>
        <v>27</v>
      </c>
      <c r="N13" s="28">
        <f>((L13+M13)*103)*C6</f>
        <v>509557.48000000004</v>
      </c>
      <c r="O13" s="18">
        <f>AVERAGE(F13,I13,L13)</f>
        <v>913.66666666666663</v>
      </c>
      <c r="P13" s="23">
        <f>ROUND(((O13*10%)*19%),0)</f>
        <v>17</v>
      </c>
      <c r="Q13" s="28">
        <f>((O13+P13)*103)*C6</f>
        <v>323043.70666666667</v>
      </c>
    </row>
    <row r="14" spans="1:19" ht="22.95" customHeight="1" thickBot="1" x14ac:dyDescent="0.35">
      <c r="A14" s="53" t="s">
        <v>15</v>
      </c>
      <c r="B14" s="53"/>
      <c r="C14" s="53"/>
      <c r="D14" s="53"/>
      <c r="E14" s="53"/>
      <c r="F14" s="53"/>
      <c r="G14" s="53"/>
      <c r="H14" s="54"/>
    </row>
    <row r="15" spans="1:19" ht="22.95" customHeight="1" x14ac:dyDescent="0.3">
      <c r="A15" s="3" t="s">
        <v>12</v>
      </c>
      <c r="B15" s="40" t="s">
        <v>13</v>
      </c>
      <c r="C15" s="40"/>
      <c r="D15" s="40"/>
      <c r="E15" s="40"/>
      <c r="F15" s="4" t="s">
        <v>4</v>
      </c>
      <c r="G15" s="22" t="s">
        <v>5</v>
      </c>
      <c r="H15" s="26" t="s">
        <v>6</v>
      </c>
      <c r="I15" s="24" t="s">
        <v>4</v>
      </c>
      <c r="J15" s="22" t="s">
        <v>5</v>
      </c>
      <c r="K15" s="26" t="s">
        <v>6</v>
      </c>
      <c r="L15" s="24" t="s">
        <v>4</v>
      </c>
      <c r="M15" s="22" t="s">
        <v>5</v>
      </c>
      <c r="N15" s="26" t="s">
        <v>6</v>
      </c>
      <c r="O15" s="24" t="s">
        <v>4</v>
      </c>
      <c r="P15" s="22" t="s">
        <v>5</v>
      </c>
      <c r="Q15" s="26" t="s">
        <v>6</v>
      </c>
      <c r="S15" s="9"/>
    </row>
    <row r="16" spans="1:19" ht="22.95" customHeight="1" thickBot="1" x14ac:dyDescent="0.35">
      <c r="A16" s="2">
        <v>1</v>
      </c>
      <c r="B16" s="41" t="s">
        <v>16</v>
      </c>
      <c r="C16" s="42"/>
      <c r="D16" s="42"/>
      <c r="E16" s="43"/>
      <c r="F16" s="7">
        <v>12250000</v>
      </c>
      <c r="G16" s="23">
        <f t="shared" ref="G16" si="7">ROUND((F16*10%)*19%,0)</f>
        <v>232750</v>
      </c>
      <c r="H16" s="27">
        <f>((F16+G16)*C6)</f>
        <v>42066867.5</v>
      </c>
      <c r="I16" s="25">
        <v>11700000</v>
      </c>
      <c r="J16" s="23">
        <f t="shared" ref="J16" si="8">ROUND((I16*10%)*19%,0)</f>
        <v>222300</v>
      </c>
      <c r="K16" s="28">
        <f>((I16+J16)*C6)</f>
        <v>40178151</v>
      </c>
      <c r="L16" s="35">
        <v>12480000</v>
      </c>
      <c r="M16" s="23">
        <f t="shared" ref="M16" si="9">ROUND((L16*10%)*19%,0)</f>
        <v>237120</v>
      </c>
      <c r="N16" s="28">
        <f>((L16+M16)*C6)</f>
        <v>42856694.399999999</v>
      </c>
      <c r="O16" s="18">
        <f>AVERAGE(F16,I16,L16)</f>
        <v>12143333.333333334</v>
      </c>
      <c r="P16" s="23">
        <f>ROUND(((O16*10%)*19%),0)</f>
        <v>230723</v>
      </c>
      <c r="Q16" s="28">
        <f>((O16+P16)*C6)</f>
        <v>41700569.843333334</v>
      </c>
    </row>
    <row r="17" spans="1:21" ht="22.95" customHeight="1" thickBot="1" x14ac:dyDescent="0.35">
      <c r="A17" s="44" t="s">
        <v>17</v>
      </c>
      <c r="B17" s="45"/>
      <c r="C17" s="45"/>
      <c r="D17" s="45"/>
      <c r="E17" s="45"/>
      <c r="F17" s="45"/>
      <c r="G17" s="45"/>
      <c r="H17" s="34">
        <f>+H16+H13+H11</f>
        <v>3573694601.7400002</v>
      </c>
      <c r="K17" s="34">
        <f>+K16+K13+K11</f>
        <v>3571700016.6900001</v>
      </c>
      <c r="N17" s="34">
        <f>+N16+N13+N11</f>
        <v>3574711091.4700003</v>
      </c>
      <c r="Q17" s="37">
        <f>+Q16+Q13+Q11</f>
        <v>3573368453.1400003</v>
      </c>
      <c r="R17" s="36"/>
      <c r="T17" s="10"/>
    </row>
    <row r="18" spans="1:21" ht="22.95" customHeight="1" x14ac:dyDescent="0.3">
      <c r="H18" s="9"/>
      <c r="K18" s="9"/>
      <c r="L18" s="9"/>
      <c r="M18" s="9"/>
      <c r="N18" s="9"/>
      <c r="Q18" s="38"/>
      <c r="S18" s="39"/>
    </row>
    <row r="19" spans="1:21" ht="22.95" customHeight="1" x14ac:dyDescent="0.3">
      <c r="H19" s="10"/>
      <c r="K19" s="10"/>
      <c r="L19" s="10"/>
      <c r="M19" s="10"/>
      <c r="N19" s="10"/>
      <c r="Q19" s="10"/>
      <c r="T19" s="39"/>
      <c r="U19">
        <v>11</v>
      </c>
    </row>
    <row r="20" spans="1:21" ht="22.95" customHeight="1" x14ac:dyDescent="0.3">
      <c r="P20" s="39"/>
      <c r="Q20" s="10"/>
      <c r="T20" s="39"/>
    </row>
    <row r="21" spans="1:21" ht="22.95" customHeight="1" x14ac:dyDescent="0.3">
      <c r="P21" s="9"/>
    </row>
    <row r="22" spans="1:21" ht="22.95" customHeight="1" x14ac:dyDescent="0.3">
      <c r="P22" s="10"/>
    </row>
  </sheetData>
  <mergeCells count="18">
    <mergeCell ref="A1:Q3"/>
    <mergeCell ref="A4:B5"/>
    <mergeCell ref="C4:C5"/>
    <mergeCell ref="D4:D5"/>
    <mergeCell ref="E4:E5"/>
    <mergeCell ref="F4:H4"/>
    <mergeCell ref="I4:K4"/>
    <mergeCell ref="L4:N4"/>
    <mergeCell ref="O4:Q4"/>
    <mergeCell ref="B15:E15"/>
    <mergeCell ref="B16:E16"/>
    <mergeCell ref="A17:G17"/>
    <mergeCell ref="A6:B10"/>
    <mergeCell ref="C6:C10"/>
    <mergeCell ref="A11:G11"/>
    <mergeCell ref="B12:E12"/>
    <mergeCell ref="B13:E13"/>
    <mergeCell ref="A14:H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Gonzalo Armando Carrero Villamil</dc:creator>
  <cp:lastModifiedBy>Gonzalo Armando Carrero Villamil</cp:lastModifiedBy>
  <dcterms:created xsi:type="dcterms:W3CDTF">2026-04-14T14:35:53Z</dcterms:created>
  <dcterms:modified xsi:type="dcterms:W3CDTF">2026-06-24T21:20:36Z</dcterms:modified>
</cp:coreProperties>
</file>