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9"/>
  <workbookPr/>
  <mc:AlternateContent xmlns:mc="http://schemas.openxmlformats.org/markup-compatibility/2006">
    <mc:Choice Requires="x15">
      <x15ac:absPath xmlns:x15ac="http://schemas.microsoft.com/office/spreadsheetml/2010/11/ac" url="C:\Users\bryan.perez\Downloads\"/>
    </mc:Choice>
  </mc:AlternateContent>
  <xr:revisionPtr revIDLastSave="47" documentId="13_ncr:1_{7CA1B752-076A-4A67-AFF4-02FA5EC4ABDE}" xr6:coauthVersionLast="47" xr6:coauthVersionMax="47" xr10:uidLastSave="{4B4AB06D-26D1-40E1-B142-0DF5C5D2C3B2}"/>
  <bookViews>
    <workbookView xWindow="-120" yWindow="-120" windowWidth="29040" windowHeight="15720" xr2:uid="{00000000-000D-0000-FFFF-FFFF00000000}"/>
  </bookViews>
  <sheets>
    <sheet name="Estudio de mercado " sheetId="5" r:id="rId1"/>
    <sheet name="Bolsa de Repuestos" sheetId="9" r:id="rId2"/>
    <sheet name="Informe de solicitud " sheetId="7" r:id="rId3"/>
    <sheet name="Instructivo " sheetId="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4" i="5" l="1"/>
  <c r="P13" i="5"/>
  <c r="P12" i="5"/>
  <c r="P11" i="5"/>
  <c r="P10" i="5"/>
  <c r="P9" i="5"/>
  <c r="P8" i="5"/>
  <c r="P7" i="5"/>
  <c r="P6" i="5"/>
  <c r="P5" i="5"/>
  <c r="O66" i="9"/>
  <c r="N5" i="9"/>
  <c r="O14" i="5" l="1"/>
  <c r="O13" i="5"/>
  <c r="O12" i="5"/>
  <c r="O11" i="5"/>
  <c r="O10" i="5"/>
  <c r="O9" i="5"/>
  <c r="O8" i="5"/>
  <c r="O7" i="5"/>
  <c r="O6" i="5"/>
  <c r="O5" i="5"/>
  <c r="L5" i="5"/>
  <c r="L6" i="5" l="1"/>
  <c r="N6" i="5"/>
  <c r="L7" i="5"/>
  <c r="M7" i="5" s="1"/>
  <c r="L8" i="5"/>
  <c r="N8" i="5" s="1"/>
  <c r="L9" i="5"/>
  <c r="N9" i="5" s="1"/>
  <c r="L10" i="5"/>
  <c r="N10" i="5" s="1"/>
  <c r="L11" i="5"/>
  <c r="N11" i="5" s="1"/>
  <c r="L12" i="5"/>
  <c r="N12" i="5" s="1"/>
  <c r="L13" i="5"/>
  <c r="N13" i="5" s="1"/>
  <c r="L14" i="5"/>
  <c r="M14" i="5" s="1"/>
  <c r="M5" i="5"/>
  <c r="M8" i="5"/>
  <c r="M9" i="5"/>
  <c r="M10" i="5"/>
  <c r="M11" i="5"/>
  <c r="N14" i="5" l="1"/>
  <c r="M12" i="5"/>
  <c r="N7" i="5"/>
  <c r="M13" i="5"/>
  <c r="M6" i="5"/>
  <c r="N5" i="5"/>
  <c r="K6" i="5" l="1"/>
  <c r="K7" i="5"/>
  <c r="K8" i="5"/>
  <c r="K9" i="5"/>
  <c r="K10" i="5"/>
  <c r="K11" i="5"/>
  <c r="K12" i="5"/>
  <c r="K13" i="5"/>
  <c r="K14" i="5"/>
  <c r="K5" i="5"/>
  <c r="I6" i="5"/>
  <c r="I7" i="5"/>
  <c r="I8" i="5"/>
  <c r="I9" i="5"/>
  <c r="I10" i="5"/>
  <c r="I11" i="5"/>
  <c r="I12" i="5"/>
  <c r="I13" i="5"/>
  <c r="I14" i="5"/>
  <c r="I5" i="5"/>
  <c r="G6" i="5"/>
  <c r="G7" i="5"/>
  <c r="G8" i="5"/>
  <c r="G9" i="5"/>
  <c r="G10" i="5"/>
  <c r="G11" i="5"/>
  <c r="G12" i="5"/>
  <c r="G13" i="5"/>
  <c r="G14" i="5"/>
  <c r="G5" i="5"/>
  <c r="G18" i="5" l="1"/>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N6" i="9" l="1"/>
  <c r="N7" i="9"/>
  <c r="N8" i="9"/>
  <c r="N9" i="9"/>
  <c r="N10" i="9"/>
  <c r="N11" i="9"/>
  <c r="N12" i="9"/>
  <c r="N13" i="9"/>
  <c r="N14" i="9"/>
  <c r="N15" i="9"/>
  <c r="N16" i="9"/>
  <c r="N17" i="9"/>
  <c r="N18" i="9"/>
  <c r="N19" i="9"/>
  <c r="N20"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K6" i="9"/>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5" i="9"/>
  <c r="K18" i="5"/>
  <c r="J66" i="9" l="1"/>
  <c r="O6" i="9" l="1"/>
  <c r="O7" i="9"/>
  <c r="O8" i="9"/>
  <c r="O9" i="9"/>
  <c r="O10" i="9"/>
  <c r="O11" i="9"/>
  <c r="O12" i="9"/>
  <c r="O13" i="9"/>
  <c r="O14" i="9"/>
  <c r="O15" i="9"/>
  <c r="O16" i="9"/>
  <c r="O17"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5" i="9"/>
  <c r="M14" i="9"/>
  <c r="M30" i="9"/>
  <c r="M46" i="9"/>
  <c r="M62" i="9"/>
  <c r="L6" i="9"/>
  <c r="M7" i="9"/>
  <c r="M8" i="9"/>
  <c r="L9" i="9"/>
  <c r="L10" i="9"/>
  <c r="M11" i="9"/>
  <c r="M12" i="9"/>
  <c r="M13" i="9"/>
  <c r="L14" i="9"/>
  <c r="M15" i="9"/>
  <c r="M16" i="9"/>
  <c r="L17" i="9"/>
  <c r="L18" i="9"/>
  <c r="M19" i="9"/>
  <c r="M20" i="9"/>
  <c r="M21" i="9"/>
  <c r="L22" i="9"/>
  <c r="M23" i="9"/>
  <c r="M24" i="9"/>
  <c r="L25" i="9"/>
  <c r="L26" i="9"/>
  <c r="M27" i="9"/>
  <c r="M28" i="9"/>
  <c r="L29" i="9"/>
  <c r="L30" i="9"/>
  <c r="M31" i="9"/>
  <c r="M32" i="9"/>
  <c r="M33" i="9"/>
  <c r="L34" i="9"/>
  <c r="M35" i="9"/>
  <c r="M36" i="9"/>
  <c r="L37" i="9"/>
  <c r="L38" i="9"/>
  <c r="M39" i="9"/>
  <c r="M40" i="9"/>
  <c r="L41" i="9"/>
  <c r="L42" i="9"/>
  <c r="M43" i="9"/>
  <c r="M44" i="9"/>
  <c r="M45" i="9"/>
  <c r="L46" i="9"/>
  <c r="M47" i="9"/>
  <c r="M48" i="9"/>
  <c r="L49" i="9"/>
  <c r="L50" i="9"/>
  <c r="M51" i="9"/>
  <c r="M52" i="9"/>
  <c r="L53" i="9"/>
  <c r="L54" i="9"/>
  <c r="M55" i="9"/>
  <c r="M56" i="9"/>
  <c r="M57" i="9"/>
  <c r="L58" i="9"/>
  <c r="M59" i="9"/>
  <c r="M60" i="9"/>
  <c r="L61" i="9"/>
  <c r="L62" i="9"/>
  <c r="M63" i="9"/>
  <c r="M64" i="9"/>
  <c r="M5" i="9"/>
  <c r="M42" i="9" l="1"/>
  <c r="M54" i="9"/>
  <c r="M38" i="9"/>
  <c r="M22" i="9"/>
  <c r="M6" i="9"/>
  <c r="M58" i="9"/>
  <c r="M26" i="9"/>
  <c r="M10" i="9"/>
  <c r="M50" i="9"/>
  <c r="M34" i="9"/>
  <c r="M18" i="9"/>
  <c r="L57" i="9"/>
  <c r="L45" i="9"/>
  <c r="L33" i="9"/>
  <c r="L21" i="9"/>
  <c r="L13" i="9"/>
  <c r="L64" i="9"/>
  <c r="L60" i="9"/>
  <c r="L56" i="9"/>
  <c r="L52" i="9"/>
  <c r="L48" i="9"/>
  <c r="L44" i="9"/>
  <c r="L40" i="9"/>
  <c r="L36" i="9"/>
  <c r="L32" i="9"/>
  <c r="L28" i="9"/>
  <c r="L24" i="9"/>
  <c r="L20" i="9"/>
  <c r="L16" i="9"/>
  <c r="L12" i="9"/>
  <c r="L8" i="9"/>
  <c r="M61" i="9"/>
  <c r="M53" i="9"/>
  <c r="M49" i="9"/>
  <c r="M41" i="9"/>
  <c r="M37" i="9"/>
  <c r="M29" i="9"/>
  <c r="M25" i="9"/>
  <c r="M17" i="9"/>
  <c r="M9" i="9"/>
  <c r="L63" i="9"/>
  <c r="L59" i="9"/>
  <c r="L55" i="9"/>
  <c r="L51" i="9"/>
  <c r="L47" i="9"/>
  <c r="L43" i="9"/>
  <c r="L39" i="9"/>
  <c r="L35" i="9"/>
  <c r="L31" i="9"/>
  <c r="L27" i="9"/>
  <c r="L23" i="9"/>
  <c r="L19" i="9"/>
  <c r="L15" i="9"/>
  <c r="L11" i="9"/>
  <c r="L7" i="9"/>
  <c r="P16" i="5"/>
  <c r="L5" i="9" l="1"/>
  <c r="I18" i="5" l="1"/>
  <c r="H66" i="9"/>
  <c r="F66" i="9" l="1"/>
</calcChain>
</file>

<file path=xl/sharedStrings.xml><?xml version="1.0" encoding="utf-8"?>
<sst xmlns="http://schemas.openxmlformats.org/spreadsheetml/2006/main" count="335" uniqueCount="225">
  <si>
    <t>ITEM</t>
  </si>
  <si>
    <t>DESCRIPCIÓN DE LOS BIENES Y/O SERVICIOS REQUERIDOS</t>
  </si>
  <si>
    <t>UNIDAD DE MEDIDA</t>
  </si>
  <si>
    <t>CANTIDAD DE EQUIPOS</t>
  </si>
  <si>
    <t>CANTIDAD DE MANTENIMIENTOS O SERVICIOS</t>
  </si>
  <si>
    <r>
      <rPr>
        <sz val="11"/>
        <rFont val="Verdana"/>
        <family val="2"/>
      </rPr>
      <t>Nombre de la Empresa:</t>
    </r>
    <r>
      <rPr>
        <b/>
        <sz val="11"/>
        <rFont val="Verdana"/>
        <family val="2"/>
      </rPr>
      <t xml:space="preserve"> PowerSun S.A.S
</t>
    </r>
    <r>
      <rPr>
        <sz val="11"/>
        <rFont val="Verdana"/>
        <family val="2"/>
      </rPr>
      <t>Contacto:</t>
    </r>
    <r>
      <rPr>
        <b/>
        <sz val="11"/>
        <rFont val="Verdana"/>
        <family val="2"/>
      </rPr>
      <t xml:space="preserve"> </t>
    </r>
    <r>
      <rPr>
        <sz val="11"/>
        <rFont val="Verdana"/>
        <family val="2"/>
      </rPr>
      <t>Ronny Stiven Beltran Cubides</t>
    </r>
    <r>
      <rPr>
        <b/>
        <sz val="11"/>
        <rFont val="Verdana"/>
        <family val="2"/>
      </rPr>
      <t xml:space="preserve">
</t>
    </r>
    <r>
      <rPr>
        <sz val="11"/>
        <rFont val="Verdana"/>
        <family val="2"/>
      </rPr>
      <t xml:space="preserve">NIT: </t>
    </r>
    <r>
      <rPr>
        <b/>
        <sz val="11"/>
        <rFont val="Verdana"/>
        <family val="2"/>
      </rPr>
      <t xml:space="preserve">900.098.348-3
</t>
    </r>
    <r>
      <rPr>
        <sz val="11"/>
        <rFont val="Verdana"/>
        <family val="2"/>
      </rPr>
      <t xml:space="preserve">Dirección: </t>
    </r>
    <r>
      <rPr>
        <b/>
        <sz val="11"/>
        <rFont val="Verdana"/>
        <family val="2"/>
      </rPr>
      <t xml:space="preserve"> Calle 70 c # 56b - 20
</t>
    </r>
    <r>
      <rPr>
        <sz val="11"/>
        <rFont val="Verdana"/>
        <family val="2"/>
      </rPr>
      <t>Telefono:</t>
    </r>
    <r>
      <rPr>
        <b/>
        <sz val="11"/>
        <rFont val="Verdana"/>
        <family val="2"/>
      </rPr>
      <t xml:space="preserve"> 308685149</t>
    </r>
  </si>
  <si>
    <r>
      <rPr>
        <sz val="11"/>
        <rFont val="Verdana"/>
        <family val="2"/>
      </rPr>
      <t>Nombre de la Empresa:</t>
    </r>
    <r>
      <rPr>
        <b/>
        <sz val="11"/>
        <rFont val="Verdana"/>
        <family val="2"/>
      </rPr>
      <t xml:space="preserve"> ECOKVA INGENIERIA SAS
</t>
    </r>
    <r>
      <rPr>
        <sz val="11"/>
        <rFont val="Verdana"/>
        <family val="2"/>
      </rPr>
      <t>Contacto: Edison Leandro Santos Quintero</t>
    </r>
    <r>
      <rPr>
        <b/>
        <sz val="11"/>
        <rFont val="Verdana"/>
        <family val="2"/>
      </rPr>
      <t xml:space="preserve">
</t>
    </r>
    <r>
      <rPr>
        <sz val="11"/>
        <rFont val="Verdana"/>
        <family val="2"/>
      </rPr>
      <t>NIT: 901636847-1</t>
    </r>
    <r>
      <rPr>
        <b/>
        <sz val="11"/>
        <rFont val="Verdana"/>
        <family val="2"/>
      </rPr>
      <t xml:space="preserve">
</t>
    </r>
    <r>
      <rPr>
        <sz val="11"/>
        <rFont val="Verdana"/>
        <family val="2"/>
      </rPr>
      <t xml:space="preserve">Dirección: </t>
    </r>
    <r>
      <rPr>
        <b/>
        <sz val="11"/>
        <rFont val="Verdana"/>
        <family val="2"/>
      </rPr>
      <t xml:space="preserve">Carrera 69 C # 64H-44
</t>
    </r>
    <r>
      <rPr>
        <sz val="11"/>
        <rFont val="Verdana"/>
        <family val="2"/>
      </rPr>
      <t>Telefono:</t>
    </r>
    <r>
      <rPr>
        <b/>
        <sz val="11"/>
        <rFont val="Verdana"/>
        <family val="2"/>
      </rPr>
      <t xml:space="preserve"> 3006230738</t>
    </r>
  </si>
  <si>
    <r>
      <rPr>
        <sz val="11"/>
        <rFont val="Verdana"/>
        <family val="2"/>
      </rPr>
      <t>Nombre de la Empresa:</t>
    </r>
    <r>
      <rPr>
        <b/>
        <sz val="11"/>
        <rFont val="Verdana"/>
        <family val="2"/>
      </rPr>
      <t xml:space="preserve"> SMART &amp; GREEN ENERGY SAS
</t>
    </r>
    <r>
      <rPr>
        <sz val="11"/>
        <rFont val="Verdana"/>
        <family val="2"/>
      </rPr>
      <t>Contacto: David Uribe</t>
    </r>
    <r>
      <rPr>
        <b/>
        <sz val="11"/>
        <rFont val="Verdana"/>
        <family val="2"/>
      </rPr>
      <t xml:space="preserve">
</t>
    </r>
    <r>
      <rPr>
        <sz val="11"/>
        <rFont val="Verdana"/>
        <family val="2"/>
      </rPr>
      <t>NIT: 900854472-2</t>
    </r>
    <r>
      <rPr>
        <b/>
        <sz val="11"/>
        <rFont val="Verdana"/>
        <family val="2"/>
      </rPr>
      <t xml:space="preserve">
</t>
    </r>
    <r>
      <rPr>
        <sz val="11"/>
        <rFont val="Verdana"/>
        <family val="2"/>
      </rPr>
      <t xml:space="preserve">Dirección: </t>
    </r>
    <r>
      <rPr>
        <b/>
        <sz val="11"/>
        <rFont val="Verdana"/>
        <family val="2"/>
      </rPr>
      <t xml:space="preserve">Diagonal 40A BIS #14-37
</t>
    </r>
    <r>
      <rPr>
        <sz val="11"/>
        <rFont val="Verdana"/>
        <family val="2"/>
      </rPr>
      <t xml:space="preserve">Telefono: </t>
    </r>
    <r>
      <rPr>
        <b/>
        <sz val="11"/>
        <rFont val="Verdana"/>
        <family val="2"/>
      </rPr>
      <t xml:space="preserve">324 5547465 </t>
    </r>
  </si>
  <si>
    <t>VALOR UNITARIO ESTIMADO CON IVA</t>
  </si>
  <si>
    <t>RANGO DE ACEPTACIÓN</t>
  </si>
  <si>
    <t>PROMEDIO VALORES DENTRO DEL RANGO DE ACEPTACIÓN</t>
  </si>
  <si>
    <t>VALOR TOTAL ESTIMADO CON IVA</t>
  </si>
  <si>
    <t>Unitario CON IVA</t>
  </si>
  <si>
    <t xml:space="preserve"> TOTAL CON IVA</t>
  </si>
  <si>
    <t>TOTAL CON IVA</t>
  </si>
  <si>
    <t>VALOR INFERIOR</t>
  </si>
  <si>
    <t>VALOR SUPERIOR</t>
  </si>
  <si>
    <t>1.1.</t>
  </si>
  <si>
    <r>
      <rPr>
        <b/>
        <sz val="11"/>
        <color rgb="FF000000"/>
        <rFont val="Verdana"/>
      </rPr>
      <t xml:space="preserve">MANTENIMIENTO PREVENTIVO PLANTA ELECTRICA PEL-PERKINS </t>
    </r>
    <r>
      <rPr>
        <sz val="11"/>
        <color rgb="FF000000"/>
        <rFont val="Verdana"/>
      </rPr>
      <t>(Incluye cambio de Aceite, y filtros de ACPM y Aire según documento técnico) Sede Funza </t>
    </r>
    <r>
      <rPr>
        <b/>
        <sz val="11"/>
        <color rgb="FF000000"/>
        <rFont val="Verdana"/>
      </rPr>
      <t> </t>
    </r>
  </si>
  <si>
    <t>SERVICIO DE MANTENIMIENTO PREVENTIVO</t>
  </si>
  <si>
    <t>1.2.</t>
  </si>
  <si>
    <r>
      <rPr>
        <b/>
        <sz val="11"/>
        <color rgb="FF000000"/>
        <rFont val="Verdana"/>
      </rPr>
      <t>MANTENIMIENTO PREVENTIVO PLANTA ELECTRICA VOLVO PENTA VWY400 449 KVA</t>
    </r>
    <r>
      <rPr>
        <sz val="11"/>
        <color rgb="FF000000"/>
        <rFont val="Verdana"/>
      </rPr>
      <t xml:space="preserve"> (Incluye cambio de Aceite, y filtros de ACPM y Aire según documento técnico) Sede Centro – Sotano-2) </t>
    </r>
    <r>
      <rPr>
        <b/>
        <sz val="11"/>
        <color rgb="FF000000"/>
        <rFont val="Verdana"/>
      </rPr>
      <t xml:space="preserve"> </t>
    </r>
  </si>
  <si>
    <t>1.3.</t>
  </si>
  <si>
    <r>
      <t xml:space="preserve">MANTENIMIENTO PREVENTIVO UPS LIEBERT NXR DE 15 KVA </t>
    </r>
    <r>
      <rPr>
        <sz val="11"/>
        <rFont val="Verdana"/>
        <family val="2"/>
      </rPr>
      <t xml:space="preserve">(Sede Centro - Centro de datos)  </t>
    </r>
  </si>
  <si>
    <t>1.4.</t>
  </si>
  <si>
    <r>
      <t xml:space="preserve">MANTENIMIENTO PREVENTIVO UPS LIEBERT GXT5 TIPO RACK DE 10 KVA CON BANCO DE BATERIAS </t>
    </r>
    <r>
      <rPr>
        <sz val="11"/>
        <rFont val="Verdana"/>
        <family val="2"/>
      </rPr>
      <t xml:space="preserve">(Sede Funza) </t>
    </r>
  </si>
  <si>
    <t>1.5.</t>
  </si>
  <si>
    <r>
      <t>MANTENIMIENTO PREVENTIVO PEI POWER DE 30 KVA</t>
    </r>
    <r>
      <rPr>
        <sz val="11"/>
        <rFont val="Verdana"/>
        <family val="2"/>
      </rPr>
      <t xml:space="preserve"> (Sede Centro - Sótano -2) </t>
    </r>
  </si>
  <si>
    <t>1.6.</t>
  </si>
  <si>
    <r>
      <t xml:space="preserve"> MANTENIMIENTO PREVENTIVO UPS LIEBERT NXR – 90 EMERSON 45 KVA CON BANCO DE BATERIAS </t>
    </r>
    <r>
      <rPr>
        <sz val="11"/>
        <rFont val="Verdana"/>
        <family val="2"/>
      </rPr>
      <t>(Sede Centro - SIS)</t>
    </r>
  </si>
  <si>
    <t>1.7.</t>
  </si>
  <si>
    <r>
      <t xml:space="preserve">MANTENIMIENTO PREVENTIVO UPS LIEBERT NXR - EMERSON DE 30 KVA </t>
    </r>
    <r>
      <rPr>
        <sz val="11"/>
        <rFont val="Verdana"/>
        <family val="2"/>
      </rPr>
      <t>(Sede Funza - Centro de datos ).</t>
    </r>
  </si>
  <si>
    <t>1.8.</t>
  </si>
  <si>
    <r>
      <t xml:space="preserve">MANTENIMIENTO PREVENTIVO UPS LIEBERT GXT3- EMERSON 10KVA </t>
    </r>
    <r>
      <rPr>
        <sz val="11"/>
        <rFont val="Verdana"/>
        <family val="2"/>
      </rPr>
      <t>(Sede Centro -Casa adjunta).</t>
    </r>
  </si>
  <si>
    <t>2.1.</t>
  </si>
  <si>
    <r>
      <rPr>
        <b/>
        <sz val="11"/>
        <rFont val="Verdana"/>
        <family val="2"/>
      </rPr>
      <t xml:space="preserve">LIMPIEZA E INSTALACIÓN: Limpieza general de TGA, ATS (tablero de transferencia automática) y TGDs </t>
    </r>
    <r>
      <rPr>
        <sz val="11"/>
        <rFont val="Verdana"/>
        <family val="2"/>
      </rPr>
      <t xml:space="preserve">(Tablero general de distribución) e instalación de las tapas posteriores de las celdas o tableros de distribución de la instalación eléctrica de la Sede Centro. </t>
    </r>
  </si>
  <si>
    <t>SERVICIO DE MANTENIMIENTO CORRECTIVO</t>
  </si>
  <si>
    <t>3.1.</t>
  </si>
  <si>
    <r>
      <rPr>
        <b/>
        <sz val="11"/>
        <rFont val="Verdana"/>
        <family val="2"/>
      </rPr>
      <t xml:space="preserve">SUMINISTRO E INSTALACION DE LA  CERRADURA DEL TABLERO DE DISTRIBUCION #3 </t>
    </r>
    <r>
      <rPr>
        <sz val="11"/>
        <rFont val="Verdana"/>
        <family val="2"/>
      </rPr>
      <t xml:space="preserve">(Sede Centro). </t>
    </r>
  </si>
  <si>
    <t>UNIDAD</t>
  </si>
  <si>
    <t>11.</t>
  </si>
  <si>
    <t>BOLSA DE INSUMOS Y REPUESTOS DE MANTENIMIENTO</t>
  </si>
  <si>
    <t>GLOBAL</t>
  </si>
  <si>
    <t>TOTAL ESTIMADO</t>
  </si>
  <si>
    <t>VALOR TOTAL DE LA OFERTA</t>
  </si>
  <si>
    <t>Observaciones:</t>
  </si>
  <si>
    <t>Presupuesto estimado y justificación del mismo: Para determinar el presupuesto oficial se solicitó cotización economica vía correo electrónico, de acuerdo con las especificaciones técnicas, a las siguientes Empresas:INMOTICA S.A.S., MÚLTIPLES TECNOLOGÍAS APLICADAS DE COLOMBIA S.A.S. – MTA DE COLOMBIA S.A.S., NASHARA GROUP S.A.S., TECNIELET., TMSYSTEM SAS., SMART &amp; GREEN ENERGY S.A.S.;   adicionalmente se publico el proceso en la plataforma Secop II, donde se obtuvo respuesta por parte de la Empresa: POWER SUN en el evento de cotización; de las gestiones realizadas se obtuvo a través de correo electronico cotizaciones por parte de las Empresas ECOKVA INGENIERIA SAS y  SMART &amp; GREEN ENERGY S.A.S.; adicionalmente se utilizo el historico de precios del año 2025 con un aumento del IPC del 5.1%. Las cotizaciones anteriores se utilizaron para establecer el presupuesto oficial, en el cual se utilizó la siguiente metodología:
- Se toman los valores unitarios de cada una de las cotizaciones por item y se saca la media aritmética.
- Igualmente se aplica el rango de aceptación a la media aritmética del valor unitario de cada ítem (rango de aceptación +/- 50% por abajo y por arriba de la media aritmética del valor unitario por ítems)
- Del anterior ejercicio se descartan los valores de las cotizaciones por ítem, que no se encuentren dentro del rango de aceptación. Y se toman los valores unitarios que se encuentran dentro del rango de aceptación, multiplicando las cantidades requeridas por la entidad, lo que genera el presupuesto oficial.
Se obtuvo como resultado para la ejecución de los mantenimientos preventivos y correctivos, la suma de SETENTA MILLONES QUINIENTOS NOVENTA Y NUEVE MIL DIEZ PESOS ($70.599.010,00) M/CTE incluido IVA y los demás valores y costos directos e indirectos, en que incurra el contratista para el cumplimiento del contrato.
De igual forma, el Grupo de Servicios Administrativos, determino que se debe contar con una bolsa de repuestos mínimos, para ejecutar los mantenimientos correctivos, que se identifiquen para la infraestructura electrica perteneciente a las instalaciones del Archivo General de la Nación, con el fin de contar con ellos frente a los eventuales daños que se identifiquen siempre y cuando no sea atribuido a la ejecución del contratista, y así evitar la parálisis del servicio que prestan.  
Por tal razón, se solicitó cotizaciones del valor unitario IVA incluido, de cada uno de los repuestos, utilizando la misma metodología relacionada anteriormente.</t>
  </si>
  <si>
    <t>Presupuesto Oficial: CIEN MILLONES DE PESOS M/CTE ($ 100.000.000) Incluido IVA</t>
  </si>
  <si>
    <r>
      <t xml:space="preserve">Elaboró: </t>
    </r>
    <r>
      <rPr>
        <sz val="11"/>
        <rFont val="Verdana"/>
        <family val="2"/>
      </rPr>
      <t>Bryan Alexander Pérez Palacios</t>
    </r>
    <r>
      <rPr>
        <b/>
        <sz val="11"/>
        <rFont val="Verdana"/>
        <family val="2"/>
      </rPr>
      <t xml:space="preserve">
</t>
    </r>
    <r>
      <rPr>
        <b/>
        <sz val="11"/>
        <color indexed="10"/>
        <rFont val="Verdana"/>
        <family val="2"/>
      </rPr>
      <t xml:space="preserve">
Nombre y dependencia/área</t>
    </r>
  </si>
  <si>
    <r>
      <t xml:space="preserve">Revisó: </t>
    </r>
    <r>
      <rPr>
        <sz val="11"/>
        <rFont val="Verdana"/>
        <family val="2"/>
      </rPr>
      <t xml:space="preserve">Alejandra Maldonado Gamboa
</t>
    </r>
  </si>
  <si>
    <r>
      <t xml:space="preserve">Fecha de Estudio Comparativo:
</t>
    </r>
    <r>
      <rPr>
        <sz val="11"/>
        <rFont val="Verdana"/>
        <family val="2"/>
      </rPr>
      <t>Marzo 2026</t>
    </r>
  </si>
  <si>
    <t>Imprimir este documento únicamente si es imprescindible.</t>
  </si>
  <si>
    <t>CANTIDAD REQUERIDA</t>
  </si>
  <si>
    <r>
      <rPr>
        <sz val="11"/>
        <rFont val="Verdana"/>
        <family val="2"/>
      </rPr>
      <t>Nombre de la Empresa:</t>
    </r>
    <r>
      <rPr>
        <b/>
        <sz val="11"/>
        <rFont val="Verdana"/>
        <family val="2"/>
      </rPr>
      <t xml:space="preserve"> PowerSun S.A.S
</t>
    </r>
    <r>
      <rPr>
        <sz val="11"/>
        <rFont val="Verdana"/>
        <family val="2"/>
      </rPr>
      <t>Contacto:</t>
    </r>
    <r>
      <rPr>
        <b/>
        <sz val="11"/>
        <rFont val="Verdana"/>
        <family val="2"/>
      </rPr>
      <t xml:space="preserve"> </t>
    </r>
    <r>
      <rPr>
        <sz val="11"/>
        <rFont val="Verdana"/>
        <family val="2"/>
      </rPr>
      <t>Ronny Stiven Beltran Cubides</t>
    </r>
    <r>
      <rPr>
        <b/>
        <sz val="11"/>
        <rFont val="Verdana"/>
        <family val="2"/>
      </rPr>
      <t xml:space="preserve">
</t>
    </r>
    <r>
      <rPr>
        <sz val="11"/>
        <rFont val="Verdana"/>
        <family val="2"/>
      </rPr>
      <t xml:space="preserve">NIT: </t>
    </r>
    <r>
      <rPr>
        <b/>
        <sz val="11"/>
        <rFont val="Verdana"/>
        <family val="2"/>
      </rPr>
      <t xml:space="preserve">900.098.348-3
</t>
    </r>
    <r>
      <rPr>
        <sz val="11"/>
        <rFont val="Verdana"/>
        <family val="2"/>
      </rPr>
      <t xml:space="preserve">Dirección: </t>
    </r>
    <r>
      <rPr>
        <b/>
        <sz val="11"/>
        <rFont val="Verdana"/>
        <family val="2"/>
      </rPr>
      <t xml:space="preserve"> Calle 70 C # 56b - 20
</t>
    </r>
    <r>
      <rPr>
        <sz val="11"/>
        <rFont val="Verdana"/>
        <family val="2"/>
      </rPr>
      <t>Telefono:</t>
    </r>
    <r>
      <rPr>
        <b/>
        <sz val="11"/>
        <rFont val="Verdana"/>
        <family val="2"/>
      </rPr>
      <t xml:space="preserve"> 308685149</t>
    </r>
  </si>
  <si>
    <r>
      <rPr>
        <sz val="11"/>
        <rFont val="Verdana"/>
        <family val="2"/>
      </rPr>
      <t>Nombre de la Empresa:</t>
    </r>
    <r>
      <rPr>
        <b/>
        <sz val="11"/>
        <rFont val="Verdana"/>
        <family val="2"/>
      </rPr>
      <t xml:space="preserve"> ECOKVA INGENIERIA SAS
</t>
    </r>
    <r>
      <rPr>
        <sz val="11"/>
        <rFont val="Verdana"/>
        <family val="2"/>
      </rPr>
      <t>Contacto: Edison Leandro Santos Quintero</t>
    </r>
    <r>
      <rPr>
        <b/>
        <sz val="11"/>
        <rFont val="Verdana"/>
        <family val="2"/>
      </rPr>
      <t xml:space="preserve">
</t>
    </r>
    <r>
      <rPr>
        <sz val="11"/>
        <rFont val="Verdana"/>
        <family val="2"/>
      </rPr>
      <t xml:space="preserve">NIT: </t>
    </r>
    <r>
      <rPr>
        <b/>
        <sz val="11"/>
        <rFont val="Verdana"/>
        <family val="2"/>
      </rPr>
      <t xml:space="preserve">901636847-1
</t>
    </r>
    <r>
      <rPr>
        <sz val="11"/>
        <rFont val="Verdana"/>
        <family val="2"/>
      </rPr>
      <t xml:space="preserve">Dirección: </t>
    </r>
    <r>
      <rPr>
        <b/>
        <sz val="11"/>
        <rFont val="Verdana"/>
        <family val="2"/>
      </rPr>
      <t xml:space="preserve">Carrera 69 C # 64H-44
</t>
    </r>
    <r>
      <rPr>
        <sz val="11"/>
        <rFont val="Verdana"/>
        <family val="2"/>
      </rPr>
      <t>Telefono:</t>
    </r>
    <r>
      <rPr>
        <b/>
        <sz val="11"/>
        <rFont val="Verdana"/>
        <family val="2"/>
      </rPr>
      <t xml:space="preserve"> 3006230738</t>
    </r>
  </si>
  <si>
    <r>
      <rPr>
        <sz val="11"/>
        <rFont val="Verdana"/>
        <family val="2"/>
      </rPr>
      <t>Nombre de la Empresa:</t>
    </r>
    <r>
      <rPr>
        <b/>
        <sz val="11"/>
        <rFont val="Verdana"/>
        <family val="2"/>
      </rPr>
      <t xml:space="preserve"> SMART &amp; GREEN ENERGY SAS
</t>
    </r>
    <r>
      <rPr>
        <sz val="11"/>
        <rFont val="Verdana"/>
        <family val="2"/>
      </rPr>
      <t>Contacto: David Uribe</t>
    </r>
    <r>
      <rPr>
        <b/>
        <sz val="11"/>
        <rFont val="Verdana"/>
        <family val="2"/>
      </rPr>
      <t xml:space="preserve">
</t>
    </r>
    <r>
      <rPr>
        <sz val="11"/>
        <rFont val="Verdana"/>
        <family val="2"/>
      </rPr>
      <t xml:space="preserve">NIT: </t>
    </r>
    <r>
      <rPr>
        <b/>
        <sz val="11"/>
        <rFont val="Verdana"/>
        <family val="2"/>
      </rPr>
      <t xml:space="preserve">900854472-2
</t>
    </r>
    <r>
      <rPr>
        <sz val="11"/>
        <rFont val="Verdana"/>
        <family val="2"/>
      </rPr>
      <t xml:space="preserve">Dirección: </t>
    </r>
    <r>
      <rPr>
        <b/>
        <sz val="11"/>
        <rFont val="Verdana"/>
        <family val="2"/>
      </rPr>
      <t xml:space="preserve">DIAGONAL 40A BIS #14-37
</t>
    </r>
    <r>
      <rPr>
        <sz val="11"/>
        <rFont val="Verdana"/>
        <family val="2"/>
      </rPr>
      <t>Telefono:</t>
    </r>
    <r>
      <rPr>
        <b/>
        <sz val="11"/>
        <rFont val="Verdana"/>
        <family val="2"/>
      </rPr>
      <t xml:space="preserve"> 324 5547465</t>
    </r>
  </si>
  <si>
    <t>6.1</t>
  </si>
  <si>
    <t xml:space="preserve">Clavija Hembra con polo a tierra </t>
  </si>
  <si>
    <t>6.2</t>
  </si>
  <si>
    <t xml:space="preserve">Clavija Macho con polo a tierra </t>
  </si>
  <si>
    <t>6.3</t>
  </si>
  <si>
    <t xml:space="preserve">Grapa 1/2" Doble Oreja Galvanizada </t>
  </si>
  <si>
    <t>6.4</t>
  </si>
  <si>
    <t xml:space="preserve">Grapa 3/4" Doble Oreja Galvanizada </t>
  </si>
  <si>
    <t>6.5</t>
  </si>
  <si>
    <t xml:space="preserve">Terminal Prensa Estopa 3/4 Pulgada (21Mm) </t>
  </si>
  <si>
    <t>6.6</t>
  </si>
  <si>
    <t xml:space="preserve">Sierra Copa bimetal 54 mm </t>
  </si>
  <si>
    <t>6.7</t>
  </si>
  <si>
    <t>Suministro Batería 9 Voltios, Batería Alcalina</t>
  </si>
  <si>
    <t>6.8</t>
  </si>
  <si>
    <t xml:space="preserve">Suministro Baterías 12 Voltios REF. 27A (control talanquera) </t>
  </si>
  <si>
    <t>6.9</t>
  </si>
  <si>
    <t xml:space="preserve">Suministro Baterías 12V 1,3AH UND </t>
  </si>
  <si>
    <t>6.10</t>
  </si>
  <si>
    <t xml:space="preserve">Suministro Baterías 12V 7AH UND </t>
  </si>
  <si>
    <t>6.11</t>
  </si>
  <si>
    <t>Cable encauchetado 3x12 AWG</t>
  </si>
  <si>
    <t>METRO</t>
  </si>
  <si>
    <t>6.12</t>
  </si>
  <si>
    <t xml:space="preserve">Cable Aislado No 4 AWG Cobre THHN Color Negro  </t>
  </si>
  <si>
    <t>6.13</t>
  </si>
  <si>
    <t xml:space="preserve">Cable Aislado No 1/0 AWG Cobre THHN Color Negro </t>
  </si>
  <si>
    <t>6.14</t>
  </si>
  <si>
    <t xml:space="preserve">Suministro de breaker enchufable 1x20 A </t>
  </si>
  <si>
    <t>6.15</t>
  </si>
  <si>
    <t xml:space="preserve">Suministro de breaker enchufable 2x20 A </t>
  </si>
  <si>
    <t>6.16</t>
  </si>
  <si>
    <t xml:space="preserve">Suministro de breaker enchufable 3x20 A </t>
  </si>
  <si>
    <t>6.17</t>
  </si>
  <si>
    <t xml:space="preserve">Suministro de breaker enchufable 3x30 A </t>
  </si>
  <si>
    <t>6.18</t>
  </si>
  <si>
    <t xml:space="preserve">Suministro de breaker enchufable 3x50 A </t>
  </si>
  <si>
    <t>6.19</t>
  </si>
  <si>
    <t>Suministro de Contactor bifásico de 20 A con modulo auxiliar</t>
  </si>
  <si>
    <t>6.20</t>
  </si>
  <si>
    <t>Suministro de Contactor bifásico de 30 A  con modulo auxiliar</t>
  </si>
  <si>
    <t>6.21</t>
  </si>
  <si>
    <t xml:space="preserve">Suministro e instalación baterías 4D 1400 MC (Planta eléctrica Sede Funza) </t>
  </si>
  <si>
    <t>6.22</t>
  </si>
  <si>
    <t xml:space="preserve">Suministro e instalación cargador de Baterías 12V 10A (Planta Perkins) </t>
  </si>
  <si>
    <t>6.23</t>
  </si>
  <si>
    <t xml:space="preserve">Suministro e instalación cargador de Baterías 24V 10A (Planta Cummins) </t>
  </si>
  <si>
    <t>6.24</t>
  </si>
  <si>
    <t xml:space="preserve">Suministro e instalación de baterías UPS 12V 18AH UND </t>
  </si>
  <si>
    <t>6.25</t>
  </si>
  <si>
    <t xml:space="preserve">Suministro e instalación de baterías UPS 12V 28AH UND </t>
  </si>
  <si>
    <t>6.26</t>
  </si>
  <si>
    <t xml:space="preserve">Suministro e instalación de baterías UPS 12V 9AH UND </t>
  </si>
  <si>
    <t>6.27</t>
  </si>
  <si>
    <t xml:space="preserve">Terminal Barril Largo Ojo Cobre Estañado 2 AWG </t>
  </si>
  <si>
    <t>6.28</t>
  </si>
  <si>
    <t xml:space="preserve">Terminal Barril Largo Ojo Cobre Estañado 1/0 AWG </t>
  </si>
  <si>
    <t>6.29</t>
  </si>
  <si>
    <t xml:space="preserve">Terminal Barril Largo Ojo Cobre Estañado 8 AWG </t>
  </si>
  <si>
    <t>6.30</t>
  </si>
  <si>
    <t xml:space="preserve">Terminal EMT ½" </t>
  </si>
  <si>
    <t>6.31</t>
  </si>
  <si>
    <t xml:space="preserve">Terminal EMT  3/4” </t>
  </si>
  <si>
    <t>6.32</t>
  </si>
  <si>
    <t xml:space="preserve">Toma corriente polarizada color blanco 15 A </t>
  </si>
  <si>
    <t>6.33</t>
  </si>
  <si>
    <t xml:space="preserve">Toma corriente polarizada color naranja 15 A </t>
  </si>
  <si>
    <t>6.34</t>
  </si>
  <si>
    <t xml:space="preserve">Tubo EMT UL 1/2” </t>
  </si>
  <si>
    <t>6.35</t>
  </si>
  <si>
    <t xml:space="preserve">Tubo EMT UL 3/4” </t>
  </si>
  <si>
    <t>6.36</t>
  </si>
  <si>
    <t xml:space="preserve">Tubo EMT UL 1” </t>
  </si>
  <si>
    <t>6.37</t>
  </si>
  <si>
    <t xml:space="preserve">Unión EMT 1/2" </t>
  </si>
  <si>
    <t>6.38</t>
  </si>
  <si>
    <t xml:space="preserve">Unión EMT 3/4” </t>
  </si>
  <si>
    <t>6.39</t>
  </si>
  <si>
    <t xml:space="preserve">Terminal EMT ½” </t>
  </si>
  <si>
    <t>6.40</t>
  </si>
  <si>
    <t xml:space="preserve">Terminal EMT ¾” </t>
  </si>
  <si>
    <t>6.41</t>
  </si>
  <si>
    <t xml:space="preserve">Fusible de potencia HRC </t>
  </si>
  <si>
    <t>6.42</t>
  </si>
  <si>
    <t xml:space="preserve">Fusible de potencia NH </t>
  </si>
  <si>
    <t>6.43</t>
  </si>
  <si>
    <t xml:space="preserve">Fusible de Control </t>
  </si>
  <si>
    <t>6.44</t>
  </si>
  <si>
    <t xml:space="preserve">Bobina para contactor 220v 40A </t>
  </si>
  <si>
    <t>6.45</t>
  </si>
  <si>
    <t xml:space="preserve">Borneras de conexión eléctrica </t>
  </si>
  <si>
    <t>6.46</t>
  </si>
  <si>
    <t xml:space="preserve">Terminal de Ojo 0.5 a 6.0 mm </t>
  </si>
  <si>
    <t>6.47</t>
  </si>
  <si>
    <t xml:space="preserve">Terminal de Orquilla 0.5 a 6.0 mm </t>
  </si>
  <si>
    <t>6.48</t>
  </si>
  <si>
    <t xml:space="preserve">Riel DIN </t>
  </si>
  <si>
    <t>6.49</t>
  </si>
  <si>
    <t xml:space="preserve">Resistencias de descarga </t>
  </si>
  <si>
    <t>6.50</t>
  </si>
  <si>
    <t>Pilotos indicadores 220V</t>
  </si>
  <si>
    <t>6.51</t>
  </si>
  <si>
    <t xml:space="preserve">Pulsador N/A </t>
  </si>
  <si>
    <t>6.52</t>
  </si>
  <si>
    <t xml:space="preserve">Pulsador N/C </t>
  </si>
  <si>
    <t>6.53</t>
  </si>
  <si>
    <t xml:space="preserve">Muletilla de 2 posiciones </t>
  </si>
  <si>
    <t>6.54</t>
  </si>
  <si>
    <t>Cable de control 16–18 AWG</t>
  </si>
  <si>
    <t>6.55</t>
  </si>
  <si>
    <t xml:space="preserve">Terminales de canutillo 1.0 a 6.0 mm </t>
  </si>
  <si>
    <t>6.56</t>
  </si>
  <si>
    <t xml:space="preserve">Selector de muletilla </t>
  </si>
  <si>
    <t>6.57</t>
  </si>
  <si>
    <t xml:space="preserve">Cable verde/amarillo (tierra) 12 AWG </t>
  </si>
  <si>
    <t>6.58</t>
  </si>
  <si>
    <t xml:space="preserve">Tubo Conduit IMC Rigid 4” C/ROS X 3m </t>
  </si>
  <si>
    <t>6.59</t>
  </si>
  <si>
    <t xml:space="preserve">Curva galvanizada IMC 4”  </t>
  </si>
  <si>
    <t>6.60</t>
  </si>
  <si>
    <t xml:space="preserve">Unión Conduit IMC Rigid 4” C/ROSX3m </t>
  </si>
  <si>
    <t>Presupuesto estimado y justificación del mismo: Para determinar el presupuesto oficial se solicitó cotización economica vía correo electrónico, de acuerdo con las especificaciones técnicas, a las siguientes Empresas:INMOTICA S.A.S., MÚLTIPLES TECNOLOGÍAS APLICADAS DE COLOMBIA S.A.S. – MTA DE COLOMBIA S.A.S., NASHARA GROUP S.A.S., TECNIELET., TMSYSTEM SAS., SMART &amp; GREEN ENERGY S.A.S.;   adicionalmente se publico el proceso en la plataforma Secop II, donde se obtuvo respuesta por parte de la Empresa: POWER SUN en el evento de cotización; de las gestiones realizadas se obtuvo a través de correo electronico cotizaciones por parte de las Empresas ECOKVA INGENIERIA SAS y  SMART &amp; GREEN ENERGY S.A.S.; adicionalmente se utilizo el historico de precios del año 2025 con un aumento del IPC del 5.1%. Las cotizaciones anteriores se utilizaron para establecer el presupuesto oficial, en el cual se utilizó la siguiente metodología:
- Se toman los valores unitarios de cada una de las cotizaciones por item y se saca la media aritmética.
- Igualmente se aplica el rango de aceptación a la media aritmética del valor unitario de cada ítem (rango de aceptación +/- 50% por abajo y por arriba de la media aritmética del valor unitario por ítems)
- Del anterior ejercicio se descartan los valores de las cotizaciones por ítem, que no se encuentren dentro del rango de aceptación. Y se toman los valores unitarios que se encuentran dentro del rango de aceptación, multiplicando las cantidades requeridas por la entidad, lo que genera el presupuesto oficial.
Se obtuvo como resultado para la ejecución de los mantenimientos preventivos y correctivos, la suma de CIENTO DIECIOCHO MILLONES CIENTO CUARENTA Y NUEVE MIL OCHOCIENTOS SESENTA Y TRES PESOS M/CTE ($ 118.149.863)
De igual forma, el Grupo de Servicios Administrativos, determino que se debe contar con una bolsa de repuestos mínimos, para ejecutar los mantenimientos correctivos, que se identifiquen para la infraestructura electrica perteneciente a las instalaciones del Archivo General de la Nación, con el fin de contar con ellos frente a los eventuales daños que se identifiquen siempre y cuando no sea atribuido a la ejecución del contratista, y así evitar la parálisis del servicio que prestan.  
Por tal razón, se solicitó cotizaciones del valor unitario IVA incluido, de cada uno de los repuestos, utilizando la misma metodología relacionada anteriormente.
No obstante, a efectos de garantizar un presupuesto acorde a los valores utilizados en vigencias anteriores, se consideró procedente tomar como base el valor histórico de la bolsa de repuestos del proceso ejecutado por parte el AGN en 2025 (CT 233 de 2025), que fue por un valor de $ 43.838.195 incluido IVA e incremento de IPC 2025 (5,1%),  equivalente al 30 % del valor del proceso, que se ajusto al presupuesto existente, quedando como presupuesto para  la bolsa de repuestos la suma de XXXXXXXXXXXXXXXXXXXXXXXXXXXXXXXXXXXXXXXXXXXXXXXXXXX M/CTE ($ XXXXXXXXXXXXXXXX)
Se obtuvo como resultado para la ejecución de mantenimiento hidráulico, la suma de CIENTO DIECIOCHO MILLONES CIENTO CUARENTA Y NUEVE MIL OCHOCIENTOS SESENTA Y TRES PESOS M/CTE ($ 118.149.863) Incluido IVA y los demás valores y costos directos e indirectos, en que incurra el contratista para el cumplimiento del contrato</t>
  </si>
  <si>
    <t>Presupuesto Oficial: OCHENTA MILLONES DE PESOS M/CTE ($ 80.000.000) Incluido IVA</t>
  </si>
  <si>
    <r>
      <t xml:space="preserve">Elaboró: </t>
    </r>
    <r>
      <rPr>
        <sz val="11"/>
        <rFont val="Verdana"/>
        <family val="2"/>
      </rPr>
      <t>Cristian Javier Farfán Bareño</t>
    </r>
    <r>
      <rPr>
        <b/>
        <sz val="11"/>
        <rFont val="Verdana"/>
        <family val="2"/>
      </rPr>
      <t xml:space="preserve">
</t>
    </r>
    <r>
      <rPr>
        <b/>
        <sz val="11"/>
        <color indexed="10"/>
        <rFont val="Verdana"/>
        <family val="2"/>
      </rPr>
      <t xml:space="preserve">
Nombre y dependencia/área</t>
    </r>
  </si>
  <si>
    <r>
      <t xml:space="preserve">Revisó: </t>
    </r>
    <r>
      <rPr>
        <sz val="11"/>
        <rFont val="Verdana"/>
        <family val="2"/>
      </rPr>
      <t xml:space="preserve">Alejandra Maldonado Gamboa
                Cristian Javier Farfan Bareño
</t>
    </r>
  </si>
  <si>
    <t>Fecha</t>
  </si>
  <si>
    <t>Proveedor</t>
  </si>
  <si>
    <t>Teléfono</t>
  </si>
  <si>
    <t>Correo Electrónico</t>
  </si>
  <si>
    <t>Trámite o evento</t>
  </si>
  <si>
    <t>Observaciones</t>
  </si>
  <si>
    <t>POWER SUN SAS</t>
  </si>
  <si>
    <t>ronnybeltran@powersunups.com luzalfonso@powersunups.com</t>
  </si>
  <si>
    <t>Solicitud de cotización</t>
  </si>
  <si>
    <t>Publicacion de evento cotización en SECOP II</t>
  </si>
  <si>
    <t>ECOKVA INGENIERIA SAS</t>
  </si>
  <si>
    <t>gerencia@ecokva.com ingenieriaecokva@gmail.com javicorredor89@gmail.com</t>
  </si>
  <si>
    <t>Remitio cotización proceso de Mantenimiento electrico, a traves de correo electrico</t>
  </si>
  <si>
    <t>SMART &amp; GREEN ENERGY SAS</t>
  </si>
  <si>
    <t>comercial@sygenergy.co</t>
  </si>
  <si>
    <t>INMOTICA S.A.S.</t>
  </si>
  <si>
    <t>info@inmotica.com.co</t>
  </si>
  <si>
    <t>Se solicito cotizacion para el  proceso de Mantenimiento electrico, a traves de correo electrico</t>
  </si>
  <si>
    <t>MÚLTIPLES TECNOLOGÍAS APLICADAS DE 
COLOMBIA S.A.S. – MTA DE COLOMBIA S.A.S.</t>
  </si>
  <si>
    <t>(601) 675 6265 Ext. 308-306 – 300 651 8609 – 314 442 8440</t>
  </si>
  <si>
    <t>Ivonne.cifuentes@mta.net.co</t>
  </si>
  <si>
    <t>NASHARA GROUP S.A.S</t>
  </si>
  <si>
    <t>gerencia@nasharagroup.com</t>
  </si>
  <si>
    <t xml:space="preserve"> TECNIELET</t>
  </si>
  <si>
    <t>tecnielet@gmail.com</t>
  </si>
  <si>
    <t>TMSYSTEM SAS</t>
  </si>
  <si>
    <t>3133358961 - 3135936322</t>
  </si>
  <si>
    <t>admin@tmsystem.com.co</t>
  </si>
  <si>
    <t xml:space="preserve">INSTRUCTIVO DE ESTUDIO DE MERCADO </t>
  </si>
  <si>
    <t xml:space="preserve">El presente instructivo es una guía para la elaboración del estudio de mercado, las actividades descritas a continuación podrán variar según el proceso de contratación.  </t>
  </si>
  <si>
    <t>CONSIDERACIONES GENERALES</t>
  </si>
  <si>
    <t>1)	Se debe mantener la integridad de la información en los formatos “Documento técnico” y “ Estudio de mercado".
2)	Se debe diligenciar la información de cada uno de los proveedores.
3)	Sólo se deben diligenciar las celdas de las cuales se tenga información 
4)	El documento debe estar firmado por quien elabora y por quien revisa.
5)	No se debe modificar la estructura del Formato de Estudio de Mercado.</t>
  </si>
  <si>
    <t>N°</t>
  </si>
  <si>
    <t>Actividad</t>
  </si>
  <si>
    <t>ACTIVIDAD PREVIA A LA ELABORACIÓN DEL ESTUDIO DE MERCADO</t>
  </si>
  <si>
    <t>Solicitud de información de precios</t>
  </si>
  <si>
    <t>Para el proceso de solicitud de información de precios se sugiere que la dependencia, siga los siguientes pasos:
a)	Contactar vía telefónica con los posibles proveedores, en el que explique brevemente el proceso y solicite un correo electrónico para enviar la solicitud de información de precios.
b)	Enviar correo electrónico de la solicitud de información de precios, adjuntando: Formato de solicitud de información de precios y documento técnico GCO-FO-02.
c)	Confirmar con el proveedor el recibido del correo.
d)	En caso de no recibir respuestas en un periodo de tiempo (determinado por la dependencia), contactar a los posibles proveedores, conocer si se tienen dudas con respecto a la información proporcionada.
e)	En caso de no recibir respuesta o que los proveedores manifiesten no poder proporcionar la información, solicitar una respuesta vía correo electrónico del mismo.
f)	La dependencia solicitante deberá diligenciar la hoja de Informe de proceso de Solicitud de Información de Precios, para realizar el seguimiento, el cual hara parte del estudio de mercado.
Nota: Se recomienda enviar la solicitud de información de precios al mayor número de proveedores posible.</t>
  </si>
  <si>
    <t xml:space="preserve">ESTUDIO DE MERCADO </t>
  </si>
  <si>
    <t>Analisís de lla información</t>
  </si>
  <si>
    <t>La dependencia solicitante deberá analizar la información de precios presentada por los proveedores, verificando que los valores correspondan con el mercado del objeto a contratar.
Para verificar y analizar los valores, la dependencia solicitante puede:
•	Comparar con el precio histórico del AGN.
•	Comparar con otras fuentes de información disponibles, tales como tiendas virtuales (internet), Colombia Compra Eficiente, entre otras.
•	Emplear herramientas estadísticas.
•	Comparar los precios de las diferentes cotizaciones. En el evento en que los precios unitarios entre las diferentes cotizaciones allegadas reflejen una diferencia representativa entre sí (mayor o menor), se procederá a realizar la verificación con el proveedor para determinar el porque de la variación.
Una vez realizado el análisis de la información, se determina que valores son aceptados para la estimación de los precios unitarios.</t>
  </si>
  <si>
    <t>Cálculo del valor estimado</t>
  </si>
  <si>
    <t>Dependiendo de la información disponible, la dependencia solicitante puede emplear diferentes métodos para estimar el presupuesto, a continuación, se mencionan algunos:
•	Media: Consiste en sumar el valor unitario de cada uno de los valores aceptados y dividirlo por el número de los valores aceptados.
Se puede emplear la función “PROMEDIO”
•	Precio histórico: Cuando no se cuente con información de precios, la dependencia solicitante puede emplear el precio histórico de AGN, siempre y cuando los bienes y/o servicios u obras, tengan las mismas características técnicas que en vigencias anteriores. En este caso se debe indicar a que vigencia pertenece el precio histórico y calcular el valor presente de este con el IPC (Índice de precios al consumidor), de cada año hasta el presente.
•	Valor único: Cuando solo se cuente con una (1) cotización o luego de analizar la información presentada por los proveedores solo una (1) de las cotizaciones sea considerada como aceptada. El valor estimado será igual al único valor aceptado, en este caso se deben tener soportes del proceso de solicitud de precios, así como respuestas de proveedores donde informan no poder enviar la información de precios. 
Nota: Los valores estimados se deben redondear con cero (0) decimales, para esto se puede hacer uso de la función “REDONDEAR”.</t>
  </si>
  <si>
    <t>Presupuesto estimado y justificación del mismo</t>
  </si>
  <si>
    <t xml:space="preserve">En este espacio se debe incluir la justificación del estudio de mercado, que consiste en una descripción de los pasos anteriores, en donde se detallan los procedimientos empleados, así como el valor del presupuesto oficial en letras y números (esto tambien debe estar en la celda "Presupuesto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</si>
</sst>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_-&quot;$&quot;* #,##0.00_-;\-&quot;$&quot;* #,##0.00_-;_-&quot;$&quot;* &quot;-&quot;??_-;_-@_-"/>
    <numFmt numFmtId="166" formatCode="_(&quot;$&quot;\ * #,##0.00_);_(&quot;$&quot;\ * \(#,##0.00\);_(&quot;$&quot;\ * &quot;-&quot;??_);_(@_)"/>
    <numFmt numFmtId="167" formatCode="&quot;$&quot;\ #,##0.00"/>
    <numFmt numFmtId="168" formatCode="_ &quot;$&quot;\ * #,##0.00_ ;_ &quot;$&quot;\ * \-#,##0.00_ ;_ &quot;$&quot;\ * &quot;-&quot;??_ ;_ @_ "/>
  </numFmts>
  <fonts count="15">
    <font>
      <sz val="11"/>
      <color theme="1"/>
      <name val="Calibri"/>
      <family val="2"/>
      <scheme val="minor"/>
    </font>
    <font>
      <sz val="11"/>
      <color theme="1"/>
      <name val="Calibri"/>
      <family val="2"/>
      <scheme val="minor"/>
    </font>
    <font>
      <b/>
      <sz val="11"/>
      <color theme="1"/>
      <name val="Verdana"/>
      <family val="2"/>
    </font>
    <font>
      <b/>
      <sz val="11"/>
      <name val="Verdana"/>
      <family val="2"/>
    </font>
    <font>
      <sz val="11"/>
      <color theme="1"/>
      <name val="Verdana"/>
      <family val="2"/>
    </font>
    <font>
      <b/>
      <sz val="11"/>
      <color indexed="10"/>
      <name val="Verdana"/>
      <family val="2"/>
    </font>
    <font>
      <sz val="11"/>
      <name val="Verdana"/>
      <family val="2"/>
    </font>
    <font>
      <u/>
      <sz val="11"/>
      <color theme="10"/>
      <name val="Calibri"/>
      <family val="2"/>
      <scheme val="minor"/>
    </font>
    <font>
      <sz val="11"/>
      <color rgb="FF000000"/>
      <name val="Calibri"/>
      <family val="2"/>
      <scheme val="minor"/>
    </font>
    <font>
      <sz val="8"/>
      <name val="Calibri"/>
      <family val="2"/>
      <scheme val="minor"/>
    </font>
    <font>
      <sz val="11"/>
      <color rgb="FF000000"/>
      <name val="Arial"/>
      <family val="2"/>
    </font>
    <font>
      <sz val="11"/>
      <color theme="1"/>
      <name val="Arial"/>
      <family val="2"/>
    </font>
    <font>
      <sz val="12"/>
      <color theme="1"/>
      <name val="Aptos"/>
      <family val="2"/>
    </font>
    <font>
      <b/>
      <sz val="11"/>
      <color rgb="FF000000"/>
      <name val="Verdana"/>
    </font>
    <font>
      <sz val="11"/>
      <color rgb="FF000000"/>
      <name val="Verdana"/>
    </font>
  </fonts>
  <fills count="1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rgb="FFFFFFFF"/>
        <bgColor indexed="64"/>
      </patternFill>
    </fill>
    <fill>
      <patternFill patternType="solid">
        <fgColor theme="4" tint="0.79998168889431442"/>
        <bgColor indexed="64"/>
      </patternFill>
    </fill>
  </fills>
  <borders count="39">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s>
  <cellStyleXfs count="5">
    <xf numFmtId="0" fontId="0" fillId="0" borderId="0"/>
    <xf numFmtId="166" fontId="1" fillId="0" borderId="0" applyFont="0" applyFill="0" applyBorder="0" applyAlignment="0" applyProtection="0"/>
    <xf numFmtId="0" fontId="7" fillId="0" borderId="0" applyNumberFormat="0" applyFill="0" applyBorder="0" applyAlignment="0" applyProtection="0"/>
    <xf numFmtId="0" fontId="8" fillId="0" borderId="0"/>
    <xf numFmtId="166" fontId="1" fillId="0" borderId="0" applyFont="0" applyFill="0" applyBorder="0" applyAlignment="0" applyProtection="0"/>
  </cellStyleXfs>
  <cellXfs count="173">
    <xf numFmtId="0" fontId="0" fillId="0" borderId="0" xfId="0"/>
    <xf numFmtId="0" fontId="4" fillId="0" borderId="0" xfId="0" applyFont="1"/>
    <xf numFmtId="0" fontId="4" fillId="0" borderId="3" xfId="0" applyFont="1" applyBorder="1" applyAlignment="1">
      <alignment horizontal="center" vertical="center" wrapText="1"/>
    </xf>
    <xf numFmtId="0" fontId="3" fillId="8" borderId="2" xfId="0" applyFont="1" applyFill="1" applyBorder="1" applyAlignment="1">
      <alignment horizontal="center" vertical="center" wrapText="1"/>
    </xf>
    <xf numFmtId="0" fontId="4" fillId="0" borderId="2" xfId="0" applyFont="1" applyBorder="1" applyAlignment="1">
      <alignment vertical="center"/>
    </xf>
    <xf numFmtId="0" fontId="4" fillId="4" borderId="2" xfId="0" applyFont="1" applyFill="1" applyBorder="1" applyAlignment="1">
      <alignment horizontal="center" vertical="center"/>
    </xf>
    <xf numFmtId="165" fontId="4" fillId="0" borderId="2" xfId="0" applyNumberFormat="1" applyFont="1" applyBorder="1" applyAlignment="1">
      <alignment vertical="center"/>
    </xf>
    <xf numFmtId="168" fontId="3" fillId="3" borderId="25" xfId="1" applyNumberFormat="1" applyFont="1" applyFill="1" applyBorder="1" applyAlignment="1">
      <alignment vertical="center" wrapText="1"/>
    </xf>
    <xf numFmtId="168" fontId="3" fillId="3" borderId="14" xfId="1" applyNumberFormat="1" applyFont="1" applyFill="1" applyBorder="1" applyAlignment="1">
      <alignment vertical="center" wrapText="1"/>
    </xf>
    <xf numFmtId="168" fontId="3" fillId="3" borderId="15" xfId="1" applyNumberFormat="1" applyFont="1" applyFill="1" applyBorder="1" applyAlignment="1">
      <alignment vertical="center" wrapText="1"/>
    </xf>
    <xf numFmtId="0" fontId="4" fillId="0" borderId="0" xfId="0" applyFont="1" applyAlignment="1">
      <alignment vertical="center"/>
    </xf>
    <xf numFmtId="0" fontId="2" fillId="5" borderId="2" xfId="0" applyFont="1" applyFill="1" applyBorder="1"/>
    <xf numFmtId="0" fontId="4" fillId="0" borderId="2" xfId="0" applyFont="1" applyBorder="1" applyAlignment="1">
      <alignment horizontal="center" vertical="center"/>
    </xf>
    <xf numFmtId="0" fontId="4" fillId="5" borderId="9" xfId="0" applyFont="1" applyFill="1" applyBorder="1" applyAlignment="1">
      <alignment horizontal="center" vertical="center" wrapText="1"/>
    </xf>
    <xf numFmtId="0" fontId="3" fillId="0" borderId="9" xfId="0" applyFont="1" applyBorder="1" applyAlignment="1">
      <alignment horizontal="left" vertical="center"/>
    </xf>
    <xf numFmtId="0" fontId="6" fillId="0" borderId="8" xfId="0" applyFont="1" applyBorder="1" applyAlignment="1">
      <alignment horizontal="center" vertical="center" wrapText="1"/>
    </xf>
    <xf numFmtId="0" fontId="3" fillId="11" borderId="2" xfId="0" applyFont="1" applyFill="1" applyBorder="1" applyAlignment="1">
      <alignment horizontal="center" vertical="center"/>
    </xf>
    <xf numFmtId="0" fontId="2" fillId="11" borderId="3" xfId="0" applyFont="1" applyFill="1" applyBorder="1" applyAlignment="1">
      <alignment horizontal="center" vertical="center" wrapText="1"/>
    </xf>
    <xf numFmtId="0" fontId="2" fillId="11" borderId="2" xfId="0" applyFont="1" applyFill="1" applyBorder="1" applyAlignment="1">
      <alignment vertical="center"/>
    </xf>
    <xf numFmtId="0" fontId="2" fillId="11" borderId="2" xfId="0" applyFont="1" applyFill="1" applyBorder="1" applyAlignment="1">
      <alignment horizontal="center" vertical="center"/>
    </xf>
    <xf numFmtId="0" fontId="3" fillId="13" borderId="2" xfId="0" applyFont="1" applyFill="1" applyBorder="1" applyAlignment="1">
      <alignment horizontal="center" vertical="center" wrapText="1"/>
    </xf>
    <xf numFmtId="165" fontId="4" fillId="13" borderId="2" xfId="0" applyNumberFormat="1" applyFont="1" applyFill="1" applyBorder="1" applyAlignment="1">
      <alignment vertical="center"/>
    </xf>
    <xf numFmtId="165" fontId="4" fillId="12" borderId="2" xfId="0" applyNumberFormat="1" applyFont="1" applyFill="1" applyBorder="1" applyAlignment="1">
      <alignment vertical="center"/>
    </xf>
    <xf numFmtId="165" fontId="4" fillId="9" borderId="1" xfId="0" applyNumberFormat="1" applyFont="1" applyFill="1" applyBorder="1" applyAlignment="1">
      <alignment vertical="center"/>
    </xf>
    <xf numFmtId="165" fontId="4" fillId="8" borderId="2" xfId="0" applyNumberFormat="1" applyFont="1" applyFill="1" applyBorder="1" applyAlignment="1">
      <alignment vertical="center"/>
    </xf>
    <xf numFmtId="165" fontId="4" fillId="14" borderId="2" xfId="0" applyNumberFormat="1" applyFont="1" applyFill="1" applyBorder="1" applyAlignment="1">
      <alignment vertical="center"/>
    </xf>
    <xf numFmtId="165" fontId="4" fillId="0" borderId="1" xfId="0" applyNumberFormat="1" applyFont="1" applyBorder="1" applyAlignment="1">
      <alignment vertical="center"/>
    </xf>
    <xf numFmtId="0" fontId="3" fillId="16" borderId="2" xfId="0" applyFont="1" applyFill="1" applyBorder="1" applyAlignment="1">
      <alignment horizontal="center" vertical="center" wrapText="1"/>
    </xf>
    <xf numFmtId="165" fontId="4" fillId="12" borderId="28" xfId="0" applyNumberFormat="1" applyFont="1" applyFill="1" applyBorder="1" applyAlignment="1">
      <alignment vertical="center"/>
    </xf>
    <xf numFmtId="0" fontId="3" fillId="3" borderId="14" xfId="0" applyFont="1" applyFill="1" applyBorder="1" applyAlignment="1">
      <alignment horizontal="left" vertical="center" wrapText="1"/>
    </xf>
    <xf numFmtId="3" fontId="6" fillId="0" borderId="8" xfId="0" applyNumberFormat="1" applyFont="1" applyBorder="1" applyAlignment="1">
      <alignment horizontal="center" vertical="center"/>
    </xf>
    <xf numFmtId="0" fontId="6" fillId="4" borderId="2" xfId="0" applyFont="1" applyFill="1" applyBorder="1" applyAlignment="1">
      <alignment horizontal="center" vertical="center" wrapText="1"/>
    </xf>
    <xf numFmtId="3" fontId="6" fillId="4" borderId="2" xfId="0" applyNumberFormat="1" applyFont="1" applyFill="1" applyBorder="1" applyAlignment="1">
      <alignment horizontal="center" vertical="center"/>
    </xf>
    <xf numFmtId="0" fontId="3" fillId="4" borderId="2" xfId="0" applyFont="1" applyFill="1" applyBorder="1" applyAlignment="1">
      <alignment vertical="center" wrapText="1"/>
    </xf>
    <xf numFmtId="0" fontId="3" fillId="4" borderId="25" xfId="0" applyFont="1" applyFill="1" applyBorder="1" applyAlignment="1">
      <alignment vertical="center" wrapText="1"/>
    </xf>
    <xf numFmtId="0" fontId="10" fillId="0" borderId="8" xfId="0" applyFont="1" applyBorder="1" applyAlignment="1">
      <alignment horizontal="center" vertical="center"/>
    </xf>
    <xf numFmtId="0" fontId="10" fillId="0" borderId="2" xfId="0" applyFont="1" applyBorder="1" applyAlignment="1">
      <alignment horizontal="center" vertical="center"/>
    </xf>
    <xf numFmtId="3" fontId="6" fillId="0" borderId="2" xfId="0" applyNumberFormat="1" applyFont="1" applyBorder="1" applyAlignment="1">
      <alignment horizontal="center" vertical="center"/>
    </xf>
    <xf numFmtId="166" fontId="6" fillId="0" borderId="8" xfId="4" applyFont="1" applyBorder="1" applyAlignment="1">
      <alignment vertical="center"/>
    </xf>
    <xf numFmtId="166" fontId="6" fillId="0" borderId="2" xfId="4" applyFont="1" applyBorder="1" applyAlignment="1">
      <alignment vertical="center"/>
    </xf>
    <xf numFmtId="166" fontId="6" fillId="4" borderId="2" xfId="4" applyFont="1" applyFill="1" applyBorder="1" applyAlignment="1">
      <alignment vertical="center"/>
    </xf>
    <xf numFmtId="14" fontId="4" fillId="15" borderId="2" xfId="0" applyNumberFormat="1" applyFont="1" applyFill="1" applyBorder="1" applyAlignment="1">
      <alignment horizontal="center" vertical="center"/>
    </xf>
    <xf numFmtId="0" fontId="6" fillId="5" borderId="9" xfId="0" applyFont="1" applyFill="1" applyBorder="1" applyAlignment="1">
      <alignment horizontal="center" vertical="center"/>
    </xf>
    <xf numFmtId="0" fontId="6" fillId="0" borderId="25" xfId="0" applyFont="1" applyBorder="1" applyAlignment="1">
      <alignment vertical="center" wrapText="1"/>
    </xf>
    <xf numFmtId="0" fontId="6" fillId="0" borderId="2" xfId="0" applyFont="1" applyBorder="1" applyAlignment="1">
      <alignment horizontal="center" vertical="center" wrapText="1"/>
    </xf>
    <xf numFmtId="0" fontId="3" fillId="14" borderId="2" xfId="0" applyFont="1" applyFill="1" applyBorder="1" applyAlignment="1">
      <alignment horizontal="center" vertical="center" wrapText="1"/>
    </xf>
    <xf numFmtId="165" fontId="4" fillId="14" borderId="25" xfId="0" applyNumberFormat="1" applyFont="1" applyFill="1" applyBorder="1" applyAlignment="1">
      <alignment vertical="center"/>
    </xf>
    <xf numFmtId="0" fontId="3" fillId="18" borderId="2" xfId="0" applyFont="1" applyFill="1" applyBorder="1" applyAlignment="1">
      <alignment horizontal="center" vertical="center" wrapText="1"/>
    </xf>
    <xf numFmtId="166" fontId="6" fillId="18" borderId="8" xfId="4" applyFont="1" applyFill="1" applyBorder="1" applyAlignment="1">
      <alignment vertical="center"/>
    </xf>
    <xf numFmtId="165" fontId="4" fillId="18" borderId="2" xfId="0" applyNumberFormat="1" applyFont="1" applyFill="1" applyBorder="1" applyAlignment="1">
      <alignment vertical="center"/>
    </xf>
    <xf numFmtId="166" fontId="6" fillId="18" borderId="2" xfId="4" applyFont="1" applyFill="1" applyBorder="1" applyAlignment="1">
      <alignment vertical="center"/>
    </xf>
    <xf numFmtId="0" fontId="3" fillId="11" borderId="2" xfId="0" applyFont="1" applyFill="1" applyBorder="1" applyAlignment="1">
      <alignment horizontal="center" vertical="center" wrapText="1"/>
    </xf>
    <xf numFmtId="166" fontId="6" fillId="11" borderId="8" xfId="4" applyFont="1" applyFill="1" applyBorder="1" applyAlignment="1">
      <alignment vertical="center"/>
    </xf>
    <xf numFmtId="165" fontId="4" fillId="11" borderId="2" xfId="0" applyNumberFormat="1" applyFont="1" applyFill="1" applyBorder="1" applyAlignment="1">
      <alignment vertical="center"/>
    </xf>
    <xf numFmtId="166" fontId="6" fillId="11" borderId="2" xfId="4" applyFont="1" applyFill="1" applyBorder="1" applyAlignment="1">
      <alignment vertical="center"/>
    </xf>
    <xf numFmtId="166" fontId="6" fillId="8" borderId="2" xfId="4" applyFont="1" applyFill="1" applyBorder="1" applyAlignment="1">
      <alignment vertical="center"/>
    </xf>
    <xf numFmtId="164" fontId="4" fillId="18" borderId="0" xfId="0" applyNumberFormat="1" applyFont="1" applyFill="1" applyAlignment="1">
      <alignment vertical="center"/>
    </xf>
    <xf numFmtId="164" fontId="4" fillId="11" borderId="2" xfId="0" applyNumberFormat="1" applyFont="1" applyFill="1" applyBorder="1" applyAlignment="1">
      <alignment vertical="center"/>
    </xf>
    <xf numFmtId="0" fontId="4" fillId="0" borderId="8" xfId="0" applyFont="1" applyBorder="1" applyAlignment="1">
      <alignment horizontal="center" vertical="center"/>
    </xf>
    <xf numFmtId="165" fontId="4" fillId="15" borderId="2" xfId="0" applyNumberFormat="1" applyFont="1" applyFill="1" applyBorder="1" applyAlignment="1">
      <alignment vertical="center"/>
    </xf>
    <xf numFmtId="0" fontId="4" fillId="0" borderId="2" xfId="0" applyFont="1" applyBorder="1" applyAlignment="1">
      <alignment horizontal="center" vertical="center" wrapText="1"/>
    </xf>
    <xf numFmtId="14" fontId="4" fillId="15" borderId="8" xfId="0" applyNumberFormat="1" applyFont="1" applyFill="1" applyBorder="1" applyAlignment="1">
      <alignment horizontal="center" vertical="center"/>
    </xf>
    <xf numFmtId="0" fontId="2" fillId="5" borderId="33" xfId="0" applyFont="1" applyFill="1" applyBorder="1" applyAlignment="1">
      <alignment horizontal="center" vertical="center"/>
    </xf>
    <xf numFmtId="0" fontId="2" fillId="5" borderId="34" xfId="0" applyFont="1" applyFill="1" applyBorder="1" applyAlignment="1">
      <alignment horizontal="center" vertical="center"/>
    </xf>
    <xf numFmtId="0" fontId="7" fillId="0" borderId="8" xfId="2" applyBorder="1" applyAlignment="1">
      <alignment horizontal="center" vertical="center" wrapText="1"/>
    </xf>
    <xf numFmtId="0" fontId="12" fillId="0" borderId="2" xfId="0" applyFont="1" applyBorder="1" applyAlignment="1">
      <alignment horizontal="center" vertical="center"/>
    </xf>
    <xf numFmtId="0" fontId="12" fillId="0" borderId="0" xfId="0" applyFont="1" applyAlignment="1">
      <alignment horizontal="center" vertical="center"/>
    </xf>
    <xf numFmtId="0" fontId="4" fillId="4" borderId="3" xfId="0" applyFont="1" applyFill="1" applyBorder="1" applyAlignment="1">
      <alignment horizontal="center" vertical="center" wrapText="1"/>
    </xf>
    <xf numFmtId="165" fontId="4" fillId="4" borderId="2" xfId="0" applyNumberFormat="1" applyFont="1" applyFill="1" applyBorder="1" applyAlignment="1">
      <alignment vertical="center"/>
    </xf>
    <xf numFmtId="0" fontId="4" fillId="4" borderId="0" xfId="0" applyFont="1" applyFill="1"/>
    <xf numFmtId="166" fontId="6" fillId="8" borderId="8" xfId="4" applyFont="1" applyFill="1" applyBorder="1" applyAlignment="1">
      <alignment vertical="center"/>
    </xf>
    <xf numFmtId="166" fontId="6" fillId="0" borderId="2" xfId="4" applyFont="1" applyFill="1" applyBorder="1" applyAlignment="1">
      <alignment vertical="center"/>
    </xf>
    <xf numFmtId="166" fontId="6" fillId="0" borderId="4" xfId="4" applyFont="1" applyBorder="1" applyAlignment="1">
      <alignment vertical="center"/>
    </xf>
    <xf numFmtId="166" fontId="6" fillId="16" borderId="8" xfId="4" applyFont="1" applyFill="1" applyBorder="1" applyAlignment="1">
      <alignment vertical="center"/>
    </xf>
    <xf numFmtId="0" fontId="11" fillId="17" borderId="25" xfId="0" applyFont="1" applyFill="1" applyBorder="1" applyAlignment="1">
      <alignment horizontal="left" vertical="center" wrapText="1"/>
    </xf>
    <xf numFmtId="0" fontId="10" fillId="0" borderId="29" xfId="0" applyFont="1" applyBorder="1" applyAlignment="1">
      <alignment horizontal="center" vertical="center"/>
    </xf>
    <xf numFmtId="3" fontId="6" fillId="0" borderId="4" xfId="0" applyNumberFormat="1" applyFont="1" applyBorder="1" applyAlignment="1">
      <alignment horizontal="center" vertical="center"/>
    </xf>
    <xf numFmtId="0" fontId="3" fillId="0" borderId="2" xfId="0" applyFont="1" applyBorder="1" applyAlignment="1">
      <alignment vertical="center" wrapText="1"/>
    </xf>
    <xf numFmtId="166" fontId="6" fillId="15" borderId="2" xfId="4" applyFont="1" applyFill="1" applyBorder="1" applyAlignment="1">
      <alignment vertical="center"/>
    </xf>
    <xf numFmtId="0" fontId="3" fillId="0" borderId="25" xfId="0" applyFont="1" applyBorder="1" applyAlignment="1">
      <alignment vertical="center" wrapText="1"/>
    </xf>
    <xf numFmtId="0" fontId="14" fillId="0" borderId="2" xfId="0" applyFont="1" applyBorder="1" applyAlignment="1">
      <alignment vertical="center" wrapText="1"/>
    </xf>
    <xf numFmtId="3" fontId="6" fillId="15" borderId="2" xfId="0" applyNumberFormat="1" applyFont="1" applyFill="1" applyBorder="1" applyAlignment="1">
      <alignment horizontal="center" vertical="center"/>
    </xf>
    <xf numFmtId="0" fontId="3" fillId="12" borderId="2" xfId="0" applyFont="1" applyFill="1" applyBorder="1" applyAlignment="1">
      <alignment horizontal="center" vertical="center" wrapText="1"/>
    </xf>
    <xf numFmtId="0" fontId="3" fillId="13" borderId="12" xfId="0" applyFont="1" applyFill="1" applyBorder="1" applyAlignment="1">
      <alignment horizontal="center" vertical="center" wrapText="1"/>
    </xf>
    <xf numFmtId="0" fontId="3" fillId="13" borderId="11" xfId="0" applyFont="1" applyFill="1" applyBorder="1" applyAlignment="1">
      <alignment horizontal="center" vertical="center" wrapText="1"/>
    </xf>
    <xf numFmtId="0" fontId="3" fillId="13" borderId="6"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3" fillId="13" borderId="23" xfId="0" applyFont="1" applyFill="1" applyBorder="1" applyAlignment="1">
      <alignment horizontal="center" vertical="center" wrapText="1"/>
    </xf>
    <xf numFmtId="0" fontId="3" fillId="13" borderId="24" xfId="0" applyFont="1" applyFill="1" applyBorder="1" applyAlignment="1">
      <alignment horizontal="center" vertical="center" wrapText="1"/>
    </xf>
    <xf numFmtId="0" fontId="3" fillId="9" borderId="30" xfId="0" applyFont="1" applyFill="1" applyBorder="1" applyAlignment="1">
      <alignment horizontal="center" vertical="center" wrapText="1"/>
    </xf>
    <xf numFmtId="0" fontId="3" fillId="9" borderId="31" xfId="0" applyFont="1" applyFill="1" applyBorder="1" applyAlignment="1">
      <alignment horizontal="center" vertical="center" wrapText="1"/>
    </xf>
    <xf numFmtId="0" fontId="3" fillId="9" borderId="32" xfId="0" applyFont="1" applyFill="1" applyBorder="1" applyAlignment="1">
      <alignment horizontal="center" vertical="center" wrapText="1"/>
    </xf>
    <xf numFmtId="0" fontId="2" fillId="14" borderId="4" xfId="0" applyFont="1" applyFill="1" applyBorder="1" applyAlignment="1">
      <alignment horizontal="center" vertical="center" wrapText="1"/>
    </xf>
    <xf numFmtId="0" fontId="2" fillId="14" borderId="29" xfId="0" applyFont="1" applyFill="1" applyBorder="1" applyAlignment="1">
      <alignment horizontal="center" vertical="center" wrapText="1"/>
    </xf>
    <xf numFmtId="0" fontId="2" fillId="14" borderId="8" xfId="0" applyFont="1" applyFill="1" applyBorder="1" applyAlignment="1">
      <alignment horizontal="center" vertical="center" wrapText="1"/>
    </xf>
    <xf numFmtId="0" fontId="3" fillId="3" borderId="13"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2" fillId="0" borderId="19" xfId="0" applyFont="1" applyBorder="1" applyAlignment="1">
      <alignment horizontal="center" vertical="center" wrapText="1"/>
    </xf>
    <xf numFmtId="0" fontId="2" fillId="0" borderId="3" xfId="0" applyFont="1" applyBorder="1" applyAlignment="1">
      <alignment horizontal="center" vertical="center" wrapText="1"/>
    </xf>
    <xf numFmtId="0" fontId="3" fillId="6" borderId="20"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9" xfId="0" applyFont="1" applyFill="1" applyBorder="1" applyAlignment="1">
      <alignment horizontal="center" vertical="center" wrapText="1"/>
    </xf>
    <xf numFmtId="167" fontId="3" fillId="5" borderId="12" xfId="0" applyNumberFormat="1" applyFont="1" applyFill="1" applyBorder="1" applyAlignment="1">
      <alignment horizontal="center" vertical="center" wrapText="1"/>
    </xf>
    <xf numFmtId="0" fontId="4" fillId="0" borderId="10" xfId="0" applyFont="1" applyBorder="1" applyAlignment="1">
      <alignment vertical="center" wrapText="1"/>
    </xf>
    <xf numFmtId="0" fontId="4" fillId="0" borderId="0" xfId="0" applyFont="1" applyAlignment="1">
      <alignment horizontal="center" vertical="center"/>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6" fillId="5" borderId="3" xfId="0" applyFont="1" applyFill="1" applyBorder="1" applyAlignment="1">
      <alignment horizontal="center" vertical="center"/>
    </xf>
    <xf numFmtId="0" fontId="6" fillId="5" borderId="2" xfId="0" applyFont="1" applyFill="1" applyBorder="1" applyAlignment="1">
      <alignment horizontal="center" vertical="center"/>
    </xf>
    <xf numFmtId="0" fontId="3" fillId="0" borderId="9"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10" xfId="0" applyFont="1" applyBorder="1" applyAlignment="1">
      <alignment horizontal="left" vertical="center"/>
    </xf>
    <xf numFmtId="0" fontId="6" fillId="4" borderId="14" xfId="0" applyFont="1" applyFill="1" applyBorder="1" applyAlignment="1">
      <alignment horizontal="left" vertical="top"/>
    </xf>
    <xf numFmtId="0" fontId="4" fillId="0" borderId="14" xfId="0" applyFont="1" applyBorder="1" applyAlignment="1">
      <alignment vertical="top"/>
    </xf>
    <xf numFmtId="0" fontId="4" fillId="0" borderId="15" xfId="0" applyFont="1" applyBorder="1" applyAlignment="1">
      <alignment vertical="top"/>
    </xf>
    <xf numFmtId="0" fontId="6" fillId="4" borderId="13" xfId="0" applyFont="1" applyFill="1" applyBorder="1" applyAlignment="1">
      <alignment horizontal="left" vertical="top"/>
    </xf>
    <xf numFmtId="0" fontId="3" fillId="4" borderId="13" xfId="0" applyFont="1" applyFill="1" applyBorder="1" applyAlignment="1">
      <alignment horizontal="left" vertical="center"/>
    </xf>
    <xf numFmtId="0" fontId="3" fillId="4" borderId="14" xfId="0" applyFont="1" applyFill="1" applyBorder="1" applyAlignment="1">
      <alignment horizontal="left" vertical="center"/>
    </xf>
    <xf numFmtId="0" fontId="2" fillId="0" borderId="14" xfId="0" applyFont="1" applyBorder="1" applyAlignment="1">
      <alignment vertical="center"/>
    </xf>
    <xf numFmtId="0" fontId="2" fillId="0" borderId="15" xfId="0" applyFont="1" applyBorder="1" applyAlignment="1">
      <alignment vertical="center"/>
    </xf>
    <xf numFmtId="0" fontId="3" fillId="4" borderId="13" xfId="0" applyFont="1" applyFill="1" applyBorder="1" applyAlignment="1">
      <alignment horizontal="left" vertical="center" wrapText="1"/>
    </xf>
    <xf numFmtId="0" fontId="3" fillId="4" borderId="16" xfId="0" applyFont="1" applyFill="1" applyBorder="1" applyAlignment="1">
      <alignment horizontal="left" vertical="center" wrapText="1"/>
    </xf>
    <xf numFmtId="0" fontId="3" fillId="4" borderId="17" xfId="0" applyFont="1" applyFill="1" applyBorder="1" applyAlignment="1">
      <alignment horizontal="left" vertical="center"/>
    </xf>
    <xf numFmtId="0" fontId="2" fillId="0" borderId="17" xfId="0" applyFont="1" applyBorder="1" applyAlignment="1">
      <alignment vertical="center"/>
    </xf>
    <xf numFmtId="0" fontId="2" fillId="0" borderId="18" xfId="0" applyFont="1" applyBorder="1" applyAlignment="1">
      <alignment vertical="center"/>
    </xf>
    <xf numFmtId="0" fontId="3" fillId="4" borderId="13" xfId="0" applyFont="1" applyFill="1" applyBorder="1" applyAlignment="1">
      <alignment horizontal="left" vertical="top" wrapText="1"/>
    </xf>
    <xf numFmtId="0" fontId="3" fillId="7" borderId="20" xfId="0" applyFont="1" applyFill="1" applyBorder="1" applyAlignment="1">
      <alignment horizontal="center" vertical="center" textRotation="90" wrapText="1"/>
    </xf>
    <xf numFmtId="0" fontId="3" fillId="7" borderId="2" xfId="0" applyFont="1" applyFill="1" applyBorder="1" applyAlignment="1">
      <alignment horizontal="center" vertical="center" textRotation="90" wrapText="1"/>
    </xf>
    <xf numFmtId="0" fontId="4" fillId="0" borderId="2" xfId="0" applyFont="1" applyBorder="1" applyAlignment="1">
      <alignment horizontal="center" vertical="center"/>
    </xf>
    <xf numFmtId="0" fontId="4" fillId="0" borderId="2" xfId="0" applyFont="1" applyBorder="1" applyAlignment="1">
      <alignment horizontal="left" vertical="center" wrapText="1"/>
    </xf>
    <xf numFmtId="0" fontId="4" fillId="0" borderId="25"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 xfId="0" applyFont="1" applyBorder="1" applyAlignment="1">
      <alignment horizontal="center" vertical="center" wrapText="1"/>
    </xf>
    <xf numFmtId="0" fontId="2" fillId="5" borderId="35" xfId="0" applyFont="1" applyFill="1" applyBorder="1" applyAlignment="1">
      <alignment horizontal="center" vertical="center"/>
    </xf>
    <xf numFmtId="0" fontId="2" fillId="5" borderId="36" xfId="0" applyFont="1" applyFill="1" applyBorder="1" applyAlignment="1">
      <alignment horizontal="center" vertical="center"/>
    </xf>
    <xf numFmtId="0" fontId="4" fillId="0" borderId="0" xfId="0" applyFont="1" applyAlignment="1">
      <alignment horizontal="center"/>
    </xf>
    <xf numFmtId="0" fontId="2" fillId="5" borderId="34" xfId="0" applyFont="1" applyFill="1" applyBorder="1" applyAlignment="1">
      <alignment horizontal="center" vertical="center"/>
    </xf>
    <xf numFmtId="0" fontId="2" fillId="5" borderId="37" xfId="0" applyFont="1" applyFill="1" applyBorder="1" applyAlignment="1">
      <alignment horizontal="center" vertical="center"/>
    </xf>
    <xf numFmtId="0" fontId="4" fillId="0" borderId="2" xfId="0" applyFont="1" applyBorder="1" applyAlignment="1">
      <alignment horizontal="center"/>
    </xf>
    <xf numFmtId="0" fontId="4" fillId="0" borderId="8" xfId="0" applyFont="1" applyBorder="1" applyAlignment="1">
      <alignment horizontal="center" vertical="center" wrapText="1"/>
    </xf>
    <xf numFmtId="0" fontId="4" fillId="0" borderId="8" xfId="0" applyFont="1" applyBorder="1" applyAlignment="1">
      <alignment horizontal="left" vertical="center"/>
    </xf>
    <xf numFmtId="0" fontId="4" fillId="0" borderId="2" xfId="0" applyFont="1" applyBorder="1" applyAlignment="1">
      <alignment horizontal="left" vertical="top" wrapText="1"/>
    </xf>
    <xf numFmtId="0" fontId="2" fillId="5" borderId="2" xfId="0" applyFont="1" applyFill="1" applyBorder="1" applyAlignment="1">
      <alignment horizontal="left"/>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2" fillId="10" borderId="25" xfId="0" applyFont="1" applyFill="1" applyBorder="1" applyAlignment="1">
      <alignment horizontal="center"/>
    </xf>
    <xf numFmtId="0" fontId="2" fillId="10" borderId="14" xfId="0" applyFont="1" applyFill="1" applyBorder="1" applyAlignment="1">
      <alignment horizontal="center"/>
    </xf>
    <xf numFmtId="0" fontId="2" fillId="10" borderId="2" xfId="0" applyFont="1" applyFill="1" applyBorder="1" applyAlignment="1">
      <alignment horizontal="center"/>
    </xf>
    <xf numFmtId="0" fontId="2" fillId="0" borderId="2" xfId="0" applyFont="1" applyBorder="1" applyAlignment="1">
      <alignment horizontal="left"/>
    </xf>
    <xf numFmtId="0" fontId="4" fillId="0" borderId="2" xfId="0" applyFont="1" applyBorder="1" applyAlignment="1">
      <alignment vertical="top" wrapText="1"/>
    </xf>
    <xf numFmtId="0" fontId="4" fillId="0" borderId="2" xfId="0" applyFont="1" applyBorder="1" applyAlignment="1">
      <alignment vertical="top"/>
    </xf>
    <xf numFmtId="0" fontId="6" fillId="4" borderId="5" xfId="0" applyFont="1" applyFill="1" applyBorder="1" applyAlignment="1">
      <alignment horizontal="left" vertical="top" wrapText="1"/>
    </xf>
    <xf numFmtId="0" fontId="6" fillId="4" borderId="9" xfId="0" applyFont="1" applyFill="1" applyBorder="1" applyAlignment="1">
      <alignment horizontal="left" vertical="top"/>
    </xf>
    <xf numFmtId="0" fontId="4" fillId="0" borderId="9" xfId="0" applyFont="1" applyBorder="1" applyAlignment="1">
      <alignment vertical="top"/>
    </xf>
    <xf numFmtId="0" fontId="4" fillId="0" borderId="10" xfId="0" applyFont="1" applyBorder="1" applyAlignment="1">
      <alignment vertical="top"/>
    </xf>
    <xf numFmtId="0" fontId="6" fillId="4" borderId="38" xfId="0" applyFont="1" applyFill="1" applyBorder="1" applyAlignment="1">
      <alignment horizontal="left" vertical="top"/>
    </xf>
    <xf numFmtId="0" fontId="6" fillId="4" borderId="26" xfId="0" applyFont="1" applyFill="1" applyBorder="1" applyAlignment="1">
      <alignment horizontal="left" vertical="top"/>
    </xf>
    <xf numFmtId="0" fontId="4" fillId="0" borderId="26" xfId="0" applyFont="1" applyBorder="1" applyAlignment="1">
      <alignment vertical="top"/>
    </xf>
    <xf numFmtId="0" fontId="4" fillId="0" borderId="27" xfId="0" applyFont="1" applyBorder="1" applyAlignment="1">
      <alignment vertical="top"/>
    </xf>
    <xf numFmtId="0" fontId="2" fillId="0" borderId="2" xfId="0" applyFont="1" applyBorder="1" applyAlignment="1"/>
    <xf numFmtId="0" fontId="2" fillId="0" borderId="25" xfId="0" applyFont="1" applyBorder="1" applyAlignment="1"/>
    <xf numFmtId="0" fontId="2" fillId="0" borderId="14" xfId="0" applyFont="1" applyBorder="1" applyAlignment="1"/>
  </cellXfs>
  <cellStyles count="5">
    <cellStyle name="Hipervínculo" xfId="2" builtinId="8"/>
    <cellStyle name="Moneda" xfId="1" builtinId="4"/>
    <cellStyle name="Moneda 2" xfId="4" xr:uid="{8454041C-1A75-477A-97F7-411252FE5CF7}"/>
    <cellStyle name="Normal" xfId="0" builtinId="0"/>
    <cellStyle name="Normal 2" xfId="3" xr:uid="{67D9659F-0A6F-4F61-85AE-956E0F6E29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mailto:Ivonne.cifuentes@mta.net.co" TargetMode="External"/><Relationship Id="rId7" Type="http://schemas.openxmlformats.org/officeDocument/2006/relationships/hyperlink" Target="mailto:admin@tmsystem.com.co" TargetMode="External"/><Relationship Id="rId2" Type="http://schemas.openxmlformats.org/officeDocument/2006/relationships/hyperlink" Target="mailto:info@inmotica.com.co" TargetMode="External"/><Relationship Id="rId1" Type="http://schemas.openxmlformats.org/officeDocument/2006/relationships/hyperlink" Target="mailto:comercial@sygenergy.co" TargetMode="External"/><Relationship Id="rId6" Type="http://schemas.openxmlformats.org/officeDocument/2006/relationships/hyperlink" Target="mailto:comercial@sygenergy.co" TargetMode="External"/><Relationship Id="rId5" Type="http://schemas.openxmlformats.org/officeDocument/2006/relationships/hyperlink" Target="mailto:tecnielet@gmail.com" TargetMode="External"/><Relationship Id="rId4" Type="http://schemas.openxmlformats.org/officeDocument/2006/relationships/hyperlink" Target="mailto:gerencia@nasharagroup.com" TargetMode="External"/><Relationship Id="rId9"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F4964-B80A-4B3B-B63C-D6DB22356893}">
  <sheetPr>
    <pageSetUpPr fitToPage="1"/>
  </sheetPr>
  <dimension ref="A1:P28"/>
  <sheetViews>
    <sheetView tabSelected="1" view="pageLayout" zoomScale="85" zoomScaleNormal="100" zoomScaleSheetLayoutView="90" zoomScalePageLayoutView="85" workbookViewId="0">
      <selection sqref="A1:A4"/>
    </sheetView>
  </sheetViews>
  <sheetFormatPr defaultColWidth="10" defaultRowHeight="14.25"/>
  <cols>
    <col min="1" max="1" width="10" style="1"/>
    <col min="2" max="2" width="77.5703125" style="1" customWidth="1"/>
    <col min="3" max="3" width="24.7109375" style="1" customWidth="1"/>
    <col min="4" max="5" width="19.28515625" style="1" customWidth="1"/>
    <col min="6" max="6" width="23.5703125" style="1" bestFit="1" customWidth="1"/>
    <col min="7" max="7" width="28.5703125" style="1" customWidth="1"/>
    <col min="8" max="8" width="21.7109375" style="1" customWidth="1"/>
    <col min="9" max="9" width="24.5703125" style="1" bestFit="1" customWidth="1"/>
    <col min="10" max="10" width="23.7109375" style="1" customWidth="1"/>
    <col min="11" max="11" width="25.28515625" style="1" bestFit="1" customWidth="1"/>
    <col min="12" max="12" width="24.5703125" style="1" customWidth="1"/>
    <col min="13" max="13" width="21.42578125" style="1" customWidth="1"/>
    <col min="14" max="14" width="22.85546875" style="1" bestFit="1" customWidth="1"/>
    <col min="15" max="15" width="22.140625" style="1" customWidth="1"/>
    <col min="16" max="16" width="24.7109375" style="1" customWidth="1"/>
    <col min="17" max="16384" width="10" style="1"/>
  </cols>
  <sheetData>
    <row r="1" spans="1:16" ht="15" customHeight="1">
      <c r="A1" s="97" t="s">
        <v>0</v>
      </c>
      <c r="B1" s="99" t="s">
        <v>1</v>
      </c>
      <c r="C1" s="99" t="s">
        <v>2</v>
      </c>
      <c r="D1" s="99" t="s">
        <v>3</v>
      </c>
      <c r="E1" s="99" t="s">
        <v>4</v>
      </c>
      <c r="F1" s="101" t="s">
        <v>5</v>
      </c>
      <c r="G1" s="102"/>
      <c r="H1" s="101" t="s">
        <v>6</v>
      </c>
      <c r="I1" s="102"/>
      <c r="J1" s="101" t="s">
        <v>7</v>
      </c>
      <c r="K1" s="102"/>
      <c r="L1" s="82" t="s">
        <v>8</v>
      </c>
      <c r="M1" s="83" t="s">
        <v>9</v>
      </c>
      <c r="N1" s="84"/>
      <c r="O1" s="92" t="s">
        <v>10</v>
      </c>
      <c r="P1" s="89" t="s">
        <v>11</v>
      </c>
    </row>
    <row r="2" spans="1:16">
      <c r="A2" s="98"/>
      <c r="B2" s="100"/>
      <c r="C2" s="100"/>
      <c r="D2" s="100"/>
      <c r="E2" s="100"/>
      <c r="F2" s="103"/>
      <c r="G2" s="104"/>
      <c r="H2" s="103"/>
      <c r="I2" s="104"/>
      <c r="J2" s="103"/>
      <c r="K2" s="104"/>
      <c r="L2" s="82"/>
      <c r="M2" s="85"/>
      <c r="N2" s="86"/>
      <c r="O2" s="93"/>
      <c r="P2" s="90"/>
    </row>
    <row r="3" spans="1:16" ht="102.75" customHeight="1">
      <c r="A3" s="98"/>
      <c r="B3" s="100"/>
      <c r="C3" s="100"/>
      <c r="D3" s="100"/>
      <c r="E3" s="100"/>
      <c r="F3" s="105"/>
      <c r="G3" s="106"/>
      <c r="H3" s="105"/>
      <c r="I3" s="106"/>
      <c r="J3" s="105"/>
      <c r="K3" s="106"/>
      <c r="L3" s="82"/>
      <c r="M3" s="87"/>
      <c r="N3" s="88"/>
      <c r="O3" s="93"/>
      <c r="P3" s="90"/>
    </row>
    <row r="4" spans="1:16" ht="28.5">
      <c r="A4" s="98"/>
      <c r="B4" s="100"/>
      <c r="C4" s="100"/>
      <c r="D4" s="100"/>
      <c r="E4" s="100"/>
      <c r="F4" s="3" t="s">
        <v>12</v>
      </c>
      <c r="G4" s="3" t="s">
        <v>13</v>
      </c>
      <c r="H4" s="51" t="s">
        <v>12</v>
      </c>
      <c r="I4" s="51" t="s">
        <v>14</v>
      </c>
      <c r="J4" s="47" t="s">
        <v>12</v>
      </c>
      <c r="K4" s="47" t="s">
        <v>14</v>
      </c>
      <c r="L4" s="82"/>
      <c r="M4" s="20" t="s">
        <v>15</v>
      </c>
      <c r="N4" s="20" t="s">
        <v>16</v>
      </c>
      <c r="O4" s="94"/>
      <c r="P4" s="91"/>
    </row>
    <row r="5" spans="1:16" ht="46.5" customHeight="1">
      <c r="A5" s="2" t="s">
        <v>17</v>
      </c>
      <c r="B5" s="80" t="s">
        <v>18</v>
      </c>
      <c r="C5" s="15" t="s">
        <v>19</v>
      </c>
      <c r="D5" s="30">
        <v>1</v>
      </c>
      <c r="E5" s="30">
        <v>2</v>
      </c>
      <c r="F5" s="59">
        <v>11876200</v>
      </c>
      <c r="G5" s="24">
        <f t="shared" ref="G5:G14" si="0">D5*E5*F5</f>
        <v>23752400</v>
      </c>
      <c r="H5" s="52">
        <v>3495625</v>
      </c>
      <c r="I5" s="53">
        <f t="shared" ref="I5:I14" si="1">D5*E5*H5</f>
        <v>6991250</v>
      </c>
      <c r="J5" s="48">
        <v>2994642.14</v>
      </c>
      <c r="K5" s="49">
        <f t="shared" ref="K5:K14" si="2">D5*E5*J5</f>
        <v>5989284.2800000003</v>
      </c>
      <c r="L5" s="22">
        <f>AVERAGE(H5,J5)</f>
        <v>3245133.5700000003</v>
      </c>
      <c r="M5" s="21">
        <f>L5*0.5</f>
        <v>1622566.7850000001</v>
      </c>
      <c r="N5" s="21">
        <f>L5*1.5</f>
        <v>4867700.3550000004</v>
      </c>
      <c r="O5" s="59">
        <f>ROUND(AVERAGE(H5,J5),0)</f>
        <v>3245134</v>
      </c>
      <c r="P5" s="23">
        <f>D5*O5*E5</f>
        <v>6490268</v>
      </c>
    </row>
    <row r="6" spans="1:16" ht="43.5">
      <c r="A6" s="2" t="s">
        <v>20</v>
      </c>
      <c r="B6" s="80" t="s">
        <v>21</v>
      </c>
      <c r="C6" s="15" t="s">
        <v>19</v>
      </c>
      <c r="D6" s="30">
        <v>1</v>
      </c>
      <c r="E6" s="30">
        <v>2</v>
      </c>
      <c r="F6" s="59">
        <v>45966130</v>
      </c>
      <c r="G6" s="24">
        <f t="shared" si="0"/>
        <v>91932260</v>
      </c>
      <c r="H6" s="54">
        <v>6916875</v>
      </c>
      <c r="I6" s="53">
        <f t="shared" si="1"/>
        <v>13833750</v>
      </c>
      <c r="J6" s="50">
        <v>3857670.6</v>
      </c>
      <c r="K6" s="49">
        <f t="shared" si="2"/>
        <v>7715341.2000000002</v>
      </c>
      <c r="L6" s="22">
        <f>AVERAGE(H6,J6)</f>
        <v>5387272.7999999998</v>
      </c>
      <c r="M6" s="21">
        <f t="shared" ref="M6:M14" si="3">L6*0.5</f>
        <v>2693636.4</v>
      </c>
      <c r="N6" s="21">
        <f t="shared" ref="N6:N14" si="4">L6*1.5</f>
        <v>8080909.1999999993</v>
      </c>
      <c r="O6" s="59">
        <f>ROUND(AVERAGE(H6,J6),0)</f>
        <v>5387273</v>
      </c>
      <c r="P6" s="23">
        <f t="shared" ref="P6:P14" si="5">D6*O6*E6</f>
        <v>10774546</v>
      </c>
    </row>
    <row r="7" spans="1:16" ht="42.75" customHeight="1">
      <c r="A7" s="2" t="s">
        <v>22</v>
      </c>
      <c r="B7" s="77" t="s">
        <v>23</v>
      </c>
      <c r="C7" s="31" t="s">
        <v>19</v>
      </c>
      <c r="D7" s="81">
        <v>2</v>
      </c>
      <c r="E7" s="30">
        <v>2</v>
      </c>
      <c r="F7" s="24">
        <v>595000</v>
      </c>
      <c r="G7" s="24">
        <f t="shared" si="0"/>
        <v>2380000</v>
      </c>
      <c r="H7" s="54">
        <v>1294125</v>
      </c>
      <c r="I7" s="53">
        <f t="shared" si="1"/>
        <v>5176500</v>
      </c>
      <c r="J7" s="50">
        <v>1133333.3899999999</v>
      </c>
      <c r="K7" s="49">
        <f t="shared" si="2"/>
        <v>4533333.5599999996</v>
      </c>
      <c r="L7" s="22">
        <f t="shared" ref="L7:L14" si="6">AVERAGE(F7,H7,J7)</f>
        <v>1007486.1299999999</v>
      </c>
      <c r="M7" s="21">
        <f t="shared" si="3"/>
        <v>503743.06499999994</v>
      </c>
      <c r="N7" s="21">
        <f t="shared" si="4"/>
        <v>1511229.1949999998</v>
      </c>
      <c r="O7" s="25">
        <f>ROUND(AVERAGE(F7,H7,J7),0)</f>
        <v>1007486</v>
      </c>
      <c r="P7" s="23">
        <f t="shared" si="5"/>
        <v>4029944</v>
      </c>
    </row>
    <row r="8" spans="1:16" ht="50.25" customHeight="1">
      <c r="A8" s="2" t="s">
        <v>24</v>
      </c>
      <c r="B8" s="77" t="s">
        <v>25</v>
      </c>
      <c r="C8" s="31" t="s">
        <v>19</v>
      </c>
      <c r="D8" s="37">
        <v>1</v>
      </c>
      <c r="E8" s="30">
        <v>2</v>
      </c>
      <c r="F8" s="24">
        <v>700000</v>
      </c>
      <c r="G8" s="24">
        <f t="shared" si="0"/>
        <v>1400000</v>
      </c>
      <c r="H8" s="54">
        <v>1145375</v>
      </c>
      <c r="I8" s="53">
        <f t="shared" si="1"/>
        <v>2290750</v>
      </c>
      <c r="J8" s="50">
        <v>1133333.3899999999</v>
      </c>
      <c r="K8" s="49">
        <f t="shared" si="2"/>
        <v>2266666.7799999998</v>
      </c>
      <c r="L8" s="22">
        <f t="shared" si="6"/>
        <v>992902.79666666652</v>
      </c>
      <c r="M8" s="21">
        <f t="shared" si="3"/>
        <v>496451.39833333326</v>
      </c>
      <c r="N8" s="21">
        <f t="shared" si="4"/>
        <v>1489354.1949999998</v>
      </c>
      <c r="O8" s="25">
        <f>ROUND(AVERAGE(F8,H8,J8),0)</f>
        <v>992903</v>
      </c>
      <c r="P8" s="23">
        <f t="shared" si="5"/>
        <v>1985806</v>
      </c>
    </row>
    <row r="9" spans="1:16" ht="42.75">
      <c r="A9" s="2" t="s">
        <v>26</v>
      </c>
      <c r="B9" s="34" t="s">
        <v>27</v>
      </c>
      <c r="C9" s="31" t="s">
        <v>19</v>
      </c>
      <c r="D9" s="81">
        <v>2</v>
      </c>
      <c r="E9" s="30">
        <v>2</v>
      </c>
      <c r="F9" s="59">
        <v>571200</v>
      </c>
      <c r="G9" s="24">
        <f t="shared" si="0"/>
        <v>2284800</v>
      </c>
      <c r="H9" s="78">
        <v>2156875</v>
      </c>
      <c r="I9" s="53">
        <f t="shared" si="1"/>
        <v>8627500</v>
      </c>
      <c r="J9" s="50">
        <v>1558333.56</v>
      </c>
      <c r="K9" s="49">
        <f t="shared" si="2"/>
        <v>6233334.2400000002</v>
      </c>
      <c r="L9" s="22">
        <f t="shared" si="6"/>
        <v>1428802.8533333335</v>
      </c>
      <c r="M9" s="21">
        <f t="shared" si="3"/>
        <v>714401.42666666675</v>
      </c>
      <c r="N9" s="21">
        <f t="shared" si="4"/>
        <v>2143204.2800000003</v>
      </c>
      <c r="O9" s="59">
        <f>ROUND(AVERAGE(J9),0)</f>
        <v>1558334</v>
      </c>
      <c r="P9" s="23">
        <f t="shared" si="5"/>
        <v>6233336</v>
      </c>
    </row>
    <row r="10" spans="1:16" ht="42.75">
      <c r="A10" s="2" t="s">
        <v>28</v>
      </c>
      <c r="B10" s="33" t="s">
        <v>29</v>
      </c>
      <c r="C10" s="31" t="s">
        <v>19</v>
      </c>
      <c r="D10" s="81">
        <v>1</v>
      </c>
      <c r="E10" s="30">
        <v>2</v>
      </c>
      <c r="F10" s="59">
        <v>714000</v>
      </c>
      <c r="G10" s="24">
        <f t="shared" si="0"/>
        <v>1428000</v>
      </c>
      <c r="H10" s="78">
        <v>2751875</v>
      </c>
      <c r="I10" s="53">
        <f t="shared" si="1"/>
        <v>5503750</v>
      </c>
      <c r="J10" s="50">
        <v>1841667.8</v>
      </c>
      <c r="K10" s="49">
        <f t="shared" si="2"/>
        <v>3683335.6</v>
      </c>
      <c r="L10" s="22">
        <f t="shared" si="6"/>
        <v>1769180.9333333333</v>
      </c>
      <c r="M10" s="21">
        <f t="shared" si="3"/>
        <v>884590.46666666667</v>
      </c>
      <c r="N10" s="21">
        <f t="shared" si="4"/>
        <v>2653771.4</v>
      </c>
      <c r="O10" s="59">
        <f>ROUND(AVERAGE(J10),0)</f>
        <v>1841668</v>
      </c>
      <c r="P10" s="23">
        <f t="shared" si="5"/>
        <v>3683336</v>
      </c>
    </row>
    <row r="11" spans="1:16" ht="42.75">
      <c r="A11" s="2" t="s">
        <v>30</v>
      </c>
      <c r="B11" s="34" t="s">
        <v>31</v>
      </c>
      <c r="C11" s="31" t="s">
        <v>19</v>
      </c>
      <c r="D11" s="32">
        <v>2</v>
      </c>
      <c r="E11" s="30">
        <v>2</v>
      </c>
      <c r="F11" s="78">
        <v>571200</v>
      </c>
      <c r="G11" s="24">
        <f t="shared" si="0"/>
        <v>2284800</v>
      </c>
      <c r="H11" s="54">
        <v>1904000</v>
      </c>
      <c r="I11" s="53">
        <f t="shared" si="1"/>
        <v>7616000</v>
      </c>
      <c r="J11" s="50">
        <v>1558333.56</v>
      </c>
      <c r="K11" s="49">
        <f t="shared" si="2"/>
        <v>6233334.2400000002</v>
      </c>
      <c r="L11" s="22">
        <f t="shared" si="6"/>
        <v>1344511.1866666668</v>
      </c>
      <c r="M11" s="21">
        <f t="shared" si="3"/>
        <v>672255.59333333338</v>
      </c>
      <c r="N11" s="21">
        <f t="shared" si="4"/>
        <v>2016766.7800000003</v>
      </c>
      <c r="O11" s="59">
        <f>ROUND(AVERAGE(H11,J11),0)</f>
        <v>1731167</v>
      </c>
      <c r="P11" s="23">
        <f t="shared" si="5"/>
        <v>6924668</v>
      </c>
    </row>
    <row r="12" spans="1:16" ht="42.75">
      <c r="A12" s="2" t="s">
        <v>32</v>
      </c>
      <c r="B12" s="79" t="s">
        <v>33</v>
      </c>
      <c r="C12" s="31" t="s">
        <v>19</v>
      </c>
      <c r="D12" s="81">
        <v>1</v>
      </c>
      <c r="E12" s="30">
        <v>2</v>
      </c>
      <c r="F12" s="24">
        <v>428400</v>
      </c>
      <c r="G12" s="24">
        <f t="shared" si="0"/>
        <v>856800</v>
      </c>
      <c r="H12" s="54">
        <v>1100750</v>
      </c>
      <c r="I12" s="53">
        <f t="shared" si="1"/>
        <v>2201500</v>
      </c>
      <c r="J12" s="50">
        <v>1020000.17</v>
      </c>
      <c r="K12" s="49">
        <f t="shared" si="2"/>
        <v>2040000.34</v>
      </c>
      <c r="L12" s="22">
        <f t="shared" si="6"/>
        <v>849716.72333333327</v>
      </c>
      <c r="M12" s="21">
        <f t="shared" si="3"/>
        <v>424858.36166666663</v>
      </c>
      <c r="N12" s="21">
        <f t="shared" si="4"/>
        <v>1274575.085</v>
      </c>
      <c r="O12" s="25">
        <f>ROUND(AVERAGE(F12,H12,J12),0)</f>
        <v>849717</v>
      </c>
      <c r="P12" s="23">
        <f t="shared" si="5"/>
        <v>1699434</v>
      </c>
    </row>
    <row r="13" spans="1:16" ht="67.5" customHeight="1">
      <c r="A13" s="2" t="s">
        <v>34</v>
      </c>
      <c r="B13" s="43" t="s">
        <v>35</v>
      </c>
      <c r="C13" s="44" t="s">
        <v>36</v>
      </c>
      <c r="D13" s="37">
        <v>1</v>
      </c>
      <c r="E13" s="30">
        <v>2</v>
      </c>
      <c r="F13" s="59">
        <v>1261400</v>
      </c>
      <c r="G13" s="24">
        <f t="shared" si="0"/>
        <v>2522800</v>
      </c>
      <c r="H13" s="78">
        <v>7363125</v>
      </c>
      <c r="I13" s="53">
        <f t="shared" si="1"/>
        <v>14726250</v>
      </c>
      <c r="J13" s="50">
        <v>4250000.51</v>
      </c>
      <c r="K13" s="49">
        <f t="shared" si="2"/>
        <v>8500001.0199999996</v>
      </c>
      <c r="L13" s="22">
        <f t="shared" si="6"/>
        <v>4291508.5033333329</v>
      </c>
      <c r="M13" s="21">
        <f t="shared" si="3"/>
        <v>2145754.2516666665</v>
      </c>
      <c r="N13" s="21">
        <f t="shared" si="4"/>
        <v>6437262.754999999</v>
      </c>
      <c r="O13" s="59">
        <f>ROUND(AVERAGE(J13),0)</f>
        <v>4250001</v>
      </c>
      <c r="P13" s="23">
        <f t="shared" si="5"/>
        <v>8500002</v>
      </c>
    </row>
    <row r="14" spans="1:16" ht="28.5">
      <c r="A14" s="2" t="s">
        <v>37</v>
      </c>
      <c r="B14" s="43" t="s">
        <v>38</v>
      </c>
      <c r="C14" s="31" t="s">
        <v>39</v>
      </c>
      <c r="D14" s="32">
        <v>1</v>
      </c>
      <c r="E14" s="30">
        <v>2</v>
      </c>
      <c r="F14" s="78">
        <v>133280</v>
      </c>
      <c r="G14" s="24">
        <f t="shared" si="0"/>
        <v>266560</v>
      </c>
      <c r="H14" s="78">
        <v>773500</v>
      </c>
      <c r="I14" s="53">
        <f t="shared" si="1"/>
        <v>1547000</v>
      </c>
      <c r="J14" s="50">
        <v>138834.92000000001</v>
      </c>
      <c r="K14" s="49">
        <f t="shared" si="2"/>
        <v>277669.84000000003</v>
      </c>
      <c r="L14" s="22">
        <f t="shared" si="6"/>
        <v>348538.3066666667</v>
      </c>
      <c r="M14" s="21">
        <f t="shared" si="3"/>
        <v>174269.15333333335</v>
      </c>
      <c r="N14" s="21">
        <f t="shared" si="4"/>
        <v>522807.46000000008</v>
      </c>
      <c r="O14" s="59">
        <f>ROUND(AVERAGE(J14),0)</f>
        <v>138835</v>
      </c>
      <c r="P14" s="23">
        <f t="shared" si="5"/>
        <v>277670</v>
      </c>
    </row>
    <row r="15" spans="1:16" ht="22.5" customHeight="1">
      <c r="A15" s="17" t="s">
        <v>40</v>
      </c>
      <c r="B15" s="18" t="s">
        <v>41</v>
      </c>
      <c r="C15" s="16" t="s">
        <v>42</v>
      </c>
      <c r="D15" s="19">
        <v>1</v>
      </c>
      <c r="E15" s="30">
        <v>1</v>
      </c>
      <c r="F15" s="24"/>
      <c r="G15" s="24"/>
      <c r="H15" s="57"/>
      <c r="I15" s="57"/>
      <c r="J15" s="56"/>
      <c r="K15" s="49"/>
      <c r="L15" s="28"/>
      <c r="M15" s="21"/>
      <c r="N15" s="21"/>
      <c r="O15" s="46"/>
      <c r="P15" s="23">
        <v>20000000</v>
      </c>
    </row>
    <row r="16" spans="1:16" ht="22.5" customHeight="1">
      <c r="A16" s="2"/>
      <c r="B16" s="4"/>
      <c r="C16" s="4"/>
      <c r="D16" s="5"/>
      <c r="E16" s="5"/>
      <c r="F16" s="6"/>
      <c r="G16" s="6"/>
      <c r="H16" s="6"/>
      <c r="I16" s="6"/>
      <c r="J16" s="6"/>
      <c r="K16" s="6"/>
      <c r="L16" s="6"/>
      <c r="M16" s="6"/>
      <c r="N16" s="6"/>
      <c r="O16" s="6"/>
      <c r="P16" s="26">
        <f>SUM(P5:P15)</f>
        <v>70599010</v>
      </c>
    </row>
    <row r="17" spans="1:16">
      <c r="A17" s="107"/>
      <c r="B17" s="108"/>
      <c r="C17" s="108"/>
      <c r="D17" s="108"/>
      <c r="E17" s="108"/>
      <c r="F17" s="108"/>
      <c r="G17" s="108"/>
      <c r="H17" s="108"/>
      <c r="I17" s="108"/>
      <c r="J17" s="13"/>
      <c r="K17" s="13"/>
      <c r="L17" s="13"/>
      <c r="M17" s="13"/>
      <c r="N17" s="13"/>
      <c r="O17" s="109" t="s">
        <v>43</v>
      </c>
      <c r="P17" s="110"/>
    </row>
    <row r="18" spans="1:16">
      <c r="A18" s="95" t="s">
        <v>44</v>
      </c>
      <c r="B18" s="96"/>
      <c r="C18" s="96"/>
      <c r="D18" s="96"/>
      <c r="E18" s="29"/>
      <c r="F18" s="7"/>
      <c r="G18" s="8">
        <f>SUM(G5:G15)</f>
        <v>129108420</v>
      </c>
      <c r="H18" s="7"/>
      <c r="I18" s="8">
        <f>SUM(I5:I15)</f>
        <v>68514250</v>
      </c>
      <c r="J18" s="8"/>
      <c r="K18" s="8">
        <f>SUM(K5:K15)</f>
        <v>47472301.100000009</v>
      </c>
      <c r="L18" s="8"/>
      <c r="M18" s="8"/>
      <c r="N18" s="8"/>
      <c r="O18" s="7"/>
      <c r="P18" s="9"/>
    </row>
    <row r="19" spans="1:16">
      <c r="A19" s="112"/>
      <c r="B19" s="113"/>
      <c r="C19" s="113"/>
      <c r="D19" s="113"/>
      <c r="E19" s="114"/>
      <c r="F19" s="114"/>
      <c r="G19" s="114"/>
      <c r="H19" s="114"/>
      <c r="I19" s="114"/>
      <c r="J19" s="114"/>
      <c r="K19" s="114"/>
      <c r="L19" s="114"/>
      <c r="M19" s="114"/>
      <c r="N19" s="114"/>
      <c r="O19" s="115"/>
      <c r="P19" s="116"/>
    </row>
    <row r="20" spans="1:16">
      <c r="A20" s="117"/>
      <c r="B20" s="118"/>
      <c r="C20" s="118"/>
      <c r="D20" s="118"/>
      <c r="E20" s="42"/>
      <c r="F20" s="119" t="s">
        <v>45</v>
      </c>
      <c r="G20" s="120"/>
      <c r="H20" s="119" t="s">
        <v>45</v>
      </c>
      <c r="I20" s="120"/>
      <c r="J20" s="14"/>
      <c r="K20" s="14"/>
      <c r="L20" s="14"/>
      <c r="M20" s="14"/>
      <c r="N20" s="14"/>
      <c r="O20" s="121"/>
      <c r="P20" s="122"/>
    </row>
    <row r="21" spans="1:16" ht="200.25" customHeight="1">
      <c r="A21" s="162" t="s">
        <v>46</v>
      </c>
      <c r="B21" s="163"/>
      <c r="C21" s="163"/>
      <c r="D21" s="163"/>
      <c r="E21" s="163"/>
      <c r="F21" s="163"/>
      <c r="G21" s="163"/>
      <c r="H21" s="163"/>
      <c r="I21" s="163"/>
      <c r="J21" s="163"/>
      <c r="K21" s="163"/>
      <c r="L21" s="163"/>
      <c r="M21" s="163"/>
      <c r="N21" s="163"/>
      <c r="O21" s="164"/>
      <c r="P21" s="165"/>
    </row>
    <row r="22" spans="1:16" ht="34.5" customHeight="1">
      <c r="A22" s="166"/>
      <c r="B22" s="167"/>
      <c r="C22" s="167"/>
      <c r="D22" s="167"/>
      <c r="E22" s="167"/>
      <c r="F22" s="167"/>
      <c r="G22" s="167"/>
      <c r="H22" s="167"/>
      <c r="I22" s="167"/>
      <c r="J22" s="167"/>
      <c r="K22" s="167"/>
      <c r="L22" s="167"/>
      <c r="M22" s="167"/>
      <c r="N22" s="167"/>
      <c r="O22" s="168"/>
      <c r="P22" s="169"/>
    </row>
    <row r="23" spans="1:16" ht="24" customHeight="1">
      <c r="A23" s="127" t="s">
        <v>47</v>
      </c>
      <c r="B23" s="128"/>
      <c r="C23" s="128"/>
      <c r="D23" s="128"/>
      <c r="E23" s="128"/>
      <c r="F23" s="128"/>
      <c r="G23" s="128"/>
      <c r="H23" s="128"/>
      <c r="I23" s="128"/>
      <c r="J23" s="128"/>
      <c r="K23" s="128"/>
      <c r="L23" s="128"/>
      <c r="M23" s="128"/>
      <c r="N23" s="128"/>
      <c r="O23" s="129"/>
      <c r="P23" s="130"/>
    </row>
    <row r="24" spans="1:16">
      <c r="A24" s="131" t="s">
        <v>48</v>
      </c>
      <c r="B24" s="128"/>
      <c r="C24" s="128"/>
      <c r="D24" s="128"/>
      <c r="E24" s="128"/>
      <c r="F24" s="128"/>
      <c r="G24" s="128"/>
      <c r="H24" s="128"/>
      <c r="I24" s="128"/>
      <c r="J24" s="128"/>
      <c r="K24" s="128"/>
      <c r="L24" s="128"/>
      <c r="M24" s="128"/>
      <c r="N24" s="128"/>
      <c r="O24" s="129"/>
      <c r="P24" s="130"/>
    </row>
    <row r="25" spans="1:16" ht="47.25" customHeight="1">
      <c r="A25" s="131" t="s">
        <v>49</v>
      </c>
      <c r="B25" s="128"/>
      <c r="C25" s="128"/>
      <c r="D25" s="128"/>
      <c r="E25" s="128"/>
      <c r="F25" s="128"/>
      <c r="G25" s="128"/>
      <c r="H25" s="128"/>
      <c r="I25" s="128"/>
      <c r="J25" s="128"/>
      <c r="K25" s="128"/>
      <c r="L25" s="128"/>
      <c r="M25" s="128"/>
      <c r="N25" s="128"/>
      <c r="O25" s="129"/>
      <c r="P25" s="130"/>
    </row>
    <row r="26" spans="1:16" ht="33" customHeight="1" thickBot="1">
      <c r="A26" s="132" t="s">
        <v>50</v>
      </c>
      <c r="B26" s="133"/>
      <c r="C26" s="133"/>
      <c r="D26" s="133"/>
      <c r="E26" s="133"/>
      <c r="F26" s="133"/>
      <c r="G26" s="133"/>
      <c r="H26" s="133"/>
      <c r="I26" s="133"/>
      <c r="J26" s="133"/>
      <c r="K26" s="133"/>
      <c r="L26" s="133"/>
      <c r="M26" s="133"/>
      <c r="N26" s="133"/>
      <c r="O26" s="134"/>
      <c r="P26" s="135"/>
    </row>
    <row r="27" spans="1:16">
      <c r="A27" s="10"/>
      <c r="B27" s="10"/>
      <c r="C27" s="10"/>
      <c r="D27" s="10"/>
      <c r="E27" s="10"/>
      <c r="F27" s="10"/>
      <c r="G27" s="10"/>
      <c r="H27" s="10"/>
      <c r="I27" s="10"/>
      <c r="J27" s="10"/>
      <c r="K27" s="10"/>
      <c r="L27" s="10"/>
      <c r="M27" s="10"/>
      <c r="N27" s="10"/>
      <c r="O27" s="10"/>
      <c r="P27" s="10"/>
    </row>
    <row r="28" spans="1:16">
      <c r="A28" s="111" t="s">
        <v>51</v>
      </c>
      <c r="B28" s="111"/>
      <c r="C28" s="111"/>
      <c r="D28" s="111"/>
      <c r="E28" s="111"/>
      <c r="F28" s="111"/>
      <c r="G28" s="111"/>
      <c r="H28" s="111"/>
      <c r="I28" s="111"/>
      <c r="J28" s="111"/>
      <c r="K28" s="111"/>
      <c r="L28" s="111"/>
      <c r="M28" s="111"/>
      <c r="N28" s="111"/>
      <c r="O28" s="111"/>
      <c r="P28" s="111"/>
    </row>
  </sheetData>
  <mergeCells count="26">
    <mergeCell ref="A28:P28"/>
    <mergeCell ref="A19:P19"/>
    <mergeCell ref="A20:D20"/>
    <mergeCell ref="F20:G20"/>
    <mergeCell ref="H20:I20"/>
    <mergeCell ref="O20:P20"/>
    <mergeCell ref="A21:P22"/>
    <mergeCell ref="A23:P23"/>
    <mergeCell ref="A24:P24"/>
    <mergeCell ref="A25:P25"/>
    <mergeCell ref="A26:P26"/>
    <mergeCell ref="L1:L4"/>
    <mergeCell ref="M1:N3"/>
    <mergeCell ref="P1:P4"/>
    <mergeCell ref="O1:O4"/>
    <mergeCell ref="A18:D18"/>
    <mergeCell ref="A1:A4"/>
    <mergeCell ref="B1:B4"/>
    <mergeCell ref="C1:C4"/>
    <mergeCell ref="D1:D4"/>
    <mergeCell ref="H1:I3"/>
    <mergeCell ref="A17:I17"/>
    <mergeCell ref="O17:P17"/>
    <mergeCell ref="F1:G3"/>
    <mergeCell ref="J1:K3"/>
    <mergeCell ref="E1:E4"/>
  </mergeCells>
  <dataValidations count="1">
    <dataValidation type="custom" allowBlank="1" showInputMessage="1" showErrorMessage="1" sqref="C7:D14 G16:K16 H5:J14 F6:F16 K5:K15 G5:G15 L5:P16" xr:uid="{544107DC-6F03-4D69-8289-3A1193E1F0A2}">
      <formula1>ISNUMBER(C5)</formula1>
    </dataValidation>
  </dataValidations>
  <printOptions horizontalCentered="1"/>
  <pageMargins left="0.43307086614173229" right="0.62992125984251968" top="0.70601851851851849" bottom="1.2598425196850394" header="0.31496062992125984" footer="0.31496062992125984"/>
  <pageSetup paperSize="5" scale="37" orientation="landscape" horizontalDpi="200" verticalDpi="200" r:id="rId1"/>
  <headerFooter>
    <oddHeader>&amp;L&amp;G&amp;C&amp;"Verdana,Negrita"&amp;16
ESTUDIO DE MERCADO
&amp;R&amp;"Verdana,Negrita"&amp;12
GCO-FO-03</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0D6AA-4359-4A5F-9701-1DBDF41DCAE5}">
  <sheetPr>
    <pageSetUpPr fitToPage="1"/>
  </sheetPr>
  <dimension ref="A1:O76"/>
  <sheetViews>
    <sheetView showWhiteSpace="0" view="pageLayout" zoomScaleNormal="100" zoomScaleSheetLayoutView="90" workbookViewId="0">
      <selection sqref="A1:A4"/>
    </sheetView>
  </sheetViews>
  <sheetFormatPr defaultColWidth="10" defaultRowHeight="14.25"/>
  <cols>
    <col min="1" max="1" width="10" style="1"/>
    <col min="2" max="2" width="77.5703125" style="1" customWidth="1"/>
    <col min="3" max="3" width="19.7109375" style="1" customWidth="1"/>
    <col min="4" max="4" width="10.28515625" style="1" customWidth="1"/>
    <col min="5" max="5" width="26.42578125" style="1" customWidth="1"/>
    <col min="6" max="6" width="25" style="1" customWidth="1"/>
    <col min="7" max="7" width="22.140625" style="1" customWidth="1"/>
    <col min="8" max="9" width="24.28515625" style="1" customWidth="1"/>
    <col min="10" max="10" width="24" style="1" customWidth="1"/>
    <col min="11" max="13" width="19.5703125" style="1" hidden="1" customWidth="1"/>
    <col min="14" max="14" width="19.85546875" style="1" customWidth="1"/>
    <col min="15" max="15" width="27.85546875" style="1" customWidth="1"/>
    <col min="16" max="16384" width="10" style="1"/>
  </cols>
  <sheetData>
    <row r="1" spans="1:15" ht="15" customHeight="1">
      <c r="A1" s="97" t="s">
        <v>0</v>
      </c>
      <c r="B1" s="100" t="s">
        <v>1</v>
      </c>
      <c r="C1" s="99" t="s">
        <v>2</v>
      </c>
      <c r="D1" s="137" t="s">
        <v>52</v>
      </c>
      <c r="E1" s="101" t="s">
        <v>53</v>
      </c>
      <c r="F1" s="102"/>
      <c r="G1" s="101" t="s">
        <v>54</v>
      </c>
      <c r="H1" s="102"/>
      <c r="I1" s="101" t="s">
        <v>55</v>
      </c>
      <c r="J1" s="102"/>
      <c r="K1" s="82" t="s">
        <v>8</v>
      </c>
      <c r="L1" s="83" t="s">
        <v>9</v>
      </c>
      <c r="M1" s="84"/>
      <c r="N1" s="92" t="s">
        <v>10</v>
      </c>
      <c r="O1" s="89" t="s">
        <v>11</v>
      </c>
    </row>
    <row r="2" spans="1:15">
      <c r="A2" s="98"/>
      <c r="B2" s="100"/>
      <c r="C2" s="100"/>
      <c r="D2" s="138"/>
      <c r="E2" s="103"/>
      <c r="F2" s="104"/>
      <c r="G2" s="103"/>
      <c r="H2" s="104"/>
      <c r="I2" s="103"/>
      <c r="J2" s="104"/>
      <c r="K2" s="82"/>
      <c r="L2" s="85"/>
      <c r="M2" s="86"/>
      <c r="N2" s="93"/>
      <c r="O2" s="90"/>
    </row>
    <row r="3" spans="1:15" ht="102.75" customHeight="1">
      <c r="A3" s="98"/>
      <c r="B3" s="100"/>
      <c r="C3" s="100"/>
      <c r="D3" s="138"/>
      <c r="E3" s="105"/>
      <c r="F3" s="106"/>
      <c r="G3" s="105"/>
      <c r="H3" s="106"/>
      <c r="I3" s="105"/>
      <c r="J3" s="106"/>
      <c r="K3" s="82"/>
      <c r="L3" s="87"/>
      <c r="M3" s="88"/>
      <c r="N3" s="93"/>
      <c r="O3" s="90"/>
    </row>
    <row r="4" spans="1:15" ht="42" customHeight="1">
      <c r="A4" s="98"/>
      <c r="B4" s="100"/>
      <c r="C4" s="100"/>
      <c r="D4" s="138"/>
      <c r="E4" s="3" t="s">
        <v>12</v>
      </c>
      <c r="F4" s="3" t="s">
        <v>13</v>
      </c>
      <c r="G4" s="27" t="s">
        <v>12</v>
      </c>
      <c r="H4" s="27" t="s">
        <v>14</v>
      </c>
      <c r="I4" s="45" t="s">
        <v>12</v>
      </c>
      <c r="J4" s="45" t="s">
        <v>14</v>
      </c>
      <c r="K4" s="82"/>
      <c r="L4" s="20" t="s">
        <v>15</v>
      </c>
      <c r="M4" s="20" t="s">
        <v>16</v>
      </c>
      <c r="N4" s="94"/>
      <c r="O4" s="91"/>
    </row>
    <row r="5" spans="1:15" ht="26.25" customHeight="1">
      <c r="A5" s="2" t="s">
        <v>56</v>
      </c>
      <c r="B5" s="74" t="s">
        <v>57</v>
      </c>
      <c r="C5" s="35" t="s">
        <v>39</v>
      </c>
      <c r="D5" s="30">
        <v>1</v>
      </c>
      <c r="E5" s="38">
        <v>33320</v>
      </c>
      <c r="F5" s="70">
        <v>33320</v>
      </c>
      <c r="G5" s="38">
        <v>12691.35</v>
      </c>
      <c r="H5" s="73">
        <v>12691.35</v>
      </c>
      <c r="I5" s="39">
        <v>32811.869999999995</v>
      </c>
      <c r="J5" s="25">
        <f>D5*I5</f>
        <v>32811.869999999995</v>
      </c>
      <c r="K5" s="22">
        <f>AVERAGE(E5,G5,I5)</f>
        <v>26274.406666666666</v>
      </c>
      <c r="L5" s="21">
        <f>K5*0.5</f>
        <v>13137.203333333333</v>
      </c>
      <c r="M5" s="21">
        <f>K5*1.5</f>
        <v>39411.61</v>
      </c>
      <c r="N5" s="25">
        <f>ROUND(AVERAGE(E5,G5,I5),0)</f>
        <v>26274</v>
      </c>
      <c r="O5" s="23">
        <f>D5*N5</f>
        <v>26274</v>
      </c>
    </row>
    <row r="6" spans="1:15" ht="21" customHeight="1">
      <c r="A6" s="2" t="s">
        <v>58</v>
      </c>
      <c r="B6" s="74" t="s">
        <v>59</v>
      </c>
      <c r="C6" s="35" t="s">
        <v>39</v>
      </c>
      <c r="D6" s="30">
        <v>1</v>
      </c>
      <c r="E6" s="38">
        <v>33320</v>
      </c>
      <c r="F6" s="70">
        <v>33320</v>
      </c>
      <c r="G6" s="38">
        <v>10924.2</v>
      </c>
      <c r="H6" s="73">
        <v>10924.2</v>
      </c>
      <c r="I6" s="39">
        <v>32301.359999999997</v>
      </c>
      <c r="J6" s="25">
        <f t="shared" ref="J6:J64" si="0">D6*I6</f>
        <v>32301.359999999997</v>
      </c>
      <c r="K6" s="22">
        <f t="shared" ref="K6:K64" si="1">AVERAGE(E6,G6,I6)</f>
        <v>25515.186666666665</v>
      </c>
      <c r="L6" s="21">
        <f t="shared" ref="L6:L64" si="2">K6*0.5</f>
        <v>12757.593333333332</v>
      </c>
      <c r="M6" s="21">
        <f t="shared" ref="M6:M64" si="3">K6*1.5</f>
        <v>38272.78</v>
      </c>
      <c r="N6" s="25">
        <f t="shared" ref="N6:N64" si="4">ROUND(AVERAGE(E6,G6,I6),0)</f>
        <v>25515</v>
      </c>
      <c r="O6" s="23">
        <f t="shared" ref="O6:O64" si="5">D6*N6</f>
        <v>25515</v>
      </c>
    </row>
    <row r="7" spans="1:15" ht="22.5" customHeight="1">
      <c r="A7" s="2" t="s">
        <v>60</v>
      </c>
      <c r="B7" s="74" t="s">
        <v>61</v>
      </c>
      <c r="C7" s="35" t="s">
        <v>39</v>
      </c>
      <c r="D7" s="30">
        <v>1</v>
      </c>
      <c r="E7" s="39">
        <v>11900</v>
      </c>
      <c r="F7" s="55">
        <v>11900</v>
      </c>
      <c r="G7" s="38">
        <v>2168.7750000000001</v>
      </c>
      <c r="H7" s="73">
        <v>2168.7750000000001</v>
      </c>
      <c r="I7" s="39">
        <v>852.04</v>
      </c>
      <c r="J7" s="25">
        <f t="shared" si="0"/>
        <v>852.04</v>
      </c>
      <c r="K7" s="22">
        <f t="shared" si="1"/>
        <v>4973.6049999999996</v>
      </c>
      <c r="L7" s="21">
        <f t="shared" si="2"/>
        <v>2486.8024999999998</v>
      </c>
      <c r="M7" s="21">
        <f t="shared" si="3"/>
        <v>7460.4074999999993</v>
      </c>
      <c r="N7" s="25">
        <f t="shared" si="4"/>
        <v>4974</v>
      </c>
      <c r="O7" s="23">
        <f t="shared" si="5"/>
        <v>4974</v>
      </c>
    </row>
    <row r="8" spans="1:15" ht="21" customHeight="1">
      <c r="A8" s="2" t="s">
        <v>62</v>
      </c>
      <c r="B8" s="74" t="s">
        <v>63</v>
      </c>
      <c r="C8" s="35" t="s">
        <v>39</v>
      </c>
      <c r="D8" s="30">
        <v>1</v>
      </c>
      <c r="E8" s="39">
        <v>14280</v>
      </c>
      <c r="F8" s="55">
        <v>14280</v>
      </c>
      <c r="G8" s="38">
        <v>3132.6750000000002</v>
      </c>
      <c r="H8" s="73">
        <v>3132.6750000000002</v>
      </c>
      <c r="I8" s="39">
        <v>1191.19</v>
      </c>
      <c r="J8" s="25">
        <f t="shared" si="0"/>
        <v>1191.19</v>
      </c>
      <c r="K8" s="22">
        <f t="shared" si="1"/>
        <v>6201.288333333333</v>
      </c>
      <c r="L8" s="21">
        <f t="shared" si="2"/>
        <v>3100.6441666666665</v>
      </c>
      <c r="M8" s="21">
        <f t="shared" si="3"/>
        <v>9301.932499999999</v>
      </c>
      <c r="N8" s="25">
        <f t="shared" si="4"/>
        <v>6201</v>
      </c>
      <c r="O8" s="23">
        <f t="shared" si="5"/>
        <v>6201</v>
      </c>
    </row>
    <row r="9" spans="1:15" ht="24.75" customHeight="1">
      <c r="A9" s="2" t="s">
        <v>64</v>
      </c>
      <c r="B9" s="74" t="s">
        <v>65</v>
      </c>
      <c r="C9" s="35" t="s">
        <v>39</v>
      </c>
      <c r="D9" s="30">
        <v>1</v>
      </c>
      <c r="E9" s="39">
        <v>5950</v>
      </c>
      <c r="F9" s="55">
        <v>5950</v>
      </c>
      <c r="G9" s="38">
        <v>7711.2000000000007</v>
      </c>
      <c r="H9" s="73">
        <v>7711.2000000000007</v>
      </c>
      <c r="I9" s="39">
        <v>3716.37</v>
      </c>
      <c r="J9" s="25">
        <f t="shared" si="0"/>
        <v>3716.37</v>
      </c>
      <c r="K9" s="22">
        <f t="shared" si="1"/>
        <v>5792.5233333333335</v>
      </c>
      <c r="L9" s="21">
        <f t="shared" si="2"/>
        <v>2896.2616666666668</v>
      </c>
      <c r="M9" s="21">
        <f t="shared" si="3"/>
        <v>8688.7849999999999</v>
      </c>
      <c r="N9" s="25">
        <f t="shared" si="4"/>
        <v>5793</v>
      </c>
      <c r="O9" s="23">
        <f t="shared" si="5"/>
        <v>5793</v>
      </c>
    </row>
    <row r="10" spans="1:15" ht="24.75" customHeight="1">
      <c r="A10" s="2" t="s">
        <v>66</v>
      </c>
      <c r="B10" s="74" t="s">
        <v>67</v>
      </c>
      <c r="C10" s="35" t="s">
        <v>39</v>
      </c>
      <c r="D10" s="30">
        <v>1</v>
      </c>
      <c r="E10" s="39">
        <v>76160</v>
      </c>
      <c r="F10" s="55">
        <v>76160</v>
      </c>
      <c r="G10" s="38">
        <v>83538</v>
      </c>
      <c r="H10" s="73">
        <v>83538</v>
      </c>
      <c r="I10" s="39">
        <v>74460.679999999993</v>
      </c>
      <c r="J10" s="25">
        <f t="shared" si="0"/>
        <v>74460.679999999993</v>
      </c>
      <c r="K10" s="22">
        <f t="shared" si="1"/>
        <v>78052.893333333326</v>
      </c>
      <c r="L10" s="21">
        <f t="shared" si="2"/>
        <v>39026.446666666663</v>
      </c>
      <c r="M10" s="21">
        <f t="shared" si="3"/>
        <v>117079.34</v>
      </c>
      <c r="N10" s="25">
        <f t="shared" si="4"/>
        <v>78053</v>
      </c>
      <c r="O10" s="23">
        <f t="shared" si="5"/>
        <v>78053</v>
      </c>
    </row>
    <row r="11" spans="1:15" ht="24.75" customHeight="1">
      <c r="A11" s="2" t="s">
        <v>68</v>
      </c>
      <c r="B11" s="74" t="s">
        <v>69</v>
      </c>
      <c r="C11" s="35" t="s">
        <v>39</v>
      </c>
      <c r="D11" s="30">
        <v>1</v>
      </c>
      <c r="E11" s="39">
        <v>54740</v>
      </c>
      <c r="F11" s="55">
        <v>54740</v>
      </c>
      <c r="G11" s="38">
        <v>15743.7</v>
      </c>
      <c r="H11" s="73">
        <v>15743.7</v>
      </c>
      <c r="I11" s="39">
        <v>48286.63</v>
      </c>
      <c r="J11" s="25">
        <f t="shared" si="0"/>
        <v>48286.63</v>
      </c>
      <c r="K11" s="22">
        <f t="shared" si="1"/>
        <v>39590.109999999993</v>
      </c>
      <c r="L11" s="21">
        <f t="shared" si="2"/>
        <v>19795.054999999997</v>
      </c>
      <c r="M11" s="21">
        <f t="shared" si="3"/>
        <v>59385.164999999994</v>
      </c>
      <c r="N11" s="25">
        <f t="shared" si="4"/>
        <v>39590</v>
      </c>
      <c r="O11" s="23">
        <f t="shared" si="5"/>
        <v>39590</v>
      </c>
    </row>
    <row r="12" spans="1:15" ht="24.75" customHeight="1">
      <c r="A12" s="2" t="s">
        <v>70</v>
      </c>
      <c r="B12" s="74" t="s">
        <v>71</v>
      </c>
      <c r="C12" s="35" t="s">
        <v>39</v>
      </c>
      <c r="D12" s="30">
        <v>1</v>
      </c>
      <c r="E12" s="39">
        <v>205870</v>
      </c>
      <c r="F12" s="55">
        <v>205870</v>
      </c>
      <c r="G12" s="38">
        <v>58637.250000000007</v>
      </c>
      <c r="H12" s="73">
        <v>58637.250000000007</v>
      </c>
      <c r="I12" s="39">
        <v>19720.68</v>
      </c>
      <c r="J12" s="25">
        <f t="shared" si="0"/>
        <v>19720.68</v>
      </c>
      <c r="K12" s="22">
        <f t="shared" si="1"/>
        <v>94742.643333333326</v>
      </c>
      <c r="L12" s="21">
        <f t="shared" si="2"/>
        <v>47371.321666666663</v>
      </c>
      <c r="M12" s="21">
        <f t="shared" si="3"/>
        <v>142113.965</v>
      </c>
      <c r="N12" s="25">
        <f t="shared" si="4"/>
        <v>94743</v>
      </c>
      <c r="O12" s="23">
        <f t="shared" si="5"/>
        <v>94743</v>
      </c>
    </row>
    <row r="13" spans="1:15" ht="24.75" customHeight="1">
      <c r="A13" s="2" t="s">
        <v>72</v>
      </c>
      <c r="B13" s="74" t="s">
        <v>73</v>
      </c>
      <c r="C13" s="35" t="s">
        <v>39</v>
      </c>
      <c r="D13" s="30">
        <v>1</v>
      </c>
      <c r="E13" s="39">
        <v>163030</v>
      </c>
      <c r="F13" s="55">
        <v>163030</v>
      </c>
      <c r="G13" s="38">
        <v>45785.25</v>
      </c>
      <c r="H13" s="73">
        <v>45785.25</v>
      </c>
      <c r="I13" s="39">
        <v>14287.14</v>
      </c>
      <c r="J13" s="25">
        <f t="shared" si="0"/>
        <v>14287.14</v>
      </c>
      <c r="K13" s="22">
        <f t="shared" si="1"/>
        <v>74367.463333333333</v>
      </c>
      <c r="L13" s="21">
        <f t="shared" si="2"/>
        <v>37183.731666666667</v>
      </c>
      <c r="M13" s="21">
        <f t="shared" si="3"/>
        <v>111551.19500000001</v>
      </c>
      <c r="N13" s="25">
        <f t="shared" si="4"/>
        <v>74367</v>
      </c>
      <c r="O13" s="23">
        <f t="shared" si="5"/>
        <v>74367</v>
      </c>
    </row>
    <row r="14" spans="1:15" ht="24.75" customHeight="1">
      <c r="A14" s="2" t="s">
        <v>74</v>
      </c>
      <c r="B14" s="74" t="s">
        <v>75</v>
      </c>
      <c r="C14" s="35" t="s">
        <v>39</v>
      </c>
      <c r="D14" s="30">
        <v>1</v>
      </c>
      <c r="E14" s="39">
        <v>119000</v>
      </c>
      <c r="F14" s="55">
        <v>119000</v>
      </c>
      <c r="G14" s="38">
        <v>68276.25</v>
      </c>
      <c r="H14" s="73">
        <v>68276.25</v>
      </c>
      <c r="I14" s="39">
        <v>100984.59</v>
      </c>
      <c r="J14" s="25">
        <f t="shared" si="0"/>
        <v>100984.59</v>
      </c>
      <c r="K14" s="22">
        <f t="shared" si="1"/>
        <v>96086.946666666656</v>
      </c>
      <c r="L14" s="21">
        <f t="shared" si="2"/>
        <v>48043.473333333328</v>
      </c>
      <c r="M14" s="21">
        <f t="shared" si="3"/>
        <v>144130.41999999998</v>
      </c>
      <c r="N14" s="25">
        <f t="shared" si="4"/>
        <v>96087</v>
      </c>
      <c r="O14" s="23">
        <f t="shared" si="5"/>
        <v>96087</v>
      </c>
    </row>
    <row r="15" spans="1:15" ht="24.75" customHeight="1">
      <c r="A15" s="2" t="s">
        <v>76</v>
      </c>
      <c r="B15" s="74" t="s">
        <v>77</v>
      </c>
      <c r="C15" s="36" t="s">
        <v>78</v>
      </c>
      <c r="D15" s="30">
        <v>1</v>
      </c>
      <c r="E15" s="39">
        <v>23800</v>
      </c>
      <c r="F15" s="55">
        <v>23800</v>
      </c>
      <c r="G15" s="38">
        <v>23776.2</v>
      </c>
      <c r="H15" s="73">
        <v>23776.2</v>
      </c>
      <c r="I15" s="39">
        <v>32429.879999999997</v>
      </c>
      <c r="J15" s="25">
        <f t="shared" si="0"/>
        <v>32429.879999999997</v>
      </c>
      <c r="K15" s="22">
        <f t="shared" si="1"/>
        <v>26668.693333333329</v>
      </c>
      <c r="L15" s="21">
        <f t="shared" si="2"/>
        <v>13334.346666666665</v>
      </c>
      <c r="M15" s="21">
        <f t="shared" si="3"/>
        <v>40003.039999999994</v>
      </c>
      <c r="N15" s="25">
        <f t="shared" si="4"/>
        <v>26669</v>
      </c>
      <c r="O15" s="23">
        <f t="shared" si="5"/>
        <v>26669</v>
      </c>
    </row>
    <row r="16" spans="1:15" ht="24.75" customHeight="1">
      <c r="A16" s="2" t="s">
        <v>79</v>
      </c>
      <c r="B16" s="74" t="s">
        <v>80</v>
      </c>
      <c r="C16" s="36" t="s">
        <v>78</v>
      </c>
      <c r="D16" s="30">
        <v>1</v>
      </c>
      <c r="E16" s="39">
        <v>36890</v>
      </c>
      <c r="F16" s="55">
        <v>36890</v>
      </c>
      <c r="G16" s="38">
        <v>31326.750000000004</v>
      </c>
      <c r="H16" s="73">
        <v>31326.750000000004</v>
      </c>
      <c r="I16" s="39">
        <v>56440.509999999995</v>
      </c>
      <c r="J16" s="25">
        <f t="shared" si="0"/>
        <v>56440.509999999995</v>
      </c>
      <c r="K16" s="22">
        <f t="shared" si="1"/>
        <v>41552.42</v>
      </c>
      <c r="L16" s="21">
        <f t="shared" si="2"/>
        <v>20776.21</v>
      </c>
      <c r="M16" s="21">
        <f t="shared" si="3"/>
        <v>62328.63</v>
      </c>
      <c r="N16" s="25">
        <f t="shared" si="4"/>
        <v>41552</v>
      </c>
      <c r="O16" s="23">
        <f t="shared" si="5"/>
        <v>41552</v>
      </c>
    </row>
    <row r="17" spans="1:15" ht="24.75" customHeight="1">
      <c r="A17" s="2" t="s">
        <v>81</v>
      </c>
      <c r="B17" s="74" t="s">
        <v>82</v>
      </c>
      <c r="C17" s="36" t="s">
        <v>78</v>
      </c>
      <c r="D17" s="30">
        <v>1</v>
      </c>
      <c r="E17" s="39">
        <v>91630</v>
      </c>
      <c r="F17" s="55">
        <v>91630</v>
      </c>
      <c r="G17" s="38">
        <v>68276.25</v>
      </c>
      <c r="H17" s="73">
        <v>68276.25</v>
      </c>
      <c r="I17" s="39">
        <v>142556.04999999999</v>
      </c>
      <c r="J17" s="25">
        <f t="shared" si="0"/>
        <v>142556.04999999999</v>
      </c>
      <c r="K17" s="22">
        <f t="shared" si="1"/>
        <v>100820.76666666666</v>
      </c>
      <c r="L17" s="21">
        <f t="shared" si="2"/>
        <v>50410.383333333331</v>
      </c>
      <c r="M17" s="21">
        <f t="shared" si="3"/>
        <v>151231.15</v>
      </c>
      <c r="N17" s="25">
        <f t="shared" si="4"/>
        <v>100821</v>
      </c>
      <c r="O17" s="23">
        <f t="shared" si="5"/>
        <v>100821</v>
      </c>
    </row>
    <row r="18" spans="1:15" ht="24.75" customHeight="1">
      <c r="A18" s="2" t="s">
        <v>83</v>
      </c>
      <c r="B18" s="74" t="s">
        <v>84</v>
      </c>
      <c r="C18" s="35" t="s">
        <v>39</v>
      </c>
      <c r="D18" s="30">
        <v>1</v>
      </c>
      <c r="E18" s="39">
        <v>54740</v>
      </c>
      <c r="F18" s="55">
        <v>54740</v>
      </c>
      <c r="G18" s="38">
        <v>21687.75</v>
      </c>
      <c r="H18" s="73">
        <v>21687.75</v>
      </c>
      <c r="I18" s="39">
        <v>35871.360000000001</v>
      </c>
      <c r="J18" s="25">
        <f t="shared" si="0"/>
        <v>35871.360000000001</v>
      </c>
      <c r="K18" s="22">
        <f t="shared" si="1"/>
        <v>37433.036666666667</v>
      </c>
      <c r="L18" s="21">
        <f t="shared" si="2"/>
        <v>18716.518333333333</v>
      </c>
      <c r="M18" s="21">
        <f t="shared" si="3"/>
        <v>56149.555</v>
      </c>
      <c r="N18" s="25">
        <f t="shared" si="4"/>
        <v>37433</v>
      </c>
      <c r="O18" s="23">
        <f t="shared" si="5"/>
        <v>37433</v>
      </c>
    </row>
    <row r="19" spans="1:15" ht="24.75" customHeight="1">
      <c r="A19" s="2" t="s">
        <v>85</v>
      </c>
      <c r="B19" s="74" t="s">
        <v>86</v>
      </c>
      <c r="C19" s="35" t="s">
        <v>39</v>
      </c>
      <c r="D19" s="30">
        <v>1</v>
      </c>
      <c r="E19" s="40">
        <v>65450</v>
      </c>
      <c r="F19" s="55">
        <v>65450</v>
      </c>
      <c r="G19" s="38">
        <v>40001.850000000006</v>
      </c>
      <c r="H19" s="73">
        <v>40001.850000000006</v>
      </c>
      <c r="I19" s="71">
        <v>70720.509999999995</v>
      </c>
      <c r="J19" s="25">
        <f t="shared" si="0"/>
        <v>70720.509999999995</v>
      </c>
      <c r="K19" s="22">
        <f t="shared" si="1"/>
        <v>58724.119999999995</v>
      </c>
      <c r="L19" s="21">
        <f t="shared" si="2"/>
        <v>29362.059999999998</v>
      </c>
      <c r="M19" s="21">
        <f t="shared" si="3"/>
        <v>88086.18</v>
      </c>
      <c r="N19" s="25">
        <f t="shared" si="4"/>
        <v>58724</v>
      </c>
      <c r="O19" s="23">
        <f t="shared" si="5"/>
        <v>58724</v>
      </c>
    </row>
    <row r="20" spans="1:15" ht="24.75" customHeight="1">
      <c r="A20" s="2" t="s">
        <v>87</v>
      </c>
      <c r="B20" s="74" t="s">
        <v>88</v>
      </c>
      <c r="C20" s="36" t="s">
        <v>39</v>
      </c>
      <c r="D20" s="37">
        <v>1</v>
      </c>
      <c r="E20" s="40">
        <v>86870</v>
      </c>
      <c r="F20" s="55">
        <v>86870</v>
      </c>
      <c r="G20" s="38">
        <v>58637.250000000007</v>
      </c>
      <c r="H20" s="73">
        <v>58637.250000000007</v>
      </c>
      <c r="I20" s="39">
        <v>106420.51</v>
      </c>
      <c r="J20" s="25">
        <f t="shared" si="0"/>
        <v>106420.51</v>
      </c>
      <c r="K20" s="22">
        <f t="shared" si="1"/>
        <v>83975.92</v>
      </c>
      <c r="L20" s="21">
        <f t="shared" si="2"/>
        <v>41987.96</v>
      </c>
      <c r="M20" s="21">
        <f t="shared" si="3"/>
        <v>125963.88</v>
      </c>
      <c r="N20" s="25">
        <f t="shared" si="4"/>
        <v>83976</v>
      </c>
      <c r="O20" s="23">
        <f t="shared" si="5"/>
        <v>83976</v>
      </c>
    </row>
    <row r="21" spans="1:15" ht="24.75" customHeight="1">
      <c r="A21" s="2" t="s">
        <v>89</v>
      </c>
      <c r="B21" s="74" t="s">
        <v>90</v>
      </c>
      <c r="C21" s="35" t="s">
        <v>39</v>
      </c>
      <c r="D21" s="37">
        <v>1</v>
      </c>
      <c r="E21" s="40">
        <v>97580</v>
      </c>
      <c r="F21" s="55">
        <v>97580</v>
      </c>
      <c r="G21" s="38">
        <v>66669.75</v>
      </c>
      <c r="H21" s="73">
        <v>66669.75</v>
      </c>
      <c r="I21" s="39">
        <v>221000.84999999998</v>
      </c>
      <c r="J21" s="25">
        <f t="shared" si="0"/>
        <v>221000.84999999998</v>
      </c>
      <c r="K21" s="22">
        <f t="shared" si="1"/>
        <v>128416.86666666665</v>
      </c>
      <c r="L21" s="21">
        <f t="shared" si="2"/>
        <v>64208.433333333327</v>
      </c>
      <c r="M21" s="21">
        <f t="shared" si="3"/>
        <v>192625.3</v>
      </c>
      <c r="N21" s="25">
        <f t="shared" si="4"/>
        <v>128417</v>
      </c>
      <c r="O21" s="23">
        <f t="shared" si="5"/>
        <v>128417</v>
      </c>
    </row>
    <row r="22" spans="1:15" ht="24.75" customHeight="1">
      <c r="A22" s="2" t="s">
        <v>91</v>
      </c>
      <c r="B22" s="74" t="s">
        <v>92</v>
      </c>
      <c r="C22" s="35" t="s">
        <v>39</v>
      </c>
      <c r="D22" s="30">
        <v>1</v>
      </c>
      <c r="E22" s="40">
        <v>119000</v>
      </c>
      <c r="F22" s="55">
        <v>119000</v>
      </c>
      <c r="G22" s="38">
        <v>74702.25</v>
      </c>
      <c r="H22" s="73">
        <v>74702.25</v>
      </c>
      <c r="I22" s="39">
        <v>255001.53</v>
      </c>
      <c r="J22" s="25">
        <f t="shared" si="0"/>
        <v>255001.53</v>
      </c>
      <c r="K22" s="22">
        <f t="shared" si="1"/>
        <v>149567.92666666667</v>
      </c>
      <c r="L22" s="21">
        <f t="shared" si="2"/>
        <v>74783.963333333333</v>
      </c>
      <c r="M22" s="21">
        <f t="shared" si="3"/>
        <v>224351.89</v>
      </c>
      <c r="N22" s="25">
        <f t="shared" si="4"/>
        <v>149568</v>
      </c>
      <c r="O22" s="23">
        <f t="shared" si="5"/>
        <v>149568</v>
      </c>
    </row>
    <row r="23" spans="1:15" ht="24.75" customHeight="1">
      <c r="A23" s="2" t="s">
        <v>93</v>
      </c>
      <c r="B23" s="74" t="s">
        <v>94</v>
      </c>
      <c r="C23" s="35" t="s">
        <v>39</v>
      </c>
      <c r="D23" s="30">
        <v>1</v>
      </c>
      <c r="E23" s="40">
        <v>649740</v>
      </c>
      <c r="F23" s="55">
        <v>649740</v>
      </c>
      <c r="G23" s="38">
        <v>313267.5</v>
      </c>
      <c r="H23" s="73">
        <v>313267.5</v>
      </c>
      <c r="I23" s="39">
        <v>1492649.13</v>
      </c>
      <c r="J23" s="25">
        <f t="shared" si="0"/>
        <v>1492649.13</v>
      </c>
      <c r="K23" s="22">
        <f t="shared" si="1"/>
        <v>818552.21</v>
      </c>
      <c r="L23" s="21">
        <f t="shared" si="2"/>
        <v>409276.10499999998</v>
      </c>
      <c r="M23" s="21">
        <f t="shared" si="3"/>
        <v>1227828.3149999999</v>
      </c>
      <c r="N23" s="25">
        <f t="shared" si="4"/>
        <v>818552</v>
      </c>
      <c r="O23" s="23">
        <f t="shared" si="5"/>
        <v>818552</v>
      </c>
    </row>
    <row r="24" spans="1:15" ht="24.75" customHeight="1">
      <c r="A24" s="2" t="s">
        <v>95</v>
      </c>
      <c r="B24" s="74" t="s">
        <v>96</v>
      </c>
      <c r="C24" s="35" t="s">
        <v>39</v>
      </c>
      <c r="D24" s="30">
        <v>1</v>
      </c>
      <c r="E24" s="39">
        <v>758030</v>
      </c>
      <c r="F24" s="55">
        <v>758030</v>
      </c>
      <c r="G24" s="38">
        <v>361462.5</v>
      </c>
      <c r="H24" s="73">
        <v>361462.5</v>
      </c>
      <c r="I24" s="39">
        <v>3514286.58</v>
      </c>
      <c r="J24" s="25">
        <f t="shared" si="0"/>
        <v>3514286.58</v>
      </c>
      <c r="K24" s="22">
        <f t="shared" si="1"/>
        <v>1544593.0266666666</v>
      </c>
      <c r="L24" s="21">
        <f t="shared" si="2"/>
        <v>772296.51333333331</v>
      </c>
      <c r="M24" s="21">
        <f t="shared" si="3"/>
        <v>2316889.54</v>
      </c>
      <c r="N24" s="25">
        <f t="shared" si="4"/>
        <v>1544593</v>
      </c>
      <c r="O24" s="23">
        <f t="shared" si="5"/>
        <v>1544593</v>
      </c>
    </row>
    <row r="25" spans="1:15" s="69" customFormat="1" ht="24.75" customHeight="1">
      <c r="A25" s="67" t="s">
        <v>97</v>
      </c>
      <c r="B25" s="74" t="s">
        <v>98</v>
      </c>
      <c r="C25" s="35" t="s">
        <v>39</v>
      </c>
      <c r="D25" s="30">
        <v>1</v>
      </c>
      <c r="E25" s="40">
        <v>1623160</v>
      </c>
      <c r="F25" s="55">
        <v>1623160</v>
      </c>
      <c r="G25" s="38">
        <v>1895670.0000000002</v>
      </c>
      <c r="H25" s="73">
        <v>1895670.0000000002</v>
      </c>
      <c r="I25" s="71">
        <v>1893804.0799999998</v>
      </c>
      <c r="J25" s="25">
        <f t="shared" si="0"/>
        <v>1893804.0799999998</v>
      </c>
      <c r="K25" s="68">
        <f t="shared" si="1"/>
        <v>1804211.36</v>
      </c>
      <c r="L25" s="68">
        <f t="shared" si="2"/>
        <v>902105.68</v>
      </c>
      <c r="M25" s="68">
        <f t="shared" si="3"/>
        <v>2706317.04</v>
      </c>
      <c r="N25" s="25">
        <f t="shared" si="4"/>
        <v>1804211</v>
      </c>
      <c r="O25" s="23">
        <f t="shared" si="5"/>
        <v>1804211</v>
      </c>
    </row>
    <row r="26" spans="1:15" ht="24.75" customHeight="1">
      <c r="A26" s="2" t="s">
        <v>99</v>
      </c>
      <c r="B26" s="74" t="s">
        <v>100</v>
      </c>
      <c r="C26" s="35" t="s">
        <v>39</v>
      </c>
      <c r="D26" s="30">
        <v>1</v>
      </c>
      <c r="E26" s="40">
        <v>1082900</v>
      </c>
      <c r="F26" s="55">
        <v>1082900</v>
      </c>
      <c r="G26" s="38">
        <v>634567.5</v>
      </c>
      <c r="H26" s="73">
        <v>634567.5</v>
      </c>
      <c r="I26" s="71">
        <v>354286.8</v>
      </c>
      <c r="J26" s="25">
        <f t="shared" si="0"/>
        <v>354286.8</v>
      </c>
      <c r="K26" s="22">
        <f t="shared" si="1"/>
        <v>690584.76666666672</v>
      </c>
      <c r="L26" s="21">
        <f t="shared" si="2"/>
        <v>345292.38333333336</v>
      </c>
      <c r="M26" s="21">
        <f t="shared" si="3"/>
        <v>1035877.1500000001</v>
      </c>
      <c r="N26" s="25">
        <f t="shared" si="4"/>
        <v>690585</v>
      </c>
      <c r="O26" s="23">
        <f t="shared" si="5"/>
        <v>690585</v>
      </c>
    </row>
    <row r="27" spans="1:15" ht="24.75" customHeight="1">
      <c r="A27" s="2" t="s">
        <v>101</v>
      </c>
      <c r="B27" s="74" t="s">
        <v>102</v>
      </c>
      <c r="C27" s="35" t="s">
        <v>39</v>
      </c>
      <c r="D27" s="30">
        <v>1</v>
      </c>
      <c r="E27" s="40">
        <v>1082900</v>
      </c>
      <c r="F27" s="55">
        <v>1082900</v>
      </c>
      <c r="G27" s="38">
        <v>795217.5</v>
      </c>
      <c r="H27" s="73">
        <v>795217.5</v>
      </c>
      <c r="I27" s="39">
        <v>354286.8</v>
      </c>
      <c r="J27" s="25">
        <f t="shared" si="0"/>
        <v>354286.8</v>
      </c>
      <c r="K27" s="22">
        <f t="shared" si="1"/>
        <v>744134.7666666666</v>
      </c>
      <c r="L27" s="21">
        <f t="shared" si="2"/>
        <v>372067.3833333333</v>
      </c>
      <c r="M27" s="21">
        <f t="shared" si="3"/>
        <v>1116202.1499999999</v>
      </c>
      <c r="N27" s="25">
        <f t="shared" si="4"/>
        <v>744135</v>
      </c>
      <c r="O27" s="23">
        <f t="shared" si="5"/>
        <v>744135</v>
      </c>
    </row>
    <row r="28" spans="1:15" ht="24.75" customHeight="1">
      <c r="A28" s="2" t="s">
        <v>103</v>
      </c>
      <c r="B28" s="74" t="s">
        <v>104</v>
      </c>
      <c r="C28" s="35" t="s">
        <v>39</v>
      </c>
      <c r="D28" s="30">
        <v>1</v>
      </c>
      <c r="E28" s="40">
        <v>195160</v>
      </c>
      <c r="F28" s="55">
        <v>195160</v>
      </c>
      <c r="G28" s="38">
        <v>221697.00000000003</v>
      </c>
      <c r="H28" s="73">
        <v>221697.00000000003</v>
      </c>
      <c r="I28" s="38">
        <v>292740</v>
      </c>
      <c r="J28" s="25">
        <f t="shared" si="0"/>
        <v>292740</v>
      </c>
      <c r="K28" s="22">
        <f t="shared" si="1"/>
        <v>236532.33333333334</v>
      </c>
      <c r="L28" s="21">
        <f t="shared" si="2"/>
        <v>118266.16666666667</v>
      </c>
      <c r="M28" s="21">
        <f t="shared" si="3"/>
        <v>354798.5</v>
      </c>
      <c r="N28" s="25">
        <f t="shared" si="4"/>
        <v>236532</v>
      </c>
      <c r="O28" s="23">
        <f t="shared" si="5"/>
        <v>236532</v>
      </c>
    </row>
    <row r="29" spans="1:15" ht="24.75" customHeight="1">
      <c r="A29" s="2" t="s">
        <v>105</v>
      </c>
      <c r="B29" s="74" t="s">
        <v>106</v>
      </c>
      <c r="C29" s="36" t="s">
        <v>39</v>
      </c>
      <c r="D29" s="37">
        <v>1</v>
      </c>
      <c r="E29" s="40">
        <v>297500</v>
      </c>
      <c r="F29" s="55">
        <v>297500</v>
      </c>
      <c r="G29" s="38">
        <v>350217</v>
      </c>
      <c r="H29" s="73">
        <v>350217</v>
      </c>
      <c r="I29" s="39">
        <v>453187.69999999995</v>
      </c>
      <c r="J29" s="25">
        <f t="shared" si="0"/>
        <v>453187.69999999995</v>
      </c>
      <c r="K29" s="22">
        <f t="shared" si="1"/>
        <v>366968.23333333334</v>
      </c>
      <c r="L29" s="21">
        <f t="shared" si="2"/>
        <v>183484.11666666667</v>
      </c>
      <c r="M29" s="21">
        <f t="shared" si="3"/>
        <v>550452.35</v>
      </c>
      <c r="N29" s="25">
        <f t="shared" si="4"/>
        <v>366968</v>
      </c>
      <c r="O29" s="23">
        <f t="shared" si="5"/>
        <v>366968</v>
      </c>
    </row>
    <row r="30" spans="1:15" ht="24.75" customHeight="1">
      <c r="A30" s="2" t="s">
        <v>107</v>
      </c>
      <c r="B30" s="74" t="s">
        <v>108</v>
      </c>
      <c r="C30" s="35" t="s">
        <v>39</v>
      </c>
      <c r="D30" s="30">
        <v>1</v>
      </c>
      <c r="E30" s="40">
        <v>119000</v>
      </c>
      <c r="F30" s="55">
        <v>119000</v>
      </c>
      <c r="G30" s="38">
        <v>93980.25</v>
      </c>
      <c r="H30" s="73">
        <v>93980.25</v>
      </c>
      <c r="I30" s="39">
        <v>145520.34</v>
      </c>
      <c r="J30" s="25">
        <f t="shared" si="0"/>
        <v>145520.34</v>
      </c>
      <c r="K30" s="22">
        <f t="shared" si="1"/>
        <v>119500.19666666666</v>
      </c>
      <c r="L30" s="21">
        <f t="shared" si="2"/>
        <v>59750.098333333328</v>
      </c>
      <c r="M30" s="21">
        <f t="shared" si="3"/>
        <v>179250.29499999998</v>
      </c>
      <c r="N30" s="25">
        <f t="shared" si="4"/>
        <v>119500</v>
      </c>
      <c r="O30" s="23">
        <f t="shared" si="5"/>
        <v>119500</v>
      </c>
    </row>
    <row r="31" spans="1:15" ht="24.75" customHeight="1">
      <c r="A31" s="2" t="s">
        <v>109</v>
      </c>
      <c r="B31" s="74" t="s">
        <v>110</v>
      </c>
      <c r="C31" s="35" t="s">
        <v>39</v>
      </c>
      <c r="D31" s="30">
        <v>1</v>
      </c>
      <c r="E31" s="39">
        <v>2380</v>
      </c>
      <c r="F31" s="55">
        <v>2380</v>
      </c>
      <c r="G31" s="38">
        <v>12530.7</v>
      </c>
      <c r="H31" s="73">
        <v>12530.7</v>
      </c>
      <c r="I31" s="39">
        <v>10030.51</v>
      </c>
      <c r="J31" s="25">
        <f t="shared" si="0"/>
        <v>10030.51</v>
      </c>
      <c r="K31" s="22">
        <f t="shared" si="1"/>
        <v>8313.7366666666658</v>
      </c>
      <c r="L31" s="21">
        <f t="shared" si="2"/>
        <v>4156.8683333333329</v>
      </c>
      <c r="M31" s="21">
        <f t="shared" si="3"/>
        <v>12470.605</v>
      </c>
      <c r="N31" s="25">
        <f t="shared" si="4"/>
        <v>8314</v>
      </c>
      <c r="O31" s="23">
        <f t="shared" si="5"/>
        <v>8314</v>
      </c>
    </row>
    <row r="32" spans="1:15" ht="24.75" customHeight="1">
      <c r="A32" s="2" t="s">
        <v>111</v>
      </c>
      <c r="B32" s="74" t="s">
        <v>112</v>
      </c>
      <c r="C32" s="35" t="s">
        <v>39</v>
      </c>
      <c r="D32" s="30">
        <v>1</v>
      </c>
      <c r="E32" s="39">
        <v>5950</v>
      </c>
      <c r="F32" s="55">
        <v>5950</v>
      </c>
      <c r="G32" s="38">
        <v>22169.7</v>
      </c>
      <c r="H32" s="73">
        <v>22169.7</v>
      </c>
      <c r="I32" s="39">
        <v>13600.51</v>
      </c>
      <c r="J32" s="25">
        <f t="shared" si="0"/>
        <v>13600.51</v>
      </c>
      <c r="K32" s="22">
        <f t="shared" si="1"/>
        <v>13906.736666666666</v>
      </c>
      <c r="L32" s="21">
        <f t="shared" si="2"/>
        <v>6953.3683333333329</v>
      </c>
      <c r="M32" s="21">
        <f t="shared" si="3"/>
        <v>20860.105</v>
      </c>
      <c r="N32" s="25">
        <f t="shared" si="4"/>
        <v>13907</v>
      </c>
      <c r="O32" s="23">
        <f t="shared" si="5"/>
        <v>13907</v>
      </c>
    </row>
    <row r="33" spans="1:15" ht="24.75" customHeight="1">
      <c r="A33" s="2" t="s">
        <v>113</v>
      </c>
      <c r="B33" s="74" t="s">
        <v>114</v>
      </c>
      <c r="C33" s="35" t="s">
        <v>39</v>
      </c>
      <c r="D33" s="30">
        <v>1</v>
      </c>
      <c r="E33" s="40">
        <v>4760</v>
      </c>
      <c r="F33" s="55">
        <v>4760</v>
      </c>
      <c r="G33" s="38">
        <v>6747.3</v>
      </c>
      <c r="H33" s="73">
        <v>6747.3</v>
      </c>
      <c r="I33" s="39">
        <v>4251.87</v>
      </c>
      <c r="J33" s="25">
        <f t="shared" si="0"/>
        <v>4251.87</v>
      </c>
      <c r="K33" s="22">
        <f t="shared" si="1"/>
        <v>5253.0566666666664</v>
      </c>
      <c r="L33" s="21">
        <f t="shared" si="2"/>
        <v>2626.5283333333332</v>
      </c>
      <c r="M33" s="21">
        <f t="shared" si="3"/>
        <v>7879.5849999999991</v>
      </c>
      <c r="N33" s="25">
        <f t="shared" si="4"/>
        <v>5253</v>
      </c>
      <c r="O33" s="23">
        <f t="shared" si="5"/>
        <v>5253</v>
      </c>
    </row>
    <row r="34" spans="1:15" ht="24.75" customHeight="1">
      <c r="A34" s="2" t="s">
        <v>115</v>
      </c>
      <c r="B34" s="74" t="s">
        <v>116</v>
      </c>
      <c r="C34" s="35" t="s">
        <v>39</v>
      </c>
      <c r="D34" s="30">
        <v>1</v>
      </c>
      <c r="E34" s="40">
        <v>2380</v>
      </c>
      <c r="F34" s="55">
        <v>2380</v>
      </c>
      <c r="G34" s="38">
        <v>2490.0750000000003</v>
      </c>
      <c r="H34" s="73">
        <v>2490.0750000000003</v>
      </c>
      <c r="I34" s="39">
        <v>2211.02</v>
      </c>
      <c r="J34" s="25">
        <f t="shared" si="0"/>
        <v>2211.02</v>
      </c>
      <c r="K34" s="22">
        <f t="shared" si="1"/>
        <v>2360.3650000000002</v>
      </c>
      <c r="L34" s="21">
        <f t="shared" si="2"/>
        <v>1180.1825000000001</v>
      </c>
      <c r="M34" s="21">
        <f t="shared" si="3"/>
        <v>3540.5475000000006</v>
      </c>
      <c r="N34" s="25">
        <f t="shared" si="4"/>
        <v>2360</v>
      </c>
      <c r="O34" s="23">
        <f t="shared" si="5"/>
        <v>2360</v>
      </c>
    </row>
    <row r="35" spans="1:15" ht="24.75" customHeight="1">
      <c r="A35" s="2" t="s">
        <v>117</v>
      </c>
      <c r="B35" s="74" t="s">
        <v>118</v>
      </c>
      <c r="C35" s="35" t="s">
        <v>39</v>
      </c>
      <c r="D35" s="30">
        <v>1</v>
      </c>
      <c r="E35" s="40">
        <v>2380</v>
      </c>
      <c r="F35" s="55">
        <v>2380</v>
      </c>
      <c r="G35" s="38">
        <v>3775.2750000000001</v>
      </c>
      <c r="H35" s="73">
        <v>3775.2750000000001</v>
      </c>
      <c r="I35" s="39">
        <v>2890.5099999999998</v>
      </c>
      <c r="J35" s="25">
        <f t="shared" si="0"/>
        <v>2890.5099999999998</v>
      </c>
      <c r="K35" s="22">
        <f t="shared" si="1"/>
        <v>3015.2616666666668</v>
      </c>
      <c r="L35" s="21">
        <f t="shared" si="2"/>
        <v>1507.6308333333334</v>
      </c>
      <c r="M35" s="21">
        <f t="shared" si="3"/>
        <v>4522.8924999999999</v>
      </c>
      <c r="N35" s="25">
        <f t="shared" si="4"/>
        <v>3015</v>
      </c>
      <c r="O35" s="23">
        <f t="shared" si="5"/>
        <v>3015</v>
      </c>
    </row>
    <row r="36" spans="1:15" ht="24.75" customHeight="1">
      <c r="A36" s="2" t="s">
        <v>119</v>
      </c>
      <c r="B36" s="74" t="s">
        <v>120</v>
      </c>
      <c r="C36" s="35" t="s">
        <v>39</v>
      </c>
      <c r="D36" s="30">
        <v>1</v>
      </c>
      <c r="E36" s="40">
        <v>17850</v>
      </c>
      <c r="F36" s="55">
        <v>17850</v>
      </c>
      <c r="G36" s="38">
        <v>15984.675000000001</v>
      </c>
      <c r="H36" s="73">
        <v>15984.675000000001</v>
      </c>
      <c r="I36" s="39">
        <v>28050.68</v>
      </c>
      <c r="J36" s="25">
        <f t="shared" si="0"/>
        <v>28050.68</v>
      </c>
      <c r="K36" s="22">
        <f t="shared" si="1"/>
        <v>20628.451666666668</v>
      </c>
      <c r="L36" s="21">
        <f t="shared" si="2"/>
        <v>10314.225833333334</v>
      </c>
      <c r="M36" s="21">
        <f t="shared" si="3"/>
        <v>30942.677500000002</v>
      </c>
      <c r="N36" s="25">
        <f t="shared" si="4"/>
        <v>20628</v>
      </c>
      <c r="O36" s="23">
        <f t="shared" si="5"/>
        <v>20628</v>
      </c>
    </row>
    <row r="37" spans="1:15" ht="24.75" customHeight="1">
      <c r="A37" s="2" t="s">
        <v>121</v>
      </c>
      <c r="B37" s="74" t="s">
        <v>122</v>
      </c>
      <c r="C37" s="35" t="s">
        <v>39</v>
      </c>
      <c r="D37" s="30">
        <v>1</v>
      </c>
      <c r="E37" s="40">
        <v>97580</v>
      </c>
      <c r="F37" s="55">
        <v>97580</v>
      </c>
      <c r="G37" s="38">
        <v>23776.2</v>
      </c>
      <c r="H37" s="73">
        <v>23776.2</v>
      </c>
      <c r="I37" s="39">
        <v>104891.36</v>
      </c>
      <c r="J37" s="25">
        <f t="shared" si="0"/>
        <v>104891.36</v>
      </c>
      <c r="K37" s="22">
        <f t="shared" si="1"/>
        <v>75415.853333333333</v>
      </c>
      <c r="L37" s="21">
        <f t="shared" si="2"/>
        <v>37707.926666666666</v>
      </c>
      <c r="M37" s="21">
        <f t="shared" si="3"/>
        <v>113123.78</v>
      </c>
      <c r="N37" s="25">
        <f t="shared" si="4"/>
        <v>75416</v>
      </c>
      <c r="O37" s="23">
        <f t="shared" si="5"/>
        <v>75416</v>
      </c>
    </row>
    <row r="38" spans="1:15" ht="24.75" customHeight="1">
      <c r="A38" s="2" t="s">
        <v>123</v>
      </c>
      <c r="B38" s="74" t="s">
        <v>124</v>
      </c>
      <c r="C38" s="35" t="s">
        <v>39</v>
      </c>
      <c r="D38" s="30">
        <v>1</v>
      </c>
      <c r="E38" s="39">
        <v>44030</v>
      </c>
      <c r="F38" s="55">
        <v>44030</v>
      </c>
      <c r="G38" s="38">
        <v>36146.25</v>
      </c>
      <c r="H38" s="73">
        <v>36146.25</v>
      </c>
      <c r="I38" s="39">
        <v>62901.02</v>
      </c>
      <c r="J38" s="25">
        <f t="shared" si="0"/>
        <v>62901.02</v>
      </c>
      <c r="K38" s="22">
        <f t="shared" si="1"/>
        <v>47692.423333333332</v>
      </c>
      <c r="L38" s="21">
        <f t="shared" si="2"/>
        <v>23846.211666666666</v>
      </c>
      <c r="M38" s="21">
        <f t="shared" si="3"/>
        <v>71538.634999999995</v>
      </c>
      <c r="N38" s="25">
        <f t="shared" si="4"/>
        <v>47692</v>
      </c>
      <c r="O38" s="23">
        <f t="shared" si="5"/>
        <v>47692</v>
      </c>
    </row>
    <row r="39" spans="1:15" ht="24.75" customHeight="1">
      <c r="A39" s="2" t="s">
        <v>125</v>
      </c>
      <c r="B39" s="74" t="s">
        <v>126</v>
      </c>
      <c r="C39" s="35" t="s">
        <v>39</v>
      </c>
      <c r="D39" s="30">
        <v>1</v>
      </c>
      <c r="E39" s="39">
        <v>60690</v>
      </c>
      <c r="F39" s="55">
        <v>60690</v>
      </c>
      <c r="G39" s="38">
        <v>52211.25</v>
      </c>
      <c r="H39" s="73">
        <v>52211.25</v>
      </c>
      <c r="I39" s="39">
        <v>93161.53</v>
      </c>
      <c r="J39" s="25">
        <f t="shared" si="0"/>
        <v>93161.53</v>
      </c>
      <c r="K39" s="22">
        <f t="shared" si="1"/>
        <v>68687.593333333338</v>
      </c>
      <c r="L39" s="21">
        <f t="shared" si="2"/>
        <v>34343.796666666669</v>
      </c>
      <c r="M39" s="21">
        <f t="shared" si="3"/>
        <v>103031.39000000001</v>
      </c>
      <c r="N39" s="25">
        <f t="shared" si="4"/>
        <v>68688</v>
      </c>
      <c r="O39" s="23">
        <f t="shared" si="5"/>
        <v>68688</v>
      </c>
    </row>
    <row r="40" spans="1:15" ht="24.75" customHeight="1">
      <c r="A40" s="2" t="s">
        <v>127</v>
      </c>
      <c r="B40" s="74" t="s">
        <v>128</v>
      </c>
      <c r="C40" s="35" t="s">
        <v>39</v>
      </c>
      <c r="D40" s="30">
        <v>1</v>
      </c>
      <c r="E40" s="40">
        <v>86870</v>
      </c>
      <c r="F40" s="55">
        <v>86870</v>
      </c>
      <c r="G40" s="38">
        <v>73095.75</v>
      </c>
      <c r="H40" s="73">
        <v>73095.75</v>
      </c>
      <c r="I40" s="39">
        <v>134130.85</v>
      </c>
      <c r="J40" s="25">
        <f t="shared" si="0"/>
        <v>134130.85</v>
      </c>
      <c r="K40" s="22">
        <f t="shared" si="1"/>
        <v>98032.2</v>
      </c>
      <c r="L40" s="21">
        <f t="shared" si="2"/>
        <v>49016.1</v>
      </c>
      <c r="M40" s="21">
        <f t="shared" si="3"/>
        <v>147048.29999999999</v>
      </c>
      <c r="N40" s="25">
        <f t="shared" si="4"/>
        <v>98032</v>
      </c>
      <c r="O40" s="23">
        <f t="shared" si="5"/>
        <v>98032</v>
      </c>
    </row>
    <row r="41" spans="1:15" ht="24.75" customHeight="1">
      <c r="A41" s="2" t="s">
        <v>129</v>
      </c>
      <c r="B41" s="74" t="s">
        <v>130</v>
      </c>
      <c r="C41" s="35" t="s">
        <v>39</v>
      </c>
      <c r="D41" s="30">
        <v>1</v>
      </c>
      <c r="E41" s="40">
        <v>11900</v>
      </c>
      <c r="F41" s="55">
        <v>11900</v>
      </c>
      <c r="G41" s="38">
        <v>2972.0250000000001</v>
      </c>
      <c r="H41" s="73">
        <v>2972.0250000000001</v>
      </c>
      <c r="I41" s="39">
        <v>2211.02</v>
      </c>
      <c r="J41" s="25">
        <f t="shared" si="0"/>
        <v>2211.02</v>
      </c>
      <c r="K41" s="22">
        <f t="shared" si="1"/>
        <v>5694.3483333333324</v>
      </c>
      <c r="L41" s="21">
        <f t="shared" si="2"/>
        <v>2847.1741666666662</v>
      </c>
      <c r="M41" s="21">
        <f t="shared" si="3"/>
        <v>8541.5224999999991</v>
      </c>
      <c r="N41" s="25">
        <f t="shared" si="4"/>
        <v>5694</v>
      </c>
      <c r="O41" s="23">
        <f t="shared" si="5"/>
        <v>5694</v>
      </c>
    </row>
    <row r="42" spans="1:15" ht="24.75" customHeight="1">
      <c r="A42" s="2" t="s">
        <v>131</v>
      </c>
      <c r="B42" s="74" t="s">
        <v>132</v>
      </c>
      <c r="C42" s="35" t="s">
        <v>39</v>
      </c>
      <c r="D42" s="30">
        <v>1</v>
      </c>
      <c r="E42" s="40">
        <v>17850</v>
      </c>
      <c r="F42" s="55">
        <v>17850</v>
      </c>
      <c r="G42" s="38">
        <v>4257.2250000000004</v>
      </c>
      <c r="H42" s="73">
        <v>4257.2250000000004</v>
      </c>
      <c r="I42" s="39">
        <v>2551.3599999999997</v>
      </c>
      <c r="J42" s="25">
        <f t="shared" si="0"/>
        <v>2551.3599999999997</v>
      </c>
      <c r="K42" s="22">
        <f t="shared" si="1"/>
        <v>8219.5283333333336</v>
      </c>
      <c r="L42" s="21">
        <f t="shared" si="2"/>
        <v>4109.7641666666668</v>
      </c>
      <c r="M42" s="21">
        <f t="shared" si="3"/>
        <v>12329.2925</v>
      </c>
      <c r="N42" s="25">
        <f t="shared" si="4"/>
        <v>8220</v>
      </c>
      <c r="O42" s="23">
        <f t="shared" si="5"/>
        <v>8220</v>
      </c>
    </row>
    <row r="43" spans="1:15" ht="24.75" customHeight="1">
      <c r="A43" s="2" t="s">
        <v>133</v>
      </c>
      <c r="B43" s="74" t="s">
        <v>134</v>
      </c>
      <c r="C43" s="35" t="s">
        <v>39</v>
      </c>
      <c r="D43" s="30">
        <v>1</v>
      </c>
      <c r="E43" s="40">
        <v>8330</v>
      </c>
      <c r="F43" s="55">
        <v>8330</v>
      </c>
      <c r="G43" s="38">
        <v>2490.0750000000003</v>
      </c>
      <c r="H43" s="73">
        <v>2490.0750000000003</v>
      </c>
      <c r="I43" s="39">
        <v>2211.02</v>
      </c>
      <c r="J43" s="25">
        <f t="shared" si="0"/>
        <v>2211.02</v>
      </c>
      <c r="K43" s="22">
        <f t="shared" si="1"/>
        <v>4343.6983333333337</v>
      </c>
      <c r="L43" s="21">
        <f t="shared" si="2"/>
        <v>2171.8491666666669</v>
      </c>
      <c r="M43" s="21">
        <f t="shared" si="3"/>
        <v>6515.5475000000006</v>
      </c>
      <c r="N43" s="25">
        <f t="shared" si="4"/>
        <v>4344</v>
      </c>
      <c r="O43" s="23">
        <f t="shared" si="5"/>
        <v>4344</v>
      </c>
    </row>
    <row r="44" spans="1:15" ht="24.75" customHeight="1">
      <c r="A44" s="2" t="s">
        <v>135</v>
      </c>
      <c r="B44" s="74" t="s">
        <v>136</v>
      </c>
      <c r="C44" s="35" t="s">
        <v>39</v>
      </c>
      <c r="D44" s="30">
        <v>1</v>
      </c>
      <c r="E44" s="40">
        <v>10710</v>
      </c>
      <c r="F44" s="55">
        <v>10710</v>
      </c>
      <c r="G44" s="38">
        <v>3775.2750000000001</v>
      </c>
      <c r="H44" s="73">
        <v>3775.2750000000001</v>
      </c>
      <c r="I44" s="39">
        <v>3230.85</v>
      </c>
      <c r="J44" s="25">
        <f t="shared" si="0"/>
        <v>3230.85</v>
      </c>
      <c r="K44" s="22">
        <f t="shared" si="1"/>
        <v>5905.375</v>
      </c>
      <c r="L44" s="21">
        <f t="shared" si="2"/>
        <v>2952.6875</v>
      </c>
      <c r="M44" s="21">
        <f t="shared" si="3"/>
        <v>8858.0625</v>
      </c>
      <c r="N44" s="25">
        <f t="shared" si="4"/>
        <v>5905</v>
      </c>
      <c r="O44" s="23">
        <f t="shared" si="5"/>
        <v>5905</v>
      </c>
    </row>
    <row r="45" spans="1:15" ht="24.75" customHeight="1">
      <c r="A45" s="2" t="s">
        <v>137</v>
      </c>
      <c r="B45" s="74" t="s">
        <v>138</v>
      </c>
      <c r="C45" s="35" t="s">
        <v>39</v>
      </c>
      <c r="D45" s="30">
        <v>1</v>
      </c>
      <c r="E45" s="39">
        <v>324870</v>
      </c>
      <c r="F45" s="55">
        <v>324870</v>
      </c>
      <c r="G45" s="38">
        <v>93980.25</v>
      </c>
      <c r="H45" s="73">
        <v>93980.25</v>
      </c>
      <c r="I45" s="39">
        <v>728301.41999999993</v>
      </c>
      <c r="J45" s="25">
        <f t="shared" si="0"/>
        <v>728301.41999999993</v>
      </c>
      <c r="K45" s="22">
        <f t="shared" si="1"/>
        <v>382383.88999999996</v>
      </c>
      <c r="L45" s="21">
        <f t="shared" si="2"/>
        <v>191191.94499999998</v>
      </c>
      <c r="M45" s="21">
        <f t="shared" si="3"/>
        <v>573575.83499999996</v>
      </c>
      <c r="N45" s="25">
        <f t="shared" si="4"/>
        <v>382384</v>
      </c>
      <c r="O45" s="23">
        <f t="shared" si="5"/>
        <v>382384</v>
      </c>
    </row>
    <row r="46" spans="1:15" ht="24.75" customHeight="1">
      <c r="A46" s="2" t="s">
        <v>139</v>
      </c>
      <c r="B46" s="74" t="s">
        <v>140</v>
      </c>
      <c r="C46" s="35" t="s">
        <v>39</v>
      </c>
      <c r="D46" s="30">
        <v>1</v>
      </c>
      <c r="E46" s="39">
        <v>324870</v>
      </c>
      <c r="F46" s="55">
        <v>324870</v>
      </c>
      <c r="G46" s="38">
        <v>77915.25</v>
      </c>
      <c r="H46" s="73">
        <v>77915.25</v>
      </c>
      <c r="I46" s="39">
        <v>132675.47999999998</v>
      </c>
      <c r="J46" s="25">
        <f t="shared" si="0"/>
        <v>132675.47999999998</v>
      </c>
      <c r="K46" s="22">
        <f t="shared" si="1"/>
        <v>178486.91</v>
      </c>
      <c r="L46" s="21">
        <f t="shared" si="2"/>
        <v>89243.455000000002</v>
      </c>
      <c r="M46" s="21">
        <f t="shared" si="3"/>
        <v>267730.36499999999</v>
      </c>
      <c r="N46" s="25">
        <f t="shared" si="4"/>
        <v>178487</v>
      </c>
      <c r="O46" s="23">
        <f t="shared" si="5"/>
        <v>178487</v>
      </c>
    </row>
    <row r="47" spans="1:15" ht="24.75" customHeight="1">
      <c r="A47" s="2" t="s">
        <v>141</v>
      </c>
      <c r="B47" s="74" t="s">
        <v>142</v>
      </c>
      <c r="C47" s="35" t="s">
        <v>39</v>
      </c>
      <c r="D47" s="30">
        <v>1</v>
      </c>
      <c r="E47" s="40">
        <v>390320</v>
      </c>
      <c r="F47" s="55">
        <v>390320</v>
      </c>
      <c r="G47" s="38">
        <v>7229.2500000000009</v>
      </c>
      <c r="H47" s="73">
        <v>7229.2500000000009</v>
      </c>
      <c r="I47" s="39">
        <v>19041.189999999999</v>
      </c>
      <c r="J47" s="25">
        <f t="shared" si="0"/>
        <v>19041.189999999999</v>
      </c>
      <c r="K47" s="22">
        <f t="shared" si="1"/>
        <v>138863.48000000001</v>
      </c>
      <c r="L47" s="21">
        <f t="shared" si="2"/>
        <v>69431.740000000005</v>
      </c>
      <c r="M47" s="21">
        <f t="shared" si="3"/>
        <v>208295.22000000003</v>
      </c>
      <c r="N47" s="25">
        <f t="shared" si="4"/>
        <v>138863</v>
      </c>
      <c r="O47" s="23">
        <f t="shared" si="5"/>
        <v>138863</v>
      </c>
    </row>
    <row r="48" spans="1:15" ht="24.75" customHeight="1">
      <c r="A48" s="2" t="s">
        <v>143</v>
      </c>
      <c r="B48" s="74" t="s">
        <v>144</v>
      </c>
      <c r="C48" s="35" t="s">
        <v>39</v>
      </c>
      <c r="D48" s="30">
        <v>1</v>
      </c>
      <c r="E48" s="40">
        <v>260610</v>
      </c>
      <c r="F48" s="55">
        <v>260610</v>
      </c>
      <c r="G48" s="38">
        <v>232942.50000000003</v>
      </c>
      <c r="H48" s="73">
        <v>232942.50000000003</v>
      </c>
      <c r="I48" s="71">
        <v>282744</v>
      </c>
      <c r="J48" s="25">
        <f t="shared" si="0"/>
        <v>282744</v>
      </c>
      <c r="K48" s="22">
        <f t="shared" si="1"/>
        <v>258765.5</v>
      </c>
      <c r="L48" s="21">
        <f t="shared" si="2"/>
        <v>129382.75</v>
      </c>
      <c r="M48" s="21">
        <f t="shared" si="3"/>
        <v>388148.25</v>
      </c>
      <c r="N48" s="25">
        <f t="shared" si="4"/>
        <v>258766</v>
      </c>
      <c r="O48" s="23">
        <f t="shared" si="5"/>
        <v>258766</v>
      </c>
    </row>
    <row r="49" spans="1:15" ht="24.75" customHeight="1">
      <c r="A49" s="2" t="s">
        <v>145</v>
      </c>
      <c r="B49" s="74" t="s">
        <v>146</v>
      </c>
      <c r="C49" s="35" t="s">
        <v>39</v>
      </c>
      <c r="D49" s="30">
        <v>1</v>
      </c>
      <c r="E49" s="40">
        <v>108290</v>
      </c>
      <c r="F49" s="55">
        <v>108290</v>
      </c>
      <c r="G49" s="38">
        <v>9317.7000000000007</v>
      </c>
      <c r="H49" s="73">
        <v>9317.7000000000007</v>
      </c>
      <c r="I49" s="71">
        <v>43214.85</v>
      </c>
      <c r="J49" s="25">
        <f t="shared" si="0"/>
        <v>43214.85</v>
      </c>
      <c r="K49" s="22">
        <f t="shared" si="1"/>
        <v>53607.516666666663</v>
      </c>
      <c r="L49" s="21">
        <f t="shared" si="2"/>
        <v>26803.758333333331</v>
      </c>
      <c r="M49" s="21">
        <f t="shared" si="3"/>
        <v>80411.274999999994</v>
      </c>
      <c r="N49" s="25">
        <f t="shared" si="4"/>
        <v>53608</v>
      </c>
      <c r="O49" s="23">
        <f t="shared" si="5"/>
        <v>53608</v>
      </c>
    </row>
    <row r="50" spans="1:15" ht="24.75" customHeight="1">
      <c r="A50" s="2" t="s">
        <v>147</v>
      </c>
      <c r="B50" s="74" t="s">
        <v>148</v>
      </c>
      <c r="C50" s="36" t="s">
        <v>39</v>
      </c>
      <c r="D50" s="37">
        <v>1</v>
      </c>
      <c r="E50" s="40">
        <v>2380</v>
      </c>
      <c r="F50" s="55">
        <v>2380</v>
      </c>
      <c r="G50" s="38">
        <v>1365.5250000000001</v>
      </c>
      <c r="H50" s="73">
        <v>1365.5250000000001</v>
      </c>
      <c r="I50" s="39">
        <v>4251.87</v>
      </c>
      <c r="J50" s="25">
        <f t="shared" si="0"/>
        <v>4251.87</v>
      </c>
      <c r="K50" s="22">
        <f t="shared" si="1"/>
        <v>2665.7983333333336</v>
      </c>
      <c r="L50" s="21">
        <f t="shared" si="2"/>
        <v>1332.8991666666668</v>
      </c>
      <c r="M50" s="21">
        <f t="shared" si="3"/>
        <v>3998.6975000000002</v>
      </c>
      <c r="N50" s="25">
        <f t="shared" si="4"/>
        <v>2666</v>
      </c>
      <c r="O50" s="23">
        <f t="shared" si="5"/>
        <v>2666</v>
      </c>
    </row>
    <row r="51" spans="1:15" ht="24.75" customHeight="1">
      <c r="A51" s="2" t="s">
        <v>149</v>
      </c>
      <c r="B51" s="74" t="s">
        <v>150</v>
      </c>
      <c r="C51" s="35" t="s">
        <v>39</v>
      </c>
      <c r="D51" s="37">
        <v>1</v>
      </c>
      <c r="E51" s="40">
        <v>2380</v>
      </c>
      <c r="F51" s="55">
        <v>2380</v>
      </c>
      <c r="G51" s="38">
        <v>1365.5250000000001</v>
      </c>
      <c r="H51" s="73">
        <v>1365.5250000000001</v>
      </c>
      <c r="I51" s="39">
        <v>1123.3599999999999</v>
      </c>
      <c r="J51" s="25">
        <f t="shared" si="0"/>
        <v>1123.3599999999999</v>
      </c>
      <c r="K51" s="22">
        <f t="shared" si="1"/>
        <v>1622.9616666666668</v>
      </c>
      <c r="L51" s="21">
        <f t="shared" si="2"/>
        <v>811.48083333333341</v>
      </c>
      <c r="M51" s="21">
        <f t="shared" si="3"/>
        <v>2434.4425000000001</v>
      </c>
      <c r="N51" s="25">
        <f t="shared" si="4"/>
        <v>1623</v>
      </c>
      <c r="O51" s="23">
        <f t="shared" si="5"/>
        <v>1623</v>
      </c>
    </row>
    <row r="52" spans="1:15" ht="29.25" customHeight="1">
      <c r="A52" s="2" t="s">
        <v>151</v>
      </c>
      <c r="B52" s="74" t="s">
        <v>152</v>
      </c>
      <c r="C52" s="35" t="s">
        <v>39</v>
      </c>
      <c r="D52" s="37">
        <v>1</v>
      </c>
      <c r="E52" s="39">
        <v>22610</v>
      </c>
      <c r="F52" s="55">
        <v>22610</v>
      </c>
      <c r="G52" s="38">
        <v>23294.25</v>
      </c>
      <c r="H52" s="73">
        <v>23294.25</v>
      </c>
      <c r="I52" s="71">
        <v>24650.85</v>
      </c>
      <c r="J52" s="25">
        <f t="shared" si="0"/>
        <v>24650.85</v>
      </c>
      <c r="K52" s="22">
        <f t="shared" si="1"/>
        <v>23518.366666666669</v>
      </c>
      <c r="L52" s="21">
        <f t="shared" si="2"/>
        <v>11759.183333333334</v>
      </c>
      <c r="M52" s="21">
        <f t="shared" si="3"/>
        <v>35277.550000000003</v>
      </c>
      <c r="N52" s="25">
        <f t="shared" si="4"/>
        <v>23518</v>
      </c>
      <c r="O52" s="23">
        <f t="shared" si="5"/>
        <v>23518</v>
      </c>
    </row>
    <row r="53" spans="1:15" ht="27" customHeight="1">
      <c r="A53" s="2" t="s">
        <v>153</v>
      </c>
      <c r="B53" s="74" t="s">
        <v>154</v>
      </c>
      <c r="C53" s="35" t="s">
        <v>39</v>
      </c>
      <c r="D53" s="37">
        <v>1</v>
      </c>
      <c r="E53" s="39">
        <v>1082900</v>
      </c>
      <c r="F53" s="55">
        <v>1082900</v>
      </c>
      <c r="G53" s="38">
        <v>52211.25</v>
      </c>
      <c r="H53" s="73">
        <v>52211.25</v>
      </c>
      <c r="I53" s="39">
        <v>170001.02</v>
      </c>
      <c r="J53" s="25">
        <f t="shared" si="0"/>
        <v>170001.02</v>
      </c>
      <c r="K53" s="22">
        <f t="shared" si="1"/>
        <v>435037.42333333334</v>
      </c>
      <c r="L53" s="21">
        <f t="shared" si="2"/>
        <v>217518.71166666667</v>
      </c>
      <c r="M53" s="21">
        <f t="shared" si="3"/>
        <v>652556.13500000001</v>
      </c>
      <c r="N53" s="25">
        <f t="shared" si="4"/>
        <v>435037</v>
      </c>
      <c r="O53" s="23">
        <f t="shared" si="5"/>
        <v>435037</v>
      </c>
    </row>
    <row r="54" spans="1:15" ht="27.75" customHeight="1">
      <c r="A54" s="2" t="s">
        <v>155</v>
      </c>
      <c r="B54" s="74" t="s">
        <v>156</v>
      </c>
      <c r="C54" s="35" t="s">
        <v>39</v>
      </c>
      <c r="D54" s="37">
        <v>1</v>
      </c>
      <c r="E54" s="40">
        <v>22610</v>
      </c>
      <c r="F54" s="55">
        <v>22610</v>
      </c>
      <c r="G54" s="38">
        <v>23776.2</v>
      </c>
      <c r="H54" s="73">
        <v>23776.2</v>
      </c>
      <c r="I54" s="39">
        <v>40122.04</v>
      </c>
      <c r="J54" s="25">
        <f t="shared" si="0"/>
        <v>40122.04</v>
      </c>
      <c r="K54" s="22">
        <f t="shared" si="1"/>
        <v>28836.079999999998</v>
      </c>
      <c r="L54" s="21">
        <f t="shared" si="2"/>
        <v>14418.039999999999</v>
      </c>
      <c r="M54" s="21">
        <f t="shared" si="3"/>
        <v>43254.119999999995</v>
      </c>
      <c r="N54" s="25">
        <f t="shared" si="4"/>
        <v>28836</v>
      </c>
      <c r="O54" s="23">
        <f t="shared" si="5"/>
        <v>28836</v>
      </c>
    </row>
    <row r="55" spans="1:15" ht="22.5" customHeight="1">
      <c r="A55" s="2" t="s">
        <v>157</v>
      </c>
      <c r="B55" s="74" t="s">
        <v>158</v>
      </c>
      <c r="C55" s="35" t="s">
        <v>39</v>
      </c>
      <c r="D55" s="37">
        <v>1</v>
      </c>
      <c r="E55" s="40">
        <v>26180</v>
      </c>
      <c r="F55" s="55">
        <v>26180</v>
      </c>
      <c r="G55" s="38">
        <v>31808.7</v>
      </c>
      <c r="H55" s="73">
        <v>31808.7</v>
      </c>
      <c r="I55" s="39">
        <v>41951.07</v>
      </c>
      <c r="J55" s="25">
        <f t="shared" si="0"/>
        <v>41951.07</v>
      </c>
      <c r="K55" s="22">
        <f t="shared" si="1"/>
        <v>33313.256666666661</v>
      </c>
      <c r="L55" s="21">
        <f t="shared" si="2"/>
        <v>16656.62833333333</v>
      </c>
      <c r="M55" s="21">
        <f t="shared" si="3"/>
        <v>49969.884999999995</v>
      </c>
      <c r="N55" s="25">
        <f t="shared" si="4"/>
        <v>33313</v>
      </c>
      <c r="O55" s="23">
        <f t="shared" si="5"/>
        <v>33313</v>
      </c>
    </row>
    <row r="56" spans="1:15" ht="22.5" customHeight="1">
      <c r="A56" s="2" t="s">
        <v>159</v>
      </c>
      <c r="B56" s="74" t="s">
        <v>160</v>
      </c>
      <c r="C56" s="35" t="s">
        <v>39</v>
      </c>
      <c r="D56" s="37">
        <v>1</v>
      </c>
      <c r="E56" s="40">
        <v>26180</v>
      </c>
      <c r="F56" s="55">
        <v>26180</v>
      </c>
      <c r="G56" s="38">
        <v>31808.7</v>
      </c>
      <c r="H56" s="73">
        <v>31808.7</v>
      </c>
      <c r="I56" s="39">
        <v>41951.07</v>
      </c>
      <c r="J56" s="25">
        <f t="shared" si="0"/>
        <v>41951.07</v>
      </c>
      <c r="K56" s="22">
        <f t="shared" si="1"/>
        <v>33313.256666666661</v>
      </c>
      <c r="L56" s="21">
        <f t="shared" si="2"/>
        <v>16656.62833333333</v>
      </c>
      <c r="M56" s="21">
        <f t="shared" si="3"/>
        <v>49969.884999999995</v>
      </c>
      <c r="N56" s="25">
        <f t="shared" si="4"/>
        <v>33313</v>
      </c>
      <c r="O56" s="23">
        <f t="shared" si="5"/>
        <v>33313</v>
      </c>
    </row>
    <row r="57" spans="1:15" ht="22.5" customHeight="1">
      <c r="A57" s="2" t="s">
        <v>161</v>
      </c>
      <c r="B57" s="74" t="s">
        <v>162</v>
      </c>
      <c r="C57" s="35" t="s">
        <v>39</v>
      </c>
      <c r="D57" s="37">
        <v>1</v>
      </c>
      <c r="E57" s="40">
        <v>76160</v>
      </c>
      <c r="F57" s="55">
        <v>76160</v>
      </c>
      <c r="G57" s="38">
        <v>40965.75</v>
      </c>
      <c r="H57" s="73">
        <v>40965.75</v>
      </c>
      <c r="I57" s="39">
        <v>88061.19</v>
      </c>
      <c r="J57" s="25">
        <f t="shared" si="0"/>
        <v>88061.19</v>
      </c>
      <c r="K57" s="22">
        <f t="shared" si="1"/>
        <v>68395.646666666667</v>
      </c>
      <c r="L57" s="21">
        <f t="shared" si="2"/>
        <v>34197.823333333334</v>
      </c>
      <c r="M57" s="21">
        <f t="shared" si="3"/>
        <v>102593.47</v>
      </c>
      <c r="N57" s="25">
        <f t="shared" si="4"/>
        <v>68396</v>
      </c>
      <c r="O57" s="23">
        <f t="shared" si="5"/>
        <v>68396</v>
      </c>
    </row>
    <row r="58" spans="1:15" ht="22.5" customHeight="1">
      <c r="A58" s="2" t="s">
        <v>163</v>
      </c>
      <c r="B58" s="74" t="s">
        <v>164</v>
      </c>
      <c r="C58" s="36" t="s">
        <v>78</v>
      </c>
      <c r="D58" s="37">
        <v>1</v>
      </c>
      <c r="E58" s="40">
        <v>22610</v>
      </c>
      <c r="F58" s="55">
        <v>22610</v>
      </c>
      <c r="G58" s="38">
        <v>7711.2000000000007</v>
      </c>
      <c r="H58" s="73">
        <v>7711.2000000000007</v>
      </c>
      <c r="I58" s="39">
        <v>21944.789999999997</v>
      </c>
      <c r="J58" s="25">
        <f t="shared" si="0"/>
        <v>21944.789999999997</v>
      </c>
      <c r="K58" s="22">
        <f t="shared" si="1"/>
        <v>17421.996666666666</v>
      </c>
      <c r="L58" s="21">
        <f t="shared" si="2"/>
        <v>8710.998333333333</v>
      </c>
      <c r="M58" s="21">
        <f t="shared" si="3"/>
        <v>26132.994999999999</v>
      </c>
      <c r="N58" s="25">
        <f t="shared" si="4"/>
        <v>17422</v>
      </c>
      <c r="O58" s="23">
        <f t="shared" si="5"/>
        <v>17422</v>
      </c>
    </row>
    <row r="59" spans="1:15" ht="22.5" customHeight="1">
      <c r="A59" s="2" t="s">
        <v>165</v>
      </c>
      <c r="B59" s="74" t="s">
        <v>166</v>
      </c>
      <c r="C59" s="35" t="s">
        <v>39</v>
      </c>
      <c r="D59" s="37">
        <v>1</v>
      </c>
      <c r="E59" s="39">
        <v>11900</v>
      </c>
      <c r="F59" s="55">
        <v>11900</v>
      </c>
      <c r="G59" s="38">
        <v>1044.2250000000001</v>
      </c>
      <c r="H59" s="73">
        <v>1044.2250000000001</v>
      </c>
      <c r="I59" s="39">
        <v>1191.19</v>
      </c>
      <c r="J59" s="25">
        <f t="shared" si="0"/>
        <v>1191.19</v>
      </c>
      <c r="K59" s="22">
        <f t="shared" si="1"/>
        <v>4711.8050000000003</v>
      </c>
      <c r="L59" s="21">
        <f t="shared" si="2"/>
        <v>2355.9025000000001</v>
      </c>
      <c r="M59" s="21">
        <f t="shared" si="3"/>
        <v>7067.7075000000004</v>
      </c>
      <c r="N59" s="25">
        <f t="shared" si="4"/>
        <v>4712</v>
      </c>
      <c r="O59" s="23">
        <f t="shared" si="5"/>
        <v>4712</v>
      </c>
    </row>
    <row r="60" spans="1:15" ht="22.5" customHeight="1">
      <c r="A60" s="2" t="s">
        <v>167</v>
      </c>
      <c r="B60" s="74" t="s">
        <v>168</v>
      </c>
      <c r="C60" s="35" t="s">
        <v>39</v>
      </c>
      <c r="D60" s="37">
        <v>1</v>
      </c>
      <c r="E60" s="39">
        <v>76160</v>
      </c>
      <c r="F60" s="55">
        <v>76160</v>
      </c>
      <c r="G60" s="38">
        <v>45785.25</v>
      </c>
      <c r="H60" s="73">
        <v>45785.25</v>
      </c>
      <c r="I60" s="39">
        <v>50661.869999999995</v>
      </c>
      <c r="J60" s="25">
        <f t="shared" si="0"/>
        <v>50661.869999999995</v>
      </c>
      <c r="K60" s="22">
        <f t="shared" si="1"/>
        <v>57535.706666666665</v>
      </c>
      <c r="L60" s="21">
        <f t="shared" si="2"/>
        <v>28767.853333333333</v>
      </c>
      <c r="M60" s="21">
        <f t="shared" si="3"/>
        <v>86303.56</v>
      </c>
      <c r="N60" s="25">
        <f t="shared" si="4"/>
        <v>57536</v>
      </c>
      <c r="O60" s="23">
        <f t="shared" si="5"/>
        <v>57536</v>
      </c>
    </row>
    <row r="61" spans="1:15" ht="22.5" customHeight="1">
      <c r="A61" s="2" t="s">
        <v>169</v>
      </c>
      <c r="B61" s="74" t="s">
        <v>170</v>
      </c>
      <c r="C61" s="35" t="s">
        <v>78</v>
      </c>
      <c r="D61" s="37">
        <v>1</v>
      </c>
      <c r="E61" s="40">
        <v>17850</v>
      </c>
      <c r="F61" s="55">
        <v>17850</v>
      </c>
      <c r="G61" s="38">
        <v>6988.2750000000005</v>
      </c>
      <c r="H61" s="73">
        <v>6988.2750000000005</v>
      </c>
      <c r="I61" s="39">
        <v>8501.3599999999988</v>
      </c>
      <c r="J61" s="25">
        <f t="shared" si="0"/>
        <v>8501.3599999999988</v>
      </c>
      <c r="K61" s="22">
        <f t="shared" si="1"/>
        <v>11113.211666666668</v>
      </c>
      <c r="L61" s="21">
        <f t="shared" si="2"/>
        <v>5556.605833333334</v>
      </c>
      <c r="M61" s="21">
        <f t="shared" si="3"/>
        <v>16669.817500000001</v>
      </c>
      <c r="N61" s="25">
        <f t="shared" si="4"/>
        <v>11113</v>
      </c>
      <c r="O61" s="23">
        <f t="shared" si="5"/>
        <v>11113</v>
      </c>
    </row>
    <row r="62" spans="1:15" ht="22.5" customHeight="1">
      <c r="A62" s="2" t="s">
        <v>171</v>
      </c>
      <c r="B62" s="74" t="s">
        <v>172</v>
      </c>
      <c r="C62" s="35" t="s">
        <v>39</v>
      </c>
      <c r="D62" s="37">
        <v>1</v>
      </c>
      <c r="E62" s="40">
        <v>1082900</v>
      </c>
      <c r="F62" s="55">
        <v>1082900</v>
      </c>
      <c r="G62" s="38">
        <v>559062</v>
      </c>
      <c r="H62" s="73">
        <v>559062</v>
      </c>
      <c r="I62" s="39">
        <v>1669910.3399999999</v>
      </c>
      <c r="J62" s="25">
        <f t="shared" si="0"/>
        <v>1669910.3399999999</v>
      </c>
      <c r="K62" s="22">
        <f t="shared" si="1"/>
        <v>1103957.4466666665</v>
      </c>
      <c r="L62" s="21">
        <f t="shared" si="2"/>
        <v>551978.72333333327</v>
      </c>
      <c r="M62" s="21">
        <f t="shared" si="3"/>
        <v>1655936.17</v>
      </c>
      <c r="N62" s="25">
        <f t="shared" si="4"/>
        <v>1103957</v>
      </c>
      <c r="O62" s="23">
        <f t="shared" si="5"/>
        <v>1103957</v>
      </c>
    </row>
    <row r="63" spans="1:15" ht="22.5" customHeight="1">
      <c r="A63" s="2" t="s">
        <v>173</v>
      </c>
      <c r="B63" s="74" t="s">
        <v>174</v>
      </c>
      <c r="C63" s="35" t="s">
        <v>39</v>
      </c>
      <c r="D63" s="37">
        <v>1</v>
      </c>
      <c r="E63" s="40">
        <v>390320</v>
      </c>
      <c r="F63" s="55">
        <v>390320</v>
      </c>
      <c r="G63" s="38">
        <v>302022</v>
      </c>
      <c r="H63" s="73">
        <v>302022</v>
      </c>
      <c r="I63" s="39">
        <v>536262.78999999992</v>
      </c>
      <c r="J63" s="25">
        <f t="shared" si="0"/>
        <v>536262.78999999992</v>
      </c>
      <c r="K63" s="22">
        <f t="shared" si="1"/>
        <v>409534.93</v>
      </c>
      <c r="L63" s="21">
        <f t="shared" si="2"/>
        <v>204767.465</v>
      </c>
      <c r="M63" s="21">
        <f t="shared" si="3"/>
        <v>614302.39500000002</v>
      </c>
      <c r="N63" s="25">
        <f t="shared" si="4"/>
        <v>409535</v>
      </c>
      <c r="O63" s="23">
        <f t="shared" si="5"/>
        <v>409535</v>
      </c>
    </row>
    <row r="64" spans="1:15" ht="22.5" customHeight="1">
      <c r="A64" s="2" t="s">
        <v>175</v>
      </c>
      <c r="B64" s="74" t="s">
        <v>176</v>
      </c>
      <c r="C64" s="75" t="s">
        <v>39</v>
      </c>
      <c r="D64" s="76">
        <v>1</v>
      </c>
      <c r="E64" s="40">
        <v>216580</v>
      </c>
      <c r="F64" s="55">
        <v>216580</v>
      </c>
      <c r="G64" s="38">
        <v>158240.25</v>
      </c>
      <c r="H64" s="73">
        <v>158240.25</v>
      </c>
      <c r="I64" s="72">
        <v>66130.679999999993</v>
      </c>
      <c r="J64" s="25">
        <f t="shared" si="0"/>
        <v>66130.679999999993</v>
      </c>
      <c r="K64" s="22">
        <f t="shared" si="1"/>
        <v>146983.64333333334</v>
      </c>
      <c r="L64" s="21">
        <f t="shared" si="2"/>
        <v>73491.82166666667</v>
      </c>
      <c r="M64" s="21">
        <f t="shared" si="3"/>
        <v>220475.46500000003</v>
      </c>
      <c r="N64" s="25">
        <f t="shared" si="4"/>
        <v>146984</v>
      </c>
      <c r="O64" s="23">
        <f t="shared" si="5"/>
        <v>146984</v>
      </c>
    </row>
    <row r="65" spans="1:15">
      <c r="A65" s="107"/>
      <c r="B65" s="108"/>
      <c r="C65" s="108"/>
      <c r="D65" s="108"/>
      <c r="E65" s="108"/>
      <c r="F65" s="108"/>
      <c r="G65" s="108"/>
      <c r="H65" s="108"/>
      <c r="I65" s="13"/>
      <c r="J65" s="13"/>
      <c r="K65" s="13"/>
      <c r="L65" s="13"/>
      <c r="M65" s="13"/>
      <c r="N65" s="109" t="s">
        <v>43</v>
      </c>
      <c r="O65" s="110"/>
    </row>
    <row r="66" spans="1:15">
      <c r="A66" s="95" t="s">
        <v>44</v>
      </c>
      <c r="B66" s="96"/>
      <c r="C66" s="96"/>
      <c r="D66" s="96"/>
      <c r="E66" s="7"/>
      <c r="F66" s="8">
        <f>SUM(F5:F64)</f>
        <v>11964260</v>
      </c>
      <c r="G66" s="7"/>
      <c r="H66" s="8">
        <f>SUM(H5:H64)</f>
        <v>7331021.7750000032</v>
      </c>
      <c r="I66" s="8"/>
      <c r="J66" s="8">
        <f>SUM(J5:J64)</f>
        <v>14188831.719999986</v>
      </c>
      <c r="K66" s="8"/>
      <c r="L66" s="8"/>
      <c r="M66" s="8"/>
      <c r="N66" s="7"/>
      <c r="O66" s="9">
        <f>SUM(O5:O64)</f>
        <v>11161370</v>
      </c>
    </row>
    <row r="67" spans="1:15">
      <c r="A67" s="112"/>
      <c r="B67" s="113"/>
      <c r="C67" s="113"/>
      <c r="D67" s="113"/>
      <c r="E67" s="114"/>
      <c r="F67" s="114"/>
      <c r="G67" s="114"/>
      <c r="H67" s="114"/>
      <c r="I67" s="114"/>
      <c r="J67" s="114"/>
      <c r="K67" s="114"/>
      <c r="L67" s="114"/>
      <c r="M67" s="114"/>
      <c r="N67" s="115"/>
      <c r="O67" s="116"/>
    </row>
    <row r="68" spans="1:15">
      <c r="A68" s="117"/>
      <c r="B68" s="118"/>
      <c r="C68" s="118"/>
      <c r="D68" s="118"/>
      <c r="E68" s="119" t="s">
        <v>45</v>
      </c>
      <c r="F68" s="120"/>
      <c r="G68" s="119" t="s">
        <v>45</v>
      </c>
      <c r="H68" s="120"/>
      <c r="I68" s="14"/>
      <c r="J68" s="14"/>
      <c r="K68" s="14"/>
      <c r="L68" s="14"/>
      <c r="M68" s="14"/>
      <c r="N68" s="121"/>
      <c r="O68" s="122"/>
    </row>
    <row r="69" spans="1:15" ht="14.25" customHeight="1">
      <c r="A69" s="136" t="s">
        <v>177</v>
      </c>
      <c r="B69" s="123"/>
      <c r="C69" s="123"/>
      <c r="D69" s="123"/>
      <c r="E69" s="123"/>
      <c r="F69" s="123"/>
      <c r="G69" s="123"/>
      <c r="H69" s="123"/>
      <c r="I69" s="123"/>
      <c r="J69" s="123"/>
      <c r="K69" s="123"/>
      <c r="L69" s="123"/>
      <c r="M69" s="123"/>
      <c r="N69" s="124"/>
      <c r="O69" s="125"/>
    </row>
    <row r="70" spans="1:15" ht="312.75" customHeight="1">
      <c r="A70" s="126"/>
      <c r="B70" s="123"/>
      <c r="C70" s="123"/>
      <c r="D70" s="123"/>
      <c r="E70" s="123"/>
      <c r="F70" s="123"/>
      <c r="G70" s="123"/>
      <c r="H70" s="123"/>
      <c r="I70" s="123"/>
      <c r="J70" s="123"/>
      <c r="K70" s="123"/>
      <c r="L70" s="123"/>
      <c r="M70" s="123"/>
      <c r="N70" s="124"/>
      <c r="O70" s="125"/>
    </row>
    <row r="71" spans="1:15">
      <c r="A71" s="127" t="s">
        <v>178</v>
      </c>
      <c r="B71" s="128"/>
      <c r="C71" s="128"/>
      <c r="D71" s="128"/>
      <c r="E71" s="128"/>
      <c r="F71" s="128"/>
      <c r="G71" s="128"/>
      <c r="H71" s="128"/>
      <c r="I71" s="128"/>
      <c r="J71" s="128"/>
      <c r="K71" s="128"/>
      <c r="L71" s="128"/>
      <c r="M71" s="128"/>
      <c r="N71" s="129"/>
      <c r="O71" s="130"/>
    </row>
    <row r="72" spans="1:15" ht="14.25" customHeight="1">
      <c r="A72" s="131" t="s">
        <v>179</v>
      </c>
      <c r="B72" s="128"/>
      <c r="C72" s="128"/>
      <c r="D72" s="128"/>
      <c r="E72" s="128"/>
      <c r="F72" s="128"/>
      <c r="G72" s="128"/>
      <c r="H72" s="128"/>
      <c r="I72" s="128"/>
      <c r="J72" s="128"/>
      <c r="K72" s="128"/>
      <c r="L72" s="128"/>
      <c r="M72" s="128"/>
      <c r="N72" s="129"/>
      <c r="O72" s="130"/>
    </row>
    <row r="73" spans="1:15" ht="14.25" customHeight="1">
      <c r="A73" s="131" t="s">
        <v>180</v>
      </c>
      <c r="B73" s="128"/>
      <c r="C73" s="128"/>
      <c r="D73" s="128"/>
      <c r="E73" s="128"/>
      <c r="F73" s="128"/>
      <c r="G73" s="128"/>
      <c r="H73" s="128"/>
      <c r="I73" s="128"/>
      <c r="J73" s="128"/>
      <c r="K73" s="128"/>
      <c r="L73" s="128"/>
      <c r="M73" s="128"/>
      <c r="N73" s="129"/>
      <c r="O73" s="130"/>
    </row>
    <row r="74" spans="1:15" ht="33" customHeight="1" thickBot="1">
      <c r="A74" s="132" t="s">
        <v>50</v>
      </c>
      <c r="B74" s="133"/>
      <c r="C74" s="133"/>
      <c r="D74" s="133"/>
      <c r="E74" s="133"/>
      <c r="F74" s="133"/>
      <c r="G74" s="133"/>
      <c r="H74" s="133"/>
      <c r="I74" s="133"/>
      <c r="J74" s="133"/>
      <c r="K74" s="133"/>
      <c r="L74" s="133"/>
      <c r="M74" s="133"/>
      <c r="N74" s="134"/>
      <c r="O74" s="135"/>
    </row>
    <row r="75" spans="1:15">
      <c r="A75" s="10"/>
      <c r="B75" s="10"/>
      <c r="C75" s="10"/>
      <c r="D75" s="10"/>
      <c r="E75" s="10"/>
      <c r="F75" s="10"/>
      <c r="G75" s="10"/>
      <c r="H75" s="10"/>
      <c r="I75" s="10"/>
      <c r="J75" s="10"/>
      <c r="K75" s="10"/>
      <c r="L75" s="10"/>
      <c r="M75" s="10"/>
      <c r="N75" s="10"/>
      <c r="O75" s="10"/>
    </row>
    <row r="76" spans="1:15">
      <c r="A76" s="111" t="s">
        <v>51</v>
      </c>
      <c r="B76" s="111"/>
      <c r="C76" s="111"/>
      <c r="D76" s="111"/>
      <c r="E76" s="111"/>
      <c r="F76" s="111"/>
      <c r="G76" s="111"/>
      <c r="H76" s="111"/>
      <c r="I76" s="111"/>
      <c r="J76" s="111"/>
      <c r="K76" s="111"/>
      <c r="L76" s="111"/>
      <c r="M76" s="111"/>
      <c r="N76" s="111"/>
      <c r="O76" s="111"/>
    </row>
  </sheetData>
  <mergeCells count="25">
    <mergeCell ref="O1:O4"/>
    <mergeCell ref="A1:A4"/>
    <mergeCell ref="B1:B4"/>
    <mergeCell ref="C1:C4"/>
    <mergeCell ref="D1:D4"/>
    <mergeCell ref="E1:F3"/>
    <mergeCell ref="G1:H3"/>
    <mergeCell ref="K1:K4"/>
    <mergeCell ref="L1:M3"/>
    <mergeCell ref="N1:N4"/>
    <mergeCell ref="I1:J3"/>
    <mergeCell ref="A76:O76"/>
    <mergeCell ref="A65:H65"/>
    <mergeCell ref="N65:O65"/>
    <mergeCell ref="A66:D66"/>
    <mergeCell ref="A67:O67"/>
    <mergeCell ref="A68:D68"/>
    <mergeCell ref="E68:F68"/>
    <mergeCell ref="G68:H68"/>
    <mergeCell ref="N68:O68"/>
    <mergeCell ref="A69:O70"/>
    <mergeCell ref="A71:O71"/>
    <mergeCell ref="A72:O72"/>
    <mergeCell ref="A73:O73"/>
    <mergeCell ref="A74:O74"/>
  </mergeCells>
  <phoneticPr fontId="9" type="noConversion"/>
  <dataValidations count="1">
    <dataValidation type="custom" allowBlank="1" showInputMessage="1" showErrorMessage="1" sqref="E6:F64 G5:O64" xr:uid="{A60B1977-B3FD-4B3C-8D6D-B58749636BA0}">
      <formula1>ISNUMBER(E5)</formula1>
    </dataValidation>
  </dataValidations>
  <printOptions horizontalCentered="1"/>
  <pageMargins left="0.43307086614173229" right="0.62992125984251968" top="0.45624999999999999" bottom="1.2598425196850394" header="0.31496062992125984" footer="0.31496062992125984"/>
  <pageSetup paperSize="5" scale="23" orientation="landscape" horizontalDpi="4294967295" verticalDpi="4294967295" r:id="rId1"/>
  <headerFooter>
    <oddHeader>&amp;L&amp;G&amp;C&amp;"Verdana,Negrita"&amp;14
ESTUDIO DE MERCADO COMPARATIVO DE PRECIOS&amp;R&amp;"Verdana,Negrita"&amp;12
GCO-FO-03</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805C-7A49-4B4A-B402-1B934A9EE2C7}">
  <sheetPr>
    <pageSetUpPr fitToPage="1"/>
  </sheetPr>
  <dimension ref="A1:H26"/>
  <sheetViews>
    <sheetView showGridLines="0" showWhiteSpace="0" view="pageLayout" zoomScale="90" zoomScaleNormal="100" zoomScalePageLayoutView="90" workbookViewId="0">
      <selection activeCell="E18" sqref="E18"/>
    </sheetView>
  </sheetViews>
  <sheetFormatPr defaultColWidth="10" defaultRowHeight="14.25"/>
  <cols>
    <col min="1" max="1" width="13.28515625" style="1" customWidth="1"/>
    <col min="2" max="2" width="37.28515625" style="1" customWidth="1"/>
    <col min="3" max="3" width="15.7109375" style="1" customWidth="1"/>
    <col min="4" max="4" width="15.85546875" style="1" customWidth="1"/>
    <col min="5" max="5" width="33.28515625" style="1" customWidth="1"/>
    <col min="6" max="6" width="32.42578125" style="1" customWidth="1"/>
    <col min="7" max="7" width="13.140625" style="1" customWidth="1"/>
    <col min="8" max="8" width="41.28515625" style="1" customWidth="1"/>
    <col min="9" max="16384" width="10" style="1"/>
  </cols>
  <sheetData>
    <row r="1" spans="1:8" ht="42" customHeight="1" thickBot="1">
      <c r="A1" s="62" t="s">
        <v>181</v>
      </c>
      <c r="B1" s="63" t="s">
        <v>182</v>
      </c>
      <c r="C1" s="144" t="s">
        <v>183</v>
      </c>
      <c r="D1" s="145"/>
      <c r="E1" s="63" t="s">
        <v>184</v>
      </c>
      <c r="F1" s="63" t="s">
        <v>185</v>
      </c>
      <c r="G1" s="147" t="s">
        <v>186</v>
      </c>
      <c r="H1" s="148"/>
    </row>
    <row r="2" spans="1:8" ht="28.35" customHeight="1">
      <c r="A2" s="61">
        <v>46126</v>
      </c>
      <c r="B2" s="58" t="s">
        <v>187</v>
      </c>
      <c r="C2" s="150">
        <v>308685149</v>
      </c>
      <c r="D2" s="150"/>
      <c r="E2" s="64" t="s">
        <v>188</v>
      </c>
      <c r="F2" s="58" t="s">
        <v>189</v>
      </c>
      <c r="G2" s="151" t="s">
        <v>190</v>
      </c>
      <c r="H2" s="151"/>
    </row>
    <row r="3" spans="1:8" ht="45">
      <c r="A3" s="41">
        <v>46141</v>
      </c>
      <c r="B3" s="65" t="s">
        <v>191</v>
      </c>
      <c r="C3" s="139">
        <v>3006230738</v>
      </c>
      <c r="D3" s="139"/>
      <c r="E3" s="64" t="s">
        <v>192</v>
      </c>
      <c r="F3" s="12" t="s">
        <v>189</v>
      </c>
      <c r="G3" s="140" t="s">
        <v>193</v>
      </c>
      <c r="H3" s="140"/>
    </row>
    <row r="4" spans="1:8" ht="38.25" customHeight="1">
      <c r="A4" s="41">
        <v>46156</v>
      </c>
      <c r="B4" s="66" t="s">
        <v>194</v>
      </c>
      <c r="C4" s="139">
        <v>3245547465</v>
      </c>
      <c r="D4" s="139"/>
      <c r="E4" s="64" t="s">
        <v>195</v>
      </c>
      <c r="F4" s="12" t="s">
        <v>189</v>
      </c>
      <c r="G4" s="140" t="s">
        <v>193</v>
      </c>
      <c r="H4" s="140"/>
    </row>
    <row r="5" spans="1:8" ht="51" customHeight="1">
      <c r="A5" s="41">
        <v>46147</v>
      </c>
      <c r="B5" s="12" t="s">
        <v>196</v>
      </c>
      <c r="C5" s="139">
        <v>3105505647</v>
      </c>
      <c r="D5" s="139"/>
      <c r="E5" s="64" t="s">
        <v>197</v>
      </c>
      <c r="F5" s="12" t="s">
        <v>189</v>
      </c>
      <c r="G5" s="140" t="s">
        <v>198</v>
      </c>
      <c r="H5" s="140"/>
    </row>
    <row r="6" spans="1:8" ht="57.75">
      <c r="A6" s="41">
        <v>46147</v>
      </c>
      <c r="B6" s="60" t="s">
        <v>199</v>
      </c>
      <c r="C6" s="141" t="s">
        <v>200</v>
      </c>
      <c r="D6" s="142"/>
      <c r="E6" s="64" t="s">
        <v>201</v>
      </c>
      <c r="F6" s="12" t="s">
        <v>189</v>
      </c>
      <c r="G6" s="140" t="s">
        <v>198</v>
      </c>
      <c r="H6" s="140"/>
    </row>
    <row r="7" spans="1:8" ht="50.25" customHeight="1">
      <c r="A7" s="41">
        <v>46147</v>
      </c>
      <c r="B7" s="12" t="s">
        <v>202</v>
      </c>
      <c r="C7" s="143">
        <v>3046105529</v>
      </c>
      <c r="D7" s="143"/>
      <c r="E7" s="64" t="s">
        <v>203</v>
      </c>
      <c r="F7" s="12" t="s">
        <v>189</v>
      </c>
      <c r="G7" s="140" t="s">
        <v>198</v>
      </c>
      <c r="H7" s="140"/>
    </row>
    <row r="8" spans="1:8" ht="49.5" customHeight="1">
      <c r="A8" s="41">
        <v>46147</v>
      </c>
      <c r="B8" s="12" t="s">
        <v>204</v>
      </c>
      <c r="C8" s="139">
        <v>3158488276</v>
      </c>
      <c r="D8" s="139"/>
      <c r="E8" s="64" t="s">
        <v>205</v>
      </c>
      <c r="F8" s="12" t="s">
        <v>189</v>
      </c>
      <c r="G8" s="140" t="s">
        <v>198</v>
      </c>
      <c r="H8" s="140"/>
    </row>
    <row r="9" spans="1:8" ht="46.5" customHeight="1">
      <c r="A9" s="41">
        <v>46147</v>
      </c>
      <c r="B9" s="12" t="s">
        <v>206</v>
      </c>
      <c r="C9" s="139" t="s">
        <v>207</v>
      </c>
      <c r="D9" s="139"/>
      <c r="E9" s="64" t="s">
        <v>208</v>
      </c>
      <c r="F9" s="12" t="s">
        <v>189</v>
      </c>
      <c r="G9" s="140" t="s">
        <v>198</v>
      </c>
      <c r="H9" s="140"/>
    </row>
    <row r="10" spans="1:8" ht="47.25" customHeight="1">
      <c r="A10" s="41">
        <v>46147</v>
      </c>
      <c r="B10" s="12" t="s">
        <v>194</v>
      </c>
      <c r="C10" s="149">
        <v>3245547465</v>
      </c>
      <c r="D10" s="149"/>
      <c r="E10" s="64" t="s">
        <v>195</v>
      </c>
      <c r="F10" s="12" t="s">
        <v>189</v>
      </c>
      <c r="G10" s="140" t="s">
        <v>198</v>
      </c>
      <c r="H10" s="140"/>
    </row>
    <row r="11" spans="1:8">
      <c r="A11" s="146" t="s">
        <v>51</v>
      </c>
      <c r="B11" s="146"/>
      <c r="C11" s="146"/>
      <c r="D11" s="146"/>
      <c r="E11" s="146"/>
      <c r="F11" s="146"/>
      <c r="G11" s="146"/>
      <c r="H11" s="146"/>
    </row>
    <row r="13" spans="1:8" ht="15" customHeight="1"/>
    <row r="14" spans="1:8" ht="15.75" customHeight="1"/>
    <row r="17" ht="15" customHeight="1"/>
    <row r="20" ht="15" customHeight="1"/>
    <row r="21" ht="15" customHeight="1"/>
    <row r="22" ht="15.75" customHeight="1"/>
    <row r="26" ht="60" customHeight="1"/>
  </sheetData>
  <mergeCells count="22">
    <mergeCell ref="C1:D1"/>
    <mergeCell ref="C3:D3"/>
    <mergeCell ref="A11:F11"/>
    <mergeCell ref="G1:H1"/>
    <mergeCell ref="G4:H4"/>
    <mergeCell ref="G3:H3"/>
    <mergeCell ref="G10:H10"/>
    <mergeCell ref="C10:D10"/>
    <mergeCell ref="C8:D8"/>
    <mergeCell ref="C2:D2"/>
    <mergeCell ref="G2:H2"/>
    <mergeCell ref="C4:D4"/>
    <mergeCell ref="G11:H11"/>
    <mergeCell ref="C9:D9"/>
    <mergeCell ref="G9:H9"/>
    <mergeCell ref="G5:H5"/>
    <mergeCell ref="C5:D5"/>
    <mergeCell ref="G8:H8"/>
    <mergeCell ref="G7:H7"/>
    <mergeCell ref="G6:H6"/>
    <mergeCell ref="C6:D6"/>
    <mergeCell ref="C7:D7"/>
  </mergeCells>
  <dataValidations count="1">
    <dataValidation type="custom" allowBlank="1" showInputMessage="1" showErrorMessage="1" sqref="E12:F12 H12 I11:L12 G11:G12" xr:uid="{4F47474F-A648-419E-9EEB-F6487834EE6A}">
      <formula1>ISNUMBER(E11)</formula1>
    </dataValidation>
  </dataValidations>
  <hyperlinks>
    <hyperlink ref="E4" r:id="rId1" xr:uid="{EA720D82-05CD-4D14-965D-14CBA40E3C54}"/>
    <hyperlink ref="E5" r:id="rId2" xr:uid="{D711DE6F-67D0-4404-AA5D-CEF493665110}"/>
    <hyperlink ref="E6" r:id="rId3" xr:uid="{24D2D193-F5E7-42DD-A9AD-6C893B5195CD}"/>
    <hyperlink ref="E7" r:id="rId4" xr:uid="{9E8833C5-2B9E-44C6-8FC7-DDF87758B5D2}"/>
    <hyperlink ref="E8" r:id="rId5" xr:uid="{9E807778-AC6B-42A4-898B-49AAADA7E3F4}"/>
    <hyperlink ref="E10" r:id="rId6" xr:uid="{1F664DC9-0E02-483C-A351-B3C5AC5BC7D2}"/>
    <hyperlink ref="E9" r:id="rId7" xr:uid="{4F6BF130-7BB0-4473-B517-06405ECCFC6E}"/>
  </hyperlinks>
  <printOptions horizontalCentered="1"/>
  <pageMargins left="0.43307086614173229" right="0.62992125984251968" top="1.0236220472440944" bottom="1.2598425196850394" header="0.31496062992125984" footer="0.31496062992125984"/>
  <pageSetup paperSize="5" scale="81" orientation="landscape" horizontalDpi="4294967295" verticalDpi="4294967295" r:id="rId8"/>
  <headerFooter>
    <oddHeader xml:space="preserve">&amp;L&amp;G&amp;C&amp;"Verdana,Negrita"&amp;14
ESTUDIO DE MERCADO COMPARATIVO DE PRECIOS&amp;R&amp;"Verdana,Negrita"&amp;12
GCO-FO-03
</oddHeader>
    <oddFooter>&amp;C&amp;"Verdana,Normal"
Proceso: Gestión Contractual GCO, Versión  01, Página &amp;P,  vigente desde: 02-08-2023 
Este documento es fiel copia del original, su impresión se considera copia no controlada.</oddFooter>
  </headerFooter>
  <legacyDrawingHF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BA63E-AC7A-48BC-8175-23D6A1C592E3}">
  <dimension ref="A1:E33"/>
  <sheetViews>
    <sheetView view="pageLayout" zoomScale="90" zoomScaleNormal="100" zoomScalePageLayoutView="90" workbookViewId="0">
      <selection activeCell="C10" sqref="C10"/>
    </sheetView>
  </sheetViews>
  <sheetFormatPr defaultColWidth="10" defaultRowHeight="14.25"/>
  <cols>
    <col min="1" max="1" width="10" style="1"/>
    <col min="2" max="5" width="31.28515625" style="1" customWidth="1"/>
    <col min="6" max="6" width="13.140625" style="1" customWidth="1"/>
    <col min="7" max="16384" width="10" style="1"/>
  </cols>
  <sheetData>
    <row r="1" spans="1:5">
      <c r="A1" s="170" t="s">
        <v>209</v>
      </c>
      <c r="B1" s="170"/>
      <c r="C1" s="170"/>
      <c r="D1" s="170"/>
      <c r="E1" s="170"/>
    </row>
    <row r="2" spans="1:5" ht="42" customHeight="1">
      <c r="A2" s="152" t="s">
        <v>210</v>
      </c>
      <c r="B2" s="152"/>
      <c r="C2" s="152"/>
      <c r="D2" s="152"/>
      <c r="E2" s="152"/>
    </row>
    <row r="3" spans="1:5" ht="15" customHeight="1"/>
    <row r="4" spans="1:5" ht="15" customHeight="1">
      <c r="A4" s="170" t="s">
        <v>211</v>
      </c>
      <c r="B4" s="170"/>
      <c r="C4" s="170"/>
      <c r="D4" s="170"/>
      <c r="E4" s="170"/>
    </row>
    <row r="5" spans="1:5" ht="15" customHeight="1">
      <c r="A5" s="152" t="s">
        <v>212</v>
      </c>
      <c r="B5" s="152"/>
      <c r="C5" s="152"/>
      <c r="D5" s="152"/>
      <c r="E5" s="152"/>
    </row>
    <row r="6" spans="1:5" ht="15" customHeight="1">
      <c r="A6" s="152"/>
      <c r="B6" s="152"/>
      <c r="C6" s="152"/>
      <c r="D6" s="152"/>
      <c r="E6" s="152"/>
    </row>
    <row r="7" spans="1:5" ht="15.75" customHeight="1">
      <c r="A7" s="152"/>
      <c r="B7" s="152"/>
      <c r="C7" s="152"/>
      <c r="D7" s="152"/>
      <c r="E7" s="152"/>
    </row>
    <row r="8" spans="1:5">
      <c r="A8" s="152"/>
      <c r="B8" s="152"/>
      <c r="C8" s="152"/>
      <c r="D8" s="152"/>
      <c r="E8" s="152"/>
    </row>
    <row r="9" spans="1:5">
      <c r="A9" s="152"/>
      <c r="B9" s="152"/>
      <c r="C9" s="152"/>
      <c r="D9" s="152"/>
      <c r="E9" s="152"/>
    </row>
    <row r="11" spans="1:5">
      <c r="A11" s="11" t="s">
        <v>213</v>
      </c>
      <c r="B11" s="153" t="s">
        <v>214</v>
      </c>
      <c r="C11" s="153"/>
      <c r="D11" s="153"/>
      <c r="E11" s="153"/>
    </row>
    <row r="12" spans="1:5">
      <c r="A12" s="156" t="s">
        <v>215</v>
      </c>
      <c r="B12" s="157"/>
      <c r="C12" s="157"/>
      <c r="D12" s="157"/>
      <c r="E12" s="157"/>
    </row>
    <row r="13" spans="1:5" ht="13.5" customHeight="1">
      <c r="A13" s="154">
        <v>1</v>
      </c>
      <c r="B13" s="171" t="s">
        <v>216</v>
      </c>
      <c r="C13" s="172"/>
      <c r="D13" s="172"/>
      <c r="E13" s="172"/>
    </row>
    <row r="14" spans="1:5" ht="205.5" customHeight="1">
      <c r="A14" s="155"/>
      <c r="B14" s="152" t="s">
        <v>217</v>
      </c>
      <c r="C14" s="152"/>
      <c r="D14" s="152"/>
      <c r="E14" s="152"/>
    </row>
    <row r="16" spans="1:5">
      <c r="A16" s="158" t="s">
        <v>218</v>
      </c>
      <c r="B16" s="158"/>
      <c r="C16" s="158"/>
      <c r="D16" s="158"/>
      <c r="E16" s="158"/>
    </row>
    <row r="17" spans="1:5">
      <c r="A17" s="139">
        <v>2</v>
      </c>
      <c r="B17" s="159" t="s">
        <v>219</v>
      </c>
      <c r="C17" s="159"/>
      <c r="D17" s="159"/>
      <c r="E17" s="159"/>
    </row>
    <row r="18" spans="1:5" ht="198" customHeight="1">
      <c r="A18" s="139"/>
      <c r="B18" s="160" t="s">
        <v>220</v>
      </c>
      <c r="C18" s="161"/>
      <c r="D18" s="161"/>
      <c r="E18" s="161"/>
    </row>
    <row r="20" spans="1:5" ht="15" customHeight="1">
      <c r="A20" s="158" t="s">
        <v>218</v>
      </c>
      <c r="B20" s="158"/>
      <c r="C20" s="158"/>
      <c r="D20" s="158"/>
      <c r="E20" s="158"/>
    </row>
    <row r="21" spans="1:5" ht="15.75" customHeight="1">
      <c r="A21" s="139">
        <v>3</v>
      </c>
      <c r="B21" s="159" t="s">
        <v>221</v>
      </c>
      <c r="C21" s="159"/>
      <c r="D21" s="159"/>
      <c r="E21" s="159"/>
    </row>
    <row r="22" spans="1:5" ht="231.75" customHeight="1">
      <c r="A22" s="139"/>
      <c r="B22" s="160" t="s">
        <v>222</v>
      </c>
      <c r="C22" s="161"/>
      <c r="D22" s="161"/>
      <c r="E22" s="161"/>
    </row>
    <row r="23" spans="1:5">
      <c r="A23" s="158" t="s">
        <v>218</v>
      </c>
      <c r="B23" s="158"/>
      <c r="C23" s="158"/>
      <c r="D23" s="158"/>
      <c r="E23" s="158"/>
    </row>
    <row r="24" spans="1:5" ht="15" customHeight="1">
      <c r="A24" s="139">
        <v>4</v>
      </c>
      <c r="B24" s="159" t="s">
        <v>223</v>
      </c>
      <c r="C24" s="159"/>
      <c r="D24" s="159"/>
      <c r="E24" s="159"/>
    </row>
    <row r="25" spans="1:5" ht="56.25" customHeight="1">
      <c r="A25" s="139"/>
      <c r="B25" s="160" t="s">
        <v>224</v>
      </c>
      <c r="C25" s="161"/>
      <c r="D25" s="161"/>
      <c r="E25" s="161"/>
    </row>
    <row r="27" spans="1:5" ht="15" customHeight="1"/>
    <row r="28" spans="1:5" ht="15" customHeight="1"/>
    <row r="29" spans="1:5" ht="15.75" customHeight="1"/>
    <row r="33" ht="60" customHeight="1"/>
  </sheetData>
  <mergeCells count="21">
    <mergeCell ref="A24:A25"/>
    <mergeCell ref="B24:E24"/>
    <mergeCell ref="B25:E25"/>
    <mergeCell ref="A16:E16"/>
    <mergeCell ref="B17:E17"/>
    <mergeCell ref="B18:E18"/>
    <mergeCell ref="A17:A18"/>
    <mergeCell ref="A20:E20"/>
    <mergeCell ref="A21:A22"/>
    <mergeCell ref="B21:E21"/>
    <mergeCell ref="B22:E22"/>
    <mergeCell ref="B14:E14"/>
    <mergeCell ref="B13:E13"/>
    <mergeCell ref="A13:A14"/>
    <mergeCell ref="A12:E12"/>
    <mergeCell ref="A23:E23"/>
    <mergeCell ref="A1:E1"/>
    <mergeCell ref="A2:E2"/>
    <mergeCell ref="A4:E4"/>
    <mergeCell ref="A5:E9"/>
    <mergeCell ref="B11:E11"/>
  </mergeCells>
  <dataValidations disablePrompts="1" count="1">
    <dataValidation type="custom" allowBlank="1" showInputMessage="1" showErrorMessage="1" sqref="F7:K19" xr:uid="{FB84E59C-50E0-485E-8499-A69CF0E37899}">
      <formula1>ISNUMBER(F7)</formula1>
    </dataValidation>
  </dataValidations>
  <printOptions horizontalCentered="1"/>
  <pageMargins left="0.43307086614173229" right="0.62992125984251968" top="1.0236220472440944" bottom="1.2598425196850394" header="0.31496062992125984" footer="0.31496062992125984"/>
  <pageSetup scale="70" fitToWidth="0" fitToHeight="0" orientation="portrait" horizontalDpi="4294967295" verticalDpi="4294967295" r:id="rId1"/>
  <headerFooter>
    <oddHeader xml:space="preserve">&amp;L&amp;G&amp;C&amp;"Verdana,Negrita"&amp;14
ESTUDIO DE MERCADO COMPARATIVO DE PRECIOS&amp;R&amp;"Verdana,Negrita"&amp;12
GCO-FO-03
</oddHeader>
    <oddFooter>&amp;C&amp;"Verdana,Normal"
Proceso: Gestión Contractual GCO, Versión  01, Página &amp;P,  vigente desde: 02-08-2023 
Este documento es fiel copia del original, su impresión se considera copia no controlada.</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A532DA58896B641BFB336368877A297" ma:contentTypeVersion="12" ma:contentTypeDescription="Crear nuevo documento." ma:contentTypeScope="" ma:versionID="632d76019ba7dd9870b5c530ed47a7c5">
  <xsd:schema xmlns:xsd="http://www.w3.org/2001/XMLSchema" xmlns:xs="http://www.w3.org/2001/XMLSchema" xmlns:p="http://schemas.microsoft.com/office/2006/metadata/properties" xmlns:ns2="b0d413be-3e99-4c67-893c-39a0e05a6b7c" xmlns:ns3="67791106-20f3-4d00-8748-e7fe81c356b5" targetNamespace="http://schemas.microsoft.com/office/2006/metadata/properties" ma:root="true" ma:fieldsID="4eda54d7d5092e9b1fcde96f5a1994ac" ns2:_="" ns3:_="">
    <xsd:import namespace="b0d413be-3e99-4c67-893c-39a0e05a6b7c"/>
    <xsd:import namespace="67791106-20f3-4d00-8748-e7fe81c356b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d413be-3e99-4c67-893c-39a0e05a6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5d2144ec-9557-4c10-a176-1f8e1edccfb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791106-20f3-4d00-8748-e7fe81c356b5"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996b855-4c54-4eca-8874-73bb67cac7aa}" ma:internalName="TaxCatchAll" ma:showField="CatchAllData" ma:web="67791106-20f3-4d00-8748-e7fe81c356b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d413be-3e99-4c67-893c-39a0e05a6b7c">
      <Terms xmlns="http://schemas.microsoft.com/office/infopath/2007/PartnerControls"/>
    </lcf76f155ced4ddcb4097134ff3c332f>
    <TaxCatchAll xmlns="67791106-20f3-4d00-8748-e7fe81c356b5" xsi:nil="true"/>
  </documentManagement>
</p:properties>
</file>

<file path=customXml/itemProps1.xml><?xml version="1.0" encoding="utf-8"?>
<ds:datastoreItem xmlns:ds="http://schemas.openxmlformats.org/officeDocument/2006/customXml" ds:itemID="{486742B9-A749-4AB4-B1F5-9BF7F17B6720}"/>
</file>

<file path=customXml/itemProps2.xml><?xml version="1.0" encoding="utf-8"?>
<ds:datastoreItem xmlns:ds="http://schemas.openxmlformats.org/officeDocument/2006/customXml" ds:itemID="{8D9D2A2E-7255-46C7-B4EB-F52E3F9B5E04}"/>
</file>

<file path=customXml/itemProps3.xml><?xml version="1.0" encoding="utf-8"?>
<ds:datastoreItem xmlns:ds="http://schemas.openxmlformats.org/officeDocument/2006/customXml" ds:itemID="{BA3CC830-3494-4278-B1CD-C5E80A43999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Yolanda Pulido Bastidas</dc:creator>
  <cp:keywords/>
  <dc:description/>
  <cp:lastModifiedBy>Yennyfer Jazmin Bayona Bayona</cp:lastModifiedBy>
  <cp:revision/>
  <dcterms:created xsi:type="dcterms:W3CDTF">2018-05-03T14:00:08Z</dcterms:created>
  <dcterms:modified xsi:type="dcterms:W3CDTF">2026-06-26T14:49:29Z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0x0101003A532DA58896B641BFB336368877A297</vt:lpwstr>
  </property>
  <property fmtid="{D5CDD505-2E9C-101B-9397-08002B2CF9AE}" pid="3" name="MediaServiceImageTags">
    <vt:lpwstr/>
  </property>
</Properties>
</file>