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ontrato1\procesos contractuales\PROCESOS CONTRACTUALES 2026\2) LICITACIÓN PUBLICA\L.P. 004 DE 2026 CONSERVACION\PLIEGO DE CONDICIONES DEFINITIVO\"/>
    </mc:Choice>
  </mc:AlternateContent>
  <bookViews>
    <workbookView xWindow="0" yWindow="0" windowWidth="16170" windowHeight="5730"/>
  </bookViews>
  <sheets>
    <sheet name="Propuesta Economica" sheetId="45" r:id="rId1"/>
    <sheet name="Factor Multiplicador" sheetId="39" r:id="rId2"/>
  </sheets>
  <definedNames>
    <definedName name="_xlnm.Print_Area" localSheetId="1">'Factor Multiplicador'!$B$2:$G$21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87" i="45" l="1"/>
  <c r="H448" i="45"/>
  <c r="L448" i="45" s="1"/>
  <c r="L449" i="45" s="1"/>
  <c r="L443" i="45"/>
  <c r="L444" i="45" s="1"/>
  <c r="L439" i="45"/>
  <c r="L438" i="45"/>
  <c r="L437" i="45"/>
  <c r="L436" i="45"/>
  <c r="L435" i="45"/>
  <c r="L434" i="45"/>
  <c r="L433" i="45"/>
  <c r="L432" i="45"/>
  <c r="L431" i="45"/>
  <c r="L430" i="45"/>
  <c r="L429" i="45"/>
  <c r="L428" i="45"/>
  <c r="L427" i="45"/>
  <c r="L426" i="45"/>
  <c r="L425" i="45"/>
  <c r="L424" i="45"/>
  <c r="L423" i="45"/>
  <c r="L422" i="45"/>
  <c r="L418" i="45"/>
  <c r="L417" i="45"/>
  <c r="L396" i="45"/>
  <c r="G395" i="45"/>
  <c r="L395" i="45" s="1"/>
  <c r="G394" i="45"/>
  <c r="L394" i="45" s="1"/>
  <c r="L389" i="45"/>
  <c r="L386" i="45"/>
  <c r="L381" i="45"/>
  <c r="L379" i="45"/>
  <c r="L376" i="45"/>
  <c r="L371" i="45"/>
  <c r="L372" i="45" s="1"/>
  <c r="L362" i="45"/>
  <c r="L352" i="45"/>
  <c r="L353" i="45" s="1"/>
  <c r="G340" i="45"/>
  <c r="L340" i="45" s="1"/>
  <c r="G339" i="45"/>
  <c r="L339" i="45" s="1"/>
  <c r="G338" i="45"/>
  <c r="L338" i="45" s="1"/>
  <c r="G337" i="45"/>
  <c r="L337" i="45" s="1"/>
  <c r="G336" i="45"/>
  <c r="L336" i="45" s="1"/>
  <c r="G335" i="45"/>
  <c r="L335" i="45" s="1"/>
  <c r="G334" i="45"/>
  <c r="L334" i="45" s="1"/>
  <c r="G333" i="45"/>
  <c r="L333" i="45" s="1"/>
  <c r="G332" i="45"/>
  <c r="L332" i="45" s="1"/>
  <c r="L327" i="45"/>
  <c r="L328" i="45" s="1"/>
  <c r="G318" i="45"/>
  <c r="L318" i="45" s="1"/>
  <c r="G317" i="45"/>
  <c r="L317" i="45" s="1"/>
  <c r="G316" i="45"/>
  <c r="L316" i="45" s="1"/>
  <c r="G315" i="45"/>
  <c r="L315" i="45" s="1"/>
  <c r="G314" i="45"/>
  <c r="L314" i="45" s="1"/>
  <c r="G313" i="45"/>
  <c r="L313" i="45" s="1"/>
  <c r="G312" i="45"/>
  <c r="L312" i="45" s="1"/>
  <c r="G311" i="45"/>
  <c r="L311" i="45" s="1"/>
  <c r="L306" i="45"/>
  <c r="L307" i="45" s="1"/>
  <c r="L295" i="45"/>
  <c r="L294" i="45"/>
  <c r="L293" i="45"/>
  <c r="L282" i="45"/>
  <c r="L280" i="45"/>
  <c r="L270" i="45"/>
  <c r="L271" i="45" s="1"/>
  <c r="L266" i="45"/>
  <c r="L265" i="45"/>
  <c r="H261" i="45"/>
  <c r="H260" i="45"/>
  <c r="L251" i="45"/>
  <c r="G250" i="45"/>
  <c r="L250" i="45" s="1"/>
  <c r="G249" i="45"/>
  <c r="L249" i="45" s="1"/>
  <c r="L244" i="45"/>
  <c r="L238" i="45"/>
  <c r="L236" i="45"/>
  <c r="L234" i="45"/>
  <c r="L231" i="45"/>
  <c r="L226" i="45"/>
  <c r="L227" i="45" s="1"/>
  <c r="L222" i="45"/>
  <c r="L221" i="45"/>
  <c r="L206" i="45"/>
  <c r="G205" i="45"/>
  <c r="L205" i="45" s="1"/>
  <c r="G204" i="45"/>
  <c r="L204" i="45" s="1"/>
  <c r="G200" i="45"/>
  <c r="L200" i="45" s="1"/>
  <c r="G199" i="45"/>
  <c r="L199" i="45" s="1"/>
  <c r="G198" i="45"/>
  <c r="L198" i="45" s="1"/>
  <c r="L194" i="45"/>
  <c r="L193" i="45"/>
  <c r="L192" i="45"/>
  <c r="L174" i="45"/>
  <c r="L173" i="45"/>
  <c r="L172" i="45"/>
  <c r="L171" i="45"/>
  <c r="L170" i="45"/>
  <c r="L169" i="45"/>
  <c r="L168" i="45"/>
  <c r="L167" i="45"/>
  <c r="L145" i="45"/>
  <c r="L140" i="45"/>
  <c r="L139" i="45"/>
  <c r="L138" i="45"/>
  <c r="L137" i="45"/>
  <c r="L136" i="45"/>
  <c r="L135" i="45"/>
  <c r="L131" i="45"/>
  <c r="L130" i="45"/>
  <c r="L129" i="45"/>
  <c r="L128" i="45"/>
  <c r="L127" i="45"/>
  <c r="L126" i="45"/>
  <c r="L125" i="45"/>
  <c r="L124" i="45"/>
  <c r="L123" i="45"/>
  <c r="L122" i="45"/>
  <c r="L121" i="45"/>
  <c r="L120" i="45"/>
  <c r="L119" i="45"/>
  <c r="L118" i="45"/>
  <c r="L117" i="45"/>
  <c r="L116" i="45"/>
  <c r="L112" i="45"/>
  <c r="L111" i="45"/>
  <c r="L110" i="45"/>
  <c r="L106" i="45"/>
  <c r="L105" i="45"/>
  <c r="L104" i="45"/>
  <c r="L103" i="45"/>
  <c r="L102" i="45"/>
  <c r="L93" i="45"/>
  <c r="L88" i="45"/>
  <c r="L87" i="45"/>
  <c r="L86" i="45"/>
  <c r="L85" i="45"/>
  <c r="L84" i="45"/>
  <c r="L83" i="45"/>
  <c r="L79" i="45"/>
  <c r="L78" i="45"/>
  <c r="L77" i="45"/>
  <c r="L76" i="45"/>
  <c r="L75" i="45"/>
  <c r="L74" i="45"/>
  <c r="L73" i="45"/>
  <c r="L72" i="45"/>
  <c r="L71" i="45"/>
  <c r="L70" i="45"/>
  <c r="L69" i="45"/>
  <c r="L68" i="45"/>
  <c r="L67" i="45"/>
  <c r="L66" i="45"/>
  <c r="L65" i="45"/>
  <c r="L64" i="45"/>
  <c r="L60" i="45"/>
  <c r="L59" i="45"/>
  <c r="L58" i="45"/>
  <c r="L57" i="45"/>
  <c r="L51" i="45"/>
  <c r="L34" i="45"/>
  <c r="L33" i="45"/>
  <c r="L32" i="45"/>
  <c r="L31" i="45"/>
  <c r="L30" i="45"/>
  <c r="L29" i="45"/>
  <c r="L28" i="45"/>
  <c r="L27" i="45"/>
  <c r="L23" i="45"/>
  <c r="L24" i="45" s="1"/>
  <c r="L19" i="45"/>
  <c r="J18" i="45"/>
  <c r="J17" i="45"/>
  <c r="J15" i="45"/>
  <c r="L61" i="45" l="1"/>
  <c r="L223" i="45"/>
  <c r="L296" i="45"/>
  <c r="L283" i="45"/>
  <c r="L267" i="45"/>
  <c r="L132" i="45"/>
  <c r="L397" i="45"/>
  <c r="L233" i="45"/>
  <c r="L279" i="45"/>
  <c r="L159" i="45"/>
  <c r="L341" i="45"/>
  <c r="L343" i="45" s="1"/>
  <c r="L207" i="45"/>
  <c r="L384" i="45"/>
  <c r="L201" i="45"/>
  <c r="L276" i="45"/>
  <c r="L35" i="45"/>
  <c r="L419" i="45"/>
  <c r="L89" i="45"/>
  <c r="L49" i="45"/>
  <c r="L380" i="45"/>
  <c r="L52" i="45"/>
  <c r="L113" i="45"/>
  <c r="L195" i="45"/>
  <c r="L275" i="45"/>
  <c r="L107" i="45"/>
  <c r="L232" i="45"/>
  <c r="L158" i="45"/>
  <c r="L175" i="45"/>
  <c r="L440" i="45"/>
  <c r="L319" i="45"/>
  <c r="L321" i="45" s="1"/>
  <c r="L217" i="45"/>
  <c r="L243" i="45"/>
  <c r="L289" i="45"/>
  <c r="L378" i="45"/>
  <c r="L252" i="45"/>
  <c r="J19" i="45"/>
  <c r="J16" i="45"/>
  <c r="L16" i="45"/>
  <c r="L80" i="45"/>
  <c r="L141" i="45"/>
  <c r="L53" i="45"/>
  <c r="L17" i="45"/>
  <c r="L281" i="45"/>
  <c r="L235" i="45"/>
  <c r="L278" i="45"/>
  <c r="L383" i="45"/>
  <c r="L157" i="45"/>
  <c r="L261" i="45"/>
  <c r="L284" i="45"/>
  <c r="L18" i="45"/>
  <c r="L245" i="45"/>
  <c r="L288" i="45"/>
  <c r="L377" i="45"/>
  <c r="L260" i="45"/>
  <c r="L50" i="45"/>
  <c r="L385" i="45"/>
  <c r="L277" i="45"/>
  <c r="L382" i="45"/>
  <c r="L15" i="45"/>
  <c r="L216" i="45"/>
  <c r="L242" i="45"/>
  <c r="L285" i="45"/>
  <c r="L390" i="45"/>
  <c r="L286" i="45"/>
  <c r="L388" i="45"/>
  <c r="L237" i="45"/>
  <c r="L239" i="45"/>
  <c r="L361" i="45"/>
  <c r="L363" i="45" s="1"/>
  <c r="L387" i="45"/>
  <c r="L240" i="45"/>
  <c r="L241" i="45"/>
  <c r="L262" i="45" l="1"/>
  <c r="L209" i="45"/>
  <c r="L290" i="45"/>
  <c r="L54" i="45"/>
  <c r="L91" i="45" s="1"/>
  <c r="L95" i="45" s="1"/>
  <c r="L246" i="45"/>
  <c r="L391" i="45"/>
  <c r="L160" i="45"/>
  <c r="L143" i="45"/>
  <c r="L147" i="45" s="1"/>
  <c r="L20" i="45"/>
  <c r="L37" i="45" s="1"/>
  <c r="L41" i="45" s="1"/>
  <c r="L218" i="45"/>
  <c r="L345" i="45"/>
  <c r="L298" i="45" l="1"/>
  <c r="L254" i="45"/>
  <c r="L149" i="45"/>
  <c r="G11" i="39" l="1"/>
  <c r="G21" i="39" s="1"/>
  <c r="G18" i="39"/>
  <c r="G17" i="39"/>
  <c r="G16" i="39"/>
  <c r="G15" i="39"/>
  <c r="G14" i="39"/>
  <c r="G13" i="39"/>
  <c r="G12" i="39"/>
  <c r="L163" i="45" l="1"/>
  <c r="L164" i="45" s="1"/>
  <c r="L177" i="45" s="1"/>
  <c r="L181" i="45" s="1"/>
  <c r="L185" i="45" s="1"/>
  <c r="L366" i="45"/>
  <c r="L367" i="45"/>
  <c r="L412" i="45"/>
  <c r="L406" i="45"/>
  <c r="L413" i="45"/>
  <c r="L409" i="45"/>
  <c r="L407" i="45"/>
  <c r="L408" i="45"/>
  <c r="L410" i="45"/>
  <c r="L411" i="45"/>
  <c r="L368" i="45" l="1"/>
  <c r="L399" i="45" s="1"/>
  <c r="L414" i="45"/>
  <c r="L451" i="45" s="1"/>
  <c r="L453" i="45" l="1"/>
</calcChain>
</file>

<file path=xl/metadata.xml><?xml version="1.0" encoding="utf-8"?>
<metadata xmlns="http://schemas.openxmlformats.org/spreadsheetml/2006/main">
  <metadataTypes count="1">
    <metadataType name="XLRICHVALUE" minSupportedVersion="120000" copy="1" pasteAll="1" pasteValues="1" merge="1" splitFirst="1" rowColShift="1" clearFormats="1" clearComments="1" assign="1" coerce="1"/>
  </metadataTypes>
  <futureMetadata name="XLRICHVALUE" count="2">
    <bk>
      <extLst>
        <ext xmlns:xlrd="http://schemas.microsoft.com/office/spreadsheetml/2017/richdata" uri="{3e2802c4-a4d2-4d8b-9148-e3be6c30e623}">
          <xlrd:rvb i="0"/>
        </ext>
      </extLst>
    </bk>
    <bk>
      <extLst>
        <ext xmlns:xlrd="http://schemas.microsoft.com/office/spreadsheetml/2017/richdata" uri="{3e2802c4-a4d2-4d8b-9148-e3be6c30e623}">
          <xlrd:rvb i="1"/>
        </ext>
      </extLst>
    </bk>
  </futureMetadata>
  <valueMetadata count="2">
    <bk>
      <rc t="1" v="0"/>
    </bk>
    <bk>
      <rc t="1" v="1"/>
    </bk>
  </valueMetadata>
</metadata>
</file>

<file path=xl/sharedStrings.xml><?xml version="1.0" encoding="utf-8"?>
<sst xmlns="http://schemas.openxmlformats.org/spreadsheetml/2006/main" count="1318" uniqueCount="344">
  <si>
    <t>Actividad</t>
  </si>
  <si>
    <t>TOTAL</t>
  </si>
  <si>
    <t xml:space="preserve">a) Realizar apoyo y acompañamiento a las actividades contempladas en el proyecto.
b) Verificar, revisar y validar la calidad de los materiales y de las actividades en campo
c) Realiza acompañamiento y seguimiento a cominidades beneficiarias  </t>
  </si>
  <si>
    <t>Unidad</t>
  </si>
  <si>
    <t>ITEM</t>
  </si>
  <si>
    <t>CARACTERISTICAS</t>
  </si>
  <si>
    <t>CANTIDAD
TOTAL</t>
  </si>
  <si>
    <t>UNIDAD DE MEDIDA</t>
  </si>
  <si>
    <t>VALOR TOTAL</t>
  </si>
  <si>
    <t>SUBTOTAL</t>
  </si>
  <si>
    <t>MANO DE OBRA CALIFICADA</t>
  </si>
  <si>
    <t>CARGO</t>
  </si>
  <si>
    <t>FORMACION</t>
  </si>
  <si>
    <t>CANTIDAD</t>
  </si>
  <si>
    <t>Instructor</t>
  </si>
  <si>
    <t xml:space="preserve">Profesional Diseño metodológico: </t>
  </si>
  <si>
    <t>MAQUINARIA Y EQUIPOS</t>
  </si>
  <si>
    <t>Alquiler de equipos de computo</t>
  </si>
  <si>
    <t>Dia</t>
  </si>
  <si>
    <t>Alquiler de video beam</t>
  </si>
  <si>
    <t>MATERIALES</t>
  </si>
  <si>
    <t>TRANSPORTE</t>
  </si>
  <si>
    <t>PERSONAL</t>
  </si>
  <si>
    <t>TIPO DESPLAZAMIENTO</t>
  </si>
  <si>
    <t>IDA Y VUELTA</t>
  </si>
  <si>
    <t>ORIGEN</t>
  </si>
  <si>
    <t>DESTINO</t>
  </si>
  <si>
    <t>Terrestre</t>
  </si>
  <si>
    <t>Tunja</t>
  </si>
  <si>
    <t>OTROS SERVICIOS</t>
  </si>
  <si>
    <t xml:space="preserve">Alquiler de espacios físico </t>
  </si>
  <si>
    <t>N/R</t>
  </si>
  <si>
    <t>Folletos</t>
  </si>
  <si>
    <t>Tamaño carta , con tres cuerpos para impresión en propalcote de 150gr, plastificado mate, 4 tintas</t>
  </si>
  <si>
    <t xml:space="preserve">Refrigerios </t>
  </si>
  <si>
    <t>Fruta, bebida, alimento preparado</t>
  </si>
  <si>
    <t xml:space="preserve">Tabla </t>
  </si>
  <si>
    <t>en Acrilico con Clip</t>
  </si>
  <si>
    <t xml:space="preserve">Pendon y portapendon </t>
  </si>
  <si>
    <t>Tamaño 2 x 1 ,5 mts, 4 tintas</t>
  </si>
  <si>
    <t>Espacios para eventos</t>
  </si>
  <si>
    <t>OTROS SERVICIOS (ESPACIOS)</t>
  </si>
  <si>
    <t xml:space="preserve">EXPERIENCIA </t>
  </si>
  <si>
    <t>FUNCIONES</t>
  </si>
  <si>
    <t>a) Intermediar y facilitar la comunicación entre los actores del proyecto y la comunidad 
b) Apoyar el diseño e implementación de talleres y capacitaciones
c) Analisis de información socio espacial del área de influencia del proyecto 
d) Realizar informes de las actividades sociales implementadas en campo
e) Coordinar y realizar documentos  técnicos de divulgación
f) Sistematizar experiencias</t>
  </si>
  <si>
    <t>a) Coordinar y realizar el acompañamiento a los diferentes beneficiarios del proyecto.
b)Verificar, revisar y validar  la informacion recabada por los tecnicos de acompañamiento.
c) Realizar recomendaciones conforme al resultado de los analisis de suelo y realidad tecnica en campo.
d) Revisar y validar la elaboracion de los planes de implemneta cion realizado por los profesionales y tecnicos de acompañamiento.
e) Validar que las condiciones de los beneficiarios de las familias seleccionas se ajusten a los consignado en el documento tecnico. 
f) Dar directrices a los tecnicos y profesionales del abordaje y establecimiento la propuesta tecnica.</t>
  </si>
  <si>
    <t>a) Coadyuvar a la planificación, gestion y entrega de los materiales,  
b) Transporte, almacenaje y distribución de elementos e inumos para la ejecucion del proyecto.
c) Planeacion y construccion del ruteo.
d) Realizar el alistamiento de los elementos para el desarrollo de los procesos metodologicos.</t>
  </si>
  <si>
    <t xml:space="preserve">a) Apoyar  la ejecución de actividades que permitan realizar un efectivo control y cumplimiento de los objetivos del proyecto. 
b)  Apoyar  la elaboración de  los informes mensuales de las actividades como estado al avance del proyecto.
c) Apoyar el seguimiento al   cumplimiento de las actividades conforme sean aprobadas por OCAD de CTeI. 
d) Orientar la estructuración de los entregables con el fin de que cumplan con lo consignado en la MGA. 
e) Asesorar  a la gerencia  para el correspondiente reporte de avance técnico y financiero en las plataformas de avance y control. 
f) Asesorar el cumplimiento de los indicadores ante el Ejecutor y el OCAD de CTeI </t>
  </si>
  <si>
    <t>a) Coadyuvar a la planificación de los procesos metodologicos y su implementaciòn
b) Visibilizar potenciales oportunidades de mejora a los procesos productivos en predio.</t>
  </si>
  <si>
    <t>a) Definir las acciones pertinentes para alcanzar los objetivos del proyecto conforme a los documentos que integran el mismo. 
b) Alinear el proyecto con la estrategia de comunicaciones y fines institucionales de la gobernación.
c)Administrar los recursos físicos, financieros, humanos y su asignación a las tareas conforme fueron aprobados por el OCAD. 
d) Administrar la calidad del proyecto según los estándares de desempeño definidos.
e) Vigilar que las tres restricciones (calidad, costo y tiempo) a que se enfrentan todos los proyectos se gestionen adecuadamente.
f) Gestionar los plazos para lograr terminar el proyecto a tiempo.
g)Participar en la integración del equipo del proyecto de acuerdo a los perfiles establecidos, y velar por que cumpla con las con las competencias requeridas para el    desarrollo de sus actividades.
h) Administrar el recurso humano de acuerdo a la  necesidad del proyecto y manejar las comunicaciones del proyecto hacia terceros.
i) Informar a todos los actores del proyecto sobre los avances o retrasos. Orientar y/o delegar a su equipo, ejerciendo la supervisión necesaria.
j) Planificar los tiempos de entrega de proveedores externos para asegurarse de que todos los materiales necesarios para el proyecto estén en el momento adecuado y condiciones requeridas.
k) Manejar las herramientas, los métodos, las métricas y los cronogramas maestros del proyecto.
l) Hacer seguimiento y control oportuno.</t>
  </si>
  <si>
    <t>a)	Efectuar la Coordinación financiera del proyecto durante la ejecución del mismo. 
b)	Llevar un control el flujo de caja del proyecto conforme a desembolsos y costos del proyecto 
c)	Gestionar la información contable necesaria para ser presentada a las entidades de control y supervisión cuando sea requerida. 
d)	Efectuar seguimiento y control de los planes de manejo del anticipo si se llegara a presentar tal situación. 
e)	Apoyar a la definición del Plan operativo y financiero del proyecto. 
f)	Apoyar la estructuración en coordinación con el Departamento de un esquema de ejecución que permita articular los elementos y componentes  que hacen parte del proyecto  de acuerdo a lo establecido en la formulación técnica y MGA, para la realización exitosa del proyecto. 
g)	Consolidar la información financiera del proyecto y elaborar los informes mensuales, trimestrales y consolidados de la ejecución del proyecto. 
h)	Verificar que la ejecución de las actividades del proyecto guarde correspondencia con los valores aprobados dentro del presupuesto del proyecto.  
i)	Apoyar las labores de seguimiento al avance presupuestal. 
j)	Verificar que los pagos realizados con cargo a los recursos del proyecto, sean efectuados con  estricta sujeción a lo pactado en los contratos  y que los mismos  correspondan con el avance físico del proyecto, y que sean concordantes con la información reportada en el aplicativo de cuentas de GESPROY-SGR. 
k)	Asistir a las reuniones del comité técnico y científico del proyecto y demás reuniones relacionadas con el cumplimiento del objeto del proyecto. 
l)	Apoyar la Proyección de  las respuestas  en el componente financiero a las peticiones, solicitudes y demás requerimientos presentados por la supervisión, interventoría, entes de control o por el Sistema de monitoreo seguimiento y control  del SGR. 
m)	Presentar los informes que sean solicitados por el supervisor del contrato.
n)	Guardar la suficiente reserva profesional sobre la información que se obtenga en desarrollo de las actividades ejecutadas. Llevar un registro de la información y documentación asignada en virtud de la ejecución del convenio.
o)	Ejecutar las demás actividades inherentes al cumplimiento del objeto contractual</t>
  </si>
  <si>
    <t>a)	Apoyar al Gerente y al Coordinador del proyecto en la revisión jurídica de las actas, oficios y demás documentos que sean puestos a su consideración cuyo contenido sea relativo al proyecto de inversión.
b)	Apoyar la estructuración precontractual de la vinculación del personal del proyecto. 
c)	Apoyar la elaboración de las actas que sean solicitadas o memorias que sean solicitadas. 
d)	Apoyar la proyección en el componente jurídico de respuestas a las solicitudes, peticiones y demás requerimientos provenientes de la supervisión y/o interventoría del proyecto o de los organismos de control. 
e)	Brindar asesoría especializada sobre la viabilidad jurídica de efectuar modificaciones al alcance del proyecto de inversión.
f)	Apoyar jurídicamente la elaboración de los informes relativos a la ejecución del proyecto. 
g)	Apoyar jurídicamente la presentación de información al Sistema de Monitoreo, seguimiento y control del Sistema General de Regalías. 
h)	Asistir e intervenir en las distintas reuniones programadas por la coordinación del proyecto o por la supervisión e interventoría. 
i)	Presentar los informes que sean solicitados por el supervisor del contrato 
j)	Guardar la suficiente reserva profesional sobre la información que se obtenga en desarrollo de las actividades ejecutadas. 
k)	Llevar un registro de la información y documentación asignada en virtud de la ejecución del proyecto.</t>
  </si>
  <si>
    <t>Procesador de 10° generación 
Disco de estado sólido SSD 512
8gb de memoria RAM</t>
  </si>
  <si>
    <t xml:space="preserve"> Copie, escanee, Hasta 50,000 páginas Impresión negro: 600 x 600 ppp, hasta 38,400 x 600 ppp mejorado, Impresión color: 600 x 600 ppp, hasta 38,400 x 600 ppp mejorado.</t>
  </si>
  <si>
    <t>a)	Apoyar las labores de gestión documental conforme a la normatividad vigente y formalidades concertada con la interventoría.
b)	Apoyar el diligenciamiento de formatos, marcado de cajas y archivadores, Recepcionar, clasificar los documentos enviados y recibidos.
c)	Recolectar la información necesaria para la actualización de las bases de datos.
d)	Proyectar las comunicaciones solicitada por la gerencia del proyecto
e)	Efectuar el seguimiento a todas las cuentas de cobro y facturación pendiente por pagar.
f)	Apoyo en la elaboración del flujo de caja para pagos.
g)	Apoyar la gestión contable del proyecto.
h)	Apoyar la elaboración de los informes requeridos por la interventoría y/o supervisión y demás entes de control por el sistema de monitoreo y seguimiento del SGR.</t>
  </si>
  <si>
    <t>Alquiler Impresora,  ( Un (1) equipo x 18 meses)</t>
  </si>
  <si>
    <t xml:space="preserve">Papel para fotocopia, tamaño carta </t>
  </si>
  <si>
    <t>Carpeta  4 aletas Rotulada de 310 gr</t>
  </si>
  <si>
    <t>Caja de archivo inactivo</t>
  </si>
  <si>
    <t xml:space="preserve">Bolígrafo negro </t>
  </si>
  <si>
    <t>Legajador A-Z plastificado</t>
  </si>
  <si>
    <t xml:space="preserve">Cosedora </t>
  </si>
  <si>
    <t>Ganchos Cosedora</t>
  </si>
  <si>
    <t xml:space="preserve">Perforadora </t>
  </si>
  <si>
    <t>Sobres de manila x 100</t>
  </si>
  <si>
    <t xml:space="preserve">Clips metálicos mariposa </t>
  </si>
  <si>
    <t xml:space="preserve">Pegante en barra de 40 g </t>
  </si>
  <si>
    <t>Tijeras con mango plástico de 7"</t>
  </si>
  <si>
    <t>Cinta adhesiva de enmascarar ancha</t>
  </si>
  <si>
    <t xml:space="preserve">Marcador permanente </t>
  </si>
  <si>
    <t>Lápices de mina negra</t>
  </si>
  <si>
    <t>Bandas de Caucho, bolsa x 200 grs</t>
  </si>
  <si>
    <t>Perforadora de 3 huecos metálica</t>
  </si>
  <si>
    <t>Caja x 4</t>
  </si>
  <si>
    <t>Caja x 12</t>
  </si>
  <si>
    <t>Almuerzo</t>
  </si>
  <si>
    <t>Plato fuerte, bebida, postre, meseros, menaje y transporte</t>
  </si>
  <si>
    <t>Lugar con capacidad para 80 Personas Max, iluminado.</t>
  </si>
  <si>
    <t>a) Elaborar informes.
b) Elaboración  de matrices y documentos para reporte de informacion.
b) Realizar reporte de informacion en los aplicativos o paltaformas requeridas.</t>
  </si>
  <si>
    <t xml:space="preserve"> a) Intermediar y facilitar la comunicación entre los actores del proyecto y la comunidad 
b) Apoyar el diseño e implementación de talleres y capacitaciones
c) Realizar clasificaciòn y analisis de información ambiental del área de influencia del proyecto 
d) Realizar informes de las actividades sociales y ambientales implementadas en campo
e) Sistematizar informacion de acuerdo al proyecto</t>
  </si>
  <si>
    <t>1.2.</t>
  </si>
  <si>
    <t>1.3.</t>
  </si>
  <si>
    <t>1.</t>
  </si>
  <si>
    <t>VALOR (%)</t>
  </si>
  <si>
    <t>Prima anual (legal)</t>
  </si>
  <si>
    <t xml:space="preserve"> ÷ 12 =</t>
  </si>
  <si>
    <t>Cesantía</t>
  </si>
  <si>
    <t>1.4.</t>
  </si>
  <si>
    <t>Intereses de cesantía</t>
  </si>
  <si>
    <t>1.5.</t>
  </si>
  <si>
    <t>Vacaciones</t>
  </si>
  <si>
    <t>1.6.</t>
  </si>
  <si>
    <t>1.7.</t>
  </si>
  <si>
    <t>Caja de Compensación Familiar</t>
  </si>
  <si>
    <t>1.8.</t>
  </si>
  <si>
    <t>ARP (Riesgos Profesionales)</t>
  </si>
  <si>
    <t>1.9.</t>
  </si>
  <si>
    <t>1.10.</t>
  </si>
  <si>
    <t>Santa Sofia</t>
  </si>
  <si>
    <t>Santana</t>
  </si>
  <si>
    <t>Sogamoso</t>
  </si>
  <si>
    <t>Sora</t>
  </si>
  <si>
    <t>REPUBLICA DE COLOMBIA
CORPOBOYACA</t>
  </si>
  <si>
    <t>Siachoque</t>
  </si>
  <si>
    <t>Roble (Quercus humboldtii)</t>
  </si>
  <si>
    <t>Municipios de Chíquiza, Chivatá, Motavita, Nobsa, Sáchica, Samacá, San José de Paré, Santa Sofia, Santana, Siachoque, Sogamoso, Sora, Soracá, Toca y Tunja.</t>
  </si>
  <si>
    <t>Fertilizante de elementos mayores, Bulto por 50 kg</t>
  </si>
  <si>
    <t>Fertilizante de elementos menores, Bulto por 50 kg</t>
  </si>
  <si>
    <t>Cedro (Cedrella sp)</t>
  </si>
  <si>
    <t>Cormo</t>
  </si>
  <si>
    <t>Planta, Altura mayor a 50 cm</t>
  </si>
  <si>
    <t>Planta , Altura mayor a 50 cm</t>
  </si>
  <si>
    <t>Arveja, Santa Isabel</t>
  </si>
  <si>
    <t>Chíquiza</t>
  </si>
  <si>
    <t>Chivatá</t>
  </si>
  <si>
    <t xml:space="preserve"> Nobsa</t>
  </si>
  <si>
    <t>Motavita</t>
  </si>
  <si>
    <t xml:space="preserve"> Sáchica</t>
  </si>
  <si>
    <t>Samacá</t>
  </si>
  <si>
    <t xml:space="preserve"> San José de Paré</t>
  </si>
  <si>
    <t>Soracá</t>
  </si>
  <si>
    <t>Toca </t>
  </si>
  <si>
    <t>Seguridad Social (salud (8.5%)</t>
  </si>
  <si>
    <t>Seguridad Social (pensión 12%)</t>
  </si>
  <si>
    <t>FACTOR</t>
  </si>
  <si>
    <t xml:space="preserve">FACTOR PRESTACIONAL </t>
  </si>
  <si>
    <t>Base</t>
  </si>
  <si>
    <t xml:space="preserve"> ÷ 24</t>
  </si>
  <si>
    <t>x 1.00%</t>
  </si>
  <si>
    <t xml:space="preserve"> x 8.5%</t>
  </si>
  <si>
    <t>x 12%</t>
  </si>
  <si>
    <t>x 4%</t>
  </si>
  <si>
    <t>x 6.96%</t>
  </si>
  <si>
    <t>x 2%</t>
  </si>
  <si>
    <t>x 3%</t>
  </si>
  <si>
    <t>1.11.</t>
  </si>
  <si>
    <t>Alqiuler de Computador portátil, ( Cinco (5) equipos x 18 meses)</t>
  </si>
  <si>
    <t xml:space="preserve">Azadón Cafetero </t>
  </si>
  <si>
    <t>3753 con cabo en madera</t>
  </si>
  <si>
    <t xml:space="preserve">Azadón Papero </t>
  </si>
  <si>
    <t>3119 sin muesca, con cabo en madera</t>
  </si>
  <si>
    <t xml:space="preserve">Pala Cargadora </t>
  </si>
  <si>
    <t>Redonda N°2, con cabo en madera</t>
  </si>
  <si>
    <t xml:space="preserve">Paladraga </t>
  </si>
  <si>
    <t>5408. Cal 1,6mm, con cabo en madera</t>
  </si>
  <si>
    <t xml:space="preserve">Rastrillo Agrícola </t>
  </si>
  <si>
    <t>16 dientes, , con cabo en madera</t>
  </si>
  <si>
    <t xml:space="preserve">Machete 3 canales </t>
  </si>
  <si>
    <t>cacha plástica 18", bi-material</t>
  </si>
  <si>
    <t>Naranja (Valencia)</t>
  </si>
  <si>
    <t>Platano (Harton)</t>
  </si>
  <si>
    <t>Zanahoria (Chantenay)</t>
  </si>
  <si>
    <t xml:space="preserve">Experiencia en trabajo con comunidades y redacción, revisón de documentos,  comunidades,  0 a 6 meses de experiencia profesional general. </t>
  </si>
  <si>
    <t xml:space="preserve">Categoria 1: Profesional en áreas del conocimiento de la ingenieria de sistemas, Ingenieria Industrial, zootecnica, Ingenieria ambiental, Ingenieria agroforestal y/o afines </t>
  </si>
  <si>
    <t>Experiencia en elaboracion de informes y reportes de informacion, de 0 a 6 meses de experiencia profesional general.</t>
  </si>
  <si>
    <t>Subtotal</t>
  </si>
  <si>
    <t>Espacio Físico, 5 puestos de trabajo, Internet 300 Megas , Agua, Luz</t>
  </si>
  <si>
    <t>Guia proceso de formacion en BPA</t>
  </si>
  <si>
    <t>Guia proceso de formacion en biodiversidad y procesos de enriquecimiento.</t>
  </si>
  <si>
    <t xml:space="preserve"> Procesador Intel Core i3, Disco duro 500 GB, Memoria RAM 4 GB, Pantalla 14" Sistema operativo Windows.</t>
  </si>
  <si>
    <t xml:space="preserve"> Mínimo 3500 lúmenes</t>
  </si>
  <si>
    <t xml:space="preserve">Para los procesos de  capacitación con capacidad para 40 personas, además de suministro de electricidad y adecuadas condiciones de ventilación e iluminación </t>
  </si>
  <si>
    <t>Guia proceso de formacion en modelos de gobernanza con enfoque a la mujer campesina</t>
  </si>
  <si>
    <t>MANO DE OBRA NO CALIFICADA</t>
  </si>
  <si>
    <t>VALOR UNITARIO BASE</t>
  </si>
  <si>
    <t>Sena,  Art.114-1. Exoneración de aportes.</t>
  </si>
  <si>
    <t>ICBF, Art.114-1. Exoneración de aportes.</t>
  </si>
  <si>
    <t>Profesional con experiencia en manejo de equipos, procesos ambientales, implementacion de sistemas silvopastoriles y/o agroecologicos y/o extensinismo rural, entre 30 a 36 meses de experiencia profesional relacionada.</t>
  </si>
  <si>
    <t xml:space="preserve">Coordinador Tecnico. </t>
  </si>
  <si>
    <t>Profesional con experiencia en educación ambietal y/o extensión rural y/o trabajo con comunidades, redación, revisón de documentos, de 13 a 20 meses.</t>
  </si>
  <si>
    <t xml:space="preserve">Profesional de acompañamiento 
</t>
  </si>
  <si>
    <t xml:space="preserve">Técnico de acompañamiento ambiental. </t>
  </si>
  <si>
    <t>Experiencia en procesos de restauración ecologica y/o plantaciones forestales y/o acompañamiento y/o asistencia técnica en campo, entre 21 a 36 meses de experiencia general.</t>
  </si>
  <si>
    <t xml:space="preserve">Profesional de enlace social. </t>
  </si>
  <si>
    <t>Lider Logistico y Desarrollo.</t>
  </si>
  <si>
    <t xml:space="preserve">Profesional con experiencia en procesos de Logisticos, planeacion y/o desarrollo de actvidades en el sector rural, 13 a 20 meses de experiencia profesional general. </t>
  </si>
  <si>
    <t>Profesional de apoyo al  desarrollo de  procesos.</t>
  </si>
  <si>
    <t>Profesional con experiencia en apoyo en la implementanación de procesos productivos y/o  ambientales. entre 13 a 20 meses de experiencia general.</t>
  </si>
  <si>
    <t>Insecticida orgánico</t>
  </si>
  <si>
    <t xml:space="preserve">Fungicida organico </t>
  </si>
  <si>
    <t>Papa, variedad pastusa</t>
  </si>
  <si>
    <t>VALOR UNITARIO BASE +F.M.</t>
  </si>
  <si>
    <t>FACTOR MULTIPLICADOR (F.M)</t>
  </si>
  <si>
    <t>Profesional  Acompañamiento ambiental para sistematizacion y reporte de informacion.</t>
  </si>
  <si>
    <t xml:space="preserve">Gerente.
</t>
  </si>
  <si>
    <t>Bisturi plastico para corte de papel</t>
  </si>
  <si>
    <t>Coordinador Financiero.</t>
  </si>
  <si>
    <t>Analista Contable y Administrativo.</t>
  </si>
  <si>
    <t>Coordinador Jurídico.</t>
  </si>
  <si>
    <t>Coordinador de Informes.</t>
  </si>
  <si>
    <t>ACTIVIDAD</t>
  </si>
  <si>
    <t xml:space="preserve">COSTO DE ESTABLECIMIENTO </t>
  </si>
  <si>
    <t>UNIDAD</t>
  </si>
  <si>
    <t>VALOR TOTAL (Ha)</t>
  </si>
  <si>
    <t>Trazado</t>
  </si>
  <si>
    <t>Plateo</t>
  </si>
  <si>
    <t>Ahoyado</t>
  </si>
  <si>
    <t>Plantación (siembra)</t>
  </si>
  <si>
    <t>Plantulas</t>
  </si>
  <si>
    <t>Baccharis sp, Cedro (Cedrela sp), Clusia sp, Escallonia sp, Miconia sp, Pino Colombiano (Podocarpus oleiflous), Roble (Quercus humboldtii), Viburnum sp, Weinmania sp, (Las especies a utilizar por cada municipio corresponden al diseño del documento tecnico)</t>
  </si>
  <si>
    <t>MATERIALES (INSUMOS)</t>
  </si>
  <si>
    <t>APLICAR A</t>
  </si>
  <si>
    <t>Fertilizante de elementos mayores</t>
  </si>
  <si>
    <t>Gramos</t>
  </si>
  <si>
    <t>ml</t>
  </si>
  <si>
    <t>MUNICIPIOS</t>
  </si>
  <si>
    <t>1. Chiquiza, 2. Chivata, 3. Motavita, 4. Nobsa, 5. Sachica, 6. Samaca, 8. Santa Sofia, 10. Siachoque, 11. Sogamoso, 12. Sora, 13. Soraca, 14. Toca, 15.Tunja</t>
  </si>
  <si>
    <t>Kilogramo</t>
  </si>
  <si>
    <t>Bulto x 50 Kg</t>
  </si>
  <si>
    <t>Fertilizante  líquido quelatado completo</t>
  </si>
  <si>
    <t>(Nitrógeno, Fósforo y Potasio), secundarios (Magnesio y Azufre) y micronutrientes (Boro, Cobre, Hierro, Manganeso, Molibdeno y Zinc), x Litro</t>
  </si>
  <si>
    <t>Fungicida de uso Agrícola</t>
  </si>
  <si>
    <t>con igredientes actovp de; Metalaxil-M + Mancozeb, bolsa x 375 gr</t>
  </si>
  <si>
    <t>Agente biologico de control de plagas</t>
  </si>
  <si>
    <t>con base en estracto  a base de allium sativum, capsicum spp, sabila y microorganismos fermentadores, x litro.</t>
  </si>
  <si>
    <t>Inoculante biologico</t>
  </si>
  <si>
    <t>con cultivo mixto de microorganismos EM, sin manipulacion genetica, x litro.</t>
  </si>
  <si>
    <t>Inoculante biologico de uso agricola</t>
  </si>
  <si>
    <t>con inoculo promotor de crecimiento con registro, estumulante de germinacion de semillas, crecimiento vegetativo y/o floracion,  x Litro</t>
  </si>
  <si>
    <t>con bacterias solubizadoras de fosforo, Pseudomonas fluorescens, disuelve  fosforo fijo en el suelo, aumento de ese elemento para la planta, convirtiendo el Ca3 (PO4)2 a fosfatos di y monobasicos,  x litro</t>
  </si>
  <si>
    <t>MATERIALES (HERRAMIENTAS)</t>
  </si>
  <si>
    <t>N/A</t>
  </si>
  <si>
    <t>GRAN TOTAL</t>
  </si>
  <si>
    <t>7. San Jose de Pare, 9. Santana</t>
  </si>
  <si>
    <t xml:space="preserve">Vehiculo 2000 CC o superior, a todo costo.  </t>
  </si>
  <si>
    <t>Baccharis sp, Cedro (Cedrela sp), Clusia sp, Escallonia sp, Miconia sp, Pino Colombiano (Podocarpus oleiflous), Roble (Quercus humboldtii), Viburnum sp, Weinmania sp, (Las especies a utilizar por cada municipio corresponden al diseño del documento tecnico) porcenaje del 15% sobre cantidad del modelo.</t>
  </si>
  <si>
    <t>No. DE MANTEMIENTOS</t>
  </si>
  <si>
    <t>Actividad No. 4 Formalizar acuerdos sociales y ambientales</t>
  </si>
  <si>
    <t xml:space="preserve">Actividad No. 5. Capacitar y transferir el conocimiento en buenas prácticas en los sistemas agroforestales (extensionismo ambiental) </t>
  </si>
  <si>
    <t>Actividad No. 6. Realizar el proceso de fortalecimiento de NNA y jóvenes como guardianes de la biodiversidad y procesos de enriquecimiento.</t>
  </si>
  <si>
    <t>Actividad No. 7. Realizar acciones de control social y  monitoreo participativo de las condiciones sociales y ambientales en los municipios beneficiarios</t>
  </si>
  <si>
    <t>Actividad No. 8. Registrar información resultante del proyecto.</t>
  </si>
  <si>
    <t>Actividad No. 9. Capacitar en modelos de gobernanza con enfoque a la mujer campesina</t>
  </si>
  <si>
    <t>Composición química: N 18.7%; P205 4%; K20 18.8%; MgO 3%; S 1.8%; So3 4.5%; B 0.1%;  Zn 0.01%, , Bulto por 50 kg</t>
  </si>
  <si>
    <t>Composición química: N12%; P205 24%; K20 12%; MgO 2%; S 1%; B; 0.04%; Zn 0.02%, , Bulto por 50 kg</t>
  </si>
  <si>
    <t>Composición química: Fosforo total 21%; Calcio total 32%; Silicio total 16%; Carbono orgánico 5%, Bulto por 50 kg</t>
  </si>
  <si>
    <t>Composición química: base de extractos vegetales de la familia asterácea y sales de potasio de ácidos grasos, x litro.</t>
  </si>
  <si>
    <t>Trichoderma harzianum y Trichoderma koningii 1 x 108 esporas/g, x libra</t>
  </si>
  <si>
    <t>Bacillus subtilis 1x108 ufc/cm3, x Litro</t>
  </si>
  <si>
    <t>Hidroretenedor</t>
  </si>
  <si>
    <t>Por kilo</t>
  </si>
  <si>
    <t>Inoculante microbiano</t>
  </si>
  <si>
    <t>Arriendo oficina - Tunja</t>
  </si>
  <si>
    <t>,</t>
  </si>
  <si>
    <t>Experiencia en tareas y actividades contables, causacion, seguimiento a cuentas, facturas y gastos financieros, manejo y consolidacion de archivo, entre 13 a 20 meses de esperiencia general</t>
  </si>
  <si>
    <t xml:space="preserve">Ajo (Allium sativum) 100 g/l, Ají (Capsicum annum) 100 g/l, Limoneno 7,76 % (7,76 g/l)*, Disulfuro de alilo 1,3 % (12,61 g/l)*, Capsaicina 0, 05 % (0,48 g/l)*, Ácido nicotínico 0,2 % (1,94 g/l)*, Carotenoides 2,4 % (23,28 g/l)*, Otros 2,5 % (24,25 g/l)*, Por litro. </t>
  </si>
  <si>
    <t>Actividad No. 1: Establecer un Sistema de Restauración Ecológica.</t>
  </si>
  <si>
    <t>Aplicación  de fertilizantes, correctivos y control fitosanitario</t>
  </si>
  <si>
    <t>Jornal</t>
  </si>
  <si>
    <t>MATERIALES (VEGETAL)</t>
  </si>
  <si>
    <t>Libra</t>
  </si>
  <si>
    <t>Contenido de ácido naftalenacético (ANA), un regulador fisiológico que participa en el desarrollo de los tejidos, fortalece el pedúnculo de los botones y frutos, evita su caída prematura y contribuyen a aumentar los rendimientos y calidad final de las cosechas, de aplicación foliar, que ofrece en su composición un adecuado balance nutricional para las plantas. Sus contenidos de elementos mayores, secundarios y micronutrientes, en concentración adecuada, estimulan el completo crecimiento y desarrollo de las plantas.</t>
  </si>
  <si>
    <t>Fertilizante Foliar</t>
  </si>
  <si>
    <t>Refrigerios</t>
  </si>
  <si>
    <t>Adaptación de contenidos, diseño, diagramación, Corrección de estilo documental, incluye impresión en 20 hojas (40 Paginas)  pegado a tamaño carta, la hojas de bond 90 y la portada en propalcote de 200 plastificada en brillante.</t>
  </si>
  <si>
    <t>RefrigerioS</t>
  </si>
  <si>
    <t>Actividad No. 3: Realizar mantenimiento al sistema de restauración ecológica</t>
  </si>
  <si>
    <t xml:space="preserve">ACCIONES DE CONTROL SOCIAL </t>
  </si>
  <si>
    <t>Profesional de acompañamiento social</t>
  </si>
  <si>
    <t xml:space="preserve"> a) Intermediar y facilitar la comunicación entre los actores del proyecto y la comunidad 
b) Apoyar el diseño e implementación de talleres y capacitaciones
c) Realizar clasificaciòn y analisis de información social del proyecto
d) Realizar informes de las actividades sociales implementadas en campo</t>
  </si>
  <si>
    <t xml:space="preserve">Block iris </t>
  </si>
  <si>
    <t>Tamaño Carta *35 Hojas</t>
  </si>
  <si>
    <t xml:space="preserve">Resmas Papel </t>
  </si>
  <si>
    <t>Papel Kraf</t>
  </si>
  <si>
    <t>Tamaño 70 cm x 100 cm</t>
  </si>
  <si>
    <t xml:space="preserve">Lapices Mirado </t>
  </si>
  <si>
    <t xml:space="preserve">Esferos </t>
  </si>
  <si>
    <t>Marcadores de Colores</t>
  </si>
  <si>
    <t>MONITOREO PARTICIPATIVO CONDICIONES SOCIALES Y AMBIENTALES</t>
  </si>
  <si>
    <t>Impresión Planillas seguimiento y monitoreo comunitario</t>
  </si>
  <si>
    <t>Documento tamaño oficio con las variables a medir semanalmente por parte de los beneficiarios</t>
  </si>
  <si>
    <t>Categoria 2: Tecnico en  areas agricolas y/o ambientales,.</t>
  </si>
  <si>
    <t>Apoyo Ambiental</t>
  </si>
  <si>
    <t>a) Realizar apoyo y seguimiento a las tareas de cada una delas actividades desarrollas en campo
b) Verificar, revisar y validar que los beneficiarios utiliceny conserven  los activos entregados en debida formas</t>
  </si>
  <si>
    <t xml:space="preserve">Fertilizante orgánico líquido </t>
  </si>
  <si>
    <t>obtenido mediante un complejo proceso de extracción, concentración y estabilización que garantiza unos altos contenidos de nutrientes y de sustancias húmicas.  Posee una gran cantidad de coloides orgánicos en estado líquido.</t>
  </si>
  <si>
    <t>Profesional Categoria 6: Especialista, con pregarado areas de la ingenieria agronomica y/o forestal y/o agroforestal y/o ambiental y/o afines.</t>
  </si>
  <si>
    <t>Profesional Categoria 3: Titulo profesional, tarjeta profesional o matricula profesional en los casos de Ley, con titulo de posgrado en la modalidad de especialización. (Profsional en áreas del conocimiento de ingenieria forestal y/o agroforestal y/o agronómica y/o ambiental y/o biologo y/o afines</t>
  </si>
  <si>
    <t>Tecnico Categoria 3: Técnico en áreas del cocimiento de las ciencias agrarias y/o agropecuarias y/o forestales y/o ecologia y/o  biologia y/o afines .</t>
  </si>
  <si>
    <t>Profesional Categoria 3: pregrado  biologia y/o agronomía y/o ingeniería agronómica y/o ambiental y/o ciencias sociales y/o afines, con experienciamayor a 24 meses.</t>
  </si>
  <si>
    <t>Proesional Categoria 3:  pregrado en áreas de conocimiento de las ciencias en biologia y/o Ingeniería agronómica y/o ambiental y/o forestal y/o administrativas y/o ciencias  sociales y/o afines con experiencia mayor a 24 meses.</t>
  </si>
  <si>
    <t>Profesional Categoria 3: Titulo profesional, tarjeta profesional o matricula profesional en los casos de Ley, con titulo de posgrado en la modalidad de especialización. (Profesional en áreas de las ciencias sociales, humanas o afinez)</t>
  </si>
  <si>
    <t>Profesional con experiencia en procesos de acompamiento social para el sector productivo y/o ambiental entre 13 a 20 meses.</t>
  </si>
  <si>
    <t>Experiencia en procesos en el seguimiento de tareas en campo, entre 13 a 20 meses.</t>
  </si>
  <si>
    <t>Profesional Categoria 8:  Profesional especializado,  con pregrado en  administración de empresas, ingeniería industrial, ingeniería agronómica, ingeniería agropecuaria, ingeniería agroforestal, ingeniería agroecología o afines</t>
  </si>
  <si>
    <t>Experiencia en gerencia de proyectos y/o direccion de proyectos , planificacion, ejeucion y elaboracion de informes, 48 a 60 meses de experiencia profesional general.</t>
  </si>
  <si>
    <t>Experiencia en la ejecución financiera de las actividades y administrativas  de proyectos, elaboración de informes financieros, en control de flujos de caja conforme a desembolsos y costos del proyecto, experiencia de 24 a 30 meses profesional general.</t>
  </si>
  <si>
    <t>Experiencia en la coordinación jurídica de procesos  contractuales , proyección y elaboración de contratos, actas, oficios y documentos de contenido jurídico, respuestas a derechos de petición, requerimientos y/o quejas, de 24 a 30 meses de experiencia profesional general.</t>
  </si>
  <si>
    <t>Profesional con experiencia en la ejecucion de proyectos y/o tareas afines y/o seguimiento a entregables y/o formulacion de proyectos o afines, 36 a 48 meses de experiencia profesional.</t>
  </si>
  <si>
    <t>Profesional Categoria 7 : Especialista en gerencia de proyectos o afines, con pregrado en el área del conocimiento de las ciencias sociales y humanas y afines, ingeniería Civil, Bellas artes.</t>
  </si>
  <si>
    <t>Proesional Categoria 5: Profesional Especializado, con pregrado en el área del conocimiento de las ciencias sociales y/o humanas y/o afines.</t>
  </si>
  <si>
    <t>Tecico Categoria 2: Tecnico  en áreas de la economía y/o administración y/o contaduría y/o afines</t>
  </si>
  <si>
    <t>Profsional Categoria 5: Profesional Especializado con pregrado  en áreas de la economía y/o administración y/o administración de empresas comerciales y/o contaduría y/o afines.</t>
  </si>
  <si>
    <t>Profesional Categoria 1: profesional en áreas del conocimiento de las ciencias sociales y/o humanas y/o trabajo social,  y/o fines</t>
  </si>
  <si>
    <t>Profesional Categoria 3:  profesional con pregrado en  administración de empresas y/o administracion de empresas comerciales y/o Ingenierias y/o zootecnia y/o contaduria</t>
  </si>
  <si>
    <t>Profesional Categoria 3: profesional con pregrado en  áreas del conocimiento: ciencias sociales y humanas, ingenieria civil, bellas artes, ciencias de la educación, ciencias agronomicas o afines.</t>
  </si>
  <si>
    <t>Composición química: N 18.7%; P205 4%; K20 18.8%; MgO 3%; S 1.8%; So3 4.5%; B 0.1%;  Zn 0.01%, Bulto por 50 kg.</t>
  </si>
  <si>
    <t>Composición química: Fosforo total 21%; Calcio total 32%; Silicio total 16%; Carbono orgánico 5%, Bulto por 50 kg.</t>
  </si>
  <si>
    <t>Legajador A-Z plastificado, Paquete x 12</t>
  </si>
  <si>
    <t>Ganchos Cosedora, x caja</t>
  </si>
  <si>
    <t>Sobres de manila, paquete x 100</t>
  </si>
  <si>
    <t>Clips metálicos mariposa, x caja</t>
  </si>
  <si>
    <t>Papel para fotocopia, tamaño carta, caha x 10 resmas</t>
  </si>
  <si>
    <t>Marcador permanente, caja x 4</t>
  </si>
  <si>
    <t>Bolígrafo negro, caja x 12</t>
  </si>
  <si>
    <t>Lápices de mina negra, caja x 12</t>
  </si>
  <si>
    <t>Marcador Permanente</t>
  </si>
  <si>
    <t xml:space="preserve"> Tamaño Oficio</t>
  </si>
  <si>
    <t>VALOR UNITARIO IVA INCLUIDO</t>
  </si>
  <si>
    <t xml:space="preserve">VALOR UNITARIO SIN  IVA </t>
  </si>
  <si>
    <t>IVA</t>
  </si>
  <si>
    <t>VALOR UNA (1) HECTAREA</t>
  </si>
  <si>
    <t>TOTAL HECTAREAS A ESTABLECER</t>
  </si>
  <si>
    <t>Actividad No. 2: Establecer sistemas de uso sostenible - Parte A</t>
  </si>
  <si>
    <t>TOTAL HECTAREAS A ESTABLECER - PARTE B</t>
  </si>
  <si>
    <t>SUBTOTAL ACTIVIDAD  2 B</t>
  </si>
  <si>
    <t>TOTAL HECTAREAS A ESTABLECER PARTE A</t>
  </si>
  <si>
    <t>SUBTOTAL ACTIVIDAD  2 A</t>
  </si>
  <si>
    <t>TOTAL ACTIVIDAD  1</t>
  </si>
  <si>
    <t>TOTAL ACTIVIDAD 2</t>
  </si>
  <si>
    <t>VALOR UN MANTENIMIENTO POR HECTAREA</t>
  </si>
  <si>
    <t>VALOR TOTAL DE TRES (3) MANTENIMIENTOS POR HECTAREA</t>
  </si>
  <si>
    <t>TOTAL HECTAREAS HACER MANTENIMIENTO</t>
  </si>
  <si>
    <t>TOTAL ACTIVIDAD 3</t>
  </si>
  <si>
    <t>Actividad No. 2: Establecer sistemas de uso sostenible - Parte B</t>
  </si>
  <si>
    <t>La comunidad  beneficiaria del proyecto sera la encarda de realizar las actividades de establecimiento de acuerdo con el documento tecnico numeral 17.2. Actividad No. 2: Establecer sistemas de uso sostenible.</t>
  </si>
  <si>
    <t>La comunidad  beneficiaria del proyecto sera la encarda de realizar las actividades de establecimiento de acuerdo con el documento tecnico numeral 17.1. Actividad No. 3: Realizar mantenimiento a sistema de restauración ecológica.</t>
  </si>
  <si>
    <t>La comunidad  beneficiaria del proyecto sera la encarda de realizar las actividades de establecimiento de acuerdo con el documento tecnico numeral 17.1. Actividad No. 1: Establecer Sistema de Restauración Ecológica.</t>
  </si>
  <si>
    <t>VALOR UNITARIO BASE +F.M.+IVA</t>
  </si>
  <si>
    <t>VALOR UNITARIO SIN IVA NI F.M.</t>
  </si>
  <si>
    <t>IVA/GRAVAMENES</t>
  </si>
  <si>
    <t>TOTAL ACTIVIDAD 4</t>
  </si>
  <si>
    <t>TOTAL ACTIVIDAD 5</t>
  </si>
  <si>
    <t>TOTAL ACTIVIDAD 6</t>
  </si>
  <si>
    <t>TOTAL ACTIVIDAD 7</t>
  </si>
  <si>
    <t>SUBTOTAL ACTIVIDAD 7 A</t>
  </si>
  <si>
    <t>SUBTOTAL ACTIVIDAD 7 B</t>
  </si>
  <si>
    <t>TOTAL ACTIVIDAD 8</t>
  </si>
  <si>
    <t>TOTAL ACTIVIDAD 9</t>
  </si>
  <si>
    <t>TOTAL ACTIVIDAD 10</t>
  </si>
  <si>
    <t xml:space="preserve">Actividad No. 10. Realizar la Administracion. </t>
  </si>
  <si>
    <t>FACTOR MULTIPLICADOR</t>
  </si>
  <si>
    <t>ANEXO 3 PROPUESTA ECONOMICA</t>
  </si>
  <si>
    <t xml:space="preserve">
Yo, , en mi calidad de representante legal de la __________________________________, manifiesto que el valor total de la propuesta es de XXXXXXXXXXXXXXXXXXXXXXXXXXXXXXXXXXXXXXXXXXXX ($XXXXXXXXXXXX) y que dicho valor incluye todos y cada uno de los costos, impuestos y cualquier otro valor que pudiere generarse por el cumplimiento del contrato en caso de ser adjudicado a nuestra firma, de acuerdo con lo señalado a continuación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</si>
</sst>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quot;$&quot;\ #,##0"/>
    <numFmt numFmtId="166" formatCode="0\ &quot;Horas&quot;"/>
    <numFmt numFmtId="167" formatCode="0\ &quot;Dias&quot;"/>
    <numFmt numFmtId="168" formatCode="0\ &quot;Documento&quot;"/>
    <numFmt numFmtId="169" formatCode="0\ &quot;Viaje&quot;"/>
    <numFmt numFmtId="170" formatCode="0\ &quot;Vez&quot;"/>
    <numFmt numFmtId="171" formatCode="[$$-240A]\ #,##0"/>
    <numFmt numFmtId="172" formatCode="[$$-240A]\ #,##0;\-[$$-240A]\ #,##0"/>
    <numFmt numFmtId="173" formatCode="0\ &quot;Meses&quot;"/>
    <numFmt numFmtId="174" formatCode="&quot;$&quot;\ #,##0.00"/>
    <numFmt numFmtId="175" formatCode="[$$-240A]\ #,##0.00;\-[$$-240A]\ #,##0.00"/>
    <numFmt numFmtId="176" formatCode="_ * #,##0.00_ ;_ * \-#,##0.00_ ;_ * &quot;-&quot;??_ ;_ @_ "/>
    <numFmt numFmtId="177" formatCode="_-&quot;$&quot;\ * #,##0.00_-;\-&quot;$&quot;\ * #,##0.00_-;_-&quot;$&quot;\ * &quot;-&quot;_-;_-@"/>
    <numFmt numFmtId="178" formatCode="0\ &quot;Arboles&quot;"/>
    <numFmt numFmtId="179" formatCode="0.0\ &quot;Grs&quot;"/>
    <numFmt numFmtId="180" formatCode="0\ &quot;Mts&quot;"/>
    <numFmt numFmtId="181" formatCode="0\ &quot;ml&quot;"/>
    <numFmt numFmtId="182" formatCode="0\ &quot;Ha&quot;"/>
    <numFmt numFmtId="183" formatCode="0.0\ &quot;ml&quot;"/>
    <numFmt numFmtId="184" formatCode="0\ &quot;Grs&quot;"/>
  </numFmts>
  <fonts count="29" x14ac:knownFonts="1">
    <font>
      <sz val="10"/>
      <color theme="1"/>
      <name val="Calibri"/>
      <family val="2"/>
      <scheme val="minor"/>
    </font>
    <font>
      <sz val="11"/>
      <color theme="1"/>
      <name val="Calibri"/>
      <family val="2"/>
      <scheme val="minor"/>
    </font>
    <font>
      <sz val="11"/>
      <color theme="1"/>
      <name val="Calibri"/>
      <family val="2"/>
      <scheme val="minor"/>
    </font>
    <font>
      <sz val="10"/>
      <name val="Arial"/>
      <family val="2"/>
    </font>
    <font>
      <sz val="12"/>
      <color theme="1"/>
      <name val="Calibri"/>
      <family val="2"/>
      <scheme val="minor"/>
    </font>
    <font>
      <sz val="10"/>
      <color theme="1"/>
      <name val="Calibri"/>
      <family val="2"/>
      <scheme val="minor"/>
    </font>
    <font>
      <sz val="12"/>
      <color theme="1"/>
      <name val="Arial"/>
      <family val="2"/>
    </font>
    <font>
      <sz val="10"/>
      <color theme="1"/>
      <name val="Arial Narrow"/>
      <family val="2"/>
    </font>
    <font>
      <b/>
      <sz val="10"/>
      <name val="Arial Narrow"/>
      <family val="2"/>
    </font>
    <font>
      <sz val="10"/>
      <name val="Arial Narrow"/>
      <family val="2"/>
    </font>
    <font>
      <sz val="10"/>
      <color indexed="8"/>
      <name val="Arial Narrow"/>
      <family val="2"/>
    </font>
    <font>
      <b/>
      <sz val="10"/>
      <color theme="1"/>
      <name val="Arial Narrow"/>
      <family val="2"/>
    </font>
    <font>
      <b/>
      <sz val="14"/>
      <name val="Arial Narrow"/>
      <family val="2"/>
    </font>
    <font>
      <sz val="8"/>
      <color theme="1"/>
      <name val="Arial Narrow"/>
      <family val="2"/>
    </font>
    <font>
      <b/>
      <sz val="11"/>
      <color theme="1"/>
      <name val="Arial Narrow"/>
      <family val="2"/>
    </font>
    <font>
      <b/>
      <u/>
      <sz val="14"/>
      <name val="Arial Narrow"/>
      <family val="2"/>
    </font>
    <font>
      <b/>
      <u/>
      <sz val="12"/>
      <color indexed="8"/>
      <name val="Arial Narrow"/>
      <family val="2"/>
    </font>
    <font>
      <b/>
      <sz val="12"/>
      <color indexed="8"/>
      <name val="Arial Narrow"/>
      <family val="2"/>
    </font>
    <font>
      <sz val="12"/>
      <color indexed="8"/>
      <name val="Arial Narrow"/>
      <family val="2"/>
    </font>
    <font>
      <b/>
      <sz val="11"/>
      <color indexed="8"/>
      <name val="Arial Narrow"/>
      <family val="2"/>
    </font>
    <font>
      <sz val="10"/>
      <color rgb="FF000000"/>
      <name val="Arial Narrow"/>
      <family val="2"/>
    </font>
    <font>
      <sz val="7"/>
      <color theme="1"/>
      <name val="Arial Narrow"/>
      <family val="2"/>
    </font>
    <font>
      <b/>
      <sz val="16"/>
      <color theme="1"/>
      <name val="Arial Narrow"/>
      <family val="2"/>
    </font>
    <font>
      <b/>
      <sz val="18"/>
      <color theme="1"/>
      <name val="Arial Narrow"/>
      <family val="2"/>
    </font>
    <font>
      <b/>
      <sz val="16"/>
      <name val="Arial Narrow"/>
      <family val="2"/>
    </font>
    <font>
      <sz val="16"/>
      <color theme="1"/>
      <name val="Calibri"/>
      <family val="2"/>
      <scheme val="minor"/>
    </font>
    <font>
      <b/>
      <sz val="16"/>
      <color indexed="8"/>
      <name val="Arial Narrow"/>
      <family val="2"/>
    </font>
    <font>
      <b/>
      <sz val="18"/>
      <color theme="1"/>
      <name val="Calibri"/>
      <family val="2"/>
      <scheme val="minor"/>
    </font>
    <font>
      <sz val="11"/>
      <color theme="1"/>
      <name val="Arial"/>
      <family val="2"/>
    </font>
  </fonts>
  <fills count="7">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rgb="FF00B0F0"/>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top/>
      <bottom style="medium">
        <color indexed="64"/>
      </bottom>
      <diagonal/>
    </border>
    <border>
      <left/>
      <right/>
      <top style="medium">
        <color indexed="64"/>
      </top>
      <bottom/>
      <diagonal/>
    </border>
  </borders>
  <cellStyleXfs count="16">
    <xf numFmtId="0" fontId="0" fillId="0" borderId="0"/>
    <xf numFmtId="0" fontId="3" fillId="0" borderId="0"/>
    <xf numFmtId="0" fontId="4" fillId="0" borderId="0"/>
    <xf numFmtId="41" fontId="5"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44" fontId="2" fillId="0" borderId="0" applyFont="0" applyFill="0" applyBorder="0" applyAlignment="0" applyProtection="0"/>
    <xf numFmtId="43" fontId="5" fillId="0" borderId="0" applyFont="0" applyFill="0" applyBorder="0" applyAlignment="0" applyProtection="0"/>
    <xf numFmtId="42" fontId="5" fillId="0" borderId="0" applyFont="0" applyFill="0" applyBorder="0" applyAlignment="0" applyProtection="0"/>
    <xf numFmtId="0" fontId="1" fillId="0" borderId="0"/>
    <xf numFmtId="43" fontId="1" fillId="0" borderId="0" applyFont="0" applyFill="0" applyBorder="0" applyAlignment="0" applyProtection="0"/>
    <xf numFmtId="0" fontId="6" fillId="0" borderId="0"/>
    <xf numFmtId="176" fontId="3" fillId="0" borderId="0" applyFont="0" applyFill="0" applyBorder="0" applyAlignment="0" applyProtection="0"/>
    <xf numFmtId="9" fontId="3" fillId="0" borderId="0" applyFont="0" applyFill="0" applyBorder="0" applyAlignment="0" applyProtection="0"/>
    <xf numFmtId="0" fontId="5" fillId="0" borderId="0"/>
  </cellStyleXfs>
  <cellXfs count="292">
    <xf numFmtId="0" fontId="0" fillId="0" borderId="0" xfId="0"/>
    <xf numFmtId="43" fontId="0" fillId="0" borderId="0" xfId="8" applyFont="1"/>
    <xf numFmtId="0" fontId="7" fillId="0" borderId="4" xfId="0" applyFont="1" applyBorder="1" applyAlignment="1">
      <alignment horizontal="center" vertical="center" wrapText="1"/>
    </xf>
    <xf numFmtId="0" fontId="8" fillId="5" borderId="1" xfId="0" applyFont="1" applyFill="1" applyBorder="1" applyAlignment="1">
      <alignment horizontal="center" vertical="center" wrapText="1"/>
    </xf>
    <xf numFmtId="3" fontId="8" fillId="5" borderId="1" xfId="0" applyNumberFormat="1" applyFont="1" applyFill="1" applyBorder="1" applyAlignment="1">
      <alignment horizontal="center" vertical="center" wrapText="1"/>
    </xf>
    <xf numFmtId="0" fontId="9" fillId="0" borderId="1" xfId="0" applyFont="1" applyBorder="1" applyAlignment="1">
      <alignment horizontal="center" vertical="center" wrapText="1"/>
    </xf>
    <xf numFmtId="3" fontId="9"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178" fontId="7" fillId="0" borderId="1" xfId="0" applyNumberFormat="1" applyFont="1" applyBorder="1" applyAlignment="1">
      <alignment horizontal="center" vertical="center"/>
    </xf>
    <xf numFmtId="179" fontId="7" fillId="0" borderId="1" xfId="0" applyNumberFormat="1" applyFont="1" applyBorder="1" applyAlignment="1">
      <alignment horizontal="center" vertical="center" wrapText="1"/>
    </xf>
    <xf numFmtId="181" fontId="7" fillId="0" borderId="1" xfId="0" applyNumberFormat="1" applyFont="1" applyBorder="1" applyAlignment="1">
      <alignment horizontal="center" vertical="center" wrapText="1"/>
    </xf>
    <xf numFmtId="172" fontId="9" fillId="0" borderId="1" xfId="0" applyNumberFormat="1" applyFont="1" applyBorder="1" applyAlignment="1">
      <alignment horizontal="center" vertical="center" wrapText="1"/>
    </xf>
    <xf numFmtId="178" fontId="7" fillId="0" borderId="1" xfId="0" applyNumberFormat="1" applyFont="1" applyBorder="1" applyAlignment="1">
      <alignment horizontal="center" vertical="center" wrapText="1"/>
    </xf>
    <xf numFmtId="180" fontId="7" fillId="0" borderId="1" xfId="0" applyNumberFormat="1" applyFont="1" applyBorder="1" applyAlignment="1">
      <alignment horizontal="center" vertical="center" wrapText="1"/>
    </xf>
    <xf numFmtId="0" fontId="7" fillId="0" borderId="0" xfId="0" applyFont="1"/>
    <xf numFmtId="0" fontId="7" fillId="0" borderId="1" xfId="0" applyFont="1" applyBorder="1" applyAlignment="1">
      <alignment vertical="center" wrapText="1"/>
    </xf>
    <xf numFmtId="173" fontId="7" fillId="0" borderId="13" xfId="0" applyNumberFormat="1" applyFont="1" applyBorder="1" applyAlignment="1">
      <alignment horizontal="center" vertical="center"/>
    </xf>
    <xf numFmtId="165" fontId="7" fillId="0" borderId="2" xfId="0" applyNumberFormat="1" applyFont="1" applyBorder="1" applyAlignment="1">
      <alignment horizontal="center" vertical="center" wrapText="1"/>
    </xf>
    <xf numFmtId="165" fontId="7" fillId="0" borderId="1" xfId="0" applyNumberFormat="1" applyFont="1" applyBorder="1" applyAlignment="1">
      <alignment horizontal="center" vertical="center" wrapText="1"/>
    </xf>
    <xf numFmtId="3" fontId="8" fillId="5" borderId="2" xfId="0" applyNumberFormat="1" applyFont="1" applyFill="1" applyBorder="1" applyAlignment="1">
      <alignment horizontal="center" vertical="center" wrapText="1"/>
    </xf>
    <xf numFmtId="0" fontId="13" fillId="0" borderId="1" xfId="0" applyFont="1" applyBorder="1" applyAlignment="1">
      <alignment vertical="center" wrapText="1"/>
    </xf>
    <xf numFmtId="0" fontId="9" fillId="0" borderId="0" xfId="0" applyFont="1" applyAlignment="1">
      <alignment vertical="center"/>
    </xf>
    <xf numFmtId="0" fontId="9" fillId="0" borderId="0" xfId="0" applyFont="1" applyAlignment="1">
      <alignment horizontal="center" vertical="center"/>
    </xf>
    <xf numFmtId="0" fontId="18" fillId="0" borderId="6" xfId="10" applyFont="1" applyBorder="1" applyAlignment="1">
      <alignment horizontal="center" vertical="center"/>
    </xf>
    <xf numFmtId="10" fontId="18" fillId="0" borderId="1" xfId="10" applyNumberFormat="1" applyFont="1" applyBorder="1" applyAlignment="1">
      <alignment horizontal="center" vertical="center"/>
    </xf>
    <xf numFmtId="0" fontId="18" fillId="0" borderId="1" xfId="10" applyFont="1" applyBorder="1" applyAlignment="1">
      <alignment horizontal="center" vertical="center"/>
    </xf>
    <xf numFmtId="43" fontId="18" fillId="0" borderId="7" xfId="8" applyFont="1" applyBorder="1" applyAlignment="1">
      <alignment horizontal="center" vertical="center"/>
    </xf>
    <xf numFmtId="9" fontId="18" fillId="0" borderId="1" xfId="10" applyNumberFormat="1" applyFont="1" applyBorder="1" applyAlignment="1">
      <alignment horizontal="center" vertical="center"/>
    </xf>
    <xf numFmtId="43" fontId="18" fillId="0" borderId="20" xfId="8" applyFont="1" applyBorder="1" applyAlignment="1">
      <alignment horizontal="center" vertical="center"/>
    </xf>
    <xf numFmtId="43" fontId="18" fillId="0" borderId="16" xfId="8" applyFont="1" applyBorder="1" applyAlignment="1">
      <alignment horizontal="center" vertical="center"/>
    </xf>
    <xf numFmtId="1" fontId="7" fillId="0" borderId="1" xfId="0" applyNumberFormat="1" applyFont="1" applyBorder="1" applyAlignment="1">
      <alignment horizontal="center" vertical="center" wrapText="1"/>
    </xf>
    <xf numFmtId="1" fontId="7" fillId="3" borderId="1" xfId="0" applyNumberFormat="1" applyFont="1" applyFill="1" applyBorder="1" applyAlignment="1">
      <alignment horizontal="center" vertical="center"/>
    </xf>
    <xf numFmtId="173" fontId="7" fillId="0" borderId="3" xfId="0" applyNumberFormat="1" applyFont="1" applyBorder="1" applyAlignment="1">
      <alignment horizontal="center" vertical="center"/>
    </xf>
    <xf numFmtId="170" fontId="7" fillId="3" borderId="3" xfId="0" applyNumberFormat="1" applyFont="1" applyFill="1" applyBorder="1" applyAlignment="1">
      <alignment horizontal="center" vertical="center"/>
    </xf>
    <xf numFmtId="0" fontId="7" fillId="0" borderId="1" xfId="0" applyFont="1" applyBorder="1" applyAlignment="1">
      <alignment horizontal="center" vertical="center"/>
    </xf>
    <xf numFmtId="0" fontId="7" fillId="0" borderId="2" xfId="0" applyFont="1" applyBorder="1" applyAlignment="1">
      <alignment vertical="center" wrapText="1"/>
    </xf>
    <xf numFmtId="0" fontId="21" fillId="0" borderId="2" xfId="0" applyFont="1" applyBorder="1" applyAlignment="1">
      <alignment vertical="center" wrapText="1"/>
    </xf>
    <xf numFmtId="1" fontId="7" fillId="0" borderId="2" xfId="0" applyNumberFormat="1" applyFont="1" applyBorder="1" applyAlignment="1">
      <alignment horizontal="center" vertical="center"/>
    </xf>
    <xf numFmtId="173" fontId="7" fillId="0" borderId="2" xfId="0" applyNumberFormat="1" applyFont="1" applyBorder="1" applyAlignment="1">
      <alignment horizontal="center" vertical="center"/>
    </xf>
    <xf numFmtId="0" fontId="21" fillId="0" borderId="1" xfId="0" applyFont="1" applyBorder="1" applyAlignment="1">
      <alignment vertical="center" wrapText="1"/>
    </xf>
    <xf numFmtId="1" fontId="7" fillId="0" borderId="1" xfId="0" applyNumberFormat="1" applyFont="1" applyBorder="1" applyAlignment="1">
      <alignment horizontal="center" vertical="center"/>
    </xf>
    <xf numFmtId="1" fontId="7" fillId="3" borderId="2" xfId="0" applyNumberFormat="1" applyFont="1" applyFill="1" applyBorder="1" applyAlignment="1">
      <alignment horizontal="center" vertical="center"/>
    </xf>
    <xf numFmtId="1" fontId="7" fillId="0" borderId="2" xfId="0" applyNumberFormat="1" applyFont="1" applyBorder="1" applyAlignment="1">
      <alignment horizontal="center" vertical="center" wrapText="1"/>
    </xf>
    <xf numFmtId="166" fontId="7" fillId="0" borderId="2" xfId="0" applyNumberFormat="1" applyFont="1" applyBorder="1" applyAlignment="1">
      <alignment horizontal="center" vertical="center" wrapText="1"/>
    </xf>
    <xf numFmtId="166" fontId="7" fillId="0" borderId="1" xfId="0" applyNumberFormat="1" applyFont="1" applyBorder="1" applyAlignment="1">
      <alignment horizontal="center" vertical="center" wrapText="1"/>
    </xf>
    <xf numFmtId="167" fontId="7" fillId="0" borderId="1" xfId="0" applyNumberFormat="1" applyFont="1" applyBorder="1" applyAlignment="1">
      <alignment horizontal="center" vertical="center"/>
    </xf>
    <xf numFmtId="168" fontId="7" fillId="0" borderId="1" xfId="0" applyNumberFormat="1" applyFont="1" applyBorder="1" applyAlignment="1">
      <alignment horizontal="center" vertical="center" wrapText="1"/>
    </xf>
    <xf numFmtId="170" fontId="7" fillId="0" borderId="1" xfId="0" applyNumberFormat="1" applyFont="1" applyBorder="1" applyAlignment="1">
      <alignment horizontal="center" vertical="center"/>
    </xf>
    <xf numFmtId="0" fontId="14" fillId="5" borderId="1" xfId="0" applyFont="1" applyFill="1" applyBorder="1" applyAlignment="1">
      <alignment horizontal="center" vertical="center" wrapText="1"/>
    </xf>
    <xf numFmtId="173" fontId="7" fillId="0" borderId="1" xfId="0" applyNumberFormat="1" applyFont="1" applyBorder="1" applyAlignment="1">
      <alignment horizontal="center" vertical="center"/>
    </xf>
    <xf numFmtId="0" fontId="7" fillId="0" borderId="1" xfId="15" applyFont="1" applyBorder="1" applyAlignment="1">
      <alignment horizontal="center" vertical="center" wrapText="1"/>
    </xf>
    <xf numFmtId="169" fontId="7" fillId="0" borderId="1" xfId="0" applyNumberFormat="1" applyFont="1" applyBorder="1" applyAlignment="1">
      <alignment horizontal="center" vertical="center"/>
    </xf>
    <xf numFmtId="183" fontId="7" fillId="0" borderId="1" xfId="0" applyNumberFormat="1" applyFont="1" applyBorder="1" applyAlignment="1">
      <alignment horizontal="center" vertical="center" wrapText="1"/>
    </xf>
    <xf numFmtId="184" fontId="7" fillId="0" borderId="1" xfId="0" applyNumberFormat="1" applyFont="1" applyBorder="1" applyAlignment="1">
      <alignment horizontal="center" vertical="center" wrapText="1"/>
    </xf>
    <xf numFmtId="0" fontId="14" fillId="5" borderId="2" xfId="0" applyFont="1" applyFill="1" applyBorder="1" applyAlignment="1">
      <alignment horizontal="center" vertical="center" wrapText="1"/>
    </xf>
    <xf numFmtId="0" fontId="17" fillId="5" borderId="1" xfId="10" applyFont="1" applyFill="1" applyBorder="1" applyAlignment="1">
      <alignment horizontal="center" vertical="center"/>
    </xf>
    <xf numFmtId="0" fontId="14" fillId="5" borderId="1" xfId="10" applyFont="1" applyFill="1" applyBorder="1" applyAlignment="1">
      <alignment horizontal="center" vertical="center" wrapText="1"/>
    </xf>
    <xf numFmtId="0" fontId="11" fillId="5" borderId="1" xfId="0" applyFont="1" applyFill="1" applyBorder="1" applyAlignment="1">
      <alignment horizontal="center" vertical="center" wrapText="1"/>
    </xf>
    <xf numFmtId="0" fontId="20" fillId="0" borderId="1" xfId="0" applyFont="1" applyBorder="1" applyAlignment="1">
      <alignment horizontal="center" vertical="center" wrapText="1"/>
    </xf>
    <xf numFmtId="0" fontId="14" fillId="5" borderId="23" xfId="0" applyFont="1" applyFill="1" applyBorder="1" applyAlignment="1">
      <alignment horizontal="center" vertical="center" wrapText="1"/>
    </xf>
    <xf numFmtId="0" fontId="14" fillId="5" borderId="6" xfId="0" applyFont="1" applyFill="1" applyBorder="1" applyAlignment="1">
      <alignment horizontal="center" vertical="center" wrapText="1"/>
    </xf>
    <xf numFmtId="0" fontId="14" fillId="5" borderId="7" xfId="0" applyFont="1" applyFill="1" applyBorder="1" applyAlignment="1">
      <alignment horizontal="center" vertical="center" wrapText="1"/>
    </xf>
    <xf numFmtId="171" fontId="0" fillId="0" borderId="0" xfId="0" applyNumberFormat="1" applyAlignment="1">
      <alignment horizontal="center" vertical="center"/>
    </xf>
    <xf numFmtId="43" fontId="0" fillId="0" borderId="0" xfId="0" applyNumberFormat="1"/>
    <xf numFmtId="0" fontId="8" fillId="5" borderId="6" xfId="0" applyFont="1" applyFill="1" applyBorder="1" applyAlignment="1">
      <alignment horizontal="center" vertical="center" wrapText="1"/>
    </xf>
    <xf numFmtId="3" fontId="8" fillId="5" borderId="7" xfId="0" applyNumberFormat="1" applyFont="1" applyFill="1" applyBorder="1" applyAlignment="1">
      <alignment horizontal="center" vertical="center" wrapText="1"/>
    </xf>
    <xf numFmtId="0" fontId="9" fillId="3" borderId="6" xfId="0" applyFont="1" applyFill="1" applyBorder="1" applyAlignment="1">
      <alignment vertical="center" wrapText="1"/>
    </xf>
    <xf numFmtId="175" fontId="9" fillId="0" borderId="7" xfId="0" applyNumberFormat="1" applyFont="1" applyBorder="1" applyAlignment="1">
      <alignment horizontal="center" vertical="center" wrapText="1"/>
    </xf>
    <xf numFmtId="0" fontId="10" fillId="3" borderId="6" xfId="0" applyFont="1" applyFill="1" applyBorder="1" applyAlignment="1">
      <alignment vertical="center" wrapText="1"/>
    </xf>
    <xf numFmtId="0" fontId="7" fillId="0" borderId="6" xfId="0" applyFont="1" applyBorder="1" applyAlignment="1">
      <alignment horizontal="center" vertical="center" wrapText="1"/>
    </xf>
    <xf numFmtId="175" fontId="7" fillId="0" borderId="7" xfId="0" applyNumberFormat="1" applyFont="1" applyBorder="1" applyAlignment="1">
      <alignment horizontal="center" vertical="center" wrapText="1"/>
    </xf>
    <xf numFmtId="175" fontId="11" fillId="0" borderId="7" xfId="0" applyNumberFormat="1" applyFont="1" applyBorder="1" applyAlignment="1">
      <alignment horizontal="center" vertical="center" wrapText="1"/>
    </xf>
    <xf numFmtId="0" fontId="7" fillId="0" borderId="21" xfId="0" applyFont="1" applyBorder="1" applyAlignment="1">
      <alignment wrapText="1"/>
    </xf>
    <xf numFmtId="0" fontId="7" fillId="0" borderId="0" xfId="0" applyFont="1" applyAlignment="1">
      <alignment wrapText="1"/>
    </xf>
    <xf numFmtId="0" fontId="0" fillId="0" borderId="22" xfId="0" applyBorder="1"/>
    <xf numFmtId="172" fontId="9" fillId="0" borderId="7" xfId="0" applyNumberFormat="1" applyFont="1" applyBorder="1" applyAlignment="1">
      <alignment horizontal="center" vertical="center" wrapText="1"/>
    </xf>
    <xf numFmtId="172" fontId="7" fillId="0" borderId="22" xfId="0" applyNumberFormat="1" applyFont="1" applyBorder="1" applyAlignment="1">
      <alignment wrapText="1"/>
    </xf>
    <xf numFmtId="182" fontId="7" fillId="0" borderId="7" xfId="0" applyNumberFormat="1" applyFont="1" applyBorder="1" applyAlignment="1">
      <alignment horizontal="center" vertical="center" wrapText="1"/>
    </xf>
    <xf numFmtId="0" fontId="0" fillId="0" borderId="21" xfId="0" applyBorder="1"/>
    <xf numFmtId="172" fontId="7" fillId="0" borderId="7" xfId="0" applyNumberFormat="1" applyFont="1" applyBorder="1" applyAlignment="1">
      <alignment horizontal="center" vertical="center" wrapText="1"/>
    </xf>
    <xf numFmtId="175" fontId="8" fillId="0" borderId="7" xfId="0" applyNumberFormat="1" applyFont="1" applyBorder="1" applyAlignment="1">
      <alignment horizontal="center" vertical="center" wrapText="1"/>
    </xf>
    <xf numFmtId="0" fontId="7" fillId="0" borderId="6" xfId="0" applyFont="1" applyBorder="1" applyAlignment="1">
      <alignment horizontal="left" vertical="center" wrapText="1"/>
    </xf>
    <xf numFmtId="0" fontId="7" fillId="3" borderId="6" xfId="0" applyFont="1" applyFill="1" applyBorder="1" applyAlignment="1">
      <alignment horizontal="left" vertical="center" wrapText="1"/>
    </xf>
    <xf numFmtId="0" fontId="9" fillId="3" borderId="35" xfId="0" applyFont="1" applyFill="1" applyBorder="1" applyAlignment="1">
      <alignment vertical="center" wrapText="1"/>
    </xf>
    <xf numFmtId="3" fontId="9" fillId="0" borderId="6" xfId="0" applyNumberFormat="1" applyFont="1" applyBorder="1" applyAlignment="1">
      <alignment horizontal="left" vertical="center" wrapText="1"/>
    </xf>
    <xf numFmtId="177" fontId="7" fillId="0" borderId="6" xfId="0" applyNumberFormat="1" applyFont="1" applyBorder="1" applyAlignment="1">
      <alignment horizontal="left" vertical="center" wrapText="1"/>
    </xf>
    <xf numFmtId="0" fontId="0" fillId="0" borderId="6" xfId="0" applyBorder="1" applyAlignment="1">
      <alignment vertical="center" wrapText="1"/>
    </xf>
    <xf numFmtId="0" fontId="7" fillId="0" borderId="7" xfId="0" applyFont="1" applyBorder="1" applyAlignment="1">
      <alignment horizontal="center" vertical="center" wrapText="1"/>
    </xf>
    <xf numFmtId="0" fontId="25" fillId="0" borderId="21" xfId="0" applyFont="1" applyBorder="1"/>
    <xf numFmtId="0" fontId="25" fillId="0" borderId="0" xfId="0" applyFont="1"/>
    <xf numFmtId="3" fontId="8" fillId="5" borderId="24" xfId="0" applyNumberFormat="1" applyFont="1" applyFill="1" applyBorder="1" applyAlignment="1">
      <alignment horizontal="center" vertical="center" wrapText="1"/>
    </xf>
    <xf numFmtId="0" fontId="7" fillId="0" borderId="6" xfId="0" applyFont="1" applyBorder="1" applyAlignment="1">
      <alignment vertical="center" wrapText="1"/>
    </xf>
    <xf numFmtId="0" fontId="7" fillId="0" borderId="22" xfId="0" applyFont="1" applyBorder="1"/>
    <xf numFmtId="172" fontId="7" fillId="0" borderId="0" xfId="0" applyNumberFormat="1" applyFont="1" applyAlignment="1">
      <alignment wrapText="1"/>
    </xf>
    <xf numFmtId="0" fontId="7" fillId="0" borderId="21" xfId="0" applyFont="1" applyBorder="1"/>
    <xf numFmtId="0" fontId="11" fillId="5" borderId="6" xfId="0" applyFont="1" applyFill="1" applyBorder="1" applyAlignment="1">
      <alignment horizontal="center" vertical="center" wrapText="1"/>
    </xf>
    <xf numFmtId="165" fontId="7" fillId="0" borderId="24" xfId="0" applyNumberFormat="1" applyFont="1" applyBorder="1" applyAlignment="1">
      <alignment horizontal="center" vertical="center"/>
    </xf>
    <xf numFmtId="165" fontId="7" fillId="0" borderId="7" xfId="0" applyNumberFormat="1" applyFont="1" applyBorder="1" applyAlignment="1">
      <alignment horizontal="center" vertical="center"/>
    </xf>
    <xf numFmtId="165" fontId="7" fillId="0" borderId="7" xfId="8" applyNumberFormat="1" applyFont="1" applyBorder="1" applyAlignment="1">
      <alignment horizontal="center" vertical="center"/>
    </xf>
    <xf numFmtId="165" fontId="14" fillId="5" borderId="24" xfId="0" applyNumberFormat="1" applyFont="1" applyFill="1" applyBorder="1" applyAlignment="1">
      <alignment horizontal="center" vertical="center" wrapText="1"/>
    </xf>
    <xf numFmtId="0" fontId="7" fillId="0" borderId="23" xfId="0" applyFont="1" applyBorder="1" applyAlignment="1">
      <alignment vertical="center" wrapText="1"/>
    </xf>
    <xf numFmtId="165" fontId="7" fillId="0" borderId="24" xfId="9" applyNumberFormat="1" applyFont="1" applyFill="1" applyBorder="1" applyAlignment="1">
      <alignment horizontal="center" vertical="center" wrapText="1"/>
    </xf>
    <xf numFmtId="165" fontId="7" fillId="3" borderId="7" xfId="9" applyNumberFormat="1" applyFont="1" applyFill="1" applyBorder="1" applyAlignment="1">
      <alignment horizontal="center" vertical="center"/>
    </xf>
    <xf numFmtId="165" fontId="14" fillId="5" borderId="7" xfId="0" applyNumberFormat="1" applyFont="1" applyFill="1" applyBorder="1" applyAlignment="1">
      <alignment horizontal="center" vertical="center" wrapText="1"/>
    </xf>
    <xf numFmtId="174" fontId="14" fillId="5" borderId="24" xfId="0" applyNumberFormat="1" applyFont="1" applyFill="1" applyBorder="1" applyAlignment="1">
      <alignment horizontal="center" vertical="center" wrapText="1"/>
    </xf>
    <xf numFmtId="165" fontId="7" fillId="0" borderId="7" xfId="3" applyNumberFormat="1" applyFont="1" applyFill="1" applyBorder="1" applyAlignment="1">
      <alignment horizontal="center" vertical="center"/>
    </xf>
    <xf numFmtId="165" fontId="7" fillId="0" borderId="7" xfId="3" applyNumberFormat="1" applyFont="1" applyBorder="1" applyAlignment="1">
      <alignment horizontal="center" vertical="center"/>
    </xf>
    <xf numFmtId="165" fontId="7" fillId="0" borderId="7" xfId="0" applyNumberFormat="1" applyFont="1" applyBorder="1" applyAlignment="1">
      <alignment horizontal="center" vertical="center" wrapText="1"/>
    </xf>
    <xf numFmtId="165" fontId="7" fillId="0" borderId="0" xfId="0" applyNumberFormat="1" applyFont="1"/>
    <xf numFmtId="165" fontId="7" fillId="3" borderId="7" xfId="0" applyNumberFormat="1" applyFont="1" applyFill="1" applyBorder="1" applyAlignment="1">
      <alignment horizontal="center" vertical="center"/>
    </xf>
    <xf numFmtId="165" fontId="7" fillId="0" borderId="7" xfId="9" applyNumberFormat="1" applyFont="1" applyFill="1" applyBorder="1" applyAlignment="1">
      <alignment horizontal="center" vertical="center" wrapText="1"/>
    </xf>
    <xf numFmtId="165" fontId="7" fillId="0" borderId="7" xfId="9" applyNumberFormat="1" applyFont="1" applyFill="1" applyBorder="1" applyAlignment="1">
      <alignment horizontal="center" vertical="center"/>
    </xf>
    <xf numFmtId="165" fontId="7" fillId="0" borderId="24" xfId="3" applyNumberFormat="1" applyFont="1" applyFill="1" applyBorder="1" applyAlignment="1">
      <alignment horizontal="center" vertical="center"/>
    </xf>
    <xf numFmtId="165" fontId="20" fillId="0" borderId="7" xfId="0" applyNumberFormat="1" applyFont="1" applyBorder="1" applyAlignment="1">
      <alignment horizontal="center" vertical="center"/>
    </xf>
    <xf numFmtId="0" fontId="11" fillId="5" borderId="7" xfId="0" applyFont="1" applyFill="1" applyBorder="1" applyAlignment="1">
      <alignment horizontal="center" vertical="center" wrapText="1"/>
    </xf>
    <xf numFmtId="0" fontId="7" fillId="0" borderId="22" xfId="0" applyFont="1" applyBorder="1" applyAlignment="1">
      <alignment horizontal="center"/>
    </xf>
    <xf numFmtId="0" fontId="7" fillId="0" borderId="0" xfId="0" applyFont="1" applyAlignment="1">
      <alignment vertical="center"/>
    </xf>
    <xf numFmtId="174" fontId="14" fillId="5" borderId="7" xfId="0" applyNumberFormat="1" applyFont="1" applyFill="1" applyBorder="1" applyAlignment="1">
      <alignment horizontal="center" vertical="center" wrapText="1"/>
    </xf>
    <xf numFmtId="172" fontId="7" fillId="0" borderId="24" xfId="0" applyNumberFormat="1" applyFont="1" applyBorder="1" applyAlignment="1">
      <alignment horizontal="center" vertical="center"/>
    </xf>
    <xf numFmtId="172" fontId="7" fillId="0" borderId="7" xfId="0" applyNumberFormat="1" applyFont="1" applyBorder="1" applyAlignment="1">
      <alignment horizontal="center" vertical="center"/>
    </xf>
    <xf numFmtId="172" fontId="7" fillId="0" borderId="16" xfId="0" applyNumberFormat="1" applyFont="1" applyBorder="1" applyAlignment="1">
      <alignment horizontal="center" vertical="center" wrapText="1"/>
    </xf>
    <xf numFmtId="0" fontId="0" fillId="0" borderId="0" xfId="0" applyAlignment="1">
      <alignment horizontal="left"/>
    </xf>
    <xf numFmtId="0" fontId="0" fillId="0" borderId="40" xfId="0" applyBorder="1" applyAlignment="1">
      <alignment horizontal="left"/>
    </xf>
    <xf numFmtId="0" fontId="27" fillId="0" borderId="27" xfId="0" applyFont="1" applyBorder="1" applyAlignment="1">
      <alignment horizontal="center"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0" fillId="0" borderId="41" xfId="0" applyBorder="1" applyAlignment="1">
      <alignment horizontal="left"/>
    </xf>
    <xf numFmtId="165" fontId="14" fillId="5" borderId="7"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0" fontId="11" fillId="2" borderId="6" xfId="0" applyFont="1" applyFill="1" applyBorder="1" applyAlignment="1">
      <alignment horizontal="center" vertical="center"/>
    </xf>
    <xf numFmtId="0" fontId="11" fillId="2" borderId="1" xfId="0" applyFont="1" applyFill="1" applyBorder="1" applyAlignment="1">
      <alignment horizontal="center" vertical="center"/>
    </xf>
    <xf numFmtId="0" fontId="22" fillId="6" borderId="6" xfId="0" applyFont="1" applyFill="1" applyBorder="1" applyAlignment="1">
      <alignment horizontal="center"/>
    </xf>
    <xf numFmtId="0" fontId="22" fillId="6" borderId="1" xfId="0" applyFont="1" applyFill="1" applyBorder="1" applyAlignment="1">
      <alignment horizontal="center"/>
    </xf>
    <xf numFmtId="0" fontId="22" fillId="6" borderId="27" xfId="0" applyFont="1" applyFill="1" applyBorder="1" applyAlignment="1">
      <alignment horizontal="center" wrapText="1"/>
    </xf>
    <xf numFmtId="0" fontId="22" fillId="6" borderId="28" xfId="0" applyFont="1" applyFill="1" applyBorder="1" applyAlignment="1">
      <alignment horizontal="center" wrapText="1"/>
    </xf>
    <xf numFmtId="0" fontId="22" fillId="6" borderId="29" xfId="0" applyFont="1" applyFill="1" applyBorder="1" applyAlignment="1">
      <alignment horizontal="center" wrapText="1"/>
    </xf>
    <xf numFmtId="0" fontId="14" fillId="2" borderId="6"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1" fillId="0" borderId="6"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7" xfId="0" applyFont="1" applyBorder="1" applyAlignment="1">
      <alignment horizontal="center" vertical="center" wrapText="1"/>
    </xf>
    <xf numFmtId="0" fontId="8" fillId="5" borderId="6"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14" fillId="5" borderId="3" xfId="0" applyFont="1" applyFill="1" applyBorder="1" applyAlignment="1">
      <alignment horizontal="center" vertical="center" wrapText="1"/>
    </xf>
    <xf numFmtId="0" fontId="14" fillId="5" borderId="5" xfId="0" applyFont="1" applyFill="1" applyBorder="1" applyAlignment="1">
      <alignment horizontal="center" vertical="center" wrapText="1"/>
    </xf>
    <xf numFmtId="0" fontId="14" fillId="5" borderId="1" xfId="0" applyFont="1" applyFill="1" applyBorder="1" applyAlignment="1">
      <alignment horizontal="center" vertical="center" wrapText="1"/>
    </xf>
    <xf numFmtId="3" fontId="8" fillId="5" borderId="1" xfId="0" applyNumberFormat="1" applyFont="1" applyFill="1" applyBorder="1" applyAlignment="1">
      <alignment horizontal="center" vertical="center" wrapText="1"/>
    </xf>
    <xf numFmtId="165" fontId="14" fillId="5" borderId="1" xfId="0" applyNumberFormat="1" applyFont="1" applyFill="1" applyBorder="1" applyAlignment="1">
      <alignment horizontal="center" vertical="center" wrapText="1"/>
    </xf>
    <xf numFmtId="0" fontId="14" fillId="0" borderId="6"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7" xfId="0" applyFont="1" applyBorder="1" applyAlignment="1">
      <alignment horizontal="center" vertical="center" wrapText="1"/>
    </xf>
    <xf numFmtId="0" fontId="14" fillId="5" borderId="36" xfId="0" applyFont="1" applyFill="1" applyBorder="1" applyAlignment="1">
      <alignment horizontal="center" vertical="center" wrapText="1"/>
    </xf>
    <xf numFmtId="0" fontId="14" fillId="5" borderId="12" xfId="0" applyFont="1" applyFill="1" applyBorder="1" applyAlignment="1">
      <alignment horizontal="center" vertical="center" wrapText="1"/>
    </xf>
    <xf numFmtId="0" fontId="14" fillId="5" borderId="4" xfId="0" applyFont="1" applyFill="1" applyBorder="1" applyAlignment="1">
      <alignment horizontal="center" vertical="center" wrapText="1"/>
    </xf>
    <xf numFmtId="0" fontId="7" fillId="0" borderId="3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6"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1" xfId="0" applyFont="1" applyBorder="1" applyAlignment="1">
      <alignment horizontal="center" vertical="center" wrapText="1"/>
    </xf>
    <xf numFmtId="0" fontId="14" fillId="5" borderId="23" xfId="0" applyFont="1" applyFill="1" applyBorder="1" applyAlignment="1">
      <alignment horizontal="center" vertical="center" wrapText="1"/>
    </xf>
    <xf numFmtId="0" fontId="14" fillId="5" borderId="2" xfId="0" applyFont="1" applyFill="1" applyBorder="1" applyAlignment="1">
      <alignment horizontal="center" vertical="center" wrapText="1"/>
    </xf>
    <xf numFmtId="0" fontId="14" fillId="5" borderId="6" xfId="0" applyFont="1" applyFill="1" applyBorder="1" applyAlignment="1">
      <alignment horizontal="center" vertical="center" wrapText="1"/>
    </xf>
    <xf numFmtId="0" fontId="7" fillId="0" borderId="23" xfId="0" applyFont="1" applyBorder="1" applyAlignment="1">
      <alignment horizontal="center" vertical="center" wrapText="1"/>
    </xf>
    <xf numFmtId="0" fontId="7" fillId="0" borderId="2" xfId="0" applyFont="1" applyBorder="1" applyAlignment="1">
      <alignment horizontal="center" vertical="center" wrapText="1"/>
    </xf>
    <xf numFmtId="0" fontId="22" fillId="6" borderId="6" xfId="0" applyFont="1" applyFill="1" applyBorder="1" applyAlignment="1">
      <alignment horizontal="center" vertical="center" wrapText="1"/>
    </xf>
    <xf numFmtId="0" fontId="22" fillId="6" borderId="1" xfId="0" applyFont="1" applyFill="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34" xfId="0" applyFont="1" applyBorder="1" applyAlignment="1">
      <alignment horizontal="center" vertical="center" wrapText="1"/>
    </xf>
    <xf numFmtId="0" fontId="14" fillId="2" borderId="33"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4" fillId="2" borderId="5" xfId="0" applyFont="1" applyFill="1" applyBorder="1" applyAlignment="1">
      <alignment horizontal="center" vertical="center" wrapText="1"/>
    </xf>
    <xf numFmtId="165" fontId="14" fillId="5" borderId="20" xfId="0" applyNumberFormat="1" applyFont="1" applyFill="1" applyBorder="1" applyAlignment="1">
      <alignment horizontal="center" vertical="center" wrapText="1"/>
    </xf>
    <xf numFmtId="165" fontId="14" fillId="5" borderId="24" xfId="0" applyNumberFormat="1" applyFont="1" applyFill="1" applyBorder="1" applyAlignment="1">
      <alignment horizontal="center" vertical="center" wrapText="1"/>
    </xf>
    <xf numFmtId="0" fontId="14" fillId="5" borderId="13" xfId="0" applyFont="1" applyFill="1" applyBorder="1" applyAlignment="1">
      <alignment horizontal="center" vertical="center" wrapText="1"/>
    </xf>
    <xf numFmtId="0" fontId="14" fillId="5" borderId="25" xfId="0" applyFont="1" applyFill="1" applyBorder="1" applyAlignment="1">
      <alignment horizontal="center" vertical="center" wrapText="1"/>
    </xf>
    <xf numFmtId="3" fontId="8" fillId="5" borderId="25" xfId="0" applyNumberFormat="1" applyFont="1" applyFill="1" applyBorder="1" applyAlignment="1">
      <alignment horizontal="center" vertical="center" wrapText="1"/>
    </xf>
    <xf numFmtId="3" fontId="8" fillId="5" borderId="2" xfId="0" applyNumberFormat="1" applyFont="1" applyFill="1" applyBorder="1" applyAlignment="1">
      <alignment horizontal="center" vertical="center" wrapText="1"/>
    </xf>
    <xf numFmtId="165" fontId="14" fillId="5" borderId="25" xfId="0" applyNumberFormat="1" applyFont="1" applyFill="1" applyBorder="1" applyAlignment="1">
      <alignment horizontal="center" vertical="center" wrapText="1"/>
    </xf>
    <xf numFmtId="165" fontId="14" fillId="5" borderId="2" xfId="0" applyNumberFormat="1" applyFont="1" applyFill="1" applyBorder="1" applyAlignment="1">
      <alignment horizontal="center" vertical="center" wrapText="1"/>
    </xf>
    <xf numFmtId="0" fontId="14" fillId="2" borderId="36" xfId="0" applyFont="1" applyFill="1" applyBorder="1" applyAlignment="1">
      <alignment horizontal="center" vertical="center" wrapText="1"/>
    </xf>
    <xf numFmtId="0" fontId="14" fillId="2" borderId="11" xfId="0" applyFont="1" applyFill="1" applyBorder="1" applyAlignment="1">
      <alignment horizontal="center" vertical="center" wrapText="1"/>
    </xf>
    <xf numFmtId="0" fontId="14" fillId="2" borderId="12" xfId="0" applyFont="1" applyFill="1" applyBorder="1" applyAlignment="1">
      <alignment horizontal="center" vertical="center" wrapText="1"/>
    </xf>
    <xf numFmtId="0" fontId="14" fillId="0" borderId="25" xfId="0" applyFont="1" applyBorder="1" applyAlignment="1">
      <alignment horizontal="center" vertical="center" wrapText="1"/>
    </xf>
    <xf numFmtId="0" fontId="14" fillId="0" borderId="38"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9" xfId="0" applyFont="1" applyBorder="1" applyAlignment="1">
      <alignment horizontal="center" vertical="center" wrapText="1"/>
    </xf>
    <xf numFmtId="0" fontId="22" fillId="6" borderId="33" xfId="0" applyFont="1" applyFill="1" applyBorder="1" applyAlignment="1">
      <alignment horizontal="center" vertical="center" wrapText="1"/>
    </xf>
    <xf numFmtId="0" fontId="22" fillId="6" borderId="4" xfId="0" applyFont="1" applyFill="1" applyBorder="1" applyAlignment="1">
      <alignment horizontal="center" vertical="center" wrapText="1"/>
    </xf>
    <xf numFmtId="0" fontId="22" fillId="6" borderId="5" xfId="0" applyFont="1" applyFill="1" applyBorder="1" applyAlignment="1">
      <alignment horizontal="center" vertical="center" wrapText="1"/>
    </xf>
    <xf numFmtId="0" fontId="22" fillId="0" borderId="1" xfId="0" applyFont="1" applyBorder="1" applyAlignment="1">
      <alignment horizontal="center" vertical="center" wrapText="1"/>
    </xf>
    <xf numFmtId="0" fontId="22" fillId="0" borderId="7" xfId="0" applyFont="1" applyBorder="1" applyAlignment="1">
      <alignment horizontal="center" vertical="center" wrapText="1"/>
    </xf>
    <xf numFmtId="0" fontId="11" fillId="2" borderId="3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1" fillId="5" borderId="6" xfId="0" applyFont="1" applyFill="1" applyBorder="1" applyAlignment="1">
      <alignment horizontal="center" vertical="center"/>
    </xf>
    <xf numFmtId="0" fontId="11" fillId="5" borderId="1" xfId="0" applyFont="1" applyFill="1" applyBorder="1" applyAlignment="1">
      <alignment horizontal="center" vertical="center"/>
    </xf>
    <xf numFmtId="0" fontId="11" fillId="5" borderId="7"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1" xfId="0" applyFont="1" applyFill="1" applyBorder="1" applyAlignment="1">
      <alignment horizontal="center" vertical="center" wrapText="1"/>
    </xf>
    <xf numFmtId="3" fontId="8" fillId="5" borderId="33" xfId="0" applyNumberFormat="1" applyFont="1" applyFill="1" applyBorder="1" applyAlignment="1">
      <alignment horizontal="center" vertical="center" wrapText="1"/>
    </xf>
    <xf numFmtId="3" fontId="8" fillId="5" borderId="5" xfId="0" applyNumberFormat="1" applyFont="1" applyFill="1" applyBorder="1" applyAlignment="1">
      <alignment horizontal="center" vertical="center" wrapText="1"/>
    </xf>
    <xf numFmtId="3" fontId="8" fillId="5" borderId="3" xfId="0" applyNumberFormat="1" applyFont="1" applyFill="1" applyBorder="1" applyAlignment="1">
      <alignment horizontal="center" vertical="center" wrapText="1"/>
    </xf>
    <xf numFmtId="3" fontId="8" fillId="5" borderId="4" xfId="0" applyNumberFormat="1" applyFont="1" applyFill="1" applyBorder="1" applyAlignment="1">
      <alignment horizontal="center" vertical="center" wrapText="1"/>
    </xf>
    <xf numFmtId="0" fontId="14" fillId="4" borderId="6"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4" fillId="4" borderId="33" xfId="0" applyFont="1" applyFill="1" applyBorder="1" applyAlignment="1">
      <alignment horizontal="center" vertical="center" wrapText="1"/>
    </xf>
    <xf numFmtId="0" fontId="14" fillId="4" borderId="4" xfId="0" applyFont="1" applyFill="1" applyBorder="1" applyAlignment="1">
      <alignment horizontal="center" vertical="center" wrapText="1"/>
    </xf>
    <xf numFmtId="0" fontId="14" fillId="4" borderId="5" xfId="0" applyFont="1" applyFill="1" applyBorder="1" applyAlignment="1">
      <alignment horizontal="center" vertical="center" wrapText="1"/>
    </xf>
    <xf numFmtId="0" fontId="14" fillId="0" borderId="33"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34" xfId="0" applyFont="1" applyBorder="1" applyAlignment="1">
      <alignment horizontal="center" vertical="center" wrapText="1"/>
    </xf>
    <xf numFmtId="0" fontId="24" fillId="6" borderId="6" xfId="0" applyFont="1" applyFill="1" applyBorder="1" applyAlignment="1">
      <alignment horizontal="center" vertical="center" wrapText="1"/>
    </xf>
    <xf numFmtId="0" fontId="24" fillId="6" borderId="1" xfId="0" applyFont="1" applyFill="1" applyBorder="1" applyAlignment="1">
      <alignment horizontal="center" vertical="center" wrapText="1"/>
    </xf>
    <xf numFmtId="0" fontId="14" fillId="5" borderId="35" xfId="0" applyFont="1" applyFill="1" applyBorder="1" applyAlignment="1">
      <alignment horizontal="center" vertical="center" wrapText="1"/>
    </xf>
    <xf numFmtId="0" fontId="14" fillId="5" borderId="9" xfId="0" applyFont="1" applyFill="1" applyBorder="1" applyAlignment="1">
      <alignment horizontal="center" vertical="center" wrapText="1"/>
    </xf>
    <xf numFmtId="0" fontId="14" fillId="5" borderId="10" xfId="0" applyFont="1" applyFill="1" applyBorder="1" applyAlignment="1">
      <alignment horizontal="center" vertical="center" wrapText="1"/>
    </xf>
    <xf numFmtId="0" fontId="14" fillId="5" borderId="11" xfId="0" applyFont="1" applyFill="1" applyBorder="1" applyAlignment="1">
      <alignment horizontal="center" vertical="center" wrapText="1"/>
    </xf>
    <xf numFmtId="0" fontId="14" fillId="2" borderId="6" xfId="0" applyFont="1" applyFill="1" applyBorder="1" applyAlignment="1">
      <alignment horizontal="center" vertical="center"/>
    </xf>
    <xf numFmtId="0" fontId="14" fillId="2" borderId="1" xfId="0" applyFont="1" applyFill="1" applyBorder="1" applyAlignment="1">
      <alignment horizontal="center" vertical="center"/>
    </xf>
    <xf numFmtId="3" fontId="8" fillId="5" borderId="6" xfId="0" applyNumberFormat="1" applyFont="1" applyFill="1" applyBorder="1" applyAlignment="1">
      <alignment horizontal="center" vertical="center" wrapText="1"/>
    </xf>
    <xf numFmtId="0" fontId="23" fillId="6" borderId="33" xfId="0" applyFont="1" applyFill="1" applyBorder="1" applyAlignment="1">
      <alignment horizontal="center" vertical="center" wrapText="1"/>
    </xf>
    <xf numFmtId="0" fontId="23" fillId="6"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2" fillId="2" borderId="6" xfId="0" applyFont="1" applyFill="1" applyBorder="1" applyAlignment="1">
      <alignment horizontal="center" wrapText="1"/>
    </xf>
    <xf numFmtId="0" fontId="12" fillId="2" borderId="1" xfId="0" applyFont="1" applyFill="1" applyBorder="1" applyAlignment="1">
      <alignment horizontal="center" wrapText="1"/>
    </xf>
    <xf numFmtId="0" fontId="12" fillId="6" borderId="6"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10"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8" fillId="2" borderId="3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11" fillId="0" borderId="3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34" xfId="0" applyFont="1" applyBorder="1" applyAlignment="1">
      <alignment horizontal="center" vertical="center" wrapText="1"/>
    </xf>
    <xf numFmtId="0" fontId="24" fillId="6" borderId="6" xfId="0" applyFont="1" applyFill="1" applyBorder="1" applyAlignment="1">
      <alignment horizontal="center" wrapText="1"/>
    </xf>
    <xf numFmtId="0" fontId="24" fillId="6" borderId="1" xfId="0" applyFont="1" applyFill="1" applyBorder="1" applyAlignment="1">
      <alignment horizontal="center" wrapText="1"/>
    </xf>
    <xf numFmtId="0" fontId="26" fillId="6" borderId="6" xfId="0" applyFont="1" applyFill="1" applyBorder="1" applyAlignment="1">
      <alignment horizontal="center" vertical="center" wrapText="1"/>
    </xf>
    <xf numFmtId="0" fontId="26" fillId="6" borderId="1"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9" fillId="0" borderId="1" xfId="0" applyFont="1" applyBorder="1" applyAlignment="1">
      <alignment horizontal="center" vertical="center" wrapText="1"/>
    </xf>
    <xf numFmtId="0" fontId="11" fillId="0" borderId="36"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0" xfId="0" applyFont="1" applyAlignment="1">
      <alignment horizontal="center" vertical="center" wrapText="1"/>
    </xf>
    <xf numFmtId="0" fontId="11" fillId="0" borderId="22" xfId="0" applyFont="1" applyBorder="1" applyAlignment="1">
      <alignment horizontal="center" vertical="center" wrapText="1"/>
    </xf>
    <xf numFmtId="0" fontId="8" fillId="3" borderId="3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34" xfId="0" applyFont="1" applyFill="1" applyBorder="1" applyAlignment="1">
      <alignment horizontal="center" vertical="center" wrapText="1"/>
    </xf>
    <xf numFmtId="0" fontId="13" fillId="0" borderId="1" xfId="0" applyFont="1" applyBorder="1" applyAlignment="1">
      <alignment horizontal="center" vertical="center" wrapText="1"/>
    </xf>
    <xf numFmtId="0" fontId="26" fillId="6" borderId="30" xfId="0" applyFont="1" applyFill="1" applyBorder="1" applyAlignment="1">
      <alignment horizontal="center" vertical="center" wrapText="1"/>
    </xf>
    <xf numFmtId="0" fontId="26" fillId="6" borderId="31" xfId="0" applyFont="1" applyFill="1" applyBorder="1" applyAlignment="1">
      <alignment horizontal="center" vertical="center" wrapText="1"/>
    </xf>
    <xf numFmtId="0" fontId="22" fillId="0" borderId="31" xfId="0" applyFont="1" applyBorder="1" applyAlignment="1">
      <alignment horizontal="center" vertical="center" wrapText="1"/>
    </xf>
    <xf numFmtId="0" fontId="22" fillId="0" borderId="32" xfId="0" applyFont="1" applyBorder="1" applyAlignment="1">
      <alignment horizontal="center" vertical="center" wrapText="1"/>
    </xf>
    <xf numFmtId="0" fontId="15" fillId="2" borderId="9" xfId="0" applyFont="1" applyFill="1" applyBorder="1" applyAlignment="1">
      <alignment horizontal="center" vertical="center"/>
    </xf>
    <xf numFmtId="0" fontId="15" fillId="2" borderId="8"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14" xfId="0" applyFont="1" applyFill="1" applyBorder="1" applyAlignment="1">
      <alignment horizontal="center" vertical="center"/>
    </xf>
    <xf numFmtId="0" fontId="15" fillId="2" borderId="0" xfId="0" applyFont="1" applyFill="1" applyAlignment="1">
      <alignment horizontal="center" vertical="center"/>
    </xf>
    <xf numFmtId="0" fontId="15" fillId="2" borderId="15" xfId="0" applyFont="1" applyFill="1" applyBorder="1" applyAlignment="1">
      <alignment horizontal="center" vertical="center"/>
    </xf>
    <xf numFmtId="0" fontId="15" fillId="2" borderId="13" xfId="0" applyFont="1" applyFill="1" applyBorder="1" applyAlignment="1">
      <alignment horizontal="center" vertical="center"/>
    </xf>
    <xf numFmtId="0" fontId="15" fillId="2" borderId="11" xfId="0" applyFont="1" applyFill="1" applyBorder="1" applyAlignment="1">
      <alignment horizontal="center" vertical="center"/>
    </xf>
    <xf numFmtId="0" fontId="15" fillId="2" borderId="12" xfId="0" applyFont="1" applyFill="1" applyBorder="1" applyAlignment="1">
      <alignment horizontal="center" vertical="center"/>
    </xf>
    <xf numFmtId="0" fontId="8" fillId="0" borderId="9" xfId="0" applyFont="1" applyBorder="1" applyAlignment="1">
      <alignment horizontal="center" vertical="center" wrapText="1"/>
    </xf>
    <xf numFmtId="0" fontId="8" fillId="0" borderId="10" xfId="0" applyFont="1" applyBorder="1" applyAlignment="1">
      <alignment horizontal="center" vertic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8" fillId="0" borderId="13" xfId="0" applyFont="1" applyBorder="1" applyAlignment="1">
      <alignment horizontal="center" vertical="center"/>
    </xf>
    <xf numFmtId="0" fontId="8" fillId="0" borderId="12" xfId="0" applyFont="1" applyBorder="1" applyAlignment="1">
      <alignment horizontal="center" vertical="center"/>
    </xf>
    <xf numFmtId="0" fontId="16" fillId="5" borderId="1" xfId="10" applyFont="1" applyFill="1" applyBorder="1" applyAlignment="1">
      <alignment horizontal="center" vertical="center"/>
    </xf>
    <xf numFmtId="0" fontId="18" fillId="0" borderId="3" xfId="10" applyFont="1" applyBorder="1" applyAlignment="1">
      <alignment horizontal="left" vertical="center"/>
    </xf>
    <xf numFmtId="0" fontId="18" fillId="0" borderId="4" xfId="10" applyFont="1" applyBorder="1" applyAlignment="1">
      <alignment horizontal="left" vertical="center"/>
    </xf>
    <xf numFmtId="0" fontId="18" fillId="0" borderId="1" xfId="10" applyFont="1" applyBorder="1" applyAlignment="1">
      <alignment horizontal="left" vertical="center"/>
    </xf>
    <xf numFmtId="0" fontId="17" fillId="5" borderId="1" xfId="10" applyFont="1" applyFill="1" applyBorder="1" applyAlignment="1">
      <alignment horizontal="center" vertical="center"/>
    </xf>
    <xf numFmtId="0" fontId="19" fillId="2" borderId="17" xfId="10" applyFont="1" applyFill="1" applyBorder="1" applyAlignment="1">
      <alignment horizontal="center" vertical="center"/>
    </xf>
    <xf numFmtId="0" fontId="19" fillId="2" borderId="18" xfId="10" applyFont="1" applyFill="1" applyBorder="1" applyAlignment="1">
      <alignment horizontal="center" vertical="center"/>
    </xf>
    <xf numFmtId="0" fontId="19" fillId="2" borderId="19" xfId="10" applyFont="1" applyFill="1" applyBorder="1" applyAlignment="1">
      <alignment horizontal="center" vertical="center"/>
    </xf>
    <xf numFmtId="0" fontId="28" fillId="0" borderId="41" xfId="0" applyFont="1" applyBorder="1" applyAlignment="1">
      <alignment horizontal="left" vertical="center" wrapText="1"/>
    </xf>
    <xf numFmtId="0" fontId="28" fillId="0" borderId="41" xfId="0" applyFont="1" applyBorder="1" applyAlignment="1">
      <alignment horizontal="left" vertical="center"/>
    </xf>
    <xf numFmtId="0" fontId="28" fillId="0" borderId="40" xfId="0" applyFont="1" applyBorder="1" applyAlignment="1">
      <alignment horizontal="left" vertical="center"/>
    </xf>
  </cellXfs>
  <cellStyles count="16">
    <cellStyle name="Millares" xfId="8" builtinId="3"/>
    <cellStyle name="Millares [0]" xfId="3" builtinId="6"/>
    <cellStyle name="Millares 10" xfId="13"/>
    <cellStyle name="Millares 16" xfId="11"/>
    <cellStyle name="Moneda [0]" xfId="9" builtinId="7"/>
    <cellStyle name="Moneda 2" xfId="7"/>
    <cellStyle name="Moneda 3" xfId="5"/>
    <cellStyle name="Normal" xfId="0" builtinId="0"/>
    <cellStyle name="Normal 14" xfId="15"/>
    <cellStyle name="Normal 2" xfId="1"/>
    <cellStyle name="Normal 2 2" xfId="6"/>
    <cellStyle name="Normal 3" xfId="2"/>
    <cellStyle name="Normal 3 2" xfId="12"/>
    <cellStyle name="Normal 4" xfId="4"/>
    <cellStyle name="Normal 8 2" xfId="10"/>
    <cellStyle name="Porcentaje 2 2 2" xfId="14"/>
  </cellStyles>
  <dxfs count="0"/>
  <tableStyles count="0" defaultTableStyle="TableStyleMedium2" defaultPivotStyle="PivotStyleLight16"/>
  <colors>
    <mruColors>
      <color rgb="FF70FCE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11" Type="http://schemas.microsoft.com/office/2017/06/relationships/rdRichValueStructure" Target="richData/rdrichvaluestructure.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22/10/relationships/richValueRel" Target="richData/richValueRel.xml"/></Relationships>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M457"/>
  <sheetViews>
    <sheetView tabSelected="1" topLeftCell="A436" zoomScale="80" zoomScaleNormal="80" workbookViewId="0">
      <selection activeCell="B7" sqref="B7:L8"/>
    </sheetView>
  </sheetViews>
  <sheetFormatPr baseColWidth="10" defaultRowHeight="12.75" x14ac:dyDescent="0.2"/>
  <cols>
    <col min="2" max="2" width="21.42578125" customWidth="1"/>
    <col min="3" max="3" width="21.85546875" customWidth="1"/>
    <col min="4" max="4" width="16" customWidth="1"/>
    <col min="5" max="5" width="26.140625" customWidth="1"/>
    <col min="6" max="6" width="20.42578125" customWidth="1"/>
    <col min="8" max="8" width="14.5703125" customWidth="1"/>
    <col min="9" max="9" width="18.85546875" customWidth="1"/>
    <col min="10" max="10" width="13.140625" customWidth="1"/>
    <col min="11" max="11" width="16.85546875" customWidth="1"/>
    <col min="12" max="12" width="18.5703125" bestFit="1" customWidth="1"/>
    <col min="13" max="13" width="14.85546875" style="62" customWidth="1"/>
  </cols>
  <sheetData>
    <row r="2" spans="2:12" x14ac:dyDescent="0.2">
      <c r="B2" s="121" t="e" vm="1">
        <v>#VALUE!</v>
      </c>
      <c r="C2" s="121"/>
      <c r="D2" s="121"/>
      <c r="E2" s="121"/>
      <c r="F2" s="121"/>
      <c r="G2" s="121"/>
      <c r="H2" s="121"/>
      <c r="I2" s="121"/>
      <c r="J2" s="121"/>
      <c r="K2" s="121"/>
      <c r="L2" s="121"/>
    </row>
    <row r="3" spans="2:12" x14ac:dyDescent="0.2">
      <c r="B3" s="121"/>
      <c r="C3" s="121"/>
      <c r="D3" s="121"/>
      <c r="E3" s="121"/>
      <c r="F3" s="121"/>
      <c r="G3" s="121"/>
      <c r="H3" s="121"/>
      <c r="I3" s="121"/>
      <c r="J3" s="121"/>
      <c r="K3" s="121"/>
      <c r="L3" s="121"/>
    </row>
    <row r="4" spans="2:12" x14ac:dyDescent="0.2">
      <c r="B4" s="121"/>
      <c r="C4" s="121"/>
      <c r="D4" s="121"/>
      <c r="E4" s="121"/>
      <c r="F4" s="121"/>
      <c r="G4" s="121"/>
      <c r="H4" s="121"/>
      <c r="I4" s="121"/>
      <c r="J4" s="121"/>
      <c r="K4" s="121"/>
      <c r="L4" s="121"/>
    </row>
    <row r="5" spans="2:12" ht="13.5" thickBot="1" x14ac:dyDescent="0.25">
      <c r="B5" s="122"/>
      <c r="C5" s="122"/>
      <c r="D5" s="122"/>
      <c r="E5" s="122"/>
      <c r="F5" s="122"/>
      <c r="G5" s="122"/>
      <c r="H5" s="122"/>
      <c r="I5" s="122"/>
      <c r="J5" s="122"/>
      <c r="K5" s="122"/>
      <c r="L5" s="122"/>
    </row>
    <row r="6" spans="2:12" ht="24" thickBot="1" x14ac:dyDescent="0.25">
      <c r="B6" s="123" t="s">
        <v>342</v>
      </c>
      <c r="C6" s="124"/>
      <c r="D6" s="124"/>
      <c r="E6" s="124"/>
      <c r="F6" s="124"/>
      <c r="G6" s="124"/>
      <c r="H6" s="124"/>
      <c r="I6" s="124"/>
      <c r="J6" s="124"/>
      <c r="K6" s="124"/>
      <c r="L6" s="125"/>
    </row>
    <row r="7" spans="2:12" x14ac:dyDescent="0.2">
      <c r="B7" s="289" t="s">
        <v>343</v>
      </c>
      <c r="C7" s="290"/>
      <c r="D7" s="290"/>
      <c r="E7" s="290"/>
      <c r="F7" s="290"/>
      <c r="G7" s="290"/>
      <c r="H7" s="290"/>
      <c r="I7" s="290"/>
      <c r="J7" s="290"/>
      <c r="K7" s="290"/>
      <c r="L7" s="290"/>
    </row>
    <row r="8" spans="2:12" ht="81" customHeight="1" thickBot="1" x14ac:dyDescent="0.25">
      <c r="B8" s="291"/>
      <c r="C8" s="291"/>
      <c r="D8" s="291"/>
      <c r="E8" s="291"/>
      <c r="F8" s="291"/>
      <c r="G8" s="291"/>
      <c r="H8" s="291"/>
      <c r="I8" s="291"/>
      <c r="J8" s="291"/>
      <c r="K8" s="291"/>
      <c r="L8" s="291"/>
    </row>
    <row r="10" spans="2:12" ht="13.5" thickBot="1" x14ac:dyDescent="0.25"/>
    <row r="11" spans="2:12" ht="29.25" customHeight="1" x14ac:dyDescent="0.2">
      <c r="B11" s="262" t="s">
        <v>190</v>
      </c>
      <c r="C11" s="263"/>
      <c r="D11" s="264" t="s">
        <v>246</v>
      </c>
      <c r="E11" s="264"/>
      <c r="F11" s="264"/>
      <c r="G11" s="264"/>
      <c r="H11" s="264"/>
      <c r="I11" s="264"/>
      <c r="J11" s="264"/>
      <c r="K11" s="264"/>
      <c r="L11" s="265"/>
    </row>
    <row r="12" spans="2:12" ht="12.75" customHeight="1" x14ac:dyDescent="0.2">
      <c r="B12" s="225" t="s">
        <v>191</v>
      </c>
      <c r="C12" s="226"/>
      <c r="D12" s="226"/>
      <c r="E12" s="226"/>
      <c r="F12" s="226"/>
      <c r="G12" s="226"/>
      <c r="H12" s="226"/>
      <c r="I12" s="226"/>
      <c r="J12" s="226"/>
      <c r="K12" s="226"/>
      <c r="L12" s="248"/>
    </row>
    <row r="13" spans="2:12" ht="12.75" customHeight="1" x14ac:dyDescent="0.2">
      <c r="B13" s="138" t="s">
        <v>163</v>
      </c>
      <c r="C13" s="139"/>
      <c r="D13" s="139"/>
      <c r="E13" s="139"/>
      <c r="F13" s="139"/>
      <c r="G13" s="139"/>
      <c r="H13" s="139"/>
      <c r="I13" s="139"/>
      <c r="J13" s="139"/>
      <c r="K13" s="139"/>
      <c r="L13" s="140"/>
    </row>
    <row r="14" spans="2:12" ht="25.5" x14ac:dyDescent="0.2">
      <c r="B14" s="64" t="s">
        <v>4</v>
      </c>
      <c r="C14" s="142" t="s">
        <v>5</v>
      </c>
      <c r="D14" s="142"/>
      <c r="E14" s="142"/>
      <c r="F14" s="142"/>
      <c r="G14" s="3" t="s">
        <v>192</v>
      </c>
      <c r="H14" s="4" t="s">
        <v>13</v>
      </c>
      <c r="I14" s="4" t="s">
        <v>309</v>
      </c>
      <c r="J14" s="4" t="s">
        <v>310</v>
      </c>
      <c r="K14" s="4" t="s">
        <v>308</v>
      </c>
      <c r="L14" s="65" t="s">
        <v>193</v>
      </c>
    </row>
    <row r="15" spans="2:12" ht="12.75" customHeight="1" x14ac:dyDescent="0.2">
      <c r="B15" s="66" t="s">
        <v>194</v>
      </c>
      <c r="C15" s="249" t="s">
        <v>327</v>
      </c>
      <c r="D15" s="249"/>
      <c r="E15" s="249"/>
      <c r="F15" s="249"/>
      <c r="G15" s="5" t="s">
        <v>248</v>
      </c>
      <c r="H15" s="6">
        <v>4</v>
      </c>
      <c r="I15" s="11">
        <v>0</v>
      </c>
      <c r="J15" s="11">
        <f>I15*0</f>
        <v>0</v>
      </c>
      <c r="K15" s="11">
        <v>0</v>
      </c>
      <c r="L15" s="67">
        <f>+H15*K15</f>
        <v>0</v>
      </c>
    </row>
    <row r="16" spans="2:12" x14ac:dyDescent="0.2">
      <c r="B16" s="68" t="s">
        <v>195</v>
      </c>
      <c r="C16" s="249"/>
      <c r="D16" s="249"/>
      <c r="E16" s="249"/>
      <c r="F16" s="249"/>
      <c r="G16" s="5" t="s">
        <v>248</v>
      </c>
      <c r="H16" s="6">
        <v>4</v>
      </c>
      <c r="I16" s="11">
        <v>0</v>
      </c>
      <c r="J16" s="11">
        <f t="shared" ref="J16:J19" si="0">I16*0</f>
        <v>0</v>
      </c>
      <c r="K16" s="11">
        <v>0</v>
      </c>
      <c r="L16" s="67">
        <f>+H16*K16</f>
        <v>0</v>
      </c>
    </row>
    <row r="17" spans="2:12" x14ac:dyDescent="0.2">
      <c r="B17" s="68" t="s">
        <v>196</v>
      </c>
      <c r="C17" s="249"/>
      <c r="D17" s="249"/>
      <c r="E17" s="249"/>
      <c r="F17" s="249"/>
      <c r="G17" s="5" t="s">
        <v>248</v>
      </c>
      <c r="H17" s="6">
        <v>4</v>
      </c>
      <c r="I17" s="11">
        <v>0</v>
      </c>
      <c r="J17" s="11">
        <f t="shared" si="0"/>
        <v>0</v>
      </c>
      <c r="K17" s="11">
        <v>0</v>
      </c>
      <c r="L17" s="67">
        <f>+H17*K17</f>
        <v>0</v>
      </c>
    </row>
    <row r="18" spans="2:12" ht="38.25" x14ac:dyDescent="0.2">
      <c r="B18" s="66" t="s">
        <v>247</v>
      </c>
      <c r="C18" s="249"/>
      <c r="D18" s="249"/>
      <c r="E18" s="249"/>
      <c r="F18" s="249"/>
      <c r="G18" s="5" t="s">
        <v>248</v>
      </c>
      <c r="H18" s="6">
        <v>4</v>
      </c>
      <c r="I18" s="11">
        <v>0</v>
      </c>
      <c r="J18" s="11">
        <f t="shared" si="0"/>
        <v>0</v>
      </c>
      <c r="K18" s="11">
        <v>0</v>
      </c>
      <c r="L18" s="67">
        <f>+H18*K18</f>
        <v>0</v>
      </c>
    </row>
    <row r="19" spans="2:12" x14ac:dyDescent="0.2">
      <c r="B19" s="66" t="s">
        <v>197</v>
      </c>
      <c r="C19" s="249"/>
      <c r="D19" s="249"/>
      <c r="E19" s="249"/>
      <c r="F19" s="249"/>
      <c r="G19" s="5" t="s">
        <v>248</v>
      </c>
      <c r="H19" s="6">
        <v>4</v>
      </c>
      <c r="I19" s="11">
        <v>0</v>
      </c>
      <c r="J19" s="11">
        <f t="shared" si="0"/>
        <v>0</v>
      </c>
      <c r="K19" s="11">
        <v>0</v>
      </c>
      <c r="L19" s="67">
        <f>+H19*K19</f>
        <v>0</v>
      </c>
    </row>
    <row r="20" spans="2:12" x14ac:dyDescent="0.2">
      <c r="B20" s="225" t="s">
        <v>9</v>
      </c>
      <c r="C20" s="226"/>
      <c r="D20" s="226"/>
      <c r="E20" s="226"/>
      <c r="F20" s="226"/>
      <c r="G20" s="226"/>
      <c r="H20" s="226"/>
      <c r="I20" s="226"/>
      <c r="J20" s="226"/>
      <c r="K20" s="226"/>
      <c r="L20" s="67">
        <f>SUM(L15:L19)</f>
        <v>0</v>
      </c>
    </row>
    <row r="21" spans="2:12" x14ac:dyDescent="0.2">
      <c r="B21" s="138" t="s">
        <v>249</v>
      </c>
      <c r="C21" s="139"/>
      <c r="D21" s="139"/>
      <c r="E21" s="139"/>
      <c r="F21" s="139"/>
      <c r="G21" s="139"/>
      <c r="H21" s="139"/>
      <c r="I21" s="139"/>
      <c r="J21" s="139"/>
      <c r="K21" s="139"/>
      <c r="L21" s="140"/>
    </row>
    <row r="22" spans="2:12" ht="25.5" x14ac:dyDescent="0.2">
      <c r="B22" s="64" t="s">
        <v>4</v>
      </c>
      <c r="C22" s="142" t="s">
        <v>5</v>
      </c>
      <c r="D22" s="142"/>
      <c r="E22" s="142"/>
      <c r="F22" s="142"/>
      <c r="G22" s="3" t="s">
        <v>192</v>
      </c>
      <c r="H22" s="4" t="s">
        <v>13</v>
      </c>
      <c r="I22" s="4" t="s">
        <v>309</v>
      </c>
      <c r="J22" s="4" t="s">
        <v>310</v>
      </c>
      <c r="K22" s="4" t="s">
        <v>308</v>
      </c>
      <c r="L22" s="65" t="s">
        <v>193</v>
      </c>
    </row>
    <row r="23" spans="2:12" ht="108" customHeight="1" x14ac:dyDescent="0.2">
      <c r="B23" s="69" t="s">
        <v>198</v>
      </c>
      <c r="C23" s="128" t="s">
        <v>199</v>
      </c>
      <c r="D23" s="128"/>
      <c r="E23" s="128"/>
      <c r="F23" s="128"/>
      <c r="G23" s="7" t="s">
        <v>3</v>
      </c>
      <c r="H23" s="7">
        <v>500</v>
      </c>
      <c r="I23" s="11">
        <v>0</v>
      </c>
      <c r="J23" s="11">
        <v>0</v>
      </c>
      <c r="K23" s="11">
        <v>0</v>
      </c>
      <c r="L23" s="70">
        <f>K23*H23</f>
        <v>0</v>
      </c>
    </row>
    <row r="24" spans="2:12" ht="23.25" customHeight="1" x14ac:dyDescent="0.2">
      <c r="B24" s="194" t="s">
        <v>9</v>
      </c>
      <c r="C24" s="195"/>
      <c r="D24" s="195"/>
      <c r="E24" s="195"/>
      <c r="F24" s="195"/>
      <c r="G24" s="195"/>
      <c r="H24" s="195"/>
      <c r="I24" s="195"/>
      <c r="J24" s="195"/>
      <c r="K24" s="196"/>
      <c r="L24" s="71">
        <f>SUM(L23)</f>
        <v>0</v>
      </c>
    </row>
    <row r="25" spans="2:12" x14ac:dyDescent="0.2">
      <c r="B25" s="231" t="s">
        <v>200</v>
      </c>
      <c r="C25" s="232"/>
      <c r="D25" s="232"/>
      <c r="E25" s="232"/>
      <c r="F25" s="232"/>
      <c r="G25" s="232"/>
      <c r="H25" s="232"/>
      <c r="I25" s="232"/>
      <c r="J25" s="232"/>
      <c r="K25" s="232"/>
      <c r="L25" s="233"/>
    </row>
    <row r="26" spans="2:12" ht="25.5" x14ac:dyDescent="0.2">
      <c r="B26" s="64" t="s">
        <v>4</v>
      </c>
      <c r="C26" s="234" t="s">
        <v>5</v>
      </c>
      <c r="D26" s="235"/>
      <c r="E26" s="236"/>
      <c r="F26" s="3" t="s">
        <v>192</v>
      </c>
      <c r="G26" s="3" t="s">
        <v>201</v>
      </c>
      <c r="H26" s="4" t="s">
        <v>13</v>
      </c>
      <c r="I26" s="4" t="s">
        <v>309</v>
      </c>
      <c r="J26" s="4" t="s">
        <v>310</v>
      </c>
      <c r="K26" s="4" t="s">
        <v>308</v>
      </c>
      <c r="L26" s="65" t="s">
        <v>193</v>
      </c>
    </row>
    <row r="27" spans="2:12" ht="42.75" customHeight="1" x14ac:dyDescent="0.2">
      <c r="B27" s="66" t="s">
        <v>202</v>
      </c>
      <c r="C27" s="237" t="s">
        <v>233</v>
      </c>
      <c r="D27" s="237"/>
      <c r="E27" s="237"/>
      <c r="F27" s="7" t="s">
        <v>203</v>
      </c>
      <c r="G27" s="13">
        <v>10000</v>
      </c>
      <c r="H27" s="9">
        <v>10</v>
      </c>
      <c r="I27" s="11">
        <v>0</v>
      </c>
      <c r="J27" s="11">
        <v>0</v>
      </c>
      <c r="K27" s="11">
        <v>0</v>
      </c>
      <c r="L27" s="70">
        <f t="shared" ref="L27:L34" si="1">K27*H27*G27</f>
        <v>0</v>
      </c>
    </row>
    <row r="28" spans="2:12" ht="44.25" customHeight="1" x14ac:dyDescent="0.2">
      <c r="B28" s="66" t="s">
        <v>106</v>
      </c>
      <c r="C28" s="237" t="s">
        <v>234</v>
      </c>
      <c r="D28" s="237"/>
      <c r="E28" s="237"/>
      <c r="F28" s="7" t="s">
        <v>203</v>
      </c>
      <c r="G28" s="13">
        <v>10000</v>
      </c>
      <c r="H28" s="9">
        <v>15</v>
      </c>
      <c r="I28" s="11">
        <v>0</v>
      </c>
      <c r="J28" s="11">
        <v>0</v>
      </c>
      <c r="K28" s="11">
        <v>0</v>
      </c>
      <c r="L28" s="70">
        <f t="shared" si="1"/>
        <v>0</v>
      </c>
    </row>
    <row r="29" spans="2:12" ht="48" customHeight="1" x14ac:dyDescent="0.2">
      <c r="B29" s="66" t="s">
        <v>107</v>
      </c>
      <c r="C29" s="237" t="s">
        <v>235</v>
      </c>
      <c r="D29" s="237"/>
      <c r="E29" s="237"/>
      <c r="F29" s="7" t="s">
        <v>203</v>
      </c>
      <c r="G29" s="13">
        <v>10000</v>
      </c>
      <c r="H29" s="9">
        <v>15</v>
      </c>
      <c r="I29" s="11">
        <v>0</v>
      </c>
      <c r="J29" s="11">
        <v>0</v>
      </c>
      <c r="K29" s="11">
        <v>0</v>
      </c>
      <c r="L29" s="70">
        <f t="shared" si="1"/>
        <v>0</v>
      </c>
    </row>
    <row r="30" spans="2:12" ht="55.5" customHeight="1" x14ac:dyDescent="0.2">
      <c r="B30" s="66" t="s">
        <v>178</v>
      </c>
      <c r="C30" s="237" t="s">
        <v>245</v>
      </c>
      <c r="D30" s="237"/>
      <c r="E30" s="237"/>
      <c r="F30" s="7" t="s">
        <v>204</v>
      </c>
      <c r="G30" s="8">
        <v>500</v>
      </c>
      <c r="H30" s="52">
        <v>6</v>
      </c>
      <c r="I30" s="11">
        <v>0</v>
      </c>
      <c r="J30" s="11">
        <v>0</v>
      </c>
      <c r="K30" s="11">
        <v>0</v>
      </c>
      <c r="L30" s="70">
        <f t="shared" si="1"/>
        <v>0</v>
      </c>
    </row>
    <row r="31" spans="2:12" ht="12.75" customHeight="1" x14ac:dyDescent="0.2">
      <c r="B31" s="66" t="s">
        <v>178</v>
      </c>
      <c r="C31" s="237" t="s">
        <v>236</v>
      </c>
      <c r="D31" s="237"/>
      <c r="E31" s="237"/>
      <c r="F31" s="7" t="s">
        <v>204</v>
      </c>
      <c r="G31" s="8">
        <v>500</v>
      </c>
      <c r="H31" s="52">
        <v>8</v>
      </c>
      <c r="I31" s="11">
        <v>0</v>
      </c>
      <c r="J31" s="11">
        <v>0</v>
      </c>
      <c r="K31" s="11">
        <v>0</v>
      </c>
      <c r="L31" s="70">
        <f t="shared" si="1"/>
        <v>0</v>
      </c>
    </row>
    <row r="32" spans="2:12" ht="12.75" customHeight="1" x14ac:dyDescent="0.2">
      <c r="B32" s="66" t="s">
        <v>179</v>
      </c>
      <c r="C32" s="237" t="s">
        <v>237</v>
      </c>
      <c r="D32" s="237"/>
      <c r="E32" s="237"/>
      <c r="F32" s="7" t="s">
        <v>203</v>
      </c>
      <c r="G32" s="8">
        <v>500</v>
      </c>
      <c r="H32" s="9">
        <v>4</v>
      </c>
      <c r="I32" s="11">
        <v>0</v>
      </c>
      <c r="J32" s="11">
        <v>0</v>
      </c>
      <c r="K32" s="11">
        <v>0</v>
      </c>
      <c r="L32" s="70">
        <f t="shared" si="1"/>
        <v>0</v>
      </c>
    </row>
    <row r="33" spans="2:12" ht="12.75" customHeight="1" x14ac:dyDescent="0.2">
      <c r="B33" s="66" t="s">
        <v>179</v>
      </c>
      <c r="C33" s="237" t="s">
        <v>238</v>
      </c>
      <c r="D33" s="237"/>
      <c r="E33" s="237"/>
      <c r="F33" s="7" t="s">
        <v>204</v>
      </c>
      <c r="G33" s="8">
        <v>500</v>
      </c>
      <c r="H33" s="52">
        <v>8</v>
      </c>
      <c r="I33" s="11">
        <v>0</v>
      </c>
      <c r="J33" s="11">
        <v>0</v>
      </c>
      <c r="K33" s="11">
        <v>0</v>
      </c>
      <c r="L33" s="70">
        <f t="shared" si="1"/>
        <v>0</v>
      </c>
    </row>
    <row r="34" spans="2:12" x14ac:dyDescent="0.2">
      <c r="B34" s="66" t="s">
        <v>239</v>
      </c>
      <c r="C34" s="237" t="s">
        <v>240</v>
      </c>
      <c r="D34" s="237"/>
      <c r="E34" s="237"/>
      <c r="F34" s="7" t="s">
        <v>203</v>
      </c>
      <c r="G34" s="8">
        <v>500</v>
      </c>
      <c r="H34" s="9">
        <v>8</v>
      </c>
      <c r="I34" s="11">
        <v>0</v>
      </c>
      <c r="J34" s="11">
        <v>0</v>
      </c>
      <c r="K34" s="11">
        <v>0</v>
      </c>
      <c r="L34" s="70">
        <f t="shared" si="1"/>
        <v>0</v>
      </c>
    </row>
    <row r="35" spans="2:12" x14ac:dyDescent="0.2">
      <c r="B35" s="225" t="s">
        <v>9</v>
      </c>
      <c r="C35" s="226"/>
      <c r="D35" s="226"/>
      <c r="E35" s="226"/>
      <c r="F35" s="226"/>
      <c r="G35" s="226"/>
      <c r="H35" s="226"/>
      <c r="I35" s="226"/>
      <c r="J35" s="226"/>
      <c r="K35" s="226"/>
      <c r="L35" s="67">
        <f>SUM(L27:L34)</f>
        <v>0</v>
      </c>
    </row>
    <row r="36" spans="2:12" x14ac:dyDescent="0.2">
      <c r="B36" s="72"/>
      <c r="C36" s="73"/>
      <c r="D36" s="73"/>
      <c r="E36" s="73"/>
      <c r="F36" s="73"/>
      <c r="G36" s="73"/>
      <c r="H36" s="73"/>
      <c r="I36" s="73"/>
      <c r="J36" s="73"/>
      <c r="K36" s="73"/>
      <c r="L36" s="74"/>
    </row>
    <row r="37" spans="2:12" x14ac:dyDescent="0.2">
      <c r="B37" s="225" t="s">
        <v>311</v>
      </c>
      <c r="C37" s="226"/>
      <c r="D37" s="226"/>
      <c r="E37" s="226"/>
      <c r="F37" s="226"/>
      <c r="G37" s="226"/>
      <c r="H37" s="226"/>
      <c r="I37" s="226"/>
      <c r="J37" s="226"/>
      <c r="K37" s="226"/>
      <c r="L37" s="75">
        <f>L35+L20+L24</f>
        <v>0</v>
      </c>
    </row>
    <row r="38" spans="2:12" x14ac:dyDescent="0.2">
      <c r="B38" s="72"/>
      <c r="C38" s="73"/>
      <c r="D38" s="73"/>
      <c r="E38" s="73"/>
      <c r="F38" s="73"/>
      <c r="G38" s="73"/>
      <c r="H38" s="73"/>
      <c r="I38" s="73"/>
      <c r="J38" s="73"/>
      <c r="L38" s="76"/>
    </row>
    <row r="39" spans="2:12" ht="12.75" customHeight="1" x14ac:dyDescent="0.2">
      <c r="B39" s="225" t="s">
        <v>312</v>
      </c>
      <c r="C39" s="226"/>
      <c r="D39" s="226"/>
      <c r="E39" s="226"/>
      <c r="F39" s="226"/>
      <c r="G39" s="226"/>
      <c r="H39" s="226"/>
      <c r="I39" s="226"/>
      <c r="J39" s="226"/>
      <c r="K39" s="226"/>
      <c r="L39" s="77">
        <v>780</v>
      </c>
    </row>
    <row r="40" spans="2:12" x14ac:dyDescent="0.2">
      <c r="B40" s="78"/>
      <c r="L40" s="74"/>
    </row>
    <row r="41" spans="2:12" ht="18" customHeight="1" x14ac:dyDescent="0.2">
      <c r="B41" s="214" t="s">
        <v>318</v>
      </c>
      <c r="C41" s="215"/>
      <c r="D41" s="215"/>
      <c r="E41" s="215"/>
      <c r="F41" s="215"/>
      <c r="G41" s="215"/>
      <c r="H41" s="215"/>
      <c r="I41" s="215"/>
      <c r="J41" s="215"/>
      <c r="K41" s="215"/>
      <c r="L41" s="79">
        <f>L37*L39</f>
        <v>0</v>
      </c>
    </row>
    <row r="42" spans="2:12" x14ac:dyDescent="0.2">
      <c r="B42" s="78"/>
      <c r="L42" s="74"/>
    </row>
    <row r="43" spans="2:12" x14ac:dyDescent="0.2">
      <c r="B43" s="78"/>
      <c r="L43" s="74"/>
    </row>
    <row r="44" spans="2:12" x14ac:dyDescent="0.2">
      <c r="B44" s="78"/>
      <c r="L44" s="74"/>
    </row>
    <row r="45" spans="2:12" ht="44.25" customHeight="1" x14ac:dyDescent="0.2">
      <c r="B45" s="246" t="s">
        <v>190</v>
      </c>
      <c r="C45" s="247"/>
      <c r="D45" s="192" t="s">
        <v>313</v>
      </c>
      <c r="E45" s="192"/>
      <c r="F45" s="192"/>
      <c r="G45" s="192"/>
      <c r="H45" s="192"/>
      <c r="I45" s="192"/>
      <c r="J45" s="192"/>
      <c r="K45" s="192"/>
      <c r="L45" s="193"/>
    </row>
    <row r="46" spans="2:12" ht="12.75" customHeight="1" x14ac:dyDescent="0.2">
      <c r="B46" s="225" t="s">
        <v>191</v>
      </c>
      <c r="C46" s="226"/>
      <c r="D46" s="226"/>
      <c r="E46" s="226"/>
      <c r="F46" s="226"/>
      <c r="G46" s="226"/>
      <c r="H46" s="226"/>
      <c r="I46" s="226"/>
      <c r="J46" s="226"/>
      <c r="K46" s="226"/>
      <c r="L46" s="248"/>
    </row>
    <row r="47" spans="2:12" ht="12.75" customHeight="1" x14ac:dyDescent="0.2">
      <c r="B47" s="138" t="s">
        <v>163</v>
      </c>
      <c r="C47" s="139"/>
      <c r="D47" s="139"/>
      <c r="E47" s="139"/>
      <c r="F47" s="139"/>
      <c r="G47" s="139"/>
      <c r="H47" s="139"/>
      <c r="I47" s="139"/>
      <c r="J47" s="139"/>
      <c r="K47" s="139"/>
      <c r="L47" s="140"/>
    </row>
    <row r="48" spans="2:12" ht="25.5" x14ac:dyDescent="0.2">
      <c r="B48" s="64" t="s">
        <v>4</v>
      </c>
      <c r="C48" s="142" t="s">
        <v>5</v>
      </c>
      <c r="D48" s="142"/>
      <c r="E48" s="142"/>
      <c r="F48" s="142"/>
      <c r="G48" s="3" t="s">
        <v>192</v>
      </c>
      <c r="H48" s="4" t="s">
        <v>13</v>
      </c>
      <c r="I48" s="4" t="s">
        <v>309</v>
      </c>
      <c r="J48" s="4" t="s">
        <v>310</v>
      </c>
      <c r="K48" s="4" t="s">
        <v>308</v>
      </c>
      <c r="L48" s="65" t="s">
        <v>193</v>
      </c>
    </row>
    <row r="49" spans="2:12" ht="12.75" customHeight="1" x14ac:dyDescent="0.2">
      <c r="B49" s="66" t="s">
        <v>194</v>
      </c>
      <c r="C49" s="249" t="s">
        <v>325</v>
      </c>
      <c r="D49" s="249"/>
      <c r="E49" s="249"/>
      <c r="F49" s="249"/>
      <c r="G49" s="5" t="s">
        <v>248</v>
      </c>
      <c r="H49" s="6">
        <v>4</v>
      </c>
      <c r="I49" s="11">
        <v>0</v>
      </c>
      <c r="J49" s="11">
        <v>0</v>
      </c>
      <c r="K49" s="11">
        <v>0</v>
      </c>
      <c r="L49" s="67">
        <f>+H49*K49</f>
        <v>0</v>
      </c>
    </row>
    <row r="50" spans="2:12" x14ac:dyDescent="0.2">
      <c r="B50" s="66" t="s">
        <v>195</v>
      </c>
      <c r="C50" s="249"/>
      <c r="D50" s="249"/>
      <c r="E50" s="249"/>
      <c r="F50" s="249"/>
      <c r="G50" s="5" t="s">
        <v>248</v>
      </c>
      <c r="H50" s="6">
        <v>4</v>
      </c>
      <c r="I50" s="11">
        <v>0</v>
      </c>
      <c r="J50" s="11">
        <v>0</v>
      </c>
      <c r="K50" s="11">
        <v>0</v>
      </c>
      <c r="L50" s="67">
        <f>+H50*K50</f>
        <v>0</v>
      </c>
    </row>
    <row r="51" spans="2:12" ht="23.25" customHeight="1" x14ac:dyDescent="0.2">
      <c r="B51" s="68" t="s">
        <v>196</v>
      </c>
      <c r="C51" s="249"/>
      <c r="D51" s="249"/>
      <c r="E51" s="249"/>
      <c r="F51" s="249"/>
      <c r="G51" s="5" t="s">
        <v>248</v>
      </c>
      <c r="H51" s="6">
        <v>4</v>
      </c>
      <c r="I51" s="11">
        <v>0</v>
      </c>
      <c r="J51" s="11">
        <v>0</v>
      </c>
      <c r="K51" s="11">
        <v>0</v>
      </c>
      <c r="L51" s="67">
        <f>+H51*K51</f>
        <v>0</v>
      </c>
    </row>
    <row r="52" spans="2:12" ht="36" customHeight="1" x14ac:dyDescent="0.2">
      <c r="B52" s="68" t="s">
        <v>247</v>
      </c>
      <c r="C52" s="249"/>
      <c r="D52" s="249"/>
      <c r="E52" s="249"/>
      <c r="F52" s="249"/>
      <c r="G52" s="5" t="s">
        <v>248</v>
      </c>
      <c r="H52" s="6">
        <v>4</v>
      </c>
      <c r="I52" s="11">
        <v>0</v>
      </c>
      <c r="J52" s="11">
        <v>0</v>
      </c>
      <c r="K52" s="11">
        <v>0</v>
      </c>
      <c r="L52" s="67">
        <f>+H52*K52</f>
        <v>0</v>
      </c>
    </row>
    <row r="53" spans="2:12" ht="27" customHeight="1" x14ac:dyDescent="0.2">
      <c r="B53" s="66" t="s">
        <v>197</v>
      </c>
      <c r="C53" s="249"/>
      <c r="D53" s="249"/>
      <c r="E53" s="249"/>
      <c r="F53" s="249"/>
      <c r="G53" s="5" t="s">
        <v>248</v>
      </c>
      <c r="H53" s="6">
        <v>4</v>
      </c>
      <c r="I53" s="11">
        <v>0</v>
      </c>
      <c r="J53" s="11">
        <v>0</v>
      </c>
      <c r="K53" s="11">
        <v>0</v>
      </c>
      <c r="L53" s="67">
        <f>+H53*K53</f>
        <v>0</v>
      </c>
    </row>
    <row r="54" spans="2:12" x14ac:dyDescent="0.2">
      <c r="B54" s="238" t="s">
        <v>9</v>
      </c>
      <c r="C54" s="239"/>
      <c r="D54" s="239"/>
      <c r="E54" s="239"/>
      <c r="F54" s="239"/>
      <c r="G54" s="239"/>
      <c r="H54" s="239"/>
      <c r="I54" s="239"/>
      <c r="J54" s="239"/>
      <c r="K54" s="240"/>
      <c r="L54" s="80">
        <f>SUM(L49:L53)</f>
        <v>0</v>
      </c>
    </row>
    <row r="55" spans="2:12" ht="12.75" customHeight="1" x14ac:dyDescent="0.2">
      <c r="B55" s="241" t="s">
        <v>249</v>
      </c>
      <c r="C55" s="242"/>
      <c r="D55" s="242"/>
      <c r="E55" s="242"/>
      <c r="F55" s="242"/>
      <c r="G55" s="242"/>
      <c r="H55" s="242"/>
      <c r="I55" s="242"/>
      <c r="J55" s="242"/>
      <c r="K55" s="242"/>
      <c r="L55" s="243"/>
    </row>
    <row r="56" spans="2:12" ht="25.5" x14ac:dyDescent="0.2">
      <c r="B56" s="64" t="s">
        <v>4</v>
      </c>
      <c r="C56" s="142" t="s">
        <v>5</v>
      </c>
      <c r="D56" s="142"/>
      <c r="E56" s="142"/>
      <c r="F56" s="3" t="s">
        <v>205</v>
      </c>
      <c r="G56" s="3" t="s">
        <v>192</v>
      </c>
      <c r="H56" s="4" t="s">
        <v>13</v>
      </c>
      <c r="I56" s="4" t="s">
        <v>309</v>
      </c>
      <c r="J56" s="4" t="s">
        <v>310</v>
      </c>
      <c r="K56" s="4" t="s">
        <v>308</v>
      </c>
      <c r="L56" s="65" t="s">
        <v>193</v>
      </c>
    </row>
    <row r="57" spans="2:12" x14ac:dyDescent="0.2">
      <c r="B57" s="81" t="s">
        <v>104</v>
      </c>
      <c r="C57" s="128" t="s">
        <v>111</v>
      </c>
      <c r="D57" s="128"/>
      <c r="E57" s="128"/>
      <c r="F57" s="261" t="s">
        <v>206</v>
      </c>
      <c r="G57" s="7" t="s">
        <v>3</v>
      </c>
      <c r="H57" s="7">
        <v>138</v>
      </c>
      <c r="I57" s="11">
        <v>0</v>
      </c>
      <c r="J57" s="11">
        <v>0</v>
      </c>
      <c r="K57" s="11">
        <v>0</v>
      </c>
      <c r="L57" s="70">
        <f>K57*H57</f>
        <v>0</v>
      </c>
    </row>
    <row r="58" spans="2:12" ht="26.25" customHeight="1" x14ac:dyDescent="0.2">
      <c r="B58" s="82" t="s">
        <v>112</v>
      </c>
      <c r="C58" s="128" t="s">
        <v>207</v>
      </c>
      <c r="D58" s="128"/>
      <c r="E58" s="128"/>
      <c r="F58" s="261"/>
      <c r="G58" s="7" t="s">
        <v>3</v>
      </c>
      <c r="H58" s="7">
        <v>10</v>
      </c>
      <c r="I58" s="11">
        <v>0</v>
      </c>
      <c r="J58" s="11">
        <v>0</v>
      </c>
      <c r="K58" s="11">
        <v>0</v>
      </c>
      <c r="L58" s="70">
        <f>K58*H58</f>
        <v>0</v>
      </c>
    </row>
    <row r="59" spans="2:12" ht="24" customHeight="1" x14ac:dyDescent="0.2">
      <c r="B59" s="82" t="s">
        <v>151</v>
      </c>
      <c r="C59" s="128" t="s">
        <v>250</v>
      </c>
      <c r="D59" s="128"/>
      <c r="E59" s="128"/>
      <c r="F59" s="261"/>
      <c r="G59" s="7" t="s">
        <v>3</v>
      </c>
      <c r="H59" s="7">
        <v>1</v>
      </c>
      <c r="I59" s="11">
        <v>0</v>
      </c>
      <c r="J59" s="11">
        <v>0</v>
      </c>
      <c r="K59" s="11">
        <v>0</v>
      </c>
      <c r="L59" s="70">
        <f>K59*H59</f>
        <v>0</v>
      </c>
    </row>
    <row r="60" spans="2:12" ht="24.75" customHeight="1" x14ac:dyDescent="0.2">
      <c r="B60" s="82" t="s">
        <v>180</v>
      </c>
      <c r="C60" s="128" t="s">
        <v>208</v>
      </c>
      <c r="D60" s="128"/>
      <c r="E60" s="128"/>
      <c r="F60" s="261"/>
      <c r="G60" s="7" t="s">
        <v>3</v>
      </c>
      <c r="H60" s="7">
        <v>20</v>
      </c>
      <c r="I60" s="11">
        <v>0</v>
      </c>
      <c r="J60" s="11">
        <v>0</v>
      </c>
      <c r="K60" s="11">
        <v>0</v>
      </c>
      <c r="L60" s="70">
        <f>K60*H60</f>
        <v>0</v>
      </c>
    </row>
    <row r="61" spans="2:12" x14ac:dyDescent="0.2">
      <c r="B61" s="194" t="s">
        <v>9</v>
      </c>
      <c r="C61" s="195"/>
      <c r="D61" s="195"/>
      <c r="E61" s="195"/>
      <c r="F61" s="195"/>
      <c r="G61" s="195"/>
      <c r="H61" s="195"/>
      <c r="I61" s="195"/>
      <c r="J61" s="195"/>
      <c r="K61" s="196"/>
      <c r="L61" s="71">
        <f>SUM(L57:L60)</f>
        <v>0</v>
      </c>
    </row>
    <row r="62" spans="2:12" ht="12.75" customHeight="1" x14ac:dyDescent="0.2">
      <c r="B62" s="258" t="s">
        <v>200</v>
      </c>
      <c r="C62" s="259"/>
      <c r="D62" s="259"/>
      <c r="E62" s="259"/>
      <c r="F62" s="259"/>
      <c r="G62" s="259"/>
      <c r="H62" s="259"/>
      <c r="I62" s="259"/>
      <c r="J62" s="259"/>
      <c r="K62" s="259"/>
      <c r="L62" s="260"/>
    </row>
    <row r="63" spans="2:12" ht="25.5" x14ac:dyDescent="0.2">
      <c r="B63" s="64" t="s">
        <v>4</v>
      </c>
      <c r="C63" s="142" t="s">
        <v>5</v>
      </c>
      <c r="D63" s="142"/>
      <c r="E63" s="142"/>
      <c r="F63" s="3" t="s">
        <v>192</v>
      </c>
      <c r="G63" s="3" t="s">
        <v>201</v>
      </c>
      <c r="H63" s="4" t="s">
        <v>13</v>
      </c>
      <c r="I63" s="4" t="s">
        <v>309</v>
      </c>
      <c r="J63" s="4" t="s">
        <v>310</v>
      </c>
      <c r="K63" s="4" t="s">
        <v>308</v>
      </c>
      <c r="L63" s="65" t="s">
        <v>193</v>
      </c>
    </row>
    <row r="64" spans="2:12" ht="25.5" customHeight="1" x14ac:dyDescent="0.2">
      <c r="B64" s="83" t="s">
        <v>202</v>
      </c>
      <c r="C64" s="128" t="s">
        <v>296</v>
      </c>
      <c r="D64" s="128"/>
      <c r="E64" s="128"/>
      <c r="F64" s="7" t="s">
        <v>203</v>
      </c>
      <c r="G64" s="13">
        <v>10000</v>
      </c>
      <c r="H64" s="9">
        <v>10</v>
      </c>
      <c r="I64" s="11">
        <v>0</v>
      </c>
      <c r="J64" s="11">
        <v>0</v>
      </c>
      <c r="K64" s="11">
        <v>0</v>
      </c>
      <c r="L64" s="70">
        <f t="shared" ref="L64:L79" si="2">K64*H64*G64</f>
        <v>0</v>
      </c>
    </row>
    <row r="65" spans="2:12" ht="25.5" customHeight="1" x14ac:dyDescent="0.2">
      <c r="B65" s="83" t="s">
        <v>106</v>
      </c>
      <c r="C65" s="128" t="s">
        <v>234</v>
      </c>
      <c r="D65" s="128"/>
      <c r="E65" s="128"/>
      <c r="F65" s="7" t="s">
        <v>203</v>
      </c>
      <c r="G65" s="13">
        <v>10000</v>
      </c>
      <c r="H65" s="9">
        <v>15</v>
      </c>
      <c r="I65" s="11">
        <v>0</v>
      </c>
      <c r="J65" s="11">
        <v>0</v>
      </c>
      <c r="K65" s="11">
        <v>0</v>
      </c>
      <c r="L65" s="70">
        <f t="shared" si="2"/>
        <v>0</v>
      </c>
    </row>
    <row r="66" spans="2:12" ht="25.5" customHeight="1" x14ac:dyDescent="0.2">
      <c r="B66" s="83" t="s">
        <v>107</v>
      </c>
      <c r="C66" s="128" t="s">
        <v>297</v>
      </c>
      <c r="D66" s="128"/>
      <c r="E66" s="128"/>
      <c r="F66" s="7" t="s">
        <v>203</v>
      </c>
      <c r="G66" s="13">
        <v>10000</v>
      </c>
      <c r="H66" s="9">
        <v>15</v>
      </c>
      <c r="I66" s="11">
        <v>0</v>
      </c>
      <c r="J66" s="11">
        <v>0</v>
      </c>
      <c r="K66" s="11">
        <v>0</v>
      </c>
      <c r="L66" s="70">
        <f t="shared" si="2"/>
        <v>0</v>
      </c>
    </row>
    <row r="67" spans="2:12" ht="12.75" customHeight="1" x14ac:dyDescent="0.2">
      <c r="B67" s="66" t="s">
        <v>178</v>
      </c>
      <c r="C67" s="128" t="s">
        <v>245</v>
      </c>
      <c r="D67" s="128"/>
      <c r="E67" s="128"/>
      <c r="F67" s="7" t="s">
        <v>204</v>
      </c>
      <c r="G67" s="8">
        <v>138</v>
      </c>
      <c r="H67" s="52">
        <v>21.739130434782609</v>
      </c>
      <c r="I67" s="11">
        <v>0</v>
      </c>
      <c r="J67" s="11">
        <v>0</v>
      </c>
      <c r="K67" s="11">
        <v>0</v>
      </c>
      <c r="L67" s="70">
        <f t="shared" si="2"/>
        <v>0</v>
      </c>
    </row>
    <row r="68" spans="2:12" ht="12.75" customHeight="1" x14ac:dyDescent="0.2">
      <c r="B68" s="66" t="s">
        <v>178</v>
      </c>
      <c r="C68" s="128" t="s">
        <v>236</v>
      </c>
      <c r="D68" s="128"/>
      <c r="E68" s="128"/>
      <c r="F68" s="7" t="s">
        <v>204</v>
      </c>
      <c r="G68" s="8">
        <v>138</v>
      </c>
      <c r="H68" s="52">
        <v>28.985507246376812</v>
      </c>
      <c r="I68" s="11">
        <v>0</v>
      </c>
      <c r="J68" s="11">
        <v>0</v>
      </c>
      <c r="K68" s="11">
        <v>0</v>
      </c>
      <c r="L68" s="70">
        <f t="shared" si="2"/>
        <v>0</v>
      </c>
    </row>
    <row r="69" spans="2:12" ht="12.75" customHeight="1" x14ac:dyDescent="0.2">
      <c r="B69" s="66" t="s">
        <v>179</v>
      </c>
      <c r="C69" s="128" t="s">
        <v>237</v>
      </c>
      <c r="D69" s="128"/>
      <c r="E69" s="128"/>
      <c r="F69" s="7" t="s">
        <v>203</v>
      </c>
      <c r="G69" s="8">
        <v>138</v>
      </c>
      <c r="H69" s="9">
        <v>14.492753623188406</v>
      </c>
      <c r="I69" s="11">
        <v>0</v>
      </c>
      <c r="J69" s="11">
        <v>0</v>
      </c>
      <c r="K69" s="11">
        <v>0</v>
      </c>
      <c r="L69" s="70">
        <f t="shared" si="2"/>
        <v>0</v>
      </c>
    </row>
    <row r="70" spans="2:12" ht="12.75" customHeight="1" x14ac:dyDescent="0.2">
      <c r="B70" s="66" t="s">
        <v>179</v>
      </c>
      <c r="C70" s="128" t="s">
        <v>238</v>
      </c>
      <c r="D70" s="128"/>
      <c r="E70" s="128"/>
      <c r="F70" s="7" t="s">
        <v>204</v>
      </c>
      <c r="G70" s="8">
        <v>138</v>
      </c>
      <c r="H70" s="52">
        <v>28.985507246376812</v>
      </c>
      <c r="I70" s="11">
        <v>0</v>
      </c>
      <c r="J70" s="11">
        <v>0</v>
      </c>
      <c r="K70" s="11">
        <v>0</v>
      </c>
      <c r="L70" s="70">
        <f t="shared" si="2"/>
        <v>0</v>
      </c>
    </row>
    <row r="71" spans="2:12" x14ac:dyDescent="0.2">
      <c r="B71" s="66" t="s">
        <v>239</v>
      </c>
      <c r="C71" s="128" t="s">
        <v>240</v>
      </c>
      <c r="D71" s="128"/>
      <c r="E71" s="128"/>
      <c r="F71" s="7" t="s">
        <v>203</v>
      </c>
      <c r="G71" s="8">
        <v>138</v>
      </c>
      <c r="H71" s="9">
        <v>28.985507246376812</v>
      </c>
      <c r="I71" s="11">
        <v>0</v>
      </c>
      <c r="J71" s="11">
        <v>0</v>
      </c>
      <c r="K71" s="11">
        <v>0</v>
      </c>
      <c r="L71" s="70">
        <f t="shared" si="2"/>
        <v>0</v>
      </c>
    </row>
    <row r="72" spans="2:12" ht="25.5" customHeight="1" x14ac:dyDescent="0.2">
      <c r="B72" s="66" t="s">
        <v>209</v>
      </c>
      <c r="C72" s="128" t="s">
        <v>210</v>
      </c>
      <c r="D72" s="128"/>
      <c r="E72" s="128"/>
      <c r="F72" s="7" t="s">
        <v>204</v>
      </c>
      <c r="G72" s="12">
        <v>138</v>
      </c>
      <c r="H72" s="52">
        <v>28.985507246376812</v>
      </c>
      <c r="I72" s="11">
        <v>0</v>
      </c>
      <c r="J72" s="11">
        <v>0</v>
      </c>
      <c r="K72" s="11">
        <v>0</v>
      </c>
      <c r="L72" s="70">
        <f t="shared" si="2"/>
        <v>0</v>
      </c>
    </row>
    <row r="73" spans="2:12" ht="12.75" customHeight="1" x14ac:dyDescent="0.2">
      <c r="B73" s="66" t="s">
        <v>211</v>
      </c>
      <c r="C73" s="128" t="s">
        <v>212</v>
      </c>
      <c r="D73" s="128"/>
      <c r="E73" s="128"/>
      <c r="F73" s="7" t="s">
        <v>203</v>
      </c>
      <c r="G73" s="12">
        <v>138</v>
      </c>
      <c r="H73" s="9">
        <v>10.869565217391305</v>
      </c>
      <c r="I73" s="11">
        <v>0</v>
      </c>
      <c r="J73" s="11">
        <v>0</v>
      </c>
      <c r="K73" s="11">
        <v>0</v>
      </c>
      <c r="L73" s="70">
        <f t="shared" si="2"/>
        <v>0</v>
      </c>
    </row>
    <row r="74" spans="2:12" ht="25.5" customHeight="1" x14ac:dyDescent="0.2">
      <c r="B74" s="66" t="s">
        <v>213</v>
      </c>
      <c r="C74" s="128" t="s">
        <v>214</v>
      </c>
      <c r="D74" s="128"/>
      <c r="E74" s="128"/>
      <c r="F74" s="7" t="s">
        <v>204</v>
      </c>
      <c r="G74" s="12">
        <v>138</v>
      </c>
      <c r="H74" s="52">
        <v>28.985507246376812</v>
      </c>
      <c r="I74" s="11">
        <v>0</v>
      </c>
      <c r="J74" s="11">
        <v>0</v>
      </c>
      <c r="K74" s="11">
        <v>0</v>
      </c>
      <c r="L74" s="70">
        <f t="shared" si="2"/>
        <v>0</v>
      </c>
    </row>
    <row r="75" spans="2:12" ht="12.75" customHeight="1" x14ac:dyDescent="0.2">
      <c r="B75" s="66" t="s">
        <v>215</v>
      </c>
      <c r="C75" s="128" t="s">
        <v>216</v>
      </c>
      <c r="D75" s="128"/>
      <c r="E75" s="128"/>
      <c r="F75" s="7" t="s">
        <v>204</v>
      </c>
      <c r="G75" s="12">
        <v>138</v>
      </c>
      <c r="H75" s="52">
        <v>28.985507246376812</v>
      </c>
      <c r="I75" s="11">
        <v>0</v>
      </c>
      <c r="J75" s="11">
        <v>0</v>
      </c>
      <c r="K75" s="11">
        <v>0</v>
      </c>
      <c r="L75" s="70">
        <f t="shared" si="2"/>
        <v>0</v>
      </c>
    </row>
    <row r="76" spans="2:12" ht="25.5" customHeight="1" x14ac:dyDescent="0.2">
      <c r="B76" s="66" t="s">
        <v>217</v>
      </c>
      <c r="C76" s="128" t="s">
        <v>218</v>
      </c>
      <c r="D76" s="128"/>
      <c r="E76" s="128"/>
      <c r="F76" s="7" t="s">
        <v>204</v>
      </c>
      <c r="G76" s="12">
        <v>138</v>
      </c>
      <c r="H76" s="52">
        <v>28.985507246376812</v>
      </c>
      <c r="I76" s="11">
        <v>0</v>
      </c>
      <c r="J76" s="11">
        <v>0</v>
      </c>
      <c r="K76" s="11">
        <v>0</v>
      </c>
      <c r="L76" s="70">
        <f t="shared" si="2"/>
        <v>0</v>
      </c>
    </row>
    <row r="77" spans="2:12" ht="12.75" customHeight="1" x14ac:dyDescent="0.2">
      <c r="B77" s="84" t="s">
        <v>241</v>
      </c>
      <c r="C77" s="128" t="s">
        <v>219</v>
      </c>
      <c r="D77" s="128"/>
      <c r="E77" s="128"/>
      <c r="F77" s="7" t="s">
        <v>204</v>
      </c>
      <c r="G77" s="12">
        <v>138</v>
      </c>
      <c r="H77" s="52">
        <v>36.231884057971016</v>
      </c>
      <c r="I77" s="11">
        <v>0</v>
      </c>
      <c r="J77" s="11">
        <v>0</v>
      </c>
      <c r="K77" s="11">
        <v>0</v>
      </c>
      <c r="L77" s="70">
        <f t="shared" si="2"/>
        <v>0</v>
      </c>
    </row>
    <row r="78" spans="2:12" ht="12.75" customHeight="1" x14ac:dyDescent="0.2">
      <c r="B78" s="84" t="s">
        <v>252</v>
      </c>
      <c r="C78" s="128" t="s">
        <v>251</v>
      </c>
      <c r="D78" s="128"/>
      <c r="E78" s="128"/>
      <c r="F78" s="7" t="s">
        <v>204</v>
      </c>
      <c r="G78" s="12">
        <v>138</v>
      </c>
      <c r="H78" s="52">
        <v>21.739130434782609</v>
      </c>
      <c r="I78" s="11">
        <v>0</v>
      </c>
      <c r="J78" s="11">
        <v>0</v>
      </c>
      <c r="K78" s="11">
        <v>0</v>
      </c>
      <c r="L78" s="70">
        <f t="shared" si="2"/>
        <v>0</v>
      </c>
    </row>
    <row r="79" spans="2:12" ht="12.75" customHeight="1" x14ac:dyDescent="0.2">
      <c r="B79" s="84" t="s">
        <v>274</v>
      </c>
      <c r="C79" s="128" t="s">
        <v>275</v>
      </c>
      <c r="D79" s="128"/>
      <c r="E79" s="128"/>
      <c r="F79" s="7" t="s">
        <v>204</v>
      </c>
      <c r="G79" s="12">
        <v>138</v>
      </c>
      <c r="H79" s="52">
        <v>21.739130434782609</v>
      </c>
      <c r="I79" s="11">
        <v>0</v>
      </c>
      <c r="J79" s="11">
        <v>0</v>
      </c>
      <c r="K79" s="11">
        <v>0</v>
      </c>
      <c r="L79" s="70">
        <f t="shared" si="2"/>
        <v>0</v>
      </c>
    </row>
    <row r="80" spans="2:12" x14ac:dyDescent="0.2">
      <c r="B80" s="238" t="s">
        <v>9</v>
      </c>
      <c r="C80" s="239"/>
      <c r="D80" s="239"/>
      <c r="E80" s="239"/>
      <c r="F80" s="239"/>
      <c r="G80" s="239"/>
      <c r="H80" s="239"/>
      <c r="I80" s="239"/>
      <c r="J80" s="239"/>
      <c r="K80" s="240"/>
      <c r="L80" s="67">
        <f>SUM(L64:L79)</f>
        <v>0</v>
      </c>
    </row>
    <row r="81" spans="2:12" ht="12.75" customHeight="1" x14ac:dyDescent="0.2">
      <c r="B81" s="231" t="s">
        <v>220</v>
      </c>
      <c r="C81" s="232"/>
      <c r="D81" s="232"/>
      <c r="E81" s="232"/>
      <c r="F81" s="232"/>
      <c r="G81" s="232"/>
      <c r="H81" s="232"/>
      <c r="I81" s="232"/>
      <c r="J81" s="232"/>
      <c r="K81" s="232"/>
      <c r="L81" s="233"/>
    </row>
    <row r="82" spans="2:12" ht="25.5" x14ac:dyDescent="0.2">
      <c r="B82" s="64" t="s">
        <v>4</v>
      </c>
      <c r="C82" s="142" t="s">
        <v>5</v>
      </c>
      <c r="D82" s="142"/>
      <c r="E82" s="142"/>
      <c r="F82" s="3" t="s">
        <v>192</v>
      </c>
      <c r="G82" s="3" t="s">
        <v>201</v>
      </c>
      <c r="H82" s="4" t="s">
        <v>13</v>
      </c>
      <c r="I82" s="4" t="s">
        <v>309</v>
      </c>
      <c r="J82" s="4" t="s">
        <v>310</v>
      </c>
      <c r="K82" s="4" t="s">
        <v>308</v>
      </c>
      <c r="L82" s="65" t="s">
        <v>193</v>
      </c>
    </row>
    <row r="83" spans="2:12" x14ac:dyDescent="0.2">
      <c r="B83" s="85" t="s">
        <v>137</v>
      </c>
      <c r="C83" s="128" t="s">
        <v>138</v>
      </c>
      <c r="D83" s="128"/>
      <c r="E83" s="128"/>
      <c r="F83" s="50" t="s">
        <v>3</v>
      </c>
      <c r="G83" s="12" t="s">
        <v>221</v>
      </c>
      <c r="H83" s="7">
        <v>1</v>
      </c>
      <c r="I83" s="11">
        <v>0</v>
      </c>
      <c r="J83" s="11">
        <v>0</v>
      </c>
      <c r="K83" s="11">
        <v>0</v>
      </c>
      <c r="L83" s="70">
        <f t="shared" ref="L83:L88" si="3">K83*H83</f>
        <v>0</v>
      </c>
    </row>
    <row r="84" spans="2:12" ht="12.75" customHeight="1" x14ac:dyDescent="0.2">
      <c r="B84" s="85" t="s">
        <v>139</v>
      </c>
      <c r="C84" s="128" t="s">
        <v>140</v>
      </c>
      <c r="D84" s="128"/>
      <c r="E84" s="128"/>
      <c r="F84" s="50" t="s">
        <v>3</v>
      </c>
      <c r="G84" s="12" t="s">
        <v>221</v>
      </c>
      <c r="H84" s="7">
        <v>1</v>
      </c>
      <c r="I84" s="11">
        <v>0</v>
      </c>
      <c r="J84" s="11">
        <v>0</v>
      </c>
      <c r="K84" s="11">
        <v>0</v>
      </c>
      <c r="L84" s="70">
        <f t="shared" si="3"/>
        <v>0</v>
      </c>
    </row>
    <row r="85" spans="2:12" ht="12.75" customHeight="1" x14ac:dyDescent="0.2">
      <c r="B85" s="85" t="s">
        <v>141</v>
      </c>
      <c r="C85" s="128" t="s">
        <v>142</v>
      </c>
      <c r="D85" s="128"/>
      <c r="E85" s="128"/>
      <c r="F85" s="50" t="s">
        <v>3</v>
      </c>
      <c r="G85" s="12" t="s">
        <v>221</v>
      </c>
      <c r="H85" s="7">
        <v>1</v>
      </c>
      <c r="I85" s="11">
        <v>0</v>
      </c>
      <c r="J85" s="11">
        <v>0</v>
      </c>
      <c r="K85" s="11">
        <v>0</v>
      </c>
      <c r="L85" s="70">
        <f t="shared" si="3"/>
        <v>0</v>
      </c>
    </row>
    <row r="86" spans="2:12" ht="12.75" customHeight="1" x14ac:dyDescent="0.2">
      <c r="B86" s="85" t="s">
        <v>143</v>
      </c>
      <c r="C86" s="128" t="s">
        <v>144</v>
      </c>
      <c r="D86" s="128"/>
      <c r="E86" s="128"/>
      <c r="F86" s="50" t="s">
        <v>3</v>
      </c>
      <c r="G86" s="12" t="s">
        <v>221</v>
      </c>
      <c r="H86" s="7">
        <v>1</v>
      </c>
      <c r="I86" s="11">
        <v>0</v>
      </c>
      <c r="J86" s="11">
        <v>0</v>
      </c>
      <c r="K86" s="11">
        <v>0</v>
      </c>
      <c r="L86" s="70">
        <f t="shared" si="3"/>
        <v>0</v>
      </c>
    </row>
    <row r="87" spans="2:12" ht="12.75" customHeight="1" x14ac:dyDescent="0.2">
      <c r="B87" s="85" t="s">
        <v>145</v>
      </c>
      <c r="C87" s="128" t="s">
        <v>146</v>
      </c>
      <c r="D87" s="128"/>
      <c r="E87" s="128"/>
      <c r="F87" s="50" t="s">
        <v>3</v>
      </c>
      <c r="G87" s="12" t="s">
        <v>221</v>
      </c>
      <c r="H87" s="7">
        <v>1</v>
      </c>
      <c r="I87" s="11">
        <v>0</v>
      </c>
      <c r="J87" s="11">
        <v>0</v>
      </c>
      <c r="K87" s="11">
        <v>0</v>
      </c>
      <c r="L87" s="70">
        <f t="shared" si="3"/>
        <v>0</v>
      </c>
    </row>
    <row r="88" spans="2:12" x14ac:dyDescent="0.2">
      <c r="B88" s="85" t="s">
        <v>147</v>
      </c>
      <c r="C88" s="128" t="s">
        <v>148</v>
      </c>
      <c r="D88" s="128"/>
      <c r="E88" s="128"/>
      <c r="F88" s="50" t="s">
        <v>3</v>
      </c>
      <c r="G88" s="12" t="s">
        <v>221</v>
      </c>
      <c r="H88" s="7">
        <v>1</v>
      </c>
      <c r="I88" s="11">
        <v>0</v>
      </c>
      <c r="J88" s="11">
        <v>0</v>
      </c>
      <c r="K88" s="11">
        <v>0</v>
      </c>
      <c r="L88" s="70">
        <f t="shared" si="3"/>
        <v>0</v>
      </c>
    </row>
    <row r="89" spans="2:12" x14ac:dyDescent="0.2">
      <c r="B89" s="238" t="s">
        <v>9</v>
      </c>
      <c r="C89" s="239"/>
      <c r="D89" s="239"/>
      <c r="E89" s="239"/>
      <c r="F89" s="239"/>
      <c r="G89" s="239"/>
      <c r="H89" s="239"/>
      <c r="I89" s="239"/>
      <c r="J89" s="239"/>
      <c r="K89" s="240"/>
      <c r="L89" s="67">
        <f>SUM(L83:L88)</f>
        <v>0</v>
      </c>
    </row>
    <row r="90" spans="2:12" x14ac:dyDescent="0.2">
      <c r="B90" s="72"/>
      <c r="C90" s="73"/>
      <c r="D90" s="73"/>
      <c r="E90" s="73"/>
      <c r="F90" s="73"/>
      <c r="G90" s="73"/>
      <c r="H90" s="73"/>
      <c r="L90" s="74"/>
    </row>
    <row r="91" spans="2:12" x14ac:dyDescent="0.2">
      <c r="B91" s="225" t="s">
        <v>311</v>
      </c>
      <c r="C91" s="226"/>
      <c r="D91" s="226"/>
      <c r="E91" s="226"/>
      <c r="F91" s="226"/>
      <c r="G91" s="226"/>
      <c r="H91" s="226"/>
      <c r="I91" s="226"/>
      <c r="J91" s="226"/>
      <c r="K91" s="226"/>
      <c r="L91" s="75">
        <f>L80+L54+L61+L89</f>
        <v>0</v>
      </c>
    </row>
    <row r="92" spans="2:12" x14ac:dyDescent="0.2">
      <c r="B92" s="72"/>
      <c r="C92" s="73"/>
      <c r="D92" s="73"/>
      <c r="E92" s="73"/>
      <c r="F92" s="73"/>
      <c r="G92" s="73"/>
      <c r="H92" s="73"/>
      <c r="I92" s="73"/>
      <c r="J92" s="73"/>
      <c r="L92" s="74"/>
    </row>
    <row r="93" spans="2:12" ht="12.75" customHeight="1" x14ac:dyDescent="0.2">
      <c r="B93" s="225" t="s">
        <v>316</v>
      </c>
      <c r="C93" s="226"/>
      <c r="D93" s="226"/>
      <c r="E93" s="226"/>
      <c r="F93" s="226"/>
      <c r="G93" s="226"/>
      <c r="H93" s="226"/>
      <c r="I93" s="226"/>
      <c r="J93" s="226"/>
      <c r="K93" s="226"/>
      <c r="L93" s="77">
        <f>13*52</f>
        <v>676</v>
      </c>
    </row>
    <row r="94" spans="2:12" x14ac:dyDescent="0.2">
      <c r="B94" s="78"/>
      <c r="L94" s="74"/>
    </row>
    <row r="95" spans="2:12" ht="18" customHeight="1" x14ac:dyDescent="0.2">
      <c r="B95" s="214" t="s">
        <v>317</v>
      </c>
      <c r="C95" s="215"/>
      <c r="D95" s="215"/>
      <c r="E95" s="215"/>
      <c r="F95" s="215"/>
      <c r="G95" s="215"/>
      <c r="H95" s="215"/>
      <c r="I95" s="215"/>
      <c r="J95" s="215"/>
      <c r="K95" s="215"/>
      <c r="L95" s="79">
        <f>L91*L93</f>
        <v>0</v>
      </c>
    </row>
    <row r="96" spans="2:12" x14ac:dyDescent="0.2">
      <c r="B96" s="72"/>
      <c r="C96" s="73"/>
      <c r="D96" s="73"/>
      <c r="E96" s="73"/>
      <c r="F96" s="73"/>
      <c r="G96" s="73"/>
      <c r="H96" s="73"/>
      <c r="L96" s="74"/>
    </row>
    <row r="97" spans="2:12" x14ac:dyDescent="0.2">
      <c r="B97" s="72"/>
      <c r="C97" s="73"/>
      <c r="D97" s="73"/>
      <c r="E97" s="73"/>
      <c r="F97" s="73"/>
      <c r="G97" s="73"/>
      <c r="H97" s="73"/>
      <c r="L97" s="74"/>
    </row>
    <row r="98" spans="2:12" ht="27" customHeight="1" x14ac:dyDescent="0.2">
      <c r="B98" s="246" t="s">
        <v>190</v>
      </c>
      <c r="C98" s="247"/>
      <c r="D98" s="192" t="s">
        <v>324</v>
      </c>
      <c r="E98" s="192"/>
      <c r="F98" s="192"/>
      <c r="G98" s="192"/>
      <c r="H98" s="192"/>
      <c r="I98" s="192"/>
      <c r="J98" s="192"/>
      <c r="K98" s="192"/>
      <c r="L98" s="193"/>
    </row>
    <row r="99" spans="2:12" ht="18.75" customHeight="1" x14ac:dyDescent="0.2">
      <c r="B99" s="225" t="s">
        <v>191</v>
      </c>
      <c r="C99" s="226"/>
      <c r="D99" s="226"/>
      <c r="E99" s="226"/>
      <c r="F99" s="226"/>
      <c r="G99" s="226"/>
      <c r="H99" s="226"/>
      <c r="I99" s="226"/>
      <c r="J99" s="226"/>
      <c r="K99" s="226"/>
      <c r="L99" s="248"/>
    </row>
    <row r="100" spans="2:12" ht="12.75" customHeight="1" x14ac:dyDescent="0.2">
      <c r="B100" s="255" t="s">
        <v>163</v>
      </c>
      <c r="C100" s="256"/>
      <c r="D100" s="256"/>
      <c r="E100" s="256"/>
      <c r="F100" s="256"/>
      <c r="G100" s="256"/>
      <c r="H100" s="256"/>
      <c r="I100" s="256"/>
      <c r="J100" s="256"/>
      <c r="K100" s="256"/>
      <c r="L100" s="257"/>
    </row>
    <row r="101" spans="2:12" ht="25.5" x14ac:dyDescent="0.2">
      <c r="B101" s="64" t="s">
        <v>4</v>
      </c>
      <c r="C101" s="142" t="s">
        <v>5</v>
      </c>
      <c r="D101" s="142"/>
      <c r="E101" s="142"/>
      <c r="F101" s="142"/>
      <c r="G101" s="3" t="s">
        <v>192</v>
      </c>
      <c r="H101" s="4" t="s">
        <v>13</v>
      </c>
      <c r="I101" s="4" t="s">
        <v>309</v>
      </c>
      <c r="J101" s="4" t="s">
        <v>310</v>
      </c>
      <c r="K101" s="4" t="s">
        <v>308</v>
      </c>
      <c r="L101" s="65" t="s">
        <v>193</v>
      </c>
    </row>
    <row r="102" spans="2:12" ht="12.75" customHeight="1" x14ac:dyDescent="0.2">
      <c r="B102" s="66" t="s">
        <v>194</v>
      </c>
      <c r="C102" s="249" t="s">
        <v>325</v>
      </c>
      <c r="D102" s="249"/>
      <c r="E102" s="249"/>
      <c r="F102" s="249"/>
      <c r="G102" s="5" t="s">
        <v>248</v>
      </c>
      <c r="H102" s="6">
        <v>4</v>
      </c>
      <c r="I102" s="11">
        <v>0</v>
      </c>
      <c r="J102" s="11">
        <v>0</v>
      </c>
      <c r="K102" s="11">
        <v>0</v>
      </c>
      <c r="L102" s="67">
        <f>+H102*K102</f>
        <v>0</v>
      </c>
    </row>
    <row r="103" spans="2:12" x14ac:dyDescent="0.2">
      <c r="B103" s="66" t="s">
        <v>195</v>
      </c>
      <c r="C103" s="249"/>
      <c r="D103" s="249"/>
      <c r="E103" s="249"/>
      <c r="F103" s="249"/>
      <c r="G103" s="5" t="s">
        <v>248</v>
      </c>
      <c r="H103" s="6">
        <v>4</v>
      </c>
      <c r="I103" s="11">
        <v>0</v>
      </c>
      <c r="J103" s="11">
        <v>0</v>
      </c>
      <c r="K103" s="11">
        <v>0</v>
      </c>
      <c r="L103" s="67">
        <f>+H103*K103</f>
        <v>0</v>
      </c>
    </row>
    <row r="104" spans="2:12" x14ac:dyDescent="0.2">
      <c r="B104" s="68" t="s">
        <v>196</v>
      </c>
      <c r="C104" s="249"/>
      <c r="D104" s="249"/>
      <c r="E104" s="249"/>
      <c r="F104" s="249"/>
      <c r="G104" s="5" t="s">
        <v>248</v>
      </c>
      <c r="H104" s="6">
        <v>4</v>
      </c>
      <c r="I104" s="11">
        <v>0</v>
      </c>
      <c r="J104" s="11">
        <v>0</v>
      </c>
      <c r="K104" s="11">
        <v>0</v>
      </c>
      <c r="L104" s="67">
        <f>+H104*K104</f>
        <v>0</v>
      </c>
    </row>
    <row r="105" spans="2:12" ht="38.25" x14ac:dyDescent="0.2">
      <c r="B105" s="68" t="s">
        <v>247</v>
      </c>
      <c r="C105" s="249"/>
      <c r="D105" s="249"/>
      <c r="E105" s="249"/>
      <c r="F105" s="249"/>
      <c r="G105" s="5" t="s">
        <v>248</v>
      </c>
      <c r="H105" s="6">
        <v>4</v>
      </c>
      <c r="I105" s="11">
        <v>0</v>
      </c>
      <c r="J105" s="11">
        <v>0</v>
      </c>
      <c r="K105" s="11">
        <v>0</v>
      </c>
      <c r="L105" s="67">
        <f>+H105*K105</f>
        <v>0</v>
      </c>
    </row>
    <row r="106" spans="2:12" x14ac:dyDescent="0.2">
      <c r="B106" s="66" t="s">
        <v>197</v>
      </c>
      <c r="C106" s="249"/>
      <c r="D106" s="249"/>
      <c r="E106" s="249"/>
      <c r="F106" s="249"/>
      <c r="G106" s="5" t="s">
        <v>248</v>
      </c>
      <c r="H106" s="6">
        <v>4</v>
      </c>
      <c r="I106" s="11">
        <v>0</v>
      </c>
      <c r="J106" s="11">
        <v>0</v>
      </c>
      <c r="K106" s="11">
        <v>0</v>
      </c>
      <c r="L106" s="67">
        <f>+H106*K106</f>
        <v>0</v>
      </c>
    </row>
    <row r="107" spans="2:12" x14ac:dyDescent="0.2">
      <c r="B107" s="225" t="s">
        <v>9</v>
      </c>
      <c r="C107" s="226"/>
      <c r="D107" s="226"/>
      <c r="E107" s="226"/>
      <c r="F107" s="226"/>
      <c r="G107" s="226"/>
      <c r="H107" s="226"/>
      <c r="I107" s="226"/>
      <c r="J107" s="226"/>
      <c r="K107" s="226"/>
      <c r="L107" s="67">
        <f>SUM(L102:L106)</f>
        <v>0</v>
      </c>
    </row>
    <row r="108" spans="2:12" ht="12.75" customHeight="1" x14ac:dyDescent="0.2">
      <c r="B108" s="250" t="s">
        <v>249</v>
      </c>
      <c r="C108" s="251"/>
      <c r="D108" s="251"/>
      <c r="E108" s="251"/>
      <c r="F108" s="251"/>
      <c r="G108" s="251"/>
      <c r="H108" s="251"/>
      <c r="I108" s="251"/>
      <c r="J108" s="251"/>
      <c r="K108" s="251"/>
      <c r="L108" s="252"/>
    </row>
    <row r="109" spans="2:12" ht="25.5" x14ac:dyDescent="0.2">
      <c r="B109" s="64" t="s">
        <v>4</v>
      </c>
      <c r="C109" s="234" t="s">
        <v>5</v>
      </c>
      <c r="D109" s="235"/>
      <c r="E109" s="236"/>
      <c r="F109" s="3" t="s">
        <v>205</v>
      </c>
      <c r="G109" s="3" t="s">
        <v>192</v>
      </c>
      <c r="H109" s="4" t="s">
        <v>13</v>
      </c>
      <c r="I109" s="4" t="s">
        <v>309</v>
      </c>
      <c r="J109" s="4" t="s">
        <v>310</v>
      </c>
      <c r="K109" s="4" t="s">
        <v>308</v>
      </c>
      <c r="L109" s="65" t="s">
        <v>193</v>
      </c>
    </row>
    <row r="110" spans="2:12" ht="12.75" customHeight="1" x14ac:dyDescent="0.2">
      <c r="B110" s="81" t="s">
        <v>108</v>
      </c>
      <c r="C110" s="128" t="s">
        <v>110</v>
      </c>
      <c r="D110" s="128"/>
      <c r="E110" s="128"/>
      <c r="F110" s="253" t="s">
        <v>223</v>
      </c>
      <c r="G110" s="7" t="s">
        <v>3</v>
      </c>
      <c r="H110" s="7">
        <v>104</v>
      </c>
      <c r="I110" s="11">
        <v>0</v>
      </c>
      <c r="J110" s="11">
        <v>0</v>
      </c>
      <c r="K110" s="11">
        <v>0</v>
      </c>
      <c r="L110" s="70">
        <f>K110*H110</f>
        <v>0</v>
      </c>
    </row>
    <row r="111" spans="2:12" x14ac:dyDescent="0.2">
      <c r="B111" s="82" t="s">
        <v>149</v>
      </c>
      <c r="C111" s="128" t="s">
        <v>110</v>
      </c>
      <c r="D111" s="128"/>
      <c r="E111" s="128"/>
      <c r="F111" s="254"/>
      <c r="G111" s="7" t="s">
        <v>3</v>
      </c>
      <c r="H111" s="7">
        <v>104</v>
      </c>
      <c r="I111" s="11">
        <v>0</v>
      </c>
      <c r="J111" s="11">
        <v>0</v>
      </c>
      <c r="K111" s="11">
        <v>0</v>
      </c>
      <c r="L111" s="70">
        <f>K111*H111</f>
        <v>0</v>
      </c>
    </row>
    <row r="112" spans="2:12" x14ac:dyDescent="0.2">
      <c r="B112" s="82" t="s">
        <v>150</v>
      </c>
      <c r="C112" s="128" t="s">
        <v>109</v>
      </c>
      <c r="D112" s="128"/>
      <c r="E112" s="128"/>
      <c r="F112" s="165"/>
      <c r="G112" s="7" t="s">
        <v>3</v>
      </c>
      <c r="H112" s="7">
        <v>130</v>
      </c>
      <c r="I112" s="11">
        <v>0</v>
      </c>
      <c r="J112" s="11">
        <v>0</v>
      </c>
      <c r="K112" s="11">
        <v>0</v>
      </c>
      <c r="L112" s="70">
        <f>K112*H112</f>
        <v>0</v>
      </c>
    </row>
    <row r="113" spans="2:12" x14ac:dyDescent="0.2">
      <c r="B113" s="194" t="s">
        <v>9</v>
      </c>
      <c r="C113" s="195"/>
      <c r="D113" s="195"/>
      <c r="E113" s="195"/>
      <c r="F113" s="195"/>
      <c r="G113" s="195"/>
      <c r="H113" s="195"/>
      <c r="I113" s="195"/>
      <c r="J113" s="195"/>
      <c r="K113" s="196"/>
      <c r="L113" s="71">
        <f>SUM(L110:L112)</f>
        <v>0</v>
      </c>
    </row>
    <row r="114" spans="2:12" ht="12.75" customHeight="1" x14ac:dyDescent="0.2">
      <c r="B114" s="231" t="s">
        <v>200</v>
      </c>
      <c r="C114" s="232"/>
      <c r="D114" s="232"/>
      <c r="E114" s="232"/>
      <c r="F114" s="232"/>
      <c r="G114" s="232"/>
      <c r="H114" s="232"/>
      <c r="I114" s="232"/>
      <c r="J114" s="232"/>
      <c r="K114" s="232"/>
      <c r="L114" s="233"/>
    </row>
    <row r="115" spans="2:12" ht="25.5" x14ac:dyDescent="0.2">
      <c r="B115" s="64" t="s">
        <v>4</v>
      </c>
      <c r="C115" s="234" t="s">
        <v>5</v>
      </c>
      <c r="D115" s="235"/>
      <c r="E115" s="236"/>
      <c r="F115" s="3" t="s">
        <v>192</v>
      </c>
      <c r="G115" s="3" t="s">
        <v>201</v>
      </c>
      <c r="H115" s="4" t="s">
        <v>13</v>
      </c>
      <c r="I115" s="4" t="s">
        <v>309</v>
      </c>
      <c r="J115" s="4" t="s">
        <v>310</v>
      </c>
      <c r="K115" s="4" t="s">
        <v>308</v>
      </c>
      <c r="L115" s="65" t="s">
        <v>193</v>
      </c>
    </row>
    <row r="116" spans="2:12" ht="63.75" customHeight="1" x14ac:dyDescent="0.2">
      <c r="B116" s="66" t="s">
        <v>202</v>
      </c>
      <c r="C116" s="128" t="s">
        <v>233</v>
      </c>
      <c r="D116" s="128"/>
      <c r="E116" s="128"/>
      <c r="F116" s="7" t="s">
        <v>203</v>
      </c>
      <c r="G116" s="13">
        <v>10000</v>
      </c>
      <c r="H116" s="53">
        <v>10</v>
      </c>
      <c r="I116" s="11">
        <v>0</v>
      </c>
      <c r="J116" s="11">
        <v>0</v>
      </c>
      <c r="K116" s="11">
        <v>0</v>
      </c>
      <c r="L116" s="70">
        <f t="shared" ref="L116:L131" si="4">K116*H116*G116</f>
        <v>0</v>
      </c>
    </row>
    <row r="117" spans="2:12" ht="25.5" customHeight="1" x14ac:dyDescent="0.2">
      <c r="B117" s="66" t="s">
        <v>106</v>
      </c>
      <c r="C117" s="128" t="s">
        <v>234</v>
      </c>
      <c r="D117" s="128"/>
      <c r="E117" s="128"/>
      <c r="F117" s="7" t="s">
        <v>203</v>
      </c>
      <c r="G117" s="13">
        <v>10000</v>
      </c>
      <c r="H117" s="53">
        <v>15</v>
      </c>
      <c r="I117" s="11">
        <v>0</v>
      </c>
      <c r="J117" s="11">
        <v>0</v>
      </c>
      <c r="K117" s="11">
        <v>0</v>
      </c>
      <c r="L117" s="70">
        <f t="shared" si="4"/>
        <v>0</v>
      </c>
    </row>
    <row r="118" spans="2:12" ht="25.5" customHeight="1" x14ac:dyDescent="0.2">
      <c r="B118" s="66" t="s">
        <v>107</v>
      </c>
      <c r="C118" s="128" t="s">
        <v>235</v>
      </c>
      <c r="D118" s="128"/>
      <c r="E118" s="128"/>
      <c r="F118" s="7" t="s">
        <v>203</v>
      </c>
      <c r="G118" s="13">
        <v>10000</v>
      </c>
      <c r="H118" s="53">
        <v>15</v>
      </c>
      <c r="I118" s="11">
        <v>0</v>
      </c>
      <c r="J118" s="11">
        <v>0</v>
      </c>
      <c r="K118" s="11">
        <v>0</v>
      </c>
      <c r="L118" s="70">
        <f t="shared" si="4"/>
        <v>0</v>
      </c>
    </row>
    <row r="119" spans="2:12" ht="12.75" customHeight="1" x14ac:dyDescent="0.2">
      <c r="B119" s="66" t="s">
        <v>178</v>
      </c>
      <c r="C119" s="128" t="s">
        <v>245</v>
      </c>
      <c r="D119" s="128"/>
      <c r="E119" s="128"/>
      <c r="F119" s="7" t="s">
        <v>204</v>
      </c>
      <c r="G119" s="12">
        <v>138</v>
      </c>
      <c r="H119" s="52">
        <v>21.739130434782609</v>
      </c>
      <c r="I119" s="11">
        <v>0</v>
      </c>
      <c r="J119" s="11">
        <v>0</v>
      </c>
      <c r="K119" s="11">
        <v>0</v>
      </c>
      <c r="L119" s="70">
        <f t="shared" si="4"/>
        <v>0</v>
      </c>
    </row>
    <row r="120" spans="2:12" ht="12.75" customHeight="1" x14ac:dyDescent="0.2">
      <c r="B120" s="66" t="s">
        <v>178</v>
      </c>
      <c r="C120" s="128" t="s">
        <v>236</v>
      </c>
      <c r="D120" s="128"/>
      <c r="E120" s="128"/>
      <c r="F120" s="7" t="s">
        <v>204</v>
      </c>
      <c r="G120" s="12">
        <v>138</v>
      </c>
      <c r="H120" s="52">
        <v>28.985507246376812</v>
      </c>
      <c r="I120" s="11">
        <v>0</v>
      </c>
      <c r="J120" s="11">
        <v>0</v>
      </c>
      <c r="K120" s="11">
        <v>0</v>
      </c>
      <c r="L120" s="70">
        <f t="shared" si="4"/>
        <v>0</v>
      </c>
    </row>
    <row r="121" spans="2:12" ht="12.75" customHeight="1" x14ac:dyDescent="0.2">
      <c r="B121" s="66" t="s">
        <v>179</v>
      </c>
      <c r="C121" s="128" t="s">
        <v>237</v>
      </c>
      <c r="D121" s="128"/>
      <c r="E121" s="128"/>
      <c r="F121" s="7" t="s">
        <v>203</v>
      </c>
      <c r="G121" s="12">
        <v>138</v>
      </c>
      <c r="H121" s="53">
        <v>14.492753623188406</v>
      </c>
      <c r="I121" s="11">
        <v>0</v>
      </c>
      <c r="J121" s="11">
        <v>0</v>
      </c>
      <c r="K121" s="11">
        <v>0</v>
      </c>
      <c r="L121" s="70">
        <f t="shared" si="4"/>
        <v>0</v>
      </c>
    </row>
    <row r="122" spans="2:12" ht="12.75" customHeight="1" x14ac:dyDescent="0.2">
      <c r="B122" s="66" t="s">
        <v>179</v>
      </c>
      <c r="C122" s="156" t="s">
        <v>238</v>
      </c>
      <c r="D122" s="157"/>
      <c r="E122" s="155"/>
      <c r="F122" s="7" t="s">
        <v>204</v>
      </c>
      <c r="G122" s="12">
        <v>138</v>
      </c>
      <c r="H122" s="52">
        <v>28.985507246376812</v>
      </c>
      <c r="I122" s="11">
        <v>0</v>
      </c>
      <c r="J122" s="11">
        <v>0</v>
      </c>
      <c r="K122" s="11">
        <v>0</v>
      </c>
      <c r="L122" s="70">
        <f t="shared" si="4"/>
        <v>0</v>
      </c>
    </row>
    <row r="123" spans="2:12" x14ac:dyDescent="0.2">
      <c r="B123" s="66" t="s">
        <v>239</v>
      </c>
      <c r="C123" s="128" t="s">
        <v>240</v>
      </c>
      <c r="D123" s="128"/>
      <c r="E123" s="128"/>
      <c r="F123" s="7" t="s">
        <v>203</v>
      </c>
      <c r="G123" s="12">
        <v>138</v>
      </c>
      <c r="H123" s="53">
        <v>28.985507246376812</v>
      </c>
      <c r="I123" s="11">
        <v>0</v>
      </c>
      <c r="J123" s="11">
        <v>0</v>
      </c>
      <c r="K123" s="11">
        <v>0</v>
      </c>
      <c r="L123" s="70">
        <f t="shared" si="4"/>
        <v>0</v>
      </c>
    </row>
    <row r="124" spans="2:12" ht="25.5" customHeight="1" x14ac:dyDescent="0.2">
      <c r="B124" s="66" t="s">
        <v>209</v>
      </c>
      <c r="C124" s="128" t="s">
        <v>210</v>
      </c>
      <c r="D124" s="128"/>
      <c r="E124" s="128"/>
      <c r="F124" s="7" t="s">
        <v>204</v>
      </c>
      <c r="G124" s="12">
        <v>138</v>
      </c>
      <c r="H124" s="52">
        <v>28.985507246376812</v>
      </c>
      <c r="I124" s="11">
        <v>0</v>
      </c>
      <c r="J124" s="11">
        <v>0</v>
      </c>
      <c r="K124" s="11">
        <v>0</v>
      </c>
      <c r="L124" s="70">
        <f t="shared" si="4"/>
        <v>0</v>
      </c>
    </row>
    <row r="125" spans="2:12" ht="12.75" customHeight="1" x14ac:dyDescent="0.2">
      <c r="B125" s="66" t="s">
        <v>211</v>
      </c>
      <c r="C125" s="128" t="s">
        <v>212</v>
      </c>
      <c r="D125" s="128"/>
      <c r="E125" s="128"/>
      <c r="F125" s="7" t="s">
        <v>203</v>
      </c>
      <c r="G125" s="12">
        <v>138</v>
      </c>
      <c r="H125" s="53">
        <v>10.869565217391305</v>
      </c>
      <c r="I125" s="11">
        <v>0</v>
      </c>
      <c r="J125" s="11">
        <v>0</v>
      </c>
      <c r="K125" s="11">
        <v>0</v>
      </c>
      <c r="L125" s="70">
        <f t="shared" si="4"/>
        <v>0</v>
      </c>
    </row>
    <row r="126" spans="2:12" ht="25.5" customHeight="1" x14ac:dyDescent="0.2">
      <c r="B126" s="66" t="s">
        <v>213</v>
      </c>
      <c r="C126" s="128" t="s">
        <v>214</v>
      </c>
      <c r="D126" s="128"/>
      <c r="E126" s="128"/>
      <c r="F126" s="7" t="s">
        <v>204</v>
      </c>
      <c r="G126" s="12">
        <v>138</v>
      </c>
      <c r="H126" s="52">
        <v>28.985507246376812</v>
      </c>
      <c r="I126" s="11">
        <v>0</v>
      </c>
      <c r="J126" s="11">
        <v>0</v>
      </c>
      <c r="K126" s="11">
        <v>0</v>
      </c>
      <c r="L126" s="70">
        <f t="shared" si="4"/>
        <v>0</v>
      </c>
    </row>
    <row r="127" spans="2:12" ht="12.75" customHeight="1" x14ac:dyDescent="0.2">
      <c r="B127" s="66" t="s">
        <v>215</v>
      </c>
      <c r="C127" s="128" t="s">
        <v>216</v>
      </c>
      <c r="D127" s="128"/>
      <c r="E127" s="128"/>
      <c r="F127" s="7" t="s">
        <v>204</v>
      </c>
      <c r="G127" s="12">
        <v>138</v>
      </c>
      <c r="H127" s="52">
        <v>28.985507246376812</v>
      </c>
      <c r="I127" s="11">
        <v>0</v>
      </c>
      <c r="J127" s="11">
        <v>0</v>
      </c>
      <c r="K127" s="11">
        <v>0</v>
      </c>
      <c r="L127" s="70">
        <f t="shared" si="4"/>
        <v>0</v>
      </c>
    </row>
    <row r="128" spans="2:12" ht="25.5" customHeight="1" x14ac:dyDescent="0.2">
      <c r="B128" s="66" t="s">
        <v>217</v>
      </c>
      <c r="C128" s="128" t="s">
        <v>218</v>
      </c>
      <c r="D128" s="128"/>
      <c r="E128" s="128"/>
      <c r="F128" s="7" t="s">
        <v>204</v>
      </c>
      <c r="G128" s="12">
        <v>138</v>
      </c>
      <c r="H128" s="52">
        <v>28.985507246376812</v>
      </c>
      <c r="I128" s="11">
        <v>0</v>
      </c>
      <c r="J128" s="11">
        <v>0</v>
      </c>
      <c r="K128" s="11">
        <v>0</v>
      </c>
      <c r="L128" s="70">
        <f t="shared" si="4"/>
        <v>0</v>
      </c>
    </row>
    <row r="129" spans="2:12" ht="12.75" customHeight="1" x14ac:dyDescent="0.2">
      <c r="B129" s="84" t="s">
        <v>241</v>
      </c>
      <c r="C129" s="128" t="s">
        <v>219</v>
      </c>
      <c r="D129" s="128"/>
      <c r="E129" s="128"/>
      <c r="F129" s="7" t="s">
        <v>204</v>
      </c>
      <c r="G129" s="12">
        <v>138</v>
      </c>
      <c r="H129" s="52">
        <v>36.231884057971016</v>
      </c>
      <c r="I129" s="11">
        <v>0</v>
      </c>
      <c r="J129" s="11">
        <v>0</v>
      </c>
      <c r="K129" s="11">
        <v>0</v>
      </c>
      <c r="L129" s="70">
        <f t="shared" si="4"/>
        <v>0</v>
      </c>
    </row>
    <row r="130" spans="2:12" ht="12.75" customHeight="1" x14ac:dyDescent="0.2">
      <c r="B130" s="84" t="s">
        <v>252</v>
      </c>
      <c r="C130" s="128" t="s">
        <v>251</v>
      </c>
      <c r="D130" s="128"/>
      <c r="E130" s="128"/>
      <c r="F130" s="7" t="s">
        <v>204</v>
      </c>
      <c r="G130" s="12">
        <v>138</v>
      </c>
      <c r="H130" s="52">
        <v>21.739130434782609</v>
      </c>
      <c r="I130" s="11">
        <v>0</v>
      </c>
      <c r="J130" s="11">
        <v>0</v>
      </c>
      <c r="K130" s="11">
        <v>0</v>
      </c>
      <c r="L130" s="70">
        <f t="shared" si="4"/>
        <v>0</v>
      </c>
    </row>
    <row r="131" spans="2:12" ht="25.5" customHeight="1" x14ac:dyDescent="0.2">
      <c r="B131" s="86" t="s">
        <v>274</v>
      </c>
      <c r="C131" s="128" t="s">
        <v>275</v>
      </c>
      <c r="D131" s="128"/>
      <c r="E131" s="128"/>
      <c r="F131" s="7" t="s">
        <v>204</v>
      </c>
      <c r="G131" s="12">
        <v>138</v>
      </c>
      <c r="H131" s="52">
        <v>21.739130434782609</v>
      </c>
      <c r="I131" s="11">
        <v>0</v>
      </c>
      <c r="J131" s="11">
        <v>0</v>
      </c>
      <c r="K131" s="11">
        <v>0</v>
      </c>
      <c r="L131" s="70">
        <f t="shared" si="4"/>
        <v>0</v>
      </c>
    </row>
    <row r="132" spans="2:12" x14ac:dyDescent="0.2">
      <c r="B132" s="238" t="s">
        <v>9</v>
      </c>
      <c r="C132" s="239"/>
      <c r="D132" s="239"/>
      <c r="E132" s="239"/>
      <c r="F132" s="239"/>
      <c r="G132" s="239"/>
      <c r="H132" s="239"/>
      <c r="I132" s="239"/>
      <c r="J132" s="239"/>
      <c r="K132" s="240"/>
      <c r="L132" s="67">
        <f>SUM(L116:L131)</f>
        <v>0</v>
      </c>
    </row>
    <row r="133" spans="2:12" ht="12.75" customHeight="1" x14ac:dyDescent="0.2">
      <c r="B133" s="231" t="s">
        <v>220</v>
      </c>
      <c r="C133" s="232"/>
      <c r="D133" s="232"/>
      <c r="E133" s="232"/>
      <c r="F133" s="232"/>
      <c r="G133" s="232"/>
      <c r="H133" s="232"/>
      <c r="I133" s="232"/>
      <c r="J133" s="232"/>
      <c r="K133" s="232"/>
      <c r="L133" s="233"/>
    </row>
    <row r="134" spans="2:12" ht="25.5" x14ac:dyDescent="0.2">
      <c r="B134" s="64" t="s">
        <v>4</v>
      </c>
      <c r="C134" s="142" t="s">
        <v>5</v>
      </c>
      <c r="D134" s="142"/>
      <c r="E134" s="142"/>
      <c r="F134" s="3" t="s">
        <v>192</v>
      </c>
      <c r="G134" s="3" t="s">
        <v>201</v>
      </c>
      <c r="H134" s="4" t="s">
        <v>13</v>
      </c>
      <c r="I134" s="4" t="s">
        <v>309</v>
      </c>
      <c r="J134" s="4" t="s">
        <v>310</v>
      </c>
      <c r="K134" s="4" t="s">
        <v>308</v>
      </c>
      <c r="L134" s="65" t="s">
        <v>193</v>
      </c>
    </row>
    <row r="135" spans="2:12" x14ac:dyDescent="0.2">
      <c r="B135" s="85" t="s">
        <v>137</v>
      </c>
      <c r="C135" s="128" t="s">
        <v>138</v>
      </c>
      <c r="D135" s="128"/>
      <c r="E135" s="128"/>
      <c r="F135" s="50" t="s">
        <v>3</v>
      </c>
      <c r="G135" s="12" t="s">
        <v>221</v>
      </c>
      <c r="H135" s="7">
        <v>1</v>
      </c>
      <c r="I135" s="11">
        <v>0</v>
      </c>
      <c r="J135" s="11">
        <v>0</v>
      </c>
      <c r="K135" s="11">
        <v>0</v>
      </c>
      <c r="L135" s="70">
        <f t="shared" ref="L135:L140" si="5">K135*H135</f>
        <v>0</v>
      </c>
    </row>
    <row r="136" spans="2:12" ht="12.75" customHeight="1" x14ac:dyDescent="0.2">
      <c r="B136" s="85" t="s">
        <v>139</v>
      </c>
      <c r="C136" s="128" t="s">
        <v>140</v>
      </c>
      <c r="D136" s="128"/>
      <c r="E136" s="128"/>
      <c r="F136" s="50" t="s">
        <v>3</v>
      </c>
      <c r="G136" s="12" t="s">
        <v>221</v>
      </c>
      <c r="H136" s="7">
        <v>1</v>
      </c>
      <c r="I136" s="11">
        <v>0</v>
      </c>
      <c r="J136" s="11">
        <v>0</v>
      </c>
      <c r="K136" s="11">
        <v>0</v>
      </c>
      <c r="L136" s="70">
        <f t="shared" si="5"/>
        <v>0</v>
      </c>
    </row>
    <row r="137" spans="2:12" ht="12.75" customHeight="1" x14ac:dyDescent="0.2">
      <c r="B137" s="85" t="s">
        <v>141</v>
      </c>
      <c r="C137" s="128" t="s">
        <v>142</v>
      </c>
      <c r="D137" s="128"/>
      <c r="E137" s="128"/>
      <c r="F137" s="50" t="s">
        <v>3</v>
      </c>
      <c r="G137" s="12" t="s">
        <v>221</v>
      </c>
      <c r="H137" s="7">
        <v>1</v>
      </c>
      <c r="I137" s="11">
        <v>0</v>
      </c>
      <c r="J137" s="11">
        <v>0</v>
      </c>
      <c r="K137" s="11">
        <v>0</v>
      </c>
      <c r="L137" s="70">
        <f t="shared" si="5"/>
        <v>0</v>
      </c>
    </row>
    <row r="138" spans="2:12" ht="12.75" customHeight="1" x14ac:dyDescent="0.2">
      <c r="B138" s="85" t="s">
        <v>143</v>
      </c>
      <c r="C138" s="128" t="s">
        <v>144</v>
      </c>
      <c r="D138" s="128"/>
      <c r="E138" s="128"/>
      <c r="F138" s="50" t="s">
        <v>3</v>
      </c>
      <c r="G138" s="12" t="s">
        <v>221</v>
      </c>
      <c r="H138" s="7">
        <v>1</v>
      </c>
      <c r="I138" s="11">
        <v>0</v>
      </c>
      <c r="J138" s="11">
        <v>0</v>
      </c>
      <c r="K138" s="11">
        <v>0</v>
      </c>
      <c r="L138" s="70">
        <f t="shared" si="5"/>
        <v>0</v>
      </c>
    </row>
    <row r="139" spans="2:12" ht="12.75" customHeight="1" x14ac:dyDescent="0.2">
      <c r="B139" s="85" t="s">
        <v>145</v>
      </c>
      <c r="C139" s="128" t="s">
        <v>146</v>
      </c>
      <c r="D139" s="128"/>
      <c r="E139" s="128"/>
      <c r="F139" s="50" t="s">
        <v>3</v>
      </c>
      <c r="G139" s="12" t="s">
        <v>221</v>
      </c>
      <c r="H139" s="7">
        <v>1</v>
      </c>
      <c r="I139" s="11">
        <v>0</v>
      </c>
      <c r="J139" s="11">
        <v>0</v>
      </c>
      <c r="K139" s="11">
        <v>0</v>
      </c>
      <c r="L139" s="70">
        <f t="shared" si="5"/>
        <v>0</v>
      </c>
    </row>
    <row r="140" spans="2:12" x14ac:dyDescent="0.2">
      <c r="B140" s="85" t="s">
        <v>147</v>
      </c>
      <c r="C140" s="128" t="s">
        <v>148</v>
      </c>
      <c r="D140" s="128"/>
      <c r="E140" s="128"/>
      <c r="F140" s="50" t="s">
        <v>3</v>
      </c>
      <c r="G140" s="12" t="s">
        <v>221</v>
      </c>
      <c r="H140" s="7">
        <v>1</v>
      </c>
      <c r="I140" s="11">
        <v>0</v>
      </c>
      <c r="J140" s="11">
        <v>0</v>
      </c>
      <c r="K140" s="11">
        <v>0</v>
      </c>
      <c r="L140" s="70">
        <f t="shared" si="5"/>
        <v>0</v>
      </c>
    </row>
    <row r="141" spans="2:12" x14ac:dyDescent="0.2">
      <c r="B141" s="225" t="s">
        <v>9</v>
      </c>
      <c r="C141" s="226"/>
      <c r="D141" s="226"/>
      <c r="E141" s="226"/>
      <c r="F141" s="226"/>
      <c r="G141" s="226"/>
      <c r="H141" s="226"/>
      <c r="I141" s="226"/>
      <c r="J141" s="226"/>
      <c r="K141" s="226"/>
      <c r="L141" s="67">
        <f>SUM(L135:L140)</f>
        <v>0</v>
      </c>
    </row>
    <row r="142" spans="2:12" x14ac:dyDescent="0.2">
      <c r="B142" s="72"/>
      <c r="C142" s="73"/>
      <c r="D142" s="73"/>
      <c r="E142" s="73"/>
      <c r="F142" s="73"/>
      <c r="G142" s="73"/>
      <c r="H142" s="73"/>
      <c r="L142" s="74"/>
    </row>
    <row r="143" spans="2:12" ht="12.75" customHeight="1" x14ac:dyDescent="0.2">
      <c r="B143" s="225" t="s">
        <v>311</v>
      </c>
      <c r="C143" s="226"/>
      <c r="D143" s="226"/>
      <c r="E143" s="226"/>
      <c r="F143" s="226"/>
      <c r="G143" s="226"/>
      <c r="H143" s="226"/>
      <c r="I143" s="226"/>
      <c r="J143" s="226"/>
      <c r="K143" s="226"/>
      <c r="L143" s="75">
        <f>L132+L107+L113+L141</f>
        <v>0</v>
      </c>
    </row>
    <row r="144" spans="2:12" x14ac:dyDescent="0.2">
      <c r="B144" s="72"/>
      <c r="C144" s="73"/>
      <c r="D144" s="73"/>
      <c r="E144" s="73"/>
      <c r="F144" s="73"/>
      <c r="G144" s="73"/>
      <c r="H144" s="73"/>
      <c r="I144" s="73"/>
      <c r="J144" s="73"/>
      <c r="L144" s="74"/>
    </row>
    <row r="145" spans="2:12" ht="12.75" customHeight="1" x14ac:dyDescent="0.2">
      <c r="B145" s="225" t="s">
        <v>314</v>
      </c>
      <c r="C145" s="226"/>
      <c r="D145" s="226"/>
      <c r="E145" s="226"/>
      <c r="F145" s="226"/>
      <c r="G145" s="226"/>
      <c r="H145" s="226"/>
      <c r="I145" s="226"/>
      <c r="J145" s="226"/>
      <c r="K145" s="226"/>
      <c r="L145" s="87">
        <f>2*52</f>
        <v>104</v>
      </c>
    </row>
    <row r="146" spans="2:12" x14ac:dyDescent="0.2">
      <c r="B146" s="78"/>
      <c r="L146" s="74"/>
    </row>
    <row r="147" spans="2:12" ht="18" customHeight="1" x14ac:dyDescent="0.2">
      <c r="B147" s="214" t="s">
        <v>315</v>
      </c>
      <c r="C147" s="215"/>
      <c r="D147" s="215"/>
      <c r="E147" s="215"/>
      <c r="F147" s="215"/>
      <c r="G147" s="215"/>
      <c r="H147" s="215"/>
      <c r="I147" s="215"/>
      <c r="J147" s="215"/>
      <c r="K147" s="215"/>
      <c r="L147" s="79">
        <f>L143*L145</f>
        <v>0</v>
      </c>
    </row>
    <row r="148" spans="2:12" ht="9" customHeight="1" x14ac:dyDescent="0.35">
      <c r="B148" s="88"/>
      <c r="C148" s="89"/>
      <c r="D148" s="89"/>
      <c r="E148" s="89"/>
      <c r="F148" s="89"/>
      <c r="G148" s="89"/>
      <c r="H148" s="89"/>
      <c r="I148" s="89"/>
      <c r="J148" s="89"/>
      <c r="K148" s="89"/>
      <c r="L148" s="74"/>
    </row>
    <row r="149" spans="2:12" ht="18" customHeight="1" x14ac:dyDescent="0.3">
      <c r="B149" s="244" t="s">
        <v>319</v>
      </c>
      <c r="C149" s="245"/>
      <c r="D149" s="245"/>
      <c r="E149" s="245"/>
      <c r="F149" s="245"/>
      <c r="G149" s="245"/>
      <c r="H149" s="245"/>
      <c r="I149" s="245"/>
      <c r="J149" s="245"/>
      <c r="K149" s="245"/>
      <c r="L149" s="79">
        <f>L147+L95</f>
        <v>0</v>
      </c>
    </row>
    <row r="150" spans="2:12" x14ac:dyDescent="0.2">
      <c r="B150" s="78"/>
      <c r="L150" s="74"/>
    </row>
    <row r="151" spans="2:12" x14ac:dyDescent="0.2">
      <c r="B151" s="78"/>
      <c r="L151" s="74"/>
    </row>
    <row r="152" spans="2:12" x14ac:dyDescent="0.2">
      <c r="B152" s="78"/>
      <c r="L152" s="74"/>
    </row>
    <row r="153" spans="2:12" ht="37.5" customHeight="1" x14ac:dyDescent="0.2">
      <c r="B153" s="246" t="s">
        <v>190</v>
      </c>
      <c r="C153" s="247"/>
      <c r="D153" s="192" t="s">
        <v>256</v>
      </c>
      <c r="E153" s="192"/>
      <c r="F153" s="192"/>
      <c r="G153" s="192"/>
      <c r="H153" s="192"/>
      <c r="I153" s="192"/>
      <c r="J153" s="192"/>
      <c r="K153" s="192"/>
      <c r="L153" s="193"/>
    </row>
    <row r="154" spans="2:12" ht="12.75" customHeight="1" x14ac:dyDescent="0.2">
      <c r="B154" s="225" t="s">
        <v>191</v>
      </c>
      <c r="C154" s="226"/>
      <c r="D154" s="226"/>
      <c r="E154" s="226"/>
      <c r="F154" s="226"/>
      <c r="G154" s="226"/>
      <c r="H154" s="226"/>
      <c r="I154" s="226"/>
      <c r="J154" s="226"/>
      <c r="K154" s="226"/>
      <c r="L154" s="248"/>
    </row>
    <row r="155" spans="2:12" ht="12.75" customHeight="1" x14ac:dyDescent="0.2">
      <c r="B155" s="138" t="s">
        <v>163</v>
      </c>
      <c r="C155" s="139"/>
      <c r="D155" s="139"/>
      <c r="E155" s="139"/>
      <c r="F155" s="139"/>
      <c r="G155" s="139"/>
      <c r="H155" s="139"/>
      <c r="I155" s="139"/>
      <c r="J155" s="139"/>
      <c r="K155" s="139"/>
      <c r="L155" s="140"/>
    </row>
    <row r="156" spans="2:12" ht="25.5" x14ac:dyDescent="0.2">
      <c r="B156" s="64" t="s">
        <v>4</v>
      </c>
      <c r="C156" s="142" t="s">
        <v>5</v>
      </c>
      <c r="D156" s="142"/>
      <c r="E156" s="142"/>
      <c r="F156" s="142"/>
      <c r="G156" s="3" t="s">
        <v>192</v>
      </c>
      <c r="H156" s="4" t="s">
        <v>13</v>
      </c>
      <c r="I156" s="4" t="s">
        <v>309</v>
      </c>
      <c r="J156" s="19" t="s">
        <v>310</v>
      </c>
      <c r="K156" s="19" t="s">
        <v>308</v>
      </c>
      <c r="L156" s="90" t="s">
        <v>193</v>
      </c>
    </row>
    <row r="157" spans="2:12" ht="12.75" customHeight="1" x14ac:dyDescent="0.2">
      <c r="B157" s="66" t="s">
        <v>195</v>
      </c>
      <c r="C157" s="237" t="s">
        <v>326</v>
      </c>
      <c r="D157" s="237"/>
      <c r="E157" s="237"/>
      <c r="F157" s="237"/>
      <c r="G157" s="5" t="s">
        <v>248</v>
      </c>
      <c r="H157" s="6">
        <v>2</v>
      </c>
      <c r="I157" s="11">
        <v>0</v>
      </c>
      <c r="J157" s="11">
        <v>0</v>
      </c>
      <c r="K157" s="11">
        <v>0</v>
      </c>
      <c r="L157" s="67">
        <f>+H157*K157</f>
        <v>0</v>
      </c>
    </row>
    <row r="158" spans="2:12" ht="38.25" x14ac:dyDescent="0.2">
      <c r="B158" s="66" t="s">
        <v>247</v>
      </c>
      <c r="C158" s="237"/>
      <c r="D158" s="237"/>
      <c r="E158" s="237"/>
      <c r="F158" s="237"/>
      <c r="G158" s="5" t="s">
        <v>248</v>
      </c>
      <c r="H158" s="6">
        <v>2</v>
      </c>
      <c r="I158" s="11">
        <v>0</v>
      </c>
      <c r="J158" s="11">
        <v>0</v>
      </c>
      <c r="K158" s="11">
        <v>0</v>
      </c>
      <c r="L158" s="67">
        <f>+H158*K158</f>
        <v>0</v>
      </c>
    </row>
    <row r="159" spans="2:12" x14ac:dyDescent="0.2">
      <c r="B159" s="68" t="s">
        <v>197</v>
      </c>
      <c r="C159" s="237"/>
      <c r="D159" s="237"/>
      <c r="E159" s="237"/>
      <c r="F159" s="237"/>
      <c r="G159" s="5" t="s">
        <v>248</v>
      </c>
      <c r="H159" s="6">
        <v>2</v>
      </c>
      <c r="I159" s="11">
        <v>0</v>
      </c>
      <c r="J159" s="11">
        <v>0</v>
      </c>
      <c r="K159" s="11">
        <v>0</v>
      </c>
      <c r="L159" s="67">
        <f>+H159*K159</f>
        <v>0</v>
      </c>
    </row>
    <row r="160" spans="2:12" x14ac:dyDescent="0.2">
      <c r="B160" s="238" t="s">
        <v>9</v>
      </c>
      <c r="C160" s="239"/>
      <c r="D160" s="239"/>
      <c r="E160" s="239"/>
      <c r="F160" s="239"/>
      <c r="G160" s="239"/>
      <c r="H160" s="239"/>
      <c r="I160" s="239"/>
      <c r="J160" s="239"/>
      <c r="K160" s="240"/>
      <c r="L160" s="67">
        <f>SUM(L157:L159)</f>
        <v>0</v>
      </c>
    </row>
    <row r="161" spans="2:12" ht="12.75" customHeight="1" x14ac:dyDescent="0.2">
      <c r="B161" s="241" t="s">
        <v>249</v>
      </c>
      <c r="C161" s="242"/>
      <c r="D161" s="242"/>
      <c r="E161" s="242"/>
      <c r="F161" s="242"/>
      <c r="G161" s="242"/>
      <c r="H161" s="242"/>
      <c r="I161" s="242"/>
      <c r="J161" s="242"/>
      <c r="K161" s="242"/>
      <c r="L161" s="243"/>
    </row>
    <row r="162" spans="2:12" ht="25.5" x14ac:dyDescent="0.2">
      <c r="B162" s="64" t="s">
        <v>4</v>
      </c>
      <c r="C162" s="142" t="s">
        <v>5</v>
      </c>
      <c r="D162" s="142"/>
      <c r="E162" s="142"/>
      <c r="F162" s="142"/>
      <c r="G162" s="3" t="s">
        <v>192</v>
      </c>
      <c r="H162" s="4" t="s">
        <v>13</v>
      </c>
      <c r="I162" s="4" t="s">
        <v>309</v>
      </c>
      <c r="J162" s="4" t="s">
        <v>310</v>
      </c>
      <c r="K162" s="4" t="s">
        <v>308</v>
      </c>
      <c r="L162" s="65" t="s">
        <v>193</v>
      </c>
    </row>
    <row r="163" spans="2:12" ht="57" customHeight="1" x14ac:dyDescent="0.2">
      <c r="B163" s="91" t="s">
        <v>198</v>
      </c>
      <c r="C163" s="128" t="s">
        <v>225</v>
      </c>
      <c r="D163" s="128"/>
      <c r="E163" s="128"/>
      <c r="F163" s="128"/>
      <c r="G163" s="7" t="s">
        <v>3</v>
      </c>
      <c r="H163" s="7">
        <v>50</v>
      </c>
      <c r="I163" s="11">
        <v>0</v>
      </c>
      <c r="J163" s="11">
        <v>0</v>
      </c>
      <c r="K163" s="11">
        <v>0</v>
      </c>
      <c r="L163" s="70">
        <f>K163*H163</f>
        <v>0</v>
      </c>
    </row>
    <row r="164" spans="2:12" x14ac:dyDescent="0.2">
      <c r="B164" s="200" t="s">
        <v>9</v>
      </c>
      <c r="C164" s="201"/>
      <c r="D164" s="201"/>
      <c r="E164" s="201"/>
      <c r="F164" s="201"/>
      <c r="G164" s="201"/>
      <c r="H164" s="201"/>
      <c r="I164" s="201"/>
      <c r="J164" s="201"/>
      <c r="K164" s="201"/>
      <c r="L164" s="71">
        <f>SUM(L163)</f>
        <v>0</v>
      </c>
    </row>
    <row r="165" spans="2:12" x14ac:dyDescent="0.2">
      <c r="B165" s="231" t="s">
        <v>200</v>
      </c>
      <c r="C165" s="232"/>
      <c r="D165" s="232"/>
      <c r="E165" s="232"/>
      <c r="F165" s="232"/>
      <c r="G165" s="232"/>
      <c r="H165" s="232"/>
      <c r="I165" s="232"/>
      <c r="J165" s="232"/>
      <c r="K165" s="232"/>
      <c r="L165" s="233"/>
    </row>
    <row r="166" spans="2:12" ht="25.5" x14ac:dyDescent="0.2">
      <c r="B166" s="64" t="s">
        <v>4</v>
      </c>
      <c r="C166" s="234" t="s">
        <v>5</v>
      </c>
      <c r="D166" s="235"/>
      <c r="E166" s="236"/>
      <c r="F166" s="3" t="s">
        <v>192</v>
      </c>
      <c r="G166" s="3" t="s">
        <v>201</v>
      </c>
      <c r="H166" s="4" t="s">
        <v>13</v>
      </c>
      <c r="I166" s="4" t="s">
        <v>309</v>
      </c>
      <c r="J166" s="4" t="s">
        <v>310</v>
      </c>
      <c r="K166" s="4" t="s">
        <v>308</v>
      </c>
      <c r="L166" s="65" t="s">
        <v>193</v>
      </c>
    </row>
    <row r="167" spans="2:12" ht="25.5" customHeight="1" x14ac:dyDescent="0.2">
      <c r="B167" s="66" t="s">
        <v>202</v>
      </c>
      <c r="C167" s="128" t="s">
        <v>233</v>
      </c>
      <c r="D167" s="128"/>
      <c r="E167" s="128"/>
      <c r="F167" s="7" t="s">
        <v>203</v>
      </c>
      <c r="G167" s="13">
        <v>10000</v>
      </c>
      <c r="H167" s="9">
        <v>5</v>
      </c>
      <c r="I167" s="11">
        <v>0</v>
      </c>
      <c r="J167" s="11">
        <v>0</v>
      </c>
      <c r="K167" s="11">
        <v>0</v>
      </c>
      <c r="L167" s="70">
        <f t="shared" ref="L167:L174" si="6">K167*H167*G167</f>
        <v>0</v>
      </c>
    </row>
    <row r="168" spans="2:12" ht="25.5" customHeight="1" x14ac:dyDescent="0.2">
      <c r="B168" s="66" t="s">
        <v>106</v>
      </c>
      <c r="C168" s="128" t="s">
        <v>234</v>
      </c>
      <c r="D168" s="128"/>
      <c r="E168" s="128"/>
      <c r="F168" s="7" t="s">
        <v>203</v>
      </c>
      <c r="G168" s="13">
        <v>10000</v>
      </c>
      <c r="H168" s="9">
        <v>5</v>
      </c>
      <c r="I168" s="11">
        <v>0</v>
      </c>
      <c r="J168" s="11">
        <v>0</v>
      </c>
      <c r="K168" s="11">
        <v>0</v>
      </c>
      <c r="L168" s="70">
        <f t="shared" si="6"/>
        <v>0</v>
      </c>
    </row>
    <row r="169" spans="2:12" ht="25.5" customHeight="1" x14ac:dyDescent="0.2">
      <c r="B169" s="66" t="s">
        <v>107</v>
      </c>
      <c r="C169" s="128" t="s">
        <v>235</v>
      </c>
      <c r="D169" s="128"/>
      <c r="E169" s="128"/>
      <c r="F169" s="7" t="s">
        <v>203</v>
      </c>
      <c r="G169" s="13">
        <v>10000</v>
      </c>
      <c r="H169" s="9">
        <v>5</v>
      </c>
      <c r="I169" s="11">
        <v>0</v>
      </c>
      <c r="J169" s="11">
        <v>0</v>
      </c>
      <c r="K169" s="11">
        <v>0</v>
      </c>
      <c r="L169" s="70">
        <f t="shared" si="6"/>
        <v>0</v>
      </c>
    </row>
    <row r="170" spans="2:12" ht="12.75" customHeight="1" x14ac:dyDescent="0.2">
      <c r="B170" s="66" t="s">
        <v>178</v>
      </c>
      <c r="C170" s="128" t="s">
        <v>245</v>
      </c>
      <c r="D170" s="128"/>
      <c r="E170" s="128"/>
      <c r="F170" s="7" t="s">
        <v>204</v>
      </c>
      <c r="G170" s="12">
        <v>500</v>
      </c>
      <c r="H170" s="10">
        <v>2</v>
      </c>
      <c r="I170" s="11">
        <v>0</v>
      </c>
      <c r="J170" s="11">
        <v>0</v>
      </c>
      <c r="K170" s="11">
        <v>0</v>
      </c>
      <c r="L170" s="70">
        <f t="shared" si="6"/>
        <v>0</v>
      </c>
    </row>
    <row r="171" spans="2:12" ht="12.75" customHeight="1" x14ac:dyDescent="0.2">
      <c r="B171" s="66" t="s">
        <v>178</v>
      </c>
      <c r="C171" s="128" t="s">
        <v>236</v>
      </c>
      <c r="D171" s="128"/>
      <c r="E171" s="128"/>
      <c r="F171" s="7" t="s">
        <v>204</v>
      </c>
      <c r="G171" s="12">
        <v>500</v>
      </c>
      <c r="H171" s="10">
        <v>2</v>
      </c>
      <c r="I171" s="11">
        <v>0</v>
      </c>
      <c r="J171" s="11">
        <v>0</v>
      </c>
      <c r="K171" s="11">
        <v>0</v>
      </c>
      <c r="L171" s="70">
        <f t="shared" si="6"/>
        <v>0</v>
      </c>
    </row>
    <row r="172" spans="2:12" ht="12.75" customHeight="1" x14ac:dyDescent="0.2">
      <c r="B172" s="66" t="s">
        <v>179</v>
      </c>
      <c r="C172" s="128" t="s">
        <v>237</v>
      </c>
      <c r="D172" s="128"/>
      <c r="E172" s="128"/>
      <c r="F172" s="7" t="s">
        <v>203</v>
      </c>
      <c r="G172" s="12">
        <v>500</v>
      </c>
      <c r="H172" s="9">
        <v>1</v>
      </c>
      <c r="I172" s="11">
        <v>0</v>
      </c>
      <c r="J172" s="11">
        <v>0</v>
      </c>
      <c r="K172" s="11">
        <v>0</v>
      </c>
      <c r="L172" s="70">
        <f t="shared" si="6"/>
        <v>0</v>
      </c>
    </row>
    <row r="173" spans="2:12" ht="12.75" customHeight="1" x14ac:dyDescent="0.2">
      <c r="B173" s="66" t="s">
        <v>179</v>
      </c>
      <c r="C173" s="128" t="s">
        <v>238</v>
      </c>
      <c r="D173" s="128"/>
      <c r="E173" s="128"/>
      <c r="F173" s="7" t="s">
        <v>204</v>
      </c>
      <c r="G173" s="12">
        <v>500</v>
      </c>
      <c r="H173" s="10">
        <v>2</v>
      </c>
      <c r="I173" s="11">
        <v>0</v>
      </c>
      <c r="J173" s="11">
        <v>0</v>
      </c>
      <c r="K173" s="11">
        <v>0</v>
      </c>
      <c r="L173" s="70">
        <f t="shared" si="6"/>
        <v>0</v>
      </c>
    </row>
    <row r="174" spans="2:12" x14ac:dyDescent="0.2">
      <c r="B174" s="66" t="s">
        <v>239</v>
      </c>
      <c r="C174" s="128" t="s">
        <v>240</v>
      </c>
      <c r="D174" s="128"/>
      <c r="E174" s="128"/>
      <c r="F174" s="7" t="s">
        <v>203</v>
      </c>
      <c r="G174" s="12">
        <v>500</v>
      </c>
      <c r="H174" s="9">
        <v>2</v>
      </c>
      <c r="I174" s="11">
        <v>0</v>
      </c>
      <c r="J174" s="11">
        <v>0</v>
      </c>
      <c r="K174" s="11">
        <v>0</v>
      </c>
      <c r="L174" s="70">
        <f t="shared" si="6"/>
        <v>0</v>
      </c>
    </row>
    <row r="175" spans="2:12" x14ac:dyDescent="0.2">
      <c r="B175" s="225" t="s">
        <v>9</v>
      </c>
      <c r="C175" s="226"/>
      <c r="D175" s="226"/>
      <c r="E175" s="226"/>
      <c r="F175" s="226"/>
      <c r="G175" s="226"/>
      <c r="H175" s="226"/>
      <c r="I175" s="226"/>
      <c r="J175" s="226"/>
      <c r="K175" s="226"/>
      <c r="L175" s="67">
        <f>SUM(L167:L174)</f>
        <v>0</v>
      </c>
    </row>
    <row r="176" spans="2:12" x14ac:dyDescent="0.2">
      <c r="B176" s="72"/>
      <c r="C176" s="73"/>
      <c r="D176" s="73"/>
      <c r="E176" s="73"/>
      <c r="F176" s="73"/>
      <c r="G176" s="73"/>
      <c r="H176" s="73"/>
      <c r="I176" s="14"/>
      <c r="J176" s="14"/>
      <c r="K176" s="14"/>
      <c r="L176" s="92"/>
    </row>
    <row r="177" spans="2:12" ht="12.75" customHeight="1" x14ac:dyDescent="0.2">
      <c r="B177" s="225" t="s">
        <v>320</v>
      </c>
      <c r="C177" s="226"/>
      <c r="D177" s="226"/>
      <c r="E177" s="226"/>
      <c r="F177" s="226"/>
      <c r="G177" s="226"/>
      <c r="H177" s="226"/>
      <c r="I177" s="226"/>
      <c r="J177" s="226"/>
      <c r="K177" s="226"/>
      <c r="L177" s="75">
        <f>L175+L160+L164</f>
        <v>0</v>
      </c>
    </row>
    <row r="178" spans="2:12" x14ac:dyDescent="0.2">
      <c r="B178" s="72"/>
      <c r="C178" s="73"/>
      <c r="D178" s="73"/>
      <c r="E178" s="73"/>
      <c r="F178" s="73"/>
      <c r="G178" s="73"/>
      <c r="H178" s="93"/>
      <c r="I178" s="14"/>
      <c r="J178" s="14"/>
      <c r="L178" s="92"/>
    </row>
    <row r="179" spans="2:12" x14ac:dyDescent="0.2">
      <c r="B179" s="225" t="s">
        <v>226</v>
      </c>
      <c r="C179" s="226"/>
      <c r="D179" s="226"/>
      <c r="E179" s="226"/>
      <c r="F179" s="226"/>
      <c r="G179" s="226"/>
      <c r="H179" s="226"/>
      <c r="I179" s="226"/>
      <c r="J179" s="226"/>
      <c r="K179" s="226"/>
      <c r="L179" s="87">
        <v>3</v>
      </c>
    </row>
    <row r="180" spans="2:12" x14ac:dyDescent="0.2">
      <c r="B180" s="94"/>
      <c r="C180" s="14"/>
      <c r="D180" s="14"/>
      <c r="E180" s="14"/>
      <c r="F180" s="14"/>
      <c r="G180" s="14"/>
      <c r="H180" s="14"/>
      <c r="I180" s="14"/>
      <c r="J180" s="14"/>
      <c r="L180" s="92"/>
    </row>
    <row r="181" spans="2:12" ht="12.75" customHeight="1" x14ac:dyDescent="0.2">
      <c r="B181" s="225" t="s">
        <v>321</v>
      </c>
      <c r="C181" s="226"/>
      <c r="D181" s="226"/>
      <c r="E181" s="226"/>
      <c r="F181" s="226"/>
      <c r="G181" s="226"/>
      <c r="H181" s="226"/>
      <c r="I181" s="226"/>
      <c r="J181" s="226"/>
      <c r="K181" s="226"/>
      <c r="L181" s="75">
        <f>L177*L179</f>
        <v>0</v>
      </c>
    </row>
    <row r="182" spans="2:12" x14ac:dyDescent="0.2">
      <c r="B182" s="78"/>
      <c r="L182" s="74"/>
    </row>
    <row r="183" spans="2:12" ht="18" customHeight="1" x14ac:dyDescent="0.25">
      <c r="B183" s="227" t="s">
        <v>322</v>
      </c>
      <c r="C183" s="228"/>
      <c r="D183" s="228"/>
      <c r="E183" s="228"/>
      <c r="F183" s="228"/>
      <c r="G183" s="228"/>
      <c r="H183" s="228"/>
      <c r="I183" s="228"/>
      <c r="J183" s="228"/>
      <c r="K183" s="228"/>
      <c r="L183" s="87">
        <v>780</v>
      </c>
    </row>
    <row r="184" spans="2:12" x14ac:dyDescent="0.2">
      <c r="B184" s="78"/>
      <c r="L184" s="74"/>
    </row>
    <row r="185" spans="2:12" ht="24.75" customHeight="1" x14ac:dyDescent="0.2">
      <c r="B185" s="229" t="s">
        <v>323</v>
      </c>
      <c r="C185" s="230"/>
      <c r="D185" s="230"/>
      <c r="E185" s="230"/>
      <c r="F185" s="230"/>
      <c r="G185" s="230"/>
      <c r="H185" s="230"/>
      <c r="I185" s="230"/>
      <c r="J185" s="230"/>
      <c r="K185" s="230"/>
      <c r="L185" s="79">
        <f>L181*L183</f>
        <v>0</v>
      </c>
    </row>
    <row r="186" spans="2:12" x14ac:dyDescent="0.2">
      <c r="B186" s="78"/>
      <c r="L186" s="74"/>
    </row>
    <row r="187" spans="2:12" x14ac:dyDescent="0.2">
      <c r="B187" s="78"/>
      <c r="L187" s="74"/>
    </row>
    <row r="188" spans="2:12" x14ac:dyDescent="0.2">
      <c r="B188" s="78"/>
      <c r="L188" s="74"/>
    </row>
    <row r="189" spans="2:12" ht="34.5" customHeight="1" x14ac:dyDescent="0.2">
      <c r="B189" s="223" t="s">
        <v>0</v>
      </c>
      <c r="C189" s="224"/>
      <c r="D189" s="192" t="s">
        <v>227</v>
      </c>
      <c r="E189" s="192"/>
      <c r="F189" s="192"/>
      <c r="G189" s="192"/>
      <c r="H189" s="192"/>
      <c r="I189" s="192"/>
      <c r="J189" s="192"/>
      <c r="K189" s="192"/>
      <c r="L189" s="193"/>
    </row>
    <row r="190" spans="2:12" ht="16.5" x14ac:dyDescent="0.2">
      <c r="B190" s="211" t="s">
        <v>10</v>
      </c>
      <c r="C190" s="212"/>
      <c r="D190" s="212"/>
      <c r="E190" s="212"/>
      <c r="F190" s="212"/>
      <c r="G190" s="212"/>
      <c r="H190" s="212"/>
      <c r="I190" s="212"/>
      <c r="J190" s="212"/>
      <c r="K190" s="212"/>
      <c r="L190" s="213"/>
    </row>
    <row r="191" spans="2:12" ht="25.5" x14ac:dyDescent="0.2">
      <c r="B191" s="95" t="s">
        <v>11</v>
      </c>
      <c r="C191" s="57" t="s">
        <v>12</v>
      </c>
      <c r="D191" s="3" t="s">
        <v>42</v>
      </c>
      <c r="E191" s="3" t="s">
        <v>43</v>
      </c>
      <c r="F191" s="3" t="s">
        <v>7</v>
      </c>
      <c r="G191" s="4" t="s">
        <v>13</v>
      </c>
      <c r="H191" s="4" t="s">
        <v>329</v>
      </c>
      <c r="I191" s="4" t="s">
        <v>182</v>
      </c>
      <c r="J191" s="4" t="s">
        <v>310</v>
      </c>
      <c r="K191" s="4" t="s">
        <v>328</v>
      </c>
      <c r="L191" s="65" t="s">
        <v>8</v>
      </c>
    </row>
    <row r="192" spans="2:12" ht="184.5" customHeight="1" x14ac:dyDescent="0.2">
      <c r="B192" s="91" t="s">
        <v>168</v>
      </c>
      <c r="C192" s="15" t="s">
        <v>276</v>
      </c>
      <c r="D192" s="20" t="s">
        <v>167</v>
      </c>
      <c r="E192" s="20" t="s">
        <v>45</v>
      </c>
      <c r="F192" s="16">
        <v>17</v>
      </c>
      <c r="G192" s="7">
        <v>1</v>
      </c>
      <c r="H192" s="17">
        <v>0</v>
      </c>
      <c r="I192" s="17">
        <v>0</v>
      </c>
      <c r="J192" s="17">
        <v>0</v>
      </c>
      <c r="K192" s="17">
        <v>0</v>
      </c>
      <c r="L192" s="96">
        <f>K192*G192*F192</f>
        <v>0</v>
      </c>
    </row>
    <row r="193" spans="2:12" ht="131.25" customHeight="1" x14ac:dyDescent="0.2">
      <c r="B193" s="91" t="s">
        <v>170</v>
      </c>
      <c r="C193" s="15" t="s">
        <v>277</v>
      </c>
      <c r="D193" s="20" t="s">
        <v>169</v>
      </c>
      <c r="E193" s="20" t="s">
        <v>79</v>
      </c>
      <c r="F193" s="16">
        <v>17</v>
      </c>
      <c r="G193" s="7">
        <v>1</v>
      </c>
      <c r="H193" s="17">
        <v>0</v>
      </c>
      <c r="I193" s="17">
        <v>0</v>
      </c>
      <c r="J193" s="17">
        <v>0</v>
      </c>
      <c r="K193" s="17">
        <v>0</v>
      </c>
      <c r="L193" s="96">
        <f>K193*G193*F193</f>
        <v>0</v>
      </c>
    </row>
    <row r="194" spans="2:12" ht="63" customHeight="1" x14ac:dyDescent="0.2">
      <c r="B194" s="91" t="s">
        <v>171</v>
      </c>
      <c r="C194" s="15" t="s">
        <v>278</v>
      </c>
      <c r="D194" s="20" t="s">
        <v>172</v>
      </c>
      <c r="E194" s="20" t="s">
        <v>2</v>
      </c>
      <c r="F194" s="16">
        <v>17</v>
      </c>
      <c r="G194" s="7">
        <v>15</v>
      </c>
      <c r="H194" s="17">
        <v>0</v>
      </c>
      <c r="I194" s="17">
        <v>0</v>
      </c>
      <c r="J194" s="17">
        <v>0</v>
      </c>
      <c r="K194" s="17">
        <v>0</v>
      </c>
      <c r="L194" s="96">
        <f>K194*G194*F194</f>
        <v>0</v>
      </c>
    </row>
    <row r="195" spans="2:12" x14ac:dyDescent="0.2">
      <c r="B195" s="129" t="s">
        <v>9</v>
      </c>
      <c r="C195" s="130"/>
      <c r="D195" s="130"/>
      <c r="E195" s="130"/>
      <c r="F195" s="130"/>
      <c r="G195" s="130"/>
      <c r="H195" s="130"/>
      <c r="I195" s="130"/>
      <c r="J195" s="130"/>
      <c r="K195" s="130"/>
      <c r="L195" s="97">
        <f>SUM(L192:L194)</f>
        <v>0</v>
      </c>
    </row>
    <row r="196" spans="2:12" ht="16.5" x14ac:dyDescent="0.2">
      <c r="B196" s="148" t="s">
        <v>20</v>
      </c>
      <c r="C196" s="149"/>
      <c r="D196" s="149"/>
      <c r="E196" s="149"/>
      <c r="F196" s="149"/>
      <c r="G196" s="149"/>
      <c r="H196" s="149"/>
      <c r="I196" s="149"/>
      <c r="J196" s="149"/>
      <c r="K196" s="149"/>
      <c r="L196" s="150"/>
    </row>
    <row r="197" spans="2:12" ht="25.5" x14ac:dyDescent="0.2">
      <c r="B197" s="202" t="s">
        <v>4</v>
      </c>
      <c r="C197" s="203"/>
      <c r="D197" s="146" t="s">
        <v>5</v>
      </c>
      <c r="E197" s="146"/>
      <c r="F197" s="146"/>
      <c r="G197" s="4" t="s">
        <v>13</v>
      </c>
      <c r="H197" s="4" t="s">
        <v>7</v>
      </c>
      <c r="I197" s="19" t="s">
        <v>309</v>
      </c>
      <c r="J197" s="19" t="s">
        <v>310</v>
      </c>
      <c r="K197" s="4" t="s">
        <v>308</v>
      </c>
      <c r="L197" s="65" t="s">
        <v>8</v>
      </c>
    </row>
    <row r="198" spans="2:12" ht="12.75" customHeight="1" x14ac:dyDescent="0.2">
      <c r="B198" s="154" t="s">
        <v>32</v>
      </c>
      <c r="C198" s="155"/>
      <c r="D198" s="128" t="s">
        <v>33</v>
      </c>
      <c r="E198" s="128"/>
      <c r="F198" s="128"/>
      <c r="G198" s="7">
        <f>52*15</f>
        <v>780</v>
      </c>
      <c r="H198" s="7" t="s">
        <v>3</v>
      </c>
      <c r="I198" s="17">
        <v>0</v>
      </c>
      <c r="J198" s="17">
        <v>0</v>
      </c>
      <c r="K198" s="17">
        <v>0</v>
      </c>
      <c r="L198" s="98">
        <f>K198*G198</f>
        <v>0</v>
      </c>
    </row>
    <row r="199" spans="2:12" x14ac:dyDescent="0.2">
      <c r="B199" s="154" t="s">
        <v>36</v>
      </c>
      <c r="C199" s="155"/>
      <c r="D199" s="128" t="s">
        <v>37</v>
      </c>
      <c r="E199" s="128"/>
      <c r="F199" s="128"/>
      <c r="G199" s="34">
        <f>2*15</f>
        <v>30</v>
      </c>
      <c r="H199" s="47" t="s">
        <v>3</v>
      </c>
      <c r="I199" s="17">
        <v>0</v>
      </c>
      <c r="J199" s="17">
        <v>0</v>
      </c>
      <c r="K199" s="17">
        <v>0</v>
      </c>
      <c r="L199" s="98">
        <f>K199*G199</f>
        <v>0</v>
      </c>
    </row>
    <row r="200" spans="2:12" ht="12.75" customHeight="1" x14ac:dyDescent="0.2">
      <c r="B200" s="158" t="s">
        <v>38</v>
      </c>
      <c r="C200" s="128"/>
      <c r="D200" s="128" t="s">
        <v>39</v>
      </c>
      <c r="E200" s="128"/>
      <c r="F200" s="128"/>
      <c r="G200" s="34">
        <f>2*15</f>
        <v>30</v>
      </c>
      <c r="H200" s="47" t="s">
        <v>3</v>
      </c>
      <c r="I200" s="17">
        <v>0</v>
      </c>
      <c r="J200" s="17">
        <v>0</v>
      </c>
      <c r="K200" s="17">
        <v>0</v>
      </c>
      <c r="L200" s="98">
        <f>K200*G200</f>
        <v>0</v>
      </c>
    </row>
    <row r="201" spans="2:12" ht="16.5" x14ac:dyDescent="0.2">
      <c r="B201" s="220" t="s">
        <v>155</v>
      </c>
      <c r="C201" s="221"/>
      <c r="D201" s="221"/>
      <c r="E201" s="221"/>
      <c r="F201" s="221"/>
      <c r="G201" s="221"/>
      <c r="H201" s="221"/>
      <c r="I201" s="221"/>
      <c r="J201" s="221"/>
      <c r="K201" s="221"/>
      <c r="L201" s="98">
        <f>SUM(L198:L200)</f>
        <v>0</v>
      </c>
    </row>
    <row r="202" spans="2:12" ht="16.5" x14ac:dyDescent="0.2">
      <c r="B202" s="186" t="s">
        <v>29</v>
      </c>
      <c r="C202" s="187"/>
      <c r="D202" s="187"/>
      <c r="E202" s="187"/>
      <c r="F202" s="187"/>
      <c r="G202" s="187"/>
      <c r="H202" s="187"/>
      <c r="I202" s="187"/>
      <c r="J202" s="187"/>
      <c r="K202" s="187"/>
      <c r="L202" s="188"/>
    </row>
    <row r="203" spans="2:12" ht="37.5" customHeight="1" x14ac:dyDescent="0.2">
      <c r="B203" s="222" t="s">
        <v>4</v>
      </c>
      <c r="C203" s="146"/>
      <c r="D203" s="146" t="s">
        <v>5</v>
      </c>
      <c r="E203" s="146"/>
      <c r="F203" s="146"/>
      <c r="G203" s="4" t="s">
        <v>13</v>
      </c>
      <c r="H203" s="4" t="s">
        <v>7</v>
      </c>
      <c r="I203" s="4" t="s">
        <v>309</v>
      </c>
      <c r="J203" s="4" t="s">
        <v>330</v>
      </c>
      <c r="K203" s="4" t="s">
        <v>308</v>
      </c>
      <c r="L203" s="65" t="s">
        <v>8</v>
      </c>
    </row>
    <row r="204" spans="2:12" ht="12.75" customHeight="1" x14ac:dyDescent="0.2">
      <c r="B204" s="158" t="s">
        <v>34</v>
      </c>
      <c r="C204" s="128"/>
      <c r="D204" s="128" t="s">
        <v>35</v>
      </c>
      <c r="E204" s="128"/>
      <c r="F204" s="128"/>
      <c r="G204" s="7">
        <f t="shared" ref="G204:G205" si="7">52*15</f>
        <v>780</v>
      </c>
      <c r="H204" s="47" t="s">
        <v>3</v>
      </c>
      <c r="I204" s="17">
        <v>0</v>
      </c>
      <c r="J204" s="17">
        <v>0</v>
      </c>
      <c r="K204" s="17">
        <v>0</v>
      </c>
      <c r="L204" s="98">
        <f>K204*G204</f>
        <v>0</v>
      </c>
    </row>
    <row r="205" spans="2:12" ht="12.75" customHeight="1" x14ac:dyDescent="0.2">
      <c r="B205" s="158" t="s">
        <v>75</v>
      </c>
      <c r="C205" s="128"/>
      <c r="D205" s="128" t="s">
        <v>76</v>
      </c>
      <c r="E205" s="128"/>
      <c r="F205" s="128"/>
      <c r="G205" s="7">
        <f t="shared" si="7"/>
        <v>780</v>
      </c>
      <c r="H205" s="47" t="s">
        <v>3</v>
      </c>
      <c r="I205" s="17">
        <v>0</v>
      </c>
      <c r="J205" s="17">
        <v>0</v>
      </c>
      <c r="K205" s="17">
        <v>0</v>
      </c>
      <c r="L205" s="98">
        <f>K205*G205</f>
        <v>0</v>
      </c>
    </row>
    <row r="206" spans="2:12" ht="12.75" customHeight="1" x14ac:dyDescent="0.2">
      <c r="B206" s="158" t="s">
        <v>40</v>
      </c>
      <c r="C206" s="128"/>
      <c r="D206" s="128" t="s">
        <v>77</v>
      </c>
      <c r="E206" s="128"/>
      <c r="F206" s="128"/>
      <c r="G206" s="34">
        <v>15</v>
      </c>
      <c r="H206" s="47" t="s">
        <v>3</v>
      </c>
      <c r="I206" s="17">
        <v>0</v>
      </c>
      <c r="J206" s="17">
        <v>0</v>
      </c>
      <c r="K206" s="17">
        <v>0</v>
      </c>
      <c r="L206" s="98">
        <f>K206*G206</f>
        <v>0</v>
      </c>
    </row>
    <row r="207" spans="2:12" ht="16.5" x14ac:dyDescent="0.2">
      <c r="B207" s="220" t="s">
        <v>155</v>
      </c>
      <c r="C207" s="221"/>
      <c r="D207" s="221"/>
      <c r="E207" s="221"/>
      <c r="F207" s="221"/>
      <c r="G207" s="221"/>
      <c r="H207" s="221"/>
      <c r="I207" s="221"/>
      <c r="J207" s="221"/>
      <c r="K207" s="221"/>
      <c r="L207" s="98">
        <f>SUM(L204:L206)</f>
        <v>0</v>
      </c>
    </row>
    <row r="208" spans="2:12" x14ac:dyDescent="0.2">
      <c r="B208" s="94"/>
      <c r="C208" s="14"/>
      <c r="D208" s="14"/>
      <c r="E208" s="14"/>
      <c r="F208" s="14"/>
      <c r="G208" s="14"/>
      <c r="H208" s="14"/>
      <c r="I208" s="14"/>
      <c r="J208" s="14"/>
      <c r="L208" s="74"/>
    </row>
    <row r="209" spans="2:12" ht="20.25" x14ac:dyDescent="0.2">
      <c r="B209" s="214" t="s">
        <v>331</v>
      </c>
      <c r="C209" s="215"/>
      <c r="D209" s="215"/>
      <c r="E209" s="215"/>
      <c r="F209" s="215"/>
      <c r="G209" s="215"/>
      <c r="H209" s="215"/>
      <c r="I209" s="215"/>
      <c r="J209" s="215"/>
      <c r="K209" s="215"/>
      <c r="L209" s="98">
        <f>L201+L207+L195</f>
        <v>0</v>
      </c>
    </row>
    <row r="210" spans="2:12" x14ac:dyDescent="0.2">
      <c r="B210" s="78"/>
      <c r="L210" s="74"/>
    </row>
    <row r="211" spans="2:12" x14ac:dyDescent="0.2">
      <c r="B211" s="78"/>
      <c r="L211" s="74"/>
    </row>
    <row r="212" spans="2:12" x14ac:dyDescent="0.2">
      <c r="B212" s="78"/>
      <c r="L212" s="74"/>
    </row>
    <row r="213" spans="2:12" ht="45" customHeight="1" x14ac:dyDescent="0.2">
      <c r="B213" s="166" t="s">
        <v>0</v>
      </c>
      <c r="C213" s="167"/>
      <c r="D213" s="192" t="s">
        <v>228</v>
      </c>
      <c r="E213" s="192"/>
      <c r="F213" s="192"/>
      <c r="G213" s="192"/>
      <c r="H213" s="192"/>
      <c r="I213" s="192"/>
      <c r="J213" s="192"/>
      <c r="K213" s="192"/>
      <c r="L213" s="193"/>
    </row>
    <row r="214" spans="2:12" ht="16.5" customHeight="1" x14ac:dyDescent="0.2">
      <c r="B214" s="148" t="s">
        <v>10</v>
      </c>
      <c r="C214" s="149"/>
      <c r="D214" s="149"/>
      <c r="E214" s="149"/>
      <c r="F214" s="149"/>
      <c r="G214" s="149"/>
      <c r="H214" s="149"/>
      <c r="I214" s="149"/>
      <c r="J214" s="149"/>
      <c r="K214" s="149"/>
      <c r="L214" s="150"/>
    </row>
    <row r="215" spans="2:12" ht="45" customHeight="1" x14ac:dyDescent="0.2">
      <c r="B215" s="59" t="s">
        <v>11</v>
      </c>
      <c r="C215" s="145" t="s">
        <v>12</v>
      </c>
      <c r="D215" s="145"/>
      <c r="E215" s="145"/>
      <c r="F215" s="54" t="s">
        <v>13</v>
      </c>
      <c r="G215" s="54" t="s">
        <v>7</v>
      </c>
      <c r="H215" s="4" t="s">
        <v>329</v>
      </c>
      <c r="I215" s="4" t="s">
        <v>182</v>
      </c>
      <c r="J215" s="19" t="s">
        <v>310</v>
      </c>
      <c r="K215" s="54" t="s">
        <v>328</v>
      </c>
      <c r="L215" s="99" t="s">
        <v>8</v>
      </c>
    </row>
    <row r="216" spans="2:12" ht="48" customHeight="1" x14ac:dyDescent="0.2">
      <c r="B216" s="100" t="s">
        <v>14</v>
      </c>
      <c r="C216" s="128" t="s">
        <v>279</v>
      </c>
      <c r="D216" s="128"/>
      <c r="E216" s="128"/>
      <c r="F216" s="42">
        <v>27</v>
      </c>
      <c r="G216" s="43">
        <v>8</v>
      </c>
      <c r="H216" s="17">
        <v>0</v>
      </c>
      <c r="I216" s="17">
        <v>0</v>
      </c>
      <c r="J216" s="17">
        <v>0</v>
      </c>
      <c r="K216" s="17">
        <v>0</v>
      </c>
      <c r="L216" s="101">
        <f>K216*G216*F216</f>
        <v>0</v>
      </c>
    </row>
    <row r="217" spans="2:12" ht="48" customHeight="1" x14ac:dyDescent="0.2">
      <c r="B217" s="91" t="s">
        <v>15</v>
      </c>
      <c r="C217" s="128" t="s">
        <v>280</v>
      </c>
      <c r="D217" s="128"/>
      <c r="E217" s="128"/>
      <c r="F217" s="30">
        <v>1</v>
      </c>
      <c r="G217" s="44">
        <v>160</v>
      </c>
      <c r="H217" s="17">
        <v>0</v>
      </c>
      <c r="I217" s="17">
        <v>0</v>
      </c>
      <c r="J217" s="17">
        <v>0</v>
      </c>
      <c r="K217" s="17">
        <v>0</v>
      </c>
      <c r="L217" s="101">
        <f>K217*G217*F217</f>
        <v>0</v>
      </c>
    </row>
    <row r="218" spans="2:12" ht="16.5" x14ac:dyDescent="0.2">
      <c r="B218" s="136" t="s">
        <v>9</v>
      </c>
      <c r="C218" s="137"/>
      <c r="D218" s="137"/>
      <c r="E218" s="137"/>
      <c r="F218" s="137"/>
      <c r="G218" s="137"/>
      <c r="H218" s="137"/>
      <c r="I218" s="137"/>
      <c r="J218" s="137"/>
      <c r="K218" s="137"/>
      <c r="L218" s="102">
        <f>SUM(L216:L217)</f>
        <v>0</v>
      </c>
    </row>
    <row r="219" spans="2:12" ht="16.5" customHeight="1" x14ac:dyDescent="0.2">
      <c r="B219" s="186" t="s">
        <v>16</v>
      </c>
      <c r="C219" s="187"/>
      <c r="D219" s="187"/>
      <c r="E219" s="187"/>
      <c r="F219" s="187"/>
      <c r="G219" s="187"/>
      <c r="H219" s="187"/>
      <c r="I219" s="187"/>
      <c r="J219" s="187"/>
      <c r="K219" s="187"/>
      <c r="L219" s="188"/>
    </row>
    <row r="220" spans="2:12" ht="33" x14ac:dyDescent="0.2">
      <c r="B220" s="163" t="s">
        <v>4</v>
      </c>
      <c r="C220" s="145"/>
      <c r="D220" s="145" t="s">
        <v>5</v>
      </c>
      <c r="E220" s="145"/>
      <c r="F220" s="145"/>
      <c r="G220" s="48" t="s">
        <v>13</v>
      </c>
      <c r="H220" s="48" t="s">
        <v>7</v>
      </c>
      <c r="I220" s="4" t="s">
        <v>309</v>
      </c>
      <c r="J220" s="4" t="s">
        <v>310</v>
      </c>
      <c r="K220" s="4" t="s">
        <v>308</v>
      </c>
      <c r="L220" s="103" t="s">
        <v>8</v>
      </c>
    </row>
    <row r="221" spans="2:12" x14ac:dyDescent="0.2">
      <c r="B221" s="158" t="s">
        <v>17</v>
      </c>
      <c r="C221" s="128"/>
      <c r="D221" s="128" t="s">
        <v>159</v>
      </c>
      <c r="E221" s="128"/>
      <c r="F221" s="128"/>
      <c r="G221" s="40">
        <v>27</v>
      </c>
      <c r="H221" s="45" t="s">
        <v>18</v>
      </c>
      <c r="I221" s="17">
        <v>0</v>
      </c>
      <c r="J221" s="17">
        <v>0</v>
      </c>
      <c r="K221" s="17">
        <v>0</v>
      </c>
      <c r="L221" s="97">
        <f>K221*G221</f>
        <v>0</v>
      </c>
    </row>
    <row r="222" spans="2:12" x14ac:dyDescent="0.2">
      <c r="B222" s="158" t="s">
        <v>19</v>
      </c>
      <c r="C222" s="128"/>
      <c r="D222" s="128" t="s">
        <v>160</v>
      </c>
      <c r="E222" s="128"/>
      <c r="F222" s="128"/>
      <c r="G222" s="40">
        <v>27</v>
      </c>
      <c r="H222" s="45" t="s">
        <v>18</v>
      </c>
      <c r="I222" s="17">
        <v>0</v>
      </c>
      <c r="J222" s="17">
        <v>0</v>
      </c>
      <c r="K222" s="17">
        <v>0</v>
      </c>
      <c r="L222" s="97">
        <f>K222*G222</f>
        <v>0</v>
      </c>
    </row>
    <row r="223" spans="2:12" ht="16.5" x14ac:dyDescent="0.2">
      <c r="B223" s="171" t="s">
        <v>9</v>
      </c>
      <c r="C223" s="172"/>
      <c r="D223" s="172"/>
      <c r="E223" s="172"/>
      <c r="F223" s="172"/>
      <c r="G223" s="172"/>
      <c r="H223" s="172"/>
      <c r="I223" s="172"/>
      <c r="J223" s="172"/>
      <c r="K223" s="173"/>
      <c r="L223" s="97">
        <f>SUM(L221:L222)</f>
        <v>0</v>
      </c>
    </row>
    <row r="224" spans="2:12" ht="16.5" x14ac:dyDescent="0.2">
      <c r="B224" s="148" t="s">
        <v>20</v>
      </c>
      <c r="C224" s="149"/>
      <c r="D224" s="149"/>
      <c r="E224" s="149"/>
      <c r="F224" s="149"/>
      <c r="G224" s="149"/>
      <c r="H224" s="149"/>
      <c r="I224" s="149"/>
      <c r="J224" s="149"/>
      <c r="K224" s="149"/>
      <c r="L224" s="150"/>
    </row>
    <row r="225" spans="2:12" ht="35.25" customHeight="1" x14ac:dyDescent="0.2">
      <c r="B225" s="59" t="s">
        <v>4</v>
      </c>
      <c r="C225" s="176" t="s">
        <v>5</v>
      </c>
      <c r="D225" s="219"/>
      <c r="E225" s="219"/>
      <c r="F225" s="152"/>
      <c r="G225" s="54" t="s">
        <v>6</v>
      </c>
      <c r="H225" s="54" t="s">
        <v>7</v>
      </c>
      <c r="I225" s="19" t="s">
        <v>309</v>
      </c>
      <c r="J225" s="19" t="s">
        <v>310</v>
      </c>
      <c r="K225" s="4" t="s">
        <v>308</v>
      </c>
      <c r="L225" s="104" t="s">
        <v>8</v>
      </c>
    </row>
    <row r="226" spans="2:12" ht="25.5" x14ac:dyDescent="0.2">
      <c r="B226" s="91" t="s">
        <v>157</v>
      </c>
      <c r="C226" s="128" t="s">
        <v>254</v>
      </c>
      <c r="D226" s="128"/>
      <c r="E226" s="128"/>
      <c r="F226" s="128"/>
      <c r="G226" s="40">
        <v>780</v>
      </c>
      <c r="H226" s="46" t="s">
        <v>3</v>
      </c>
      <c r="I226" s="17">
        <v>0</v>
      </c>
      <c r="J226" s="17">
        <v>0</v>
      </c>
      <c r="K226" s="17">
        <v>0</v>
      </c>
      <c r="L226" s="97">
        <f>K226*G226</f>
        <v>0</v>
      </c>
    </row>
    <row r="227" spans="2:12" ht="16.5" x14ac:dyDescent="0.2">
      <c r="B227" s="136" t="s">
        <v>9</v>
      </c>
      <c r="C227" s="137"/>
      <c r="D227" s="137"/>
      <c r="E227" s="137"/>
      <c r="F227" s="137"/>
      <c r="G227" s="137"/>
      <c r="H227" s="137"/>
      <c r="I227" s="137"/>
      <c r="J227" s="137"/>
      <c r="K227" s="137"/>
      <c r="L227" s="97">
        <f>SUM(L226:L226)</f>
        <v>0</v>
      </c>
    </row>
    <row r="228" spans="2:12" ht="16.5" x14ac:dyDescent="0.2">
      <c r="B228" s="148" t="s">
        <v>21</v>
      </c>
      <c r="C228" s="149"/>
      <c r="D228" s="149"/>
      <c r="E228" s="149"/>
      <c r="F228" s="149"/>
      <c r="G228" s="149"/>
      <c r="H228" s="149"/>
      <c r="I228" s="149"/>
      <c r="J228" s="149"/>
      <c r="K228" s="149"/>
      <c r="L228" s="150"/>
    </row>
    <row r="229" spans="2:12" ht="16.5" customHeight="1" x14ac:dyDescent="0.2">
      <c r="B229" s="216" t="s">
        <v>22</v>
      </c>
      <c r="C229" s="217" t="s">
        <v>23</v>
      </c>
      <c r="D229" s="218"/>
      <c r="E229" s="143" t="s">
        <v>24</v>
      </c>
      <c r="F229" s="144"/>
      <c r="G229" s="177" t="s">
        <v>13</v>
      </c>
      <c r="H229" s="177" t="s">
        <v>7</v>
      </c>
      <c r="I229" s="178" t="s">
        <v>309</v>
      </c>
      <c r="J229" s="178" t="s">
        <v>310</v>
      </c>
      <c r="K229" s="180" t="s">
        <v>308</v>
      </c>
      <c r="L229" s="174" t="s">
        <v>8</v>
      </c>
    </row>
    <row r="230" spans="2:12" ht="38.25" customHeight="1" x14ac:dyDescent="0.2">
      <c r="B230" s="161"/>
      <c r="C230" s="176"/>
      <c r="D230" s="152"/>
      <c r="E230" s="48" t="s">
        <v>25</v>
      </c>
      <c r="F230" s="48" t="s">
        <v>26</v>
      </c>
      <c r="G230" s="162"/>
      <c r="H230" s="162"/>
      <c r="I230" s="179"/>
      <c r="J230" s="179"/>
      <c r="K230" s="181"/>
      <c r="L230" s="175"/>
    </row>
    <row r="231" spans="2:12" x14ac:dyDescent="0.2">
      <c r="B231" s="69" t="s">
        <v>14</v>
      </c>
      <c r="C231" s="128" t="s">
        <v>27</v>
      </c>
      <c r="D231" s="128"/>
      <c r="E231" s="7" t="s">
        <v>28</v>
      </c>
      <c r="F231" s="7" t="s">
        <v>113</v>
      </c>
      <c r="G231" s="7">
        <v>2</v>
      </c>
      <c r="H231" s="51" t="s">
        <v>3</v>
      </c>
      <c r="I231" s="17">
        <v>0</v>
      </c>
      <c r="J231" s="17">
        <v>0</v>
      </c>
      <c r="K231" s="17">
        <v>0</v>
      </c>
      <c r="L231" s="105">
        <f t="shared" ref="L231:L245" si="8">K231*G231</f>
        <v>0</v>
      </c>
    </row>
    <row r="232" spans="2:12" x14ac:dyDescent="0.2">
      <c r="B232" s="69" t="s">
        <v>14</v>
      </c>
      <c r="C232" s="128" t="s">
        <v>27</v>
      </c>
      <c r="D232" s="128"/>
      <c r="E232" s="7" t="s">
        <v>28</v>
      </c>
      <c r="F232" s="7" t="s">
        <v>114</v>
      </c>
      <c r="G232" s="7">
        <v>2</v>
      </c>
      <c r="H232" s="51" t="s">
        <v>3</v>
      </c>
      <c r="I232" s="17">
        <v>0</v>
      </c>
      <c r="J232" s="17">
        <v>0</v>
      </c>
      <c r="K232" s="17">
        <v>0</v>
      </c>
      <c r="L232" s="105">
        <f t="shared" si="8"/>
        <v>0</v>
      </c>
    </row>
    <row r="233" spans="2:12" x14ac:dyDescent="0.2">
      <c r="B233" s="69" t="s">
        <v>14</v>
      </c>
      <c r="C233" s="128" t="s">
        <v>27</v>
      </c>
      <c r="D233" s="128"/>
      <c r="E233" s="7" t="s">
        <v>28</v>
      </c>
      <c r="F233" s="7" t="s">
        <v>116</v>
      </c>
      <c r="G233" s="7">
        <v>2</v>
      </c>
      <c r="H233" s="51" t="s">
        <v>3</v>
      </c>
      <c r="I233" s="17">
        <v>0</v>
      </c>
      <c r="J233" s="17">
        <v>0</v>
      </c>
      <c r="K233" s="17">
        <v>0</v>
      </c>
      <c r="L233" s="105">
        <f t="shared" si="8"/>
        <v>0</v>
      </c>
    </row>
    <row r="234" spans="2:12" x14ac:dyDescent="0.2">
      <c r="B234" s="69" t="s">
        <v>14</v>
      </c>
      <c r="C234" s="128" t="s">
        <v>27</v>
      </c>
      <c r="D234" s="128"/>
      <c r="E234" s="7" t="s">
        <v>28</v>
      </c>
      <c r="F234" s="7" t="s">
        <v>115</v>
      </c>
      <c r="G234" s="7">
        <v>1</v>
      </c>
      <c r="H234" s="51" t="s">
        <v>3</v>
      </c>
      <c r="I234" s="17">
        <v>0</v>
      </c>
      <c r="J234" s="17">
        <v>0</v>
      </c>
      <c r="K234" s="17">
        <v>0</v>
      </c>
      <c r="L234" s="105">
        <f t="shared" si="8"/>
        <v>0</v>
      </c>
    </row>
    <row r="235" spans="2:12" x14ac:dyDescent="0.2">
      <c r="B235" s="69" t="s">
        <v>14</v>
      </c>
      <c r="C235" s="128" t="s">
        <v>27</v>
      </c>
      <c r="D235" s="128"/>
      <c r="E235" s="7" t="s">
        <v>28</v>
      </c>
      <c r="F235" s="7" t="s">
        <v>117</v>
      </c>
      <c r="G235" s="7">
        <v>2</v>
      </c>
      <c r="H235" s="51" t="s">
        <v>3</v>
      </c>
      <c r="I235" s="17">
        <v>0</v>
      </c>
      <c r="J235" s="17">
        <v>0</v>
      </c>
      <c r="K235" s="17">
        <v>0</v>
      </c>
      <c r="L235" s="105">
        <f t="shared" si="8"/>
        <v>0</v>
      </c>
    </row>
    <row r="236" spans="2:12" x14ac:dyDescent="0.2">
      <c r="B236" s="69" t="s">
        <v>14</v>
      </c>
      <c r="C236" s="128" t="s">
        <v>27</v>
      </c>
      <c r="D236" s="128"/>
      <c r="E236" s="7" t="s">
        <v>28</v>
      </c>
      <c r="F236" s="7" t="s">
        <v>118</v>
      </c>
      <c r="G236" s="7">
        <v>1</v>
      </c>
      <c r="H236" s="51" t="s">
        <v>3</v>
      </c>
      <c r="I236" s="17">
        <v>0</v>
      </c>
      <c r="J236" s="17">
        <v>0</v>
      </c>
      <c r="K236" s="17">
        <v>0</v>
      </c>
      <c r="L236" s="105">
        <f t="shared" si="8"/>
        <v>0</v>
      </c>
    </row>
    <row r="237" spans="2:12" x14ac:dyDescent="0.2">
      <c r="B237" s="69" t="s">
        <v>14</v>
      </c>
      <c r="C237" s="128" t="s">
        <v>27</v>
      </c>
      <c r="D237" s="128"/>
      <c r="E237" s="7" t="s">
        <v>28</v>
      </c>
      <c r="F237" s="7" t="s">
        <v>119</v>
      </c>
      <c r="G237" s="7">
        <v>2</v>
      </c>
      <c r="H237" s="51" t="s">
        <v>3</v>
      </c>
      <c r="I237" s="17">
        <v>0</v>
      </c>
      <c r="J237" s="17">
        <v>0</v>
      </c>
      <c r="K237" s="17">
        <v>0</v>
      </c>
      <c r="L237" s="105">
        <f t="shared" si="8"/>
        <v>0</v>
      </c>
    </row>
    <row r="238" spans="2:12" x14ac:dyDescent="0.2">
      <c r="B238" s="69" t="s">
        <v>14</v>
      </c>
      <c r="C238" s="128" t="s">
        <v>27</v>
      </c>
      <c r="D238" s="128"/>
      <c r="E238" s="7" t="s">
        <v>28</v>
      </c>
      <c r="F238" s="7" t="s">
        <v>98</v>
      </c>
      <c r="G238" s="7">
        <v>2</v>
      </c>
      <c r="H238" s="51" t="s">
        <v>3</v>
      </c>
      <c r="I238" s="17">
        <v>0</v>
      </c>
      <c r="J238" s="17">
        <v>0</v>
      </c>
      <c r="K238" s="17">
        <v>0</v>
      </c>
      <c r="L238" s="105">
        <f t="shared" si="8"/>
        <v>0</v>
      </c>
    </row>
    <row r="239" spans="2:12" x14ac:dyDescent="0.2">
      <c r="B239" s="69" t="s">
        <v>14</v>
      </c>
      <c r="C239" s="128" t="s">
        <v>27</v>
      </c>
      <c r="D239" s="128"/>
      <c r="E239" s="7" t="s">
        <v>28</v>
      </c>
      <c r="F239" s="7" t="s">
        <v>99</v>
      </c>
      <c r="G239" s="7">
        <v>2</v>
      </c>
      <c r="H239" s="51" t="s">
        <v>3</v>
      </c>
      <c r="I239" s="17">
        <v>0</v>
      </c>
      <c r="J239" s="17">
        <v>0</v>
      </c>
      <c r="K239" s="17">
        <v>0</v>
      </c>
      <c r="L239" s="105">
        <f t="shared" si="8"/>
        <v>0</v>
      </c>
    </row>
    <row r="240" spans="2:12" x14ac:dyDescent="0.2">
      <c r="B240" s="69" t="s">
        <v>14</v>
      </c>
      <c r="C240" s="128" t="s">
        <v>27</v>
      </c>
      <c r="D240" s="128"/>
      <c r="E240" s="7" t="s">
        <v>28</v>
      </c>
      <c r="F240" s="2" t="s">
        <v>103</v>
      </c>
      <c r="G240" s="7">
        <v>2</v>
      </c>
      <c r="H240" s="51" t="s">
        <v>3</v>
      </c>
      <c r="I240" s="17">
        <v>0</v>
      </c>
      <c r="J240" s="17">
        <v>0</v>
      </c>
      <c r="K240" s="17">
        <v>0</v>
      </c>
      <c r="L240" s="105">
        <f t="shared" si="8"/>
        <v>0</v>
      </c>
    </row>
    <row r="241" spans="2:12" x14ac:dyDescent="0.2">
      <c r="B241" s="69" t="s">
        <v>14</v>
      </c>
      <c r="C241" s="128" t="s">
        <v>27</v>
      </c>
      <c r="D241" s="128"/>
      <c r="E241" s="7" t="s">
        <v>28</v>
      </c>
      <c r="F241" s="2" t="s">
        <v>100</v>
      </c>
      <c r="G241" s="7">
        <v>2</v>
      </c>
      <c r="H241" s="51" t="s">
        <v>3</v>
      </c>
      <c r="I241" s="17">
        <v>0</v>
      </c>
      <c r="J241" s="17">
        <v>0</v>
      </c>
      <c r="K241" s="17">
        <v>0</v>
      </c>
      <c r="L241" s="105">
        <f t="shared" si="8"/>
        <v>0</v>
      </c>
    </row>
    <row r="242" spans="2:12" x14ac:dyDescent="0.2">
      <c r="B242" s="69" t="s">
        <v>14</v>
      </c>
      <c r="C242" s="128" t="s">
        <v>27</v>
      </c>
      <c r="D242" s="128"/>
      <c r="E242" s="7" t="s">
        <v>28</v>
      </c>
      <c r="F242" s="2" t="s">
        <v>101</v>
      </c>
      <c r="G242" s="7">
        <v>2</v>
      </c>
      <c r="H242" s="51" t="s">
        <v>3</v>
      </c>
      <c r="I242" s="17">
        <v>0</v>
      </c>
      <c r="J242" s="17">
        <v>0</v>
      </c>
      <c r="K242" s="17">
        <v>0</v>
      </c>
      <c r="L242" s="105">
        <f t="shared" si="8"/>
        <v>0</v>
      </c>
    </row>
    <row r="243" spans="2:12" x14ac:dyDescent="0.2">
      <c r="B243" s="69" t="s">
        <v>14</v>
      </c>
      <c r="C243" s="128" t="s">
        <v>27</v>
      </c>
      <c r="D243" s="128"/>
      <c r="E243" s="7" t="s">
        <v>28</v>
      </c>
      <c r="F243" s="2" t="s">
        <v>120</v>
      </c>
      <c r="G243" s="7">
        <v>2</v>
      </c>
      <c r="H243" s="51" t="s">
        <v>3</v>
      </c>
      <c r="I243" s="17">
        <v>0</v>
      </c>
      <c r="J243" s="17">
        <v>0</v>
      </c>
      <c r="K243" s="17">
        <v>0</v>
      </c>
      <c r="L243" s="105">
        <f t="shared" si="8"/>
        <v>0</v>
      </c>
    </row>
    <row r="244" spans="2:12" x14ac:dyDescent="0.2">
      <c r="B244" s="69" t="s">
        <v>14</v>
      </c>
      <c r="C244" s="128" t="s">
        <v>27</v>
      </c>
      <c r="D244" s="128"/>
      <c r="E244" s="7" t="s">
        <v>28</v>
      </c>
      <c r="F244" s="2" t="s">
        <v>121</v>
      </c>
      <c r="G244" s="7">
        <v>2</v>
      </c>
      <c r="H244" s="51" t="s">
        <v>3</v>
      </c>
      <c r="I244" s="17">
        <v>0</v>
      </c>
      <c r="J244" s="17">
        <v>0</v>
      </c>
      <c r="K244" s="17">
        <v>0</v>
      </c>
      <c r="L244" s="105">
        <f t="shared" si="8"/>
        <v>0</v>
      </c>
    </row>
    <row r="245" spans="2:12" x14ac:dyDescent="0.2">
      <c r="B245" s="69" t="s">
        <v>14</v>
      </c>
      <c r="C245" s="128" t="s">
        <v>27</v>
      </c>
      <c r="D245" s="128"/>
      <c r="E245" s="7" t="s">
        <v>28</v>
      </c>
      <c r="F245" s="2" t="s">
        <v>28</v>
      </c>
      <c r="G245" s="7">
        <v>1</v>
      </c>
      <c r="H245" s="51" t="s">
        <v>3</v>
      </c>
      <c r="I245" s="17">
        <v>0</v>
      </c>
      <c r="J245" s="17">
        <v>0</v>
      </c>
      <c r="K245" s="17">
        <v>0</v>
      </c>
      <c r="L245" s="105">
        <f t="shared" si="8"/>
        <v>0</v>
      </c>
    </row>
    <row r="246" spans="2:12" ht="16.5" x14ac:dyDescent="0.2">
      <c r="B246" s="182" t="s">
        <v>9</v>
      </c>
      <c r="C246" s="183"/>
      <c r="D246" s="183"/>
      <c r="E246" s="183"/>
      <c r="F246" s="183"/>
      <c r="G246" s="183"/>
      <c r="H246" s="183"/>
      <c r="I246" s="183"/>
      <c r="J246" s="183"/>
      <c r="K246" s="184"/>
      <c r="L246" s="106">
        <f>SUM(L231:L245)</f>
        <v>0</v>
      </c>
    </row>
    <row r="247" spans="2:12" ht="16.5" x14ac:dyDescent="0.2">
      <c r="B247" s="148" t="s">
        <v>29</v>
      </c>
      <c r="C247" s="149"/>
      <c r="D247" s="149"/>
      <c r="E247" s="149"/>
      <c r="F247" s="149"/>
      <c r="G247" s="149"/>
      <c r="H247" s="149"/>
      <c r="I247" s="149"/>
      <c r="J247" s="149"/>
      <c r="K247" s="149"/>
      <c r="L247" s="150"/>
    </row>
    <row r="248" spans="2:12" ht="42" customHeight="1" x14ac:dyDescent="0.2">
      <c r="B248" s="163" t="s">
        <v>4</v>
      </c>
      <c r="C248" s="145"/>
      <c r="D248" s="145" t="s">
        <v>5</v>
      </c>
      <c r="E248" s="145"/>
      <c r="F248" s="145"/>
      <c r="G248" s="48" t="s">
        <v>13</v>
      </c>
      <c r="H248" s="48" t="s">
        <v>7</v>
      </c>
      <c r="I248" s="4" t="s">
        <v>309</v>
      </c>
      <c r="J248" s="4" t="s">
        <v>330</v>
      </c>
      <c r="K248" s="4" t="s">
        <v>308</v>
      </c>
      <c r="L248" s="103" t="s">
        <v>8</v>
      </c>
    </row>
    <row r="249" spans="2:12" ht="12.75" customHeight="1" x14ac:dyDescent="0.2">
      <c r="B249" s="158" t="s">
        <v>253</v>
      </c>
      <c r="C249" s="128"/>
      <c r="D249" s="128" t="s">
        <v>35</v>
      </c>
      <c r="E249" s="128"/>
      <c r="F249" s="128"/>
      <c r="G249" s="7">
        <f>780</f>
        <v>780</v>
      </c>
      <c r="H249" s="7" t="s">
        <v>3</v>
      </c>
      <c r="I249" s="17">
        <v>0</v>
      </c>
      <c r="J249" s="17">
        <v>0</v>
      </c>
      <c r="K249" s="17">
        <v>0</v>
      </c>
      <c r="L249" s="107">
        <f>K249*G249</f>
        <v>0</v>
      </c>
    </row>
    <row r="250" spans="2:12" x14ac:dyDescent="0.2">
      <c r="B250" s="158" t="s">
        <v>75</v>
      </c>
      <c r="C250" s="128"/>
      <c r="D250" s="128" t="s">
        <v>76</v>
      </c>
      <c r="E250" s="128"/>
      <c r="F250" s="128"/>
      <c r="G250" s="7">
        <f>780</f>
        <v>780</v>
      </c>
      <c r="H250" s="7" t="s">
        <v>3</v>
      </c>
      <c r="I250" s="17">
        <v>0</v>
      </c>
      <c r="J250" s="17">
        <v>0</v>
      </c>
      <c r="K250" s="17">
        <v>0</v>
      </c>
      <c r="L250" s="107">
        <f>K250*G250</f>
        <v>0</v>
      </c>
    </row>
    <row r="251" spans="2:12" x14ac:dyDescent="0.2">
      <c r="B251" s="158" t="s">
        <v>30</v>
      </c>
      <c r="C251" s="128"/>
      <c r="D251" s="128" t="s">
        <v>161</v>
      </c>
      <c r="E251" s="128"/>
      <c r="F251" s="128"/>
      <c r="G251" s="7">
        <v>27</v>
      </c>
      <c r="H251" s="45" t="s">
        <v>18</v>
      </c>
      <c r="I251" s="17">
        <v>0</v>
      </c>
      <c r="J251" s="17">
        <v>0</v>
      </c>
      <c r="K251" s="17">
        <v>0</v>
      </c>
      <c r="L251" s="107">
        <f>K251*G251</f>
        <v>0</v>
      </c>
    </row>
    <row r="252" spans="2:12" ht="16.5" x14ac:dyDescent="0.2">
      <c r="B252" s="136" t="s">
        <v>9</v>
      </c>
      <c r="C252" s="137"/>
      <c r="D252" s="137"/>
      <c r="E252" s="137"/>
      <c r="F252" s="137"/>
      <c r="G252" s="137"/>
      <c r="H252" s="137"/>
      <c r="I252" s="137"/>
      <c r="J252" s="137"/>
      <c r="K252" s="137"/>
      <c r="L252" s="97">
        <f>SUM(L249:L251)</f>
        <v>0</v>
      </c>
    </row>
    <row r="253" spans="2:12" x14ac:dyDescent="0.2">
      <c r="B253" s="94"/>
      <c r="C253" s="14"/>
      <c r="D253" s="14"/>
      <c r="E253" s="14"/>
      <c r="F253" s="14"/>
      <c r="G253" s="14"/>
      <c r="H253" s="14"/>
      <c r="I253" s="108"/>
      <c r="J253" s="108"/>
      <c r="K253" s="14"/>
      <c r="L253" s="74"/>
    </row>
    <row r="254" spans="2:12" ht="20.25" x14ac:dyDescent="0.2">
      <c r="B254" s="214" t="s">
        <v>332</v>
      </c>
      <c r="C254" s="215"/>
      <c r="D254" s="215"/>
      <c r="E254" s="215"/>
      <c r="F254" s="215"/>
      <c r="G254" s="215"/>
      <c r="H254" s="215"/>
      <c r="I254" s="215"/>
      <c r="J254" s="215"/>
      <c r="K254" s="215"/>
      <c r="L254" s="109">
        <f>L252+L246+L227+L223+L218</f>
        <v>0</v>
      </c>
    </row>
    <row r="255" spans="2:12" x14ac:dyDescent="0.2">
      <c r="B255" s="78"/>
      <c r="L255" s="74"/>
    </row>
    <row r="256" spans="2:12" x14ac:dyDescent="0.2">
      <c r="B256" s="78"/>
      <c r="L256" s="74"/>
    </row>
    <row r="257" spans="2:12" ht="43.5" customHeight="1" x14ac:dyDescent="0.2">
      <c r="B257" s="166" t="s">
        <v>0</v>
      </c>
      <c r="C257" s="167"/>
      <c r="D257" s="192" t="s">
        <v>229</v>
      </c>
      <c r="E257" s="192"/>
      <c r="F257" s="192"/>
      <c r="G257" s="192"/>
      <c r="H257" s="192"/>
      <c r="I257" s="192"/>
      <c r="J257" s="192"/>
      <c r="K257" s="192"/>
      <c r="L257" s="193"/>
    </row>
    <row r="258" spans="2:12" ht="16.5" customHeight="1" x14ac:dyDescent="0.2">
      <c r="B258" s="148" t="s">
        <v>10</v>
      </c>
      <c r="C258" s="149"/>
      <c r="D258" s="149"/>
      <c r="E258" s="149"/>
      <c r="F258" s="149"/>
      <c r="G258" s="149"/>
      <c r="H258" s="149"/>
      <c r="I258" s="149"/>
      <c r="J258" s="149"/>
      <c r="K258" s="149"/>
      <c r="L258" s="150"/>
    </row>
    <row r="259" spans="2:12" ht="33" x14ac:dyDescent="0.2">
      <c r="B259" s="60" t="s">
        <v>11</v>
      </c>
      <c r="C259" s="145" t="s">
        <v>12</v>
      </c>
      <c r="D259" s="145"/>
      <c r="E259" s="145"/>
      <c r="F259" s="48" t="s">
        <v>13</v>
      </c>
      <c r="G259" s="48" t="s">
        <v>7</v>
      </c>
      <c r="H259" s="4" t="s">
        <v>329</v>
      </c>
      <c r="I259" s="4" t="s">
        <v>182</v>
      </c>
      <c r="J259" s="4" t="s">
        <v>310</v>
      </c>
      <c r="K259" s="48" t="s">
        <v>328</v>
      </c>
      <c r="L259" s="103" t="s">
        <v>8</v>
      </c>
    </row>
    <row r="260" spans="2:12" ht="33" customHeight="1" x14ac:dyDescent="0.2">
      <c r="B260" s="91" t="s">
        <v>14</v>
      </c>
      <c r="C260" s="128" t="s">
        <v>279</v>
      </c>
      <c r="D260" s="128"/>
      <c r="E260" s="128"/>
      <c r="F260" s="30">
        <v>27</v>
      </c>
      <c r="G260" s="44">
        <v>8</v>
      </c>
      <c r="H260" s="18">
        <f>K260/(1+'Factor Multiplicador'!$G$21)</f>
        <v>0</v>
      </c>
      <c r="I260" s="17">
        <v>0</v>
      </c>
      <c r="J260" s="17">
        <v>0</v>
      </c>
      <c r="K260" s="17">
        <v>0</v>
      </c>
      <c r="L260" s="110">
        <f>K260*G260*F260</f>
        <v>0</v>
      </c>
    </row>
    <row r="261" spans="2:12" ht="25.5" customHeight="1" x14ac:dyDescent="0.2">
      <c r="B261" s="91" t="s">
        <v>15</v>
      </c>
      <c r="C261" s="128" t="s">
        <v>280</v>
      </c>
      <c r="D261" s="128"/>
      <c r="E261" s="128"/>
      <c r="F261" s="30">
        <v>1</v>
      </c>
      <c r="G261" s="44">
        <v>160</v>
      </c>
      <c r="H261" s="18">
        <f>K261/(1+'Factor Multiplicador'!$G$21)</f>
        <v>0</v>
      </c>
      <c r="I261" s="17">
        <v>0</v>
      </c>
      <c r="J261" s="17">
        <v>0</v>
      </c>
      <c r="K261" s="17">
        <v>0</v>
      </c>
      <c r="L261" s="110">
        <f>K261*G261*F261</f>
        <v>0</v>
      </c>
    </row>
    <row r="262" spans="2:12" ht="16.5" x14ac:dyDescent="0.2">
      <c r="B262" s="136" t="s">
        <v>9</v>
      </c>
      <c r="C262" s="137"/>
      <c r="D262" s="137"/>
      <c r="E262" s="137"/>
      <c r="F262" s="137"/>
      <c r="G262" s="137"/>
      <c r="H262" s="137"/>
      <c r="I262" s="137"/>
      <c r="J262" s="137"/>
      <c r="K262" s="137"/>
      <c r="L262" s="102">
        <f>SUM(L260:L261)</f>
        <v>0</v>
      </c>
    </row>
    <row r="263" spans="2:12" ht="16.5" customHeight="1" x14ac:dyDescent="0.2">
      <c r="B263" s="148" t="s">
        <v>16</v>
      </c>
      <c r="C263" s="149"/>
      <c r="D263" s="149"/>
      <c r="E263" s="149"/>
      <c r="F263" s="149"/>
      <c r="G263" s="149"/>
      <c r="H263" s="149"/>
      <c r="I263" s="149"/>
      <c r="J263" s="149"/>
      <c r="K263" s="149"/>
      <c r="L263" s="150"/>
    </row>
    <row r="264" spans="2:12" ht="33" x14ac:dyDescent="0.2">
      <c r="B264" s="163" t="s">
        <v>4</v>
      </c>
      <c r="C264" s="145"/>
      <c r="D264" s="145" t="s">
        <v>5</v>
      </c>
      <c r="E264" s="145"/>
      <c r="F264" s="145"/>
      <c r="G264" s="48" t="s">
        <v>13</v>
      </c>
      <c r="H264" s="48" t="s">
        <v>7</v>
      </c>
      <c r="I264" s="4" t="s">
        <v>309</v>
      </c>
      <c r="J264" s="4" t="s">
        <v>310</v>
      </c>
      <c r="K264" s="4" t="s">
        <v>308</v>
      </c>
      <c r="L264" s="103" t="s">
        <v>8</v>
      </c>
    </row>
    <row r="265" spans="2:12" ht="21" customHeight="1" x14ac:dyDescent="0.2">
      <c r="B265" s="158" t="s">
        <v>17</v>
      </c>
      <c r="C265" s="128"/>
      <c r="D265" s="128" t="s">
        <v>159</v>
      </c>
      <c r="E265" s="128"/>
      <c r="F265" s="128"/>
      <c r="G265" s="40">
        <v>27</v>
      </c>
      <c r="H265" s="45" t="s">
        <v>18</v>
      </c>
      <c r="I265" s="17">
        <v>0</v>
      </c>
      <c r="J265" s="17">
        <v>0</v>
      </c>
      <c r="K265" s="17">
        <v>0</v>
      </c>
      <c r="L265" s="111">
        <f>K265*G265</f>
        <v>0</v>
      </c>
    </row>
    <row r="266" spans="2:12" ht="26.25" customHeight="1" x14ac:dyDescent="0.2">
      <c r="B266" s="158" t="s">
        <v>19</v>
      </c>
      <c r="C266" s="128"/>
      <c r="D266" s="128" t="s">
        <v>160</v>
      </c>
      <c r="E266" s="128"/>
      <c r="F266" s="128"/>
      <c r="G266" s="40">
        <v>27</v>
      </c>
      <c r="H266" s="45" t="s">
        <v>18</v>
      </c>
      <c r="I266" s="17">
        <v>0</v>
      </c>
      <c r="J266" s="17">
        <v>0</v>
      </c>
      <c r="K266" s="17">
        <v>0</v>
      </c>
      <c r="L266" s="111">
        <f>K266*G266</f>
        <v>0</v>
      </c>
    </row>
    <row r="267" spans="2:12" ht="16.5" x14ac:dyDescent="0.2">
      <c r="B267" s="136" t="s">
        <v>9</v>
      </c>
      <c r="C267" s="137"/>
      <c r="D267" s="137"/>
      <c r="E267" s="137"/>
      <c r="F267" s="137"/>
      <c r="G267" s="137"/>
      <c r="H267" s="137"/>
      <c r="I267" s="137"/>
      <c r="J267" s="137"/>
      <c r="K267" s="137"/>
      <c r="L267" s="97">
        <f>SUM(L265:L266)</f>
        <v>0</v>
      </c>
    </row>
    <row r="268" spans="2:12" ht="16.5" x14ac:dyDescent="0.2">
      <c r="B268" s="148" t="s">
        <v>20</v>
      </c>
      <c r="C268" s="149"/>
      <c r="D268" s="149"/>
      <c r="E268" s="149"/>
      <c r="F268" s="149"/>
      <c r="G268" s="149"/>
      <c r="H268" s="149"/>
      <c r="I268" s="149"/>
      <c r="J268" s="149"/>
      <c r="K268" s="149"/>
      <c r="L268" s="150"/>
    </row>
    <row r="269" spans="2:12" ht="33" x14ac:dyDescent="0.2">
      <c r="B269" s="163" t="s">
        <v>4</v>
      </c>
      <c r="C269" s="145"/>
      <c r="D269" s="145" t="s">
        <v>5</v>
      </c>
      <c r="E269" s="145"/>
      <c r="F269" s="145"/>
      <c r="G269" s="48" t="s">
        <v>13</v>
      </c>
      <c r="H269" s="48" t="s">
        <v>7</v>
      </c>
      <c r="I269" s="4" t="s">
        <v>309</v>
      </c>
      <c r="J269" s="4" t="s">
        <v>310</v>
      </c>
      <c r="K269" s="4" t="s">
        <v>308</v>
      </c>
      <c r="L269" s="103" t="s">
        <v>8</v>
      </c>
    </row>
    <row r="270" spans="2:12" ht="38.25" customHeight="1" x14ac:dyDescent="0.2">
      <c r="B270" s="158" t="s">
        <v>158</v>
      </c>
      <c r="C270" s="128"/>
      <c r="D270" s="128" t="s">
        <v>254</v>
      </c>
      <c r="E270" s="128"/>
      <c r="F270" s="128"/>
      <c r="G270" s="40">
        <v>780</v>
      </c>
      <c r="H270" s="46" t="s">
        <v>3</v>
      </c>
      <c r="I270" s="17">
        <v>0</v>
      </c>
      <c r="J270" s="17">
        <v>0</v>
      </c>
      <c r="K270" s="17">
        <v>0</v>
      </c>
      <c r="L270" s="111">
        <f>K270*G270</f>
        <v>0</v>
      </c>
    </row>
    <row r="271" spans="2:12" ht="16.5" x14ac:dyDescent="0.2">
      <c r="B271" s="136" t="s">
        <v>9</v>
      </c>
      <c r="C271" s="137"/>
      <c r="D271" s="137"/>
      <c r="E271" s="137"/>
      <c r="F271" s="137"/>
      <c r="G271" s="137"/>
      <c r="H271" s="137"/>
      <c r="I271" s="137"/>
      <c r="J271" s="137"/>
      <c r="K271" s="137"/>
      <c r="L271" s="97">
        <f>SUM(L270:L270)</f>
        <v>0</v>
      </c>
    </row>
    <row r="272" spans="2:12" ht="16.5" x14ac:dyDescent="0.2">
      <c r="B272" s="148" t="s">
        <v>21</v>
      </c>
      <c r="C272" s="149"/>
      <c r="D272" s="149"/>
      <c r="E272" s="149"/>
      <c r="F272" s="149"/>
      <c r="G272" s="149"/>
      <c r="H272" s="149"/>
      <c r="I272" s="149"/>
      <c r="J272" s="149"/>
      <c r="K272" s="149"/>
      <c r="L272" s="150"/>
    </row>
    <row r="273" spans="2:12" ht="16.5" customHeight="1" x14ac:dyDescent="0.2">
      <c r="B273" s="163" t="s">
        <v>22</v>
      </c>
      <c r="C273" s="145" t="s">
        <v>23</v>
      </c>
      <c r="D273" s="145"/>
      <c r="E273" s="145" t="s">
        <v>24</v>
      </c>
      <c r="F273" s="145"/>
      <c r="G273" s="145" t="s">
        <v>13</v>
      </c>
      <c r="H273" s="145" t="s">
        <v>7</v>
      </c>
      <c r="I273" s="146" t="s">
        <v>309</v>
      </c>
      <c r="J273" s="146" t="s">
        <v>310</v>
      </c>
      <c r="K273" s="147" t="s">
        <v>308</v>
      </c>
      <c r="L273" s="127" t="s">
        <v>8</v>
      </c>
    </row>
    <row r="274" spans="2:12" ht="16.5" x14ac:dyDescent="0.2">
      <c r="B274" s="163"/>
      <c r="C274" s="145"/>
      <c r="D274" s="145"/>
      <c r="E274" s="48" t="s">
        <v>25</v>
      </c>
      <c r="F274" s="48" t="s">
        <v>26</v>
      </c>
      <c r="G274" s="145"/>
      <c r="H274" s="145"/>
      <c r="I274" s="146"/>
      <c r="J274" s="146"/>
      <c r="K274" s="147"/>
      <c r="L274" s="127"/>
    </row>
    <row r="275" spans="2:12" x14ac:dyDescent="0.2">
      <c r="B275" s="69" t="s">
        <v>14</v>
      </c>
      <c r="C275" s="128" t="s">
        <v>27</v>
      </c>
      <c r="D275" s="128"/>
      <c r="E275" s="7" t="s">
        <v>28</v>
      </c>
      <c r="F275" s="7" t="s">
        <v>113</v>
      </c>
      <c r="G275" s="7">
        <v>2</v>
      </c>
      <c r="H275" s="51" t="s">
        <v>3</v>
      </c>
      <c r="I275" s="17">
        <v>0</v>
      </c>
      <c r="J275" s="17">
        <v>0</v>
      </c>
      <c r="K275" s="17">
        <v>0</v>
      </c>
      <c r="L275" s="105">
        <f t="shared" ref="L275:L289" si="9">K275*G275</f>
        <v>0</v>
      </c>
    </row>
    <row r="276" spans="2:12" x14ac:dyDescent="0.2">
      <c r="B276" s="69" t="s">
        <v>14</v>
      </c>
      <c r="C276" s="128" t="s">
        <v>27</v>
      </c>
      <c r="D276" s="128"/>
      <c r="E276" s="7" t="s">
        <v>28</v>
      </c>
      <c r="F276" s="7" t="s">
        <v>114</v>
      </c>
      <c r="G276" s="7">
        <v>2</v>
      </c>
      <c r="H276" s="51" t="s">
        <v>3</v>
      </c>
      <c r="I276" s="17">
        <v>0</v>
      </c>
      <c r="J276" s="17">
        <v>0</v>
      </c>
      <c r="K276" s="17">
        <v>0</v>
      </c>
      <c r="L276" s="105">
        <f t="shared" si="9"/>
        <v>0</v>
      </c>
    </row>
    <row r="277" spans="2:12" x14ac:dyDescent="0.2">
      <c r="B277" s="69" t="s">
        <v>14</v>
      </c>
      <c r="C277" s="128" t="s">
        <v>27</v>
      </c>
      <c r="D277" s="128"/>
      <c r="E277" s="7" t="s">
        <v>28</v>
      </c>
      <c r="F277" s="7" t="s">
        <v>116</v>
      </c>
      <c r="G277" s="7">
        <v>2</v>
      </c>
      <c r="H277" s="51" t="s">
        <v>3</v>
      </c>
      <c r="I277" s="17">
        <v>0</v>
      </c>
      <c r="J277" s="17">
        <v>0</v>
      </c>
      <c r="K277" s="17">
        <v>0</v>
      </c>
      <c r="L277" s="105">
        <f t="shared" si="9"/>
        <v>0</v>
      </c>
    </row>
    <row r="278" spans="2:12" x14ac:dyDescent="0.2">
      <c r="B278" s="69" t="s">
        <v>14</v>
      </c>
      <c r="C278" s="128" t="s">
        <v>27</v>
      </c>
      <c r="D278" s="128"/>
      <c r="E278" s="7" t="s">
        <v>28</v>
      </c>
      <c r="F278" s="7" t="s">
        <v>115</v>
      </c>
      <c r="G278" s="7">
        <v>1</v>
      </c>
      <c r="H278" s="51" t="s">
        <v>3</v>
      </c>
      <c r="I278" s="17">
        <v>0</v>
      </c>
      <c r="J278" s="17">
        <v>0</v>
      </c>
      <c r="K278" s="17">
        <v>0</v>
      </c>
      <c r="L278" s="105">
        <f t="shared" si="9"/>
        <v>0</v>
      </c>
    </row>
    <row r="279" spans="2:12" x14ac:dyDescent="0.2">
      <c r="B279" s="69" t="s">
        <v>14</v>
      </c>
      <c r="C279" s="128" t="s">
        <v>27</v>
      </c>
      <c r="D279" s="128"/>
      <c r="E279" s="7" t="s">
        <v>28</v>
      </c>
      <c r="F279" s="7" t="s">
        <v>117</v>
      </c>
      <c r="G279" s="7">
        <v>2</v>
      </c>
      <c r="H279" s="51" t="s">
        <v>3</v>
      </c>
      <c r="I279" s="17">
        <v>0</v>
      </c>
      <c r="J279" s="17">
        <v>0</v>
      </c>
      <c r="K279" s="17">
        <v>0</v>
      </c>
      <c r="L279" s="105">
        <f t="shared" si="9"/>
        <v>0</v>
      </c>
    </row>
    <row r="280" spans="2:12" x14ac:dyDescent="0.2">
      <c r="B280" s="69" t="s">
        <v>14</v>
      </c>
      <c r="C280" s="128" t="s">
        <v>27</v>
      </c>
      <c r="D280" s="128"/>
      <c r="E280" s="7" t="s">
        <v>28</v>
      </c>
      <c r="F280" s="7" t="s">
        <v>118</v>
      </c>
      <c r="G280" s="7">
        <v>1</v>
      </c>
      <c r="H280" s="51" t="s">
        <v>3</v>
      </c>
      <c r="I280" s="17">
        <v>0</v>
      </c>
      <c r="J280" s="17">
        <v>0</v>
      </c>
      <c r="K280" s="17">
        <v>0</v>
      </c>
      <c r="L280" s="105">
        <f t="shared" si="9"/>
        <v>0</v>
      </c>
    </row>
    <row r="281" spans="2:12" x14ac:dyDescent="0.2">
      <c r="B281" s="69" t="s">
        <v>14</v>
      </c>
      <c r="C281" s="128" t="s">
        <v>27</v>
      </c>
      <c r="D281" s="128"/>
      <c r="E281" s="7" t="s">
        <v>28</v>
      </c>
      <c r="F281" s="7" t="s">
        <v>119</v>
      </c>
      <c r="G281" s="7">
        <v>2</v>
      </c>
      <c r="H281" s="51" t="s">
        <v>3</v>
      </c>
      <c r="I281" s="17">
        <v>0</v>
      </c>
      <c r="J281" s="17">
        <v>0</v>
      </c>
      <c r="K281" s="17">
        <v>0</v>
      </c>
      <c r="L281" s="105">
        <f t="shared" si="9"/>
        <v>0</v>
      </c>
    </row>
    <row r="282" spans="2:12" x14ac:dyDescent="0.2">
      <c r="B282" s="69" t="s">
        <v>14</v>
      </c>
      <c r="C282" s="128" t="s">
        <v>27</v>
      </c>
      <c r="D282" s="128"/>
      <c r="E282" s="7" t="s">
        <v>28</v>
      </c>
      <c r="F282" s="7" t="s">
        <v>98</v>
      </c>
      <c r="G282" s="7">
        <v>2</v>
      </c>
      <c r="H282" s="51" t="s">
        <v>3</v>
      </c>
      <c r="I282" s="17">
        <v>0</v>
      </c>
      <c r="J282" s="17">
        <v>0</v>
      </c>
      <c r="K282" s="17">
        <v>0</v>
      </c>
      <c r="L282" s="105">
        <f t="shared" si="9"/>
        <v>0</v>
      </c>
    </row>
    <row r="283" spans="2:12" x14ac:dyDescent="0.2">
      <c r="B283" s="69" t="s">
        <v>14</v>
      </c>
      <c r="C283" s="128" t="s">
        <v>27</v>
      </c>
      <c r="D283" s="128"/>
      <c r="E283" s="7" t="s">
        <v>28</v>
      </c>
      <c r="F283" s="7" t="s">
        <v>99</v>
      </c>
      <c r="G283" s="7">
        <v>2</v>
      </c>
      <c r="H283" s="51" t="s">
        <v>3</v>
      </c>
      <c r="I283" s="17">
        <v>0</v>
      </c>
      <c r="J283" s="17">
        <v>0</v>
      </c>
      <c r="K283" s="17">
        <v>0</v>
      </c>
      <c r="L283" s="105">
        <f t="shared" si="9"/>
        <v>0</v>
      </c>
    </row>
    <row r="284" spans="2:12" x14ac:dyDescent="0.2">
      <c r="B284" s="69" t="s">
        <v>14</v>
      </c>
      <c r="C284" s="128" t="s">
        <v>27</v>
      </c>
      <c r="D284" s="128"/>
      <c r="E284" s="7" t="s">
        <v>28</v>
      </c>
      <c r="F284" s="7" t="s">
        <v>103</v>
      </c>
      <c r="G284" s="7">
        <v>2</v>
      </c>
      <c r="H284" s="51" t="s">
        <v>3</v>
      </c>
      <c r="I284" s="17">
        <v>0</v>
      </c>
      <c r="J284" s="17">
        <v>0</v>
      </c>
      <c r="K284" s="17">
        <v>0</v>
      </c>
      <c r="L284" s="105">
        <f t="shared" si="9"/>
        <v>0</v>
      </c>
    </row>
    <row r="285" spans="2:12" x14ac:dyDescent="0.2">
      <c r="B285" s="69" t="s">
        <v>14</v>
      </c>
      <c r="C285" s="128" t="s">
        <v>27</v>
      </c>
      <c r="D285" s="128"/>
      <c r="E285" s="7" t="s">
        <v>28</v>
      </c>
      <c r="F285" s="7" t="s">
        <v>100</v>
      </c>
      <c r="G285" s="7">
        <v>2</v>
      </c>
      <c r="H285" s="51" t="s">
        <v>3</v>
      </c>
      <c r="I285" s="17">
        <v>0</v>
      </c>
      <c r="J285" s="17">
        <v>0</v>
      </c>
      <c r="K285" s="17">
        <v>0</v>
      </c>
      <c r="L285" s="105">
        <f t="shared" si="9"/>
        <v>0</v>
      </c>
    </row>
    <row r="286" spans="2:12" x14ac:dyDescent="0.2">
      <c r="B286" s="69" t="s">
        <v>14</v>
      </c>
      <c r="C286" s="128" t="s">
        <v>27</v>
      </c>
      <c r="D286" s="128"/>
      <c r="E286" s="7" t="s">
        <v>28</v>
      </c>
      <c r="F286" s="7" t="s">
        <v>101</v>
      </c>
      <c r="G286" s="7">
        <v>2</v>
      </c>
      <c r="H286" s="51" t="s">
        <v>3</v>
      </c>
      <c r="I286" s="17">
        <v>0</v>
      </c>
      <c r="J286" s="17">
        <v>0</v>
      </c>
      <c r="K286" s="17">
        <v>0</v>
      </c>
      <c r="L286" s="105">
        <f t="shared" si="9"/>
        <v>0</v>
      </c>
    </row>
    <row r="287" spans="2:12" x14ac:dyDescent="0.2">
      <c r="B287" s="69" t="s">
        <v>14</v>
      </c>
      <c r="C287" s="128" t="s">
        <v>27</v>
      </c>
      <c r="D287" s="128"/>
      <c r="E287" s="7" t="s">
        <v>28</v>
      </c>
      <c r="F287" s="7" t="s">
        <v>120</v>
      </c>
      <c r="G287" s="7">
        <v>2</v>
      </c>
      <c r="H287" s="51" t="s">
        <v>3</v>
      </c>
      <c r="I287" s="17">
        <v>0</v>
      </c>
      <c r="J287" s="17">
        <v>0</v>
      </c>
      <c r="K287" s="17">
        <v>0</v>
      </c>
      <c r="L287" s="105">
        <f t="shared" si="9"/>
        <v>0</v>
      </c>
    </row>
    <row r="288" spans="2:12" x14ac:dyDescent="0.2">
      <c r="B288" s="69" t="s">
        <v>14</v>
      </c>
      <c r="C288" s="128" t="s">
        <v>27</v>
      </c>
      <c r="D288" s="128"/>
      <c r="E288" s="7" t="s">
        <v>28</v>
      </c>
      <c r="F288" s="7" t="s">
        <v>121</v>
      </c>
      <c r="G288" s="7">
        <v>2</v>
      </c>
      <c r="H288" s="51" t="s">
        <v>3</v>
      </c>
      <c r="I288" s="17">
        <v>0</v>
      </c>
      <c r="J288" s="17">
        <v>0</v>
      </c>
      <c r="K288" s="17">
        <v>0</v>
      </c>
      <c r="L288" s="105">
        <f t="shared" si="9"/>
        <v>0</v>
      </c>
    </row>
    <row r="289" spans="2:12" x14ac:dyDescent="0.2">
      <c r="B289" s="69" t="s">
        <v>14</v>
      </c>
      <c r="C289" s="128" t="s">
        <v>27</v>
      </c>
      <c r="D289" s="128"/>
      <c r="E289" s="7" t="s">
        <v>28</v>
      </c>
      <c r="F289" s="7" t="s">
        <v>28</v>
      </c>
      <c r="G289" s="7">
        <v>1</v>
      </c>
      <c r="H289" s="51" t="s">
        <v>3</v>
      </c>
      <c r="I289" s="17">
        <v>0</v>
      </c>
      <c r="J289" s="17">
        <v>0</v>
      </c>
      <c r="K289" s="17">
        <v>0</v>
      </c>
      <c r="L289" s="105">
        <f t="shared" si="9"/>
        <v>0</v>
      </c>
    </row>
    <row r="290" spans="2:12" ht="16.5" x14ac:dyDescent="0.2">
      <c r="B290" s="208" t="s">
        <v>9</v>
      </c>
      <c r="C290" s="209"/>
      <c r="D290" s="209"/>
      <c r="E290" s="209"/>
      <c r="F290" s="209"/>
      <c r="G290" s="209"/>
      <c r="H290" s="209"/>
      <c r="I290" s="209"/>
      <c r="J290" s="209"/>
      <c r="K290" s="210"/>
      <c r="L290" s="106">
        <f t="shared" ref="L290" si="10">SUM(L275:L289)</f>
        <v>0</v>
      </c>
    </row>
    <row r="291" spans="2:12" ht="16.5" x14ac:dyDescent="0.2">
      <c r="B291" s="211" t="s">
        <v>29</v>
      </c>
      <c r="C291" s="212"/>
      <c r="D291" s="212"/>
      <c r="E291" s="212"/>
      <c r="F291" s="212"/>
      <c r="G291" s="212"/>
      <c r="H291" s="212"/>
      <c r="I291" s="212"/>
      <c r="J291" s="212"/>
      <c r="K291" s="212"/>
      <c r="L291" s="213"/>
    </row>
    <row r="292" spans="2:12" ht="49.5" customHeight="1" x14ac:dyDescent="0.2">
      <c r="B292" s="163" t="s">
        <v>4</v>
      </c>
      <c r="C292" s="145"/>
      <c r="D292" s="145" t="s">
        <v>5</v>
      </c>
      <c r="E292" s="145"/>
      <c r="F292" s="145"/>
      <c r="G292" s="48" t="s">
        <v>13</v>
      </c>
      <c r="H292" s="48" t="s">
        <v>7</v>
      </c>
      <c r="I292" s="4" t="s">
        <v>309</v>
      </c>
      <c r="J292" s="4" t="s">
        <v>330</v>
      </c>
      <c r="K292" s="4" t="s">
        <v>308</v>
      </c>
      <c r="L292" s="103" t="s">
        <v>8</v>
      </c>
    </row>
    <row r="293" spans="2:12" ht="12.75" customHeight="1" x14ac:dyDescent="0.2">
      <c r="B293" s="158" t="s">
        <v>253</v>
      </c>
      <c r="C293" s="128"/>
      <c r="D293" s="128" t="s">
        <v>35</v>
      </c>
      <c r="E293" s="128"/>
      <c r="F293" s="128"/>
      <c r="G293" s="7">
        <v>780</v>
      </c>
      <c r="H293" s="7" t="s">
        <v>3</v>
      </c>
      <c r="I293" s="17">
        <v>0</v>
      </c>
      <c r="J293" s="17">
        <v>0</v>
      </c>
      <c r="K293" s="17">
        <v>0</v>
      </c>
      <c r="L293" s="107">
        <f>K293*G293</f>
        <v>0</v>
      </c>
    </row>
    <row r="294" spans="2:12" x14ac:dyDescent="0.2">
      <c r="B294" s="158" t="s">
        <v>75</v>
      </c>
      <c r="C294" s="128"/>
      <c r="D294" s="128" t="s">
        <v>76</v>
      </c>
      <c r="E294" s="128"/>
      <c r="F294" s="128"/>
      <c r="G294" s="7">
        <v>780</v>
      </c>
      <c r="H294" s="7" t="s">
        <v>3</v>
      </c>
      <c r="I294" s="17">
        <v>0</v>
      </c>
      <c r="J294" s="17">
        <v>0</v>
      </c>
      <c r="K294" s="17">
        <v>0</v>
      </c>
      <c r="L294" s="107">
        <f>K294*G294</f>
        <v>0</v>
      </c>
    </row>
    <row r="295" spans="2:12" x14ac:dyDescent="0.2">
      <c r="B295" s="158" t="s">
        <v>30</v>
      </c>
      <c r="C295" s="128"/>
      <c r="D295" s="128" t="s">
        <v>161</v>
      </c>
      <c r="E295" s="128"/>
      <c r="F295" s="128"/>
      <c r="G295" s="7">
        <v>27</v>
      </c>
      <c r="H295" s="45" t="s">
        <v>18</v>
      </c>
      <c r="I295" s="17">
        <v>0</v>
      </c>
      <c r="J295" s="17">
        <v>0</v>
      </c>
      <c r="K295" s="17">
        <v>0</v>
      </c>
      <c r="L295" s="107">
        <f>K295*G295</f>
        <v>0</v>
      </c>
    </row>
    <row r="296" spans="2:12" ht="16.5" x14ac:dyDescent="0.2">
      <c r="B296" s="206" t="s">
        <v>9</v>
      </c>
      <c r="C296" s="207"/>
      <c r="D296" s="207"/>
      <c r="E296" s="207"/>
      <c r="F296" s="207"/>
      <c r="G296" s="207"/>
      <c r="H296" s="207"/>
      <c r="I296" s="207"/>
      <c r="J296" s="207"/>
      <c r="K296" s="207"/>
      <c r="L296" s="97">
        <f>SUM(L293:L295)</f>
        <v>0</v>
      </c>
    </row>
    <row r="297" spans="2:12" x14ac:dyDescent="0.2">
      <c r="B297" s="94"/>
      <c r="C297" s="14"/>
      <c r="D297" s="14"/>
      <c r="E297" s="14"/>
      <c r="F297" s="14"/>
      <c r="G297" s="14"/>
      <c r="H297" s="14"/>
      <c r="I297" s="108"/>
      <c r="J297" s="108"/>
      <c r="K297" s="14"/>
      <c r="L297" s="74"/>
    </row>
    <row r="298" spans="2:12" ht="20.25" x14ac:dyDescent="0.2">
      <c r="B298" s="166" t="s">
        <v>333</v>
      </c>
      <c r="C298" s="167"/>
      <c r="D298" s="167"/>
      <c r="E298" s="167"/>
      <c r="F298" s="167"/>
      <c r="G298" s="167"/>
      <c r="H298" s="167"/>
      <c r="I298" s="167"/>
      <c r="J298" s="167"/>
      <c r="K298" s="167"/>
      <c r="L298" s="109">
        <f>L296+L290+L271+L267+L262</f>
        <v>0</v>
      </c>
    </row>
    <row r="299" spans="2:12" x14ac:dyDescent="0.2">
      <c r="B299" s="78"/>
      <c r="L299" s="74"/>
    </row>
    <row r="300" spans="2:12" x14ac:dyDescent="0.2">
      <c r="B300" s="78"/>
      <c r="L300" s="74"/>
    </row>
    <row r="301" spans="2:12" x14ac:dyDescent="0.2">
      <c r="B301" s="78"/>
      <c r="L301" s="74"/>
    </row>
    <row r="302" spans="2:12" ht="57.75" customHeight="1" x14ac:dyDescent="0.2">
      <c r="B302" s="189" t="s">
        <v>0</v>
      </c>
      <c r="C302" s="191"/>
      <c r="D302" s="192" t="s">
        <v>230</v>
      </c>
      <c r="E302" s="192"/>
      <c r="F302" s="192"/>
      <c r="G302" s="192"/>
      <c r="H302" s="192"/>
      <c r="I302" s="192"/>
      <c r="J302" s="192"/>
      <c r="K302" s="192"/>
      <c r="L302" s="193"/>
    </row>
    <row r="303" spans="2:12" ht="22.5" customHeight="1" x14ac:dyDescent="0.2">
      <c r="B303" s="197" t="s">
        <v>257</v>
      </c>
      <c r="C303" s="198"/>
      <c r="D303" s="198"/>
      <c r="E303" s="198"/>
      <c r="F303" s="198"/>
      <c r="G303" s="198"/>
      <c r="H303" s="198"/>
      <c r="I303" s="198"/>
      <c r="J303" s="198"/>
      <c r="K303" s="198"/>
      <c r="L303" s="199"/>
    </row>
    <row r="304" spans="2:12" x14ac:dyDescent="0.2">
      <c r="B304" s="138" t="s">
        <v>10</v>
      </c>
      <c r="C304" s="139"/>
      <c r="D304" s="139"/>
      <c r="E304" s="139"/>
      <c r="F304" s="139"/>
      <c r="G304" s="139"/>
      <c r="H304" s="139"/>
      <c r="I304" s="139"/>
      <c r="J304" s="139"/>
      <c r="K304" s="139"/>
      <c r="L304" s="140"/>
    </row>
    <row r="305" spans="2:12" ht="73.5" customHeight="1" x14ac:dyDescent="0.2">
      <c r="B305" s="95" t="s">
        <v>11</v>
      </c>
      <c r="C305" s="57" t="s">
        <v>12</v>
      </c>
      <c r="D305" s="57" t="s">
        <v>42</v>
      </c>
      <c r="E305" s="57" t="s">
        <v>43</v>
      </c>
      <c r="F305" s="57" t="s">
        <v>7</v>
      </c>
      <c r="G305" s="57" t="s">
        <v>13</v>
      </c>
      <c r="H305" s="4" t="s">
        <v>329</v>
      </c>
      <c r="I305" s="4" t="s">
        <v>182</v>
      </c>
      <c r="J305" s="4" t="s">
        <v>310</v>
      </c>
      <c r="K305" s="4" t="s">
        <v>328</v>
      </c>
      <c r="L305" s="65" t="s">
        <v>8</v>
      </c>
    </row>
    <row r="306" spans="2:12" ht="140.25" x14ac:dyDescent="0.2">
      <c r="B306" s="91" t="s">
        <v>258</v>
      </c>
      <c r="C306" s="15" t="s">
        <v>281</v>
      </c>
      <c r="D306" s="15" t="s">
        <v>282</v>
      </c>
      <c r="E306" s="15" t="s">
        <v>259</v>
      </c>
      <c r="F306" s="38">
        <v>16</v>
      </c>
      <c r="G306" s="37">
        <v>1</v>
      </c>
      <c r="H306" s="17">
        <v>0</v>
      </c>
      <c r="I306" s="17">
        <v>0</v>
      </c>
      <c r="J306" s="17">
        <v>0</v>
      </c>
      <c r="K306" s="17">
        <v>0</v>
      </c>
      <c r="L306" s="112">
        <f>K306*G306*F306</f>
        <v>0</v>
      </c>
    </row>
    <row r="307" spans="2:12" x14ac:dyDescent="0.2">
      <c r="B307" s="194" t="s">
        <v>9</v>
      </c>
      <c r="C307" s="195"/>
      <c r="D307" s="195"/>
      <c r="E307" s="195"/>
      <c r="F307" s="195"/>
      <c r="G307" s="195"/>
      <c r="H307" s="195"/>
      <c r="I307" s="195"/>
      <c r="J307" s="195"/>
      <c r="K307" s="196"/>
      <c r="L307" s="109">
        <f>SUM(L306:L306)</f>
        <v>0</v>
      </c>
    </row>
    <row r="308" spans="2:12" x14ac:dyDescent="0.2">
      <c r="B308" s="138" t="s">
        <v>20</v>
      </c>
      <c r="C308" s="139"/>
      <c r="D308" s="139"/>
      <c r="E308" s="139"/>
      <c r="F308" s="139"/>
      <c r="G308" s="139"/>
      <c r="H308" s="139"/>
      <c r="I308" s="139"/>
      <c r="J308" s="139"/>
      <c r="K308" s="139"/>
      <c r="L308" s="140"/>
    </row>
    <row r="309" spans="2:12" x14ac:dyDescent="0.2">
      <c r="B309" s="138"/>
      <c r="C309" s="139"/>
      <c r="D309" s="139"/>
      <c r="E309" s="139"/>
      <c r="F309" s="139"/>
      <c r="G309" s="139"/>
      <c r="H309" s="139"/>
      <c r="I309" s="139"/>
      <c r="J309" s="139"/>
      <c r="K309" s="139"/>
      <c r="L309" s="140"/>
    </row>
    <row r="310" spans="2:12" ht="33" x14ac:dyDescent="0.2">
      <c r="B310" s="202" t="s">
        <v>4</v>
      </c>
      <c r="C310" s="203"/>
      <c r="D310" s="204" t="s">
        <v>5</v>
      </c>
      <c r="E310" s="205"/>
      <c r="F310" s="203"/>
      <c r="G310" s="54" t="s">
        <v>6</v>
      </c>
      <c r="H310" s="54" t="s">
        <v>7</v>
      </c>
      <c r="I310" s="19" t="s">
        <v>309</v>
      </c>
      <c r="J310" s="4" t="s">
        <v>330</v>
      </c>
      <c r="K310" s="4" t="s">
        <v>308</v>
      </c>
      <c r="L310" s="104" t="s">
        <v>8</v>
      </c>
    </row>
    <row r="311" spans="2:12" ht="12.75" customHeight="1" x14ac:dyDescent="0.2">
      <c r="B311" s="159" t="s">
        <v>260</v>
      </c>
      <c r="C311" s="160" t="s">
        <v>260</v>
      </c>
      <c r="D311" s="128" t="s">
        <v>261</v>
      </c>
      <c r="E311" s="128"/>
      <c r="F311" s="128"/>
      <c r="G311" s="37">
        <f>(2*4)*15</f>
        <v>120</v>
      </c>
      <c r="H311" s="58" t="s">
        <v>3</v>
      </c>
      <c r="I311" s="17">
        <v>0</v>
      </c>
      <c r="J311" s="17">
        <v>0</v>
      </c>
      <c r="K311" s="17">
        <v>0</v>
      </c>
      <c r="L311" s="112">
        <f t="shared" ref="L311:L318" si="11">K311*G311</f>
        <v>0</v>
      </c>
    </row>
    <row r="312" spans="2:12" x14ac:dyDescent="0.2">
      <c r="B312" s="159" t="s">
        <v>262</v>
      </c>
      <c r="C312" s="160"/>
      <c r="D312" s="128" t="s">
        <v>307</v>
      </c>
      <c r="E312" s="128"/>
      <c r="F312" s="128"/>
      <c r="G312" s="37">
        <f>(2*4)*15</f>
        <v>120</v>
      </c>
      <c r="H312" s="58" t="s">
        <v>3</v>
      </c>
      <c r="I312" s="17">
        <v>0</v>
      </c>
      <c r="J312" s="17">
        <v>0</v>
      </c>
      <c r="K312" s="17">
        <v>0</v>
      </c>
      <c r="L312" s="112">
        <f t="shared" si="11"/>
        <v>0</v>
      </c>
    </row>
    <row r="313" spans="2:12" ht="12.75" customHeight="1" x14ac:dyDescent="0.2">
      <c r="B313" s="159" t="s">
        <v>263</v>
      </c>
      <c r="C313" s="160"/>
      <c r="D313" s="128" t="s">
        <v>264</v>
      </c>
      <c r="E313" s="128"/>
      <c r="F313" s="128"/>
      <c r="G313" s="37">
        <f>(2*4)*15</f>
        <v>120</v>
      </c>
      <c r="H313" s="58" t="s">
        <v>3</v>
      </c>
      <c r="I313" s="17">
        <v>0</v>
      </c>
      <c r="J313" s="17">
        <v>0</v>
      </c>
      <c r="K313" s="17">
        <v>0</v>
      </c>
      <c r="L313" s="112">
        <f t="shared" si="11"/>
        <v>0</v>
      </c>
    </row>
    <row r="314" spans="2:12" x14ac:dyDescent="0.2">
      <c r="B314" s="159" t="s">
        <v>70</v>
      </c>
      <c r="C314" s="160" t="s">
        <v>265</v>
      </c>
      <c r="D314" s="128" t="s">
        <v>74</v>
      </c>
      <c r="E314" s="128"/>
      <c r="F314" s="128"/>
      <c r="G314" s="37">
        <f>4*15</f>
        <v>60</v>
      </c>
      <c r="H314" s="58" t="s">
        <v>3</v>
      </c>
      <c r="I314" s="17">
        <v>0</v>
      </c>
      <c r="J314" s="17">
        <v>0</v>
      </c>
      <c r="K314" s="17">
        <v>0</v>
      </c>
      <c r="L314" s="112">
        <f t="shared" si="11"/>
        <v>0</v>
      </c>
    </row>
    <row r="315" spans="2:12" x14ac:dyDescent="0.2">
      <c r="B315" s="159" t="s">
        <v>59</v>
      </c>
      <c r="C315" s="160" t="s">
        <v>266</v>
      </c>
      <c r="D315" s="128" t="s">
        <v>74</v>
      </c>
      <c r="E315" s="128"/>
      <c r="F315" s="128"/>
      <c r="G315" s="37">
        <f>4*15</f>
        <v>60</v>
      </c>
      <c r="H315" s="58" t="s">
        <v>3</v>
      </c>
      <c r="I315" s="17">
        <v>0</v>
      </c>
      <c r="J315" s="17">
        <v>0</v>
      </c>
      <c r="K315" s="17">
        <v>0</v>
      </c>
      <c r="L315" s="112">
        <f t="shared" si="11"/>
        <v>0</v>
      </c>
    </row>
    <row r="316" spans="2:12" x14ac:dyDescent="0.2">
      <c r="B316" s="159" t="s">
        <v>306</v>
      </c>
      <c r="C316" s="160" t="s">
        <v>267</v>
      </c>
      <c r="D316" s="128" t="s">
        <v>73</v>
      </c>
      <c r="E316" s="128"/>
      <c r="F316" s="128"/>
      <c r="G316" s="37">
        <f>4*15</f>
        <v>60</v>
      </c>
      <c r="H316" s="58" t="s">
        <v>3</v>
      </c>
      <c r="I316" s="17">
        <v>0</v>
      </c>
      <c r="J316" s="17">
        <v>0</v>
      </c>
      <c r="K316" s="17">
        <v>0</v>
      </c>
      <c r="L316" s="112">
        <f t="shared" si="11"/>
        <v>0</v>
      </c>
    </row>
    <row r="317" spans="2:12" ht="12.75" customHeight="1" x14ac:dyDescent="0.2">
      <c r="B317" s="158" t="s">
        <v>34</v>
      </c>
      <c r="C317" s="128"/>
      <c r="D317" s="128" t="s">
        <v>35</v>
      </c>
      <c r="E317" s="128"/>
      <c r="F317" s="128"/>
      <c r="G317" s="37">
        <f>780*4</f>
        <v>3120</v>
      </c>
      <c r="H317" s="47" t="s">
        <v>3</v>
      </c>
      <c r="I317" s="17">
        <v>0</v>
      </c>
      <c r="J317" s="17">
        <v>0</v>
      </c>
      <c r="K317" s="17">
        <v>0</v>
      </c>
      <c r="L317" s="112">
        <f t="shared" si="11"/>
        <v>0</v>
      </c>
    </row>
    <row r="318" spans="2:12" ht="12.75" customHeight="1" x14ac:dyDescent="0.2">
      <c r="B318" s="158" t="s">
        <v>75</v>
      </c>
      <c r="C318" s="128"/>
      <c r="D318" s="128" t="s">
        <v>76</v>
      </c>
      <c r="E318" s="128"/>
      <c r="F318" s="128"/>
      <c r="G318" s="37">
        <f>780*4</f>
        <v>3120</v>
      </c>
      <c r="H318" s="47" t="s">
        <v>3</v>
      </c>
      <c r="I318" s="17">
        <v>0</v>
      </c>
      <c r="J318" s="17">
        <v>0</v>
      </c>
      <c r="K318" s="17">
        <v>0</v>
      </c>
      <c r="L318" s="112">
        <f t="shared" si="11"/>
        <v>0</v>
      </c>
    </row>
    <row r="319" spans="2:12" x14ac:dyDescent="0.2">
      <c r="B319" s="194" t="s">
        <v>9</v>
      </c>
      <c r="C319" s="195"/>
      <c r="D319" s="195"/>
      <c r="E319" s="195"/>
      <c r="F319" s="195"/>
      <c r="G319" s="195"/>
      <c r="H319" s="195"/>
      <c r="I319" s="195"/>
      <c r="J319" s="195"/>
      <c r="K319" s="196"/>
      <c r="L319" s="113">
        <f t="shared" ref="L319" si="12">SUM(L311:L318)</f>
        <v>0</v>
      </c>
    </row>
    <row r="320" spans="2:12" x14ac:dyDescent="0.2">
      <c r="B320" s="94"/>
      <c r="C320" s="14"/>
      <c r="D320" s="14"/>
      <c r="E320" s="14"/>
      <c r="F320" s="14"/>
      <c r="G320" s="14"/>
      <c r="H320" s="14"/>
      <c r="I320" s="14"/>
      <c r="J320" s="14"/>
      <c r="K320" s="14"/>
      <c r="L320" s="92"/>
    </row>
    <row r="321" spans="2:12" ht="20.25" x14ac:dyDescent="0.2">
      <c r="B321" s="189" t="s">
        <v>335</v>
      </c>
      <c r="C321" s="190"/>
      <c r="D321" s="190"/>
      <c r="E321" s="190"/>
      <c r="F321" s="190"/>
      <c r="G321" s="190"/>
      <c r="H321" s="190"/>
      <c r="I321" s="190"/>
      <c r="J321" s="190"/>
      <c r="K321" s="191"/>
      <c r="L321" s="113">
        <f t="shared" ref="L321" si="13">L319+L307</f>
        <v>0</v>
      </c>
    </row>
    <row r="322" spans="2:12" x14ac:dyDescent="0.2">
      <c r="B322" s="94"/>
      <c r="C322" s="14"/>
      <c r="D322" s="14"/>
      <c r="E322" s="14"/>
      <c r="F322" s="14"/>
      <c r="G322" s="14"/>
      <c r="H322" s="14"/>
      <c r="I322" s="14"/>
      <c r="J322" s="14"/>
      <c r="K322" s="14"/>
      <c r="L322" s="92"/>
    </row>
    <row r="323" spans="2:12" x14ac:dyDescent="0.2">
      <c r="B323" s="94"/>
      <c r="C323" s="14"/>
      <c r="D323" s="14"/>
      <c r="E323" s="14"/>
      <c r="F323" s="14"/>
      <c r="G323" s="14"/>
      <c r="H323" s="14"/>
      <c r="I323" s="14"/>
      <c r="J323" s="14"/>
      <c r="K323" s="14"/>
      <c r="L323" s="92"/>
    </row>
    <row r="324" spans="2:12" x14ac:dyDescent="0.2">
      <c r="B324" s="197" t="s">
        <v>268</v>
      </c>
      <c r="C324" s="198"/>
      <c r="D324" s="198"/>
      <c r="E324" s="198"/>
      <c r="F324" s="198"/>
      <c r="G324" s="198"/>
      <c r="H324" s="198"/>
      <c r="I324" s="198"/>
      <c r="J324" s="198"/>
      <c r="K324" s="198"/>
      <c r="L324" s="199"/>
    </row>
    <row r="325" spans="2:12" x14ac:dyDescent="0.2">
      <c r="B325" s="138" t="s">
        <v>10</v>
      </c>
      <c r="C325" s="139"/>
      <c r="D325" s="139"/>
      <c r="E325" s="139"/>
      <c r="F325" s="139"/>
      <c r="G325" s="139"/>
      <c r="H325" s="139"/>
      <c r="I325" s="139"/>
      <c r="J325" s="139"/>
      <c r="K325" s="139"/>
      <c r="L325" s="140"/>
    </row>
    <row r="326" spans="2:12" ht="25.5" x14ac:dyDescent="0.2">
      <c r="B326" s="95" t="s">
        <v>11</v>
      </c>
      <c r="C326" s="57" t="s">
        <v>12</v>
      </c>
      <c r="D326" s="57" t="s">
        <v>42</v>
      </c>
      <c r="E326" s="57" t="s">
        <v>43</v>
      </c>
      <c r="F326" s="57" t="s">
        <v>7</v>
      </c>
      <c r="G326" s="57" t="s">
        <v>13</v>
      </c>
      <c r="H326" s="4" t="s">
        <v>329</v>
      </c>
      <c r="I326" s="4" t="s">
        <v>182</v>
      </c>
      <c r="J326" s="4" t="s">
        <v>310</v>
      </c>
      <c r="K326" s="4" t="s">
        <v>328</v>
      </c>
      <c r="L326" s="114" t="s">
        <v>8</v>
      </c>
    </row>
    <row r="327" spans="2:12" ht="76.5" x14ac:dyDescent="0.2">
      <c r="B327" s="91" t="s">
        <v>272</v>
      </c>
      <c r="C327" s="15" t="s">
        <v>271</v>
      </c>
      <c r="D327" s="15" t="s">
        <v>283</v>
      </c>
      <c r="E327" s="15" t="s">
        <v>273</v>
      </c>
      <c r="F327" s="38">
        <v>16</v>
      </c>
      <c r="G327" s="40">
        <v>2</v>
      </c>
      <c r="H327" s="17">
        <v>0</v>
      </c>
      <c r="I327" s="17">
        <v>0</v>
      </c>
      <c r="J327" s="17">
        <v>0</v>
      </c>
      <c r="K327" s="17">
        <v>0</v>
      </c>
      <c r="L327" s="105">
        <f>K327*G327*F327</f>
        <v>0</v>
      </c>
    </row>
    <row r="328" spans="2:12" x14ac:dyDescent="0.2">
      <c r="B328" s="200" t="s">
        <v>1</v>
      </c>
      <c r="C328" s="201"/>
      <c r="D328" s="201"/>
      <c r="E328" s="201"/>
      <c r="F328" s="201"/>
      <c r="G328" s="201"/>
      <c r="H328" s="201"/>
      <c r="I328" s="201"/>
      <c r="J328" s="201"/>
      <c r="K328" s="201"/>
      <c r="L328" s="109">
        <f>SUM(L327:L327)</f>
        <v>0</v>
      </c>
    </row>
    <row r="329" spans="2:12" x14ac:dyDescent="0.2">
      <c r="B329" s="138" t="s">
        <v>20</v>
      </c>
      <c r="C329" s="139"/>
      <c r="D329" s="139"/>
      <c r="E329" s="139"/>
      <c r="F329" s="139"/>
      <c r="G329" s="139"/>
      <c r="H329" s="139"/>
      <c r="I329" s="139"/>
      <c r="J329" s="139"/>
      <c r="K329" s="139"/>
      <c r="L329" s="140"/>
    </row>
    <row r="330" spans="2:12" x14ac:dyDescent="0.2">
      <c r="B330" s="138"/>
      <c r="C330" s="139"/>
      <c r="D330" s="139"/>
      <c r="E330" s="139"/>
      <c r="F330" s="139"/>
      <c r="G330" s="139"/>
      <c r="H330" s="139"/>
      <c r="I330" s="139"/>
      <c r="J330" s="139"/>
      <c r="K330" s="139"/>
      <c r="L330" s="140"/>
    </row>
    <row r="331" spans="2:12" ht="33" x14ac:dyDescent="0.2">
      <c r="B331" s="202" t="s">
        <v>4</v>
      </c>
      <c r="C331" s="203"/>
      <c r="D331" s="204" t="s">
        <v>5</v>
      </c>
      <c r="E331" s="205"/>
      <c r="F331" s="203" t="s">
        <v>13</v>
      </c>
      <c r="G331" s="54" t="s">
        <v>6</v>
      </c>
      <c r="H331" s="54" t="s">
        <v>7</v>
      </c>
      <c r="I331" s="19" t="s">
        <v>309</v>
      </c>
      <c r="J331" s="4" t="s">
        <v>330</v>
      </c>
      <c r="K331" s="4" t="s">
        <v>308</v>
      </c>
      <c r="L331" s="65" t="s">
        <v>8</v>
      </c>
    </row>
    <row r="332" spans="2:12" ht="12.75" customHeight="1" x14ac:dyDescent="0.2">
      <c r="B332" s="154" t="s">
        <v>260</v>
      </c>
      <c r="C332" s="155" t="s">
        <v>260</v>
      </c>
      <c r="D332" s="128" t="s">
        <v>261</v>
      </c>
      <c r="E332" s="128"/>
      <c r="F332" s="128"/>
      <c r="G332" s="37">
        <f>(2*4)*15</f>
        <v>120</v>
      </c>
      <c r="H332" s="58" t="s">
        <v>3</v>
      </c>
      <c r="I332" s="17">
        <v>0</v>
      </c>
      <c r="J332" s="17">
        <v>0</v>
      </c>
      <c r="K332" s="17">
        <v>0</v>
      </c>
      <c r="L332" s="112">
        <f t="shared" ref="L332:L340" si="14">K332*G332</f>
        <v>0</v>
      </c>
    </row>
    <row r="333" spans="2:12" x14ac:dyDescent="0.2">
      <c r="B333" s="154" t="s">
        <v>262</v>
      </c>
      <c r="C333" s="155"/>
      <c r="D333" s="128" t="s">
        <v>307</v>
      </c>
      <c r="E333" s="128"/>
      <c r="F333" s="128"/>
      <c r="G333" s="37">
        <f>(2*4)*15</f>
        <v>120</v>
      </c>
      <c r="H333" s="58" t="s">
        <v>3</v>
      </c>
      <c r="I333" s="17">
        <v>0</v>
      </c>
      <c r="J333" s="17">
        <v>0</v>
      </c>
      <c r="K333" s="17">
        <v>0</v>
      </c>
      <c r="L333" s="112">
        <f t="shared" si="14"/>
        <v>0</v>
      </c>
    </row>
    <row r="334" spans="2:12" ht="12.75" customHeight="1" x14ac:dyDescent="0.2">
      <c r="B334" s="154" t="s">
        <v>263</v>
      </c>
      <c r="C334" s="155"/>
      <c r="D334" s="128" t="s">
        <v>264</v>
      </c>
      <c r="E334" s="128"/>
      <c r="F334" s="128"/>
      <c r="G334" s="37">
        <f>(2*4)*15</f>
        <v>120</v>
      </c>
      <c r="H334" s="58" t="s">
        <v>3</v>
      </c>
      <c r="I334" s="17">
        <v>0</v>
      </c>
      <c r="J334" s="17">
        <v>0</v>
      </c>
      <c r="K334" s="17">
        <v>0</v>
      </c>
      <c r="L334" s="112">
        <f t="shared" si="14"/>
        <v>0</v>
      </c>
    </row>
    <row r="335" spans="2:12" x14ac:dyDescent="0.2">
      <c r="B335" s="154" t="s">
        <v>70</v>
      </c>
      <c r="C335" s="155" t="s">
        <v>265</v>
      </c>
      <c r="D335" s="128" t="s">
        <v>74</v>
      </c>
      <c r="E335" s="128"/>
      <c r="F335" s="128"/>
      <c r="G335" s="37">
        <f>4*15</f>
        <v>60</v>
      </c>
      <c r="H335" s="58" t="s">
        <v>3</v>
      </c>
      <c r="I335" s="17">
        <v>0</v>
      </c>
      <c r="J335" s="17">
        <v>0</v>
      </c>
      <c r="K335" s="17">
        <v>0</v>
      </c>
      <c r="L335" s="112">
        <f t="shared" si="14"/>
        <v>0</v>
      </c>
    </row>
    <row r="336" spans="2:12" x14ac:dyDescent="0.2">
      <c r="B336" s="154" t="s">
        <v>59</v>
      </c>
      <c r="C336" s="155" t="s">
        <v>266</v>
      </c>
      <c r="D336" s="128" t="s">
        <v>74</v>
      </c>
      <c r="E336" s="128"/>
      <c r="F336" s="128"/>
      <c r="G336" s="37">
        <f>4*15</f>
        <v>60</v>
      </c>
      <c r="H336" s="58" t="s">
        <v>3</v>
      </c>
      <c r="I336" s="17">
        <v>0</v>
      </c>
      <c r="J336" s="17">
        <v>0</v>
      </c>
      <c r="K336" s="17">
        <v>0</v>
      </c>
      <c r="L336" s="112">
        <f t="shared" si="14"/>
        <v>0</v>
      </c>
    </row>
    <row r="337" spans="2:12" x14ac:dyDescent="0.2">
      <c r="B337" s="154" t="s">
        <v>306</v>
      </c>
      <c r="C337" s="155" t="s">
        <v>267</v>
      </c>
      <c r="D337" s="128" t="s">
        <v>73</v>
      </c>
      <c r="E337" s="128"/>
      <c r="F337" s="128"/>
      <c r="G337" s="37">
        <f>4*15</f>
        <v>60</v>
      </c>
      <c r="H337" s="58" t="s">
        <v>3</v>
      </c>
      <c r="I337" s="17">
        <v>0</v>
      </c>
      <c r="J337" s="17">
        <v>0</v>
      </c>
      <c r="K337" s="17">
        <v>0</v>
      </c>
      <c r="L337" s="112">
        <f t="shared" si="14"/>
        <v>0</v>
      </c>
    </row>
    <row r="338" spans="2:12" ht="12.75" customHeight="1" x14ac:dyDescent="0.2">
      <c r="B338" s="154" t="s">
        <v>34</v>
      </c>
      <c r="C338" s="155"/>
      <c r="D338" s="128" t="s">
        <v>35</v>
      </c>
      <c r="E338" s="128"/>
      <c r="F338" s="128"/>
      <c r="G338" s="37">
        <f>780*4</f>
        <v>3120</v>
      </c>
      <c r="H338" s="47" t="s">
        <v>3</v>
      </c>
      <c r="I338" s="17">
        <v>0</v>
      </c>
      <c r="J338" s="17">
        <v>0</v>
      </c>
      <c r="K338" s="17">
        <v>0</v>
      </c>
      <c r="L338" s="112">
        <f t="shared" si="14"/>
        <v>0</v>
      </c>
    </row>
    <row r="339" spans="2:12" ht="12.75" customHeight="1" x14ac:dyDescent="0.2">
      <c r="B339" s="154" t="s">
        <v>75</v>
      </c>
      <c r="C339" s="155"/>
      <c r="D339" s="128" t="s">
        <v>76</v>
      </c>
      <c r="E339" s="128"/>
      <c r="F339" s="128"/>
      <c r="G339" s="37">
        <f>780*4</f>
        <v>3120</v>
      </c>
      <c r="H339" s="47" t="s">
        <v>3</v>
      </c>
      <c r="I339" s="17">
        <v>0</v>
      </c>
      <c r="J339" s="17">
        <v>0</v>
      </c>
      <c r="K339" s="17">
        <v>0</v>
      </c>
      <c r="L339" s="112">
        <f t="shared" si="14"/>
        <v>0</v>
      </c>
    </row>
    <row r="340" spans="2:12" ht="12.75" customHeight="1" x14ac:dyDescent="0.2">
      <c r="B340" s="154" t="s">
        <v>269</v>
      </c>
      <c r="C340" s="155"/>
      <c r="D340" s="128" t="s">
        <v>270</v>
      </c>
      <c r="E340" s="128"/>
      <c r="F340" s="128"/>
      <c r="G340" s="37">
        <f>780*(4*16)</f>
        <v>49920</v>
      </c>
      <c r="H340" s="47" t="s">
        <v>3</v>
      </c>
      <c r="I340" s="17">
        <v>0</v>
      </c>
      <c r="J340" s="17">
        <v>0</v>
      </c>
      <c r="K340" s="17">
        <v>0</v>
      </c>
      <c r="L340" s="112">
        <f t="shared" si="14"/>
        <v>0</v>
      </c>
    </row>
    <row r="341" spans="2:12" x14ac:dyDescent="0.2">
      <c r="B341" s="194" t="s">
        <v>9</v>
      </c>
      <c r="C341" s="195"/>
      <c r="D341" s="195"/>
      <c r="E341" s="195"/>
      <c r="F341" s="195"/>
      <c r="G341" s="195"/>
      <c r="H341" s="195"/>
      <c r="I341" s="195"/>
      <c r="J341" s="195"/>
      <c r="K341" s="196"/>
      <c r="L341" s="113">
        <f t="shared" ref="L341" si="15">SUM(L332:L340)</f>
        <v>0</v>
      </c>
    </row>
    <row r="342" spans="2:12" x14ac:dyDescent="0.2">
      <c r="B342" s="94"/>
      <c r="C342" s="14"/>
      <c r="D342" s="14"/>
      <c r="E342" s="14"/>
      <c r="F342" s="14"/>
      <c r="G342" s="14"/>
      <c r="H342" s="14"/>
      <c r="I342" s="14"/>
      <c r="J342" s="14"/>
      <c r="K342" s="14"/>
      <c r="L342" s="92"/>
    </row>
    <row r="343" spans="2:12" ht="20.25" x14ac:dyDescent="0.2">
      <c r="B343" s="189" t="s">
        <v>336</v>
      </c>
      <c r="C343" s="190"/>
      <c r="D343" s="190"/>
      <c r="E343" s="190"/>
      <c r="F343" s="190"/>
      <c r="G343" s="190"/>
      <c r="H343" s="190"/>
      <c r="I343" s="190"/>
      <c r="J343" s="190"/>
      <c r="K343" s="191"/>
      <c r="L343" s="113">
        <f t="shared" ref="L343" si="16">L341+L328</f>
        <v>0</v>
      </c>
    </row>
    <row r="344" spans="2:12" x14ac:dyDescent="0.2">
      <c r="B344" s="94"/>
      <c r="C344" s="14"/>
      <c r="D344" s="14"/>
      <c r="E344" s="14"/>
      <c r="F344" s="14"/>
      <c r="G344" s="14"/>
      <c r="H344" s="14"/>
      <c r="I344" s="14"/>
      <c r="J344" s="14"/>
      <c r="K344" s="14"/>
      <c r="L344" s="92"/>
    </row>
    <row r="345" spans="2:12" ht="20.25" x14ac:dyDescent="0.2">
      <c r="B345" s="189" t="s">
        <v>334</v>
      </c>
      <c r="C345" s="190"/>
      <c r="D345" s="190"/>
      <c r="E345" s="190"/>
      <c r="F345" s="190"/>
      <c r="G345" s="190"/>
      <c r="H345" s="190"/>
      <c r="I345" s="190"/>
      <c r="J345" s="190"/>
      <c r="K345" s="191"/>
      <c r="L345" s="113">
        <f t="shared" ref="L345" si="17">L343+L321</f>
        <v>0</v>
      </c>
    </row>
    <row r="346" spans="2:12" x14ac:dyDescent="0.2">
      <c r="B346" s="78"/>
      <c r="L346" s="74"/>
    </row>
    <row r="347" spans="2:12" x14ac:dyDescent="0.2">
      <c r="B347" s="78"/>
      <c r="L347" s="74"/>
    </row>
    <row r="348" spans="2:12" ht="30.75" customHeight="1" x14ac:dyDescent="0.2">
      <c r="B348" s="166" t="s">
        <v>0</v>
      </c>
      <c r="C348" s="167"/>
      <c r="D348" s="192" t="s">
        <v>231</v>
      </c>
      <c r="E348" s="192"/>
      <c r="F348" s="192"/>
      <c r="G348" s="192"/>
      <c r="H348" s="192"/>
      <c r="I348" s="192"/>
      <c r="J348" s="192"/>
      <c r="K348" s="192"/>
      <c r="L348" s="193"/>
    </row>
    <row r="349" spans="2:12" x14ac:dyDescent="0.2">
      <c r="B349" s="94"/>
      <c r="C349" s="14"/>
      <c r="D349" s="14"/>
      <c r="E349" s="14"/>
      <c r="F349" s="14"/>
      <c r="G349" s="14"/>
      <c r="H349" s="14"/>
      <c r="I349" s="14"/>
      <c r="J349" s="14"/>
      <c r="K349" s="14"/>
      <c r="L349" s="115"/>
    </row>
    <row r="350" spans="2:12" ht="16.5" x14ac:dyDescent="0.2">
      <c r="B350" s="148" t="s">
        <v>10</v>
      </c>
      <c r="C350" s="149"/>
      <c r="D350" s="149"/>
      <c r="E350" s="149"/>
      <c r="F350" s="149"/>
      <c r="G350" s="149"/>
      <c r="H350" s="149"/>
      <c r="I350" s="149"/>
      <c r="J350" s="149"/>
      <c r="K350" s="149"/>
      <c r="L350" s="150"/>
    </row>
    <row r="351" spans="2:12" ht="49.5" x14ac:dyDescent="0.2">
      <c r="B351" s="60" t="s">
        <v>11</v>
      </c>
      <c r="C351" s="48" t="s">
        <v>12</v>
      </c>
      <c r="D351" s="48" t="s">
        <v>42</v>
      </c>
      <c r="E351" s="48" t="s">
        <v>43</v>
      </c>
      <c r="F351" s="48" t="s">
        <v>7</v>
      </c>
      <c r="G351" s="48" t="s">
        <v>13</v>
      </c>
      <c r="H351" s="48" t="s">
        <v>164</v>
      </c>
      <c r="I351" s="48" t="s">
        <v>182</v>
      </c>
      <c r="J351" s="4" t="s">
        <v>310</v>
      </c>
      <c r="K351" s="48" t="s">
        <v>181</v>
      </c>
      <c r="L351" s="61" t="s">
        <v>8</v>
      </c>
    </row>
    <row r="352" spans="2:12" ht="89.25" x14ac:dyDescent="0.2">
      <c r="B352" s="91" t="s">
        <v>183</v>
      </c>
      <c r="C352" s="15" t="s">
        <v>153</v>
      </c>
      <c r="D352" s="15" t="s">
        <v>154</v>
      </c>
      <c r="E352" s="15" t="s">
        <v>78</v>
      </c>
      <c r="F352" s="38">
        <v>16</v>
      </c>
      <c r="G352" s="37">
        <v>1</v>
      </c>
      <c r="H352" s="17">
        <v>0</v>
      </c>
      <c r="I352" s="17">
        <v>0</v>
      </c>
      <c r="J352" s="17">
        <v>0</v>
      </c>
      <c r="K352" s="17">
        <v>0</v>
      </c>
      <c r="L352" s="97">
        <f>K352*F352*G352</f>
        <v>0</v>
      </c>
    </row>
    <row r="353" spans="2:12" ht="20.25" x14ac:dyDescent="0.2">
      <c r="B353" s="189" t="s">
        <v>337</v>
      </c>
      <c r="C353" s="190"/>
      <c r="D353" s="190"/>
      <c r="E353" s="190"/>
      <c r="F353" s="190"/>
      <c r="G353" s="190"/>
      <c r="H353" s="190"/>
      <c r="I353" s="190"/>
      <c r="J353" s="190"/>
      <c r="K353" s="191"/>
      <c r="L353" s="109">
        <f>SUM(L352:L352)</f>
        <v>0</v>
      </c>
    </row>
    <row r="354" spans="2:12" x14ac:dyDescent="0.2">
      <c r="B354" s="78"/>
      <c r="L354" s="74"/>
    </row>
    <row r="355" spans="2:12" x14ac:dyDescent="0.2">
      <c r="B355" s="78"/>
      <c r="L355" s="74"/>
    </row>
    <row r="356" spans="2:12" x14ac:dyDescent="0.2">
      <c r="B356" s="78"/>
      <c r="L356" s="74"/>
    </row>
    <row r="357" spans="2:12" ht="22.5" customHeight="1" x14ac:dyDescent="0.2">
      <c r="B357" s="166" t="s">
        <v>0</v>
      </c>
      <c r="C357" s="167"/>
      <c r="D357" s="192" t="s">
        <v>232</v>
      </c>
      <c r="E357" s="192"/>
      <c r="F357" s="192"/>
      <c r="G357" s="192"/>
      <c r="H357" s="192"/>
      <c r="I357" s="192"/>
      <c r="J357" s="192"/>
      <c r="K357" s="192"/>
      <c r="L357" s="193"/>
    </row>
    <row r="358" spans="2:12" x14ac:dyDescent="0.2">
      <c r="B358" s="94"/>
      <c r="C358" s="116"/>
      <c r="D358" s="14"/>
      <c r="E358" s="14"/>
      <c r="F358" s="14"/>
      <c r="G358" s="14"/>
      <c r="H358" s="14"/>
      <c r="I358" s="14"/>
      <c r="J358" s="14"/>
      <c r="K358" s="14"/>
      <c r="L358" s="74"/>
    </row>
    <row r="359" spans="2:12" ht="16.5" customHeight="1" x14ac:dyDescent="0.2">
      <c r="B359" s="148" t="s">
        <v>10</v>
      </c>
      <c r="C359" s="149"/>
      <c r="D359" s="149"/>
      <c r="E359" s="149"/>
      <c r="F359" s="149"/>
      <c r="G359" s="149"/>
      <c r="H359" s="149"/>
      <c r="I359" s="149"/>
      <c r="J359" s="149"/>
      <c r="K359" s="149"/>
      <c r="L359" s="150"/>
    </row>
    <row r="360" spans="2:12" ht="33" x14ac:dyDescent="0.2">
      <c r="B360" s="60" t="s">
        <v>11</v>
      </c>
      <c r="C360" s="145" t="s">
        <v>12</v>
      </c>
      <c r="D360" s="145"/>
      <c r="E360" s="145"/>
      <c r="F360" s="48" t="s">
        <v>13</v>
      </c>
      <c r="G360" s="48" t="s">
        <v>7</v>
      </c>
      <c r="H360" s="4" t="s">
        <v>329</v>
      </c>
      <c r="I360" s="4" t="s">
        <v>182</v>
      </c>
      <c r="J360" s="4" t="s">
        <v>310</v>
      </c>
      <c r="K360" s="48" t="s">
        <v>328</v>
      </c>
      <c r="L360" s="103" t="s">
        <v>8</v>
      </c>
    </row>
    <row r="361" spans="2:12" ht="12.75" customHeight="1" x14ac:dyDescent="0.2">
      <c r="B361" s="91" t="s">
        <v>14</v>
      </c>
      <c r="C361" s="128" t="s">
        <v>279</v>
      </c>
      <c r="D361" s="128"/>
      <c r="E361" s="128"/>
      <c r="F361" s="30">
        <v>27</v>
      </c>
      <c r="G361" s="44">
        <v>8</v>
      </c>
      <c r="H361" s="17">
        <v>0</v>
      </c>
      <c r="I361" s="17">
        <v>0</v>
      </c>
      <c r="J361" s="17">
        <v>0</v>
      </c>
      <c r="K361" s="17">
        <v>0</v>
      </c>
      <c r="L361" s="110">
        <f>K361*G361*F361</f>
        <v>0</v>
      </c>
    </row>
    <row r="362" spans="2:12" ht="25.5" customHeight="1" x14ac:dyDescent="0.2">
      <c r="B362" s="91" t="s">
        <v>15</v>
      </c>
      <c r="C362" s="128" t="s">
        <v>280</v>
      </c>
      <c r="D362" s="128"/>
      <c r="E362" s="128"/>
      <c r="F362" s="30">
        <v>1</v>
      </c>
      <c r="G362" s="44">
        <v>160</v>
      </c>
      <c r="H362" s="17">
        <v>0</v>
      </c>
      <c r="I362" s="17">
        <v>0</v>
      </c>
      <c r="J362" s="17">
        <v>0</v>
      </c>
      <c r="K362" s="17">
        <v>0</v>
      </c>
      <c r="L362" s="110">
        <f>K362*G362*F362</f>
        <v>0</v>
      </c>
    </row>
    <row r="363" spans="2:12" ht="16.5" x14ac:dyDescent="0.2">
      <c r="B363" s="171" t="s">
        <v>9</v>
      </c>
      <c r="C363" s="172"/>
      <c r="D363" s="172"/>
      <c r="E363" s="172"/>
      <c r="F363" s="172"/>
      <c r="G363" s="172"/>
      <c r="H363" s="172"/>
      <c r="I363" s="172"/>
      <c r="J363" s="172"/>
      <c r="K363" s="173"/>
      <c r="L363" s="102">
        <f>SUM(L361:L362)</f>
        <v>0</v>
      </c>
    </row>
    <row r="364" spans="2:12" ht="16.5" customHeight="1" x14ac:dyDescent="0.2">
      <c r="B364" s="186" t="s">
        <v>16</v>
      </c>
      <c r="C364" s="187"/>
      <c r="D364" s="187"/>
      <c r="E364" s="187"/>
      <c r="F364" s="187"/>
      <c r="G364" s="187"/>
      <c r="H364" s="187"/>
      <c r="I364" s="187"/>
      <c r="J364" s="187"/>
      <c r="K364" s="187"/>
      <c r="L364" s="188"/>
    </row>
    <row r="365" spans="2:12" ht="33" x14ac:dyDescent="0.2">
      <c r="B365" s="163" t="s">
        <v>4</v>
      </c>
      <c r="C365" s="145"/>
      <c r="D365" s="145" t="s">
        <v>5</v>
      </c>
      <c r="E365" s="145"/>
      <c r="F365" s="145"/>
      <c r="G365" s="48" t="s">
        <v>13</v>
      </c>
      <c r="H365" s="48" t="s">
        <v>7</v>
      </c>
      <c r="I365" s="4" t="s">
        <v>309</v>
      </c>
      <c r="J365" s="4" t="s">
        <v>310</v>
      </c>
      <c r="K365" s="4" t="s">
        <v>308</v>
      </c>
      <c r="L365" s="103" t="s">
        <v>8</v>
      </c>
    </row>
    <row r="366" spans="2:12" x14ac:dyDescent="0.2">
      <c r="B366" s="158" t="s">
        <v>17</v>
      </c>
      <c r="C366" s="128"/>
      <c r="D366" s="128" t="s">
        <v>159</v>
      </c>
      <c r="E366" s="128"/>
      <c r="F366" s="128"/>
      <c r="G366" s="40">
        <v>27</v>
      </c>
      <c r="H366" s="45" t="s">
        <v>18</v>
      </c>
      <c r="I366" s="17">
        <v>0</v>
      </c>
      <c r="J366" s="17">
        <v>0</v>
      </c>
      <c r="K366" s="17">
        <v>0</v>
      </c>
      <c r="L366" s="111">
        <f>K366*G366</f>
        <v>0</v>
      </c>
    </row>
    <row r="367" spans="2:12" x14ac:dyDescent="0.2">
      <c r="B367" s="158" t="s">
        <v>19</v>
      </c>
      <c r="C367" s="128"/>
      <c r="D367" s="128" t="s">
        <v>160</v>
      </c>
      <c r="E367" s="128"/>
      <c r="F367" s="128"/>
      <c r="G367" s="40">
        <v>27</v>
      </c>
      <c r="H367" s="45" t="s">
        <v>18</v>
      </c>
      <c r="I367" s="17">
        <v>0</v>
      </c>
      <c r="J367" s="17">
        <v>0</v>
      </c>
      <c r="K367" s="17">
        <v>0</v>
      </c>
      <c r="L367" s="111">
        <f>K367*G367</f>
        <v>0</v>
      </c>
    </row>
    <row r="368" spans="2:12" ht="16.5" x14ac:dyDescent="0.2">
      <c r="B368" s="182" t="s">
        <v>9</v>
      </c>
      <c r="C368" s="183"/>
      <c r="D368" s="183"/>
      <c r="E368" s="183"/>
      <c r="F368" s="183"/>
      <c r="G368" s="183"/>
      <c r="H368" s="183"/>
      <c r="I368" s="183"/>
      <c r="J368" s="183"/>
      <c r="K368" s="184"/>
      <c r="L368" s="97">
        <f>SUM(L366:L367)</f>
        <v>0</v>
      </c>
    </row>
    <row r="369" spans="2:12" ht="16.5" x14ac:dyDescent="0.2">
      <c r="B369" s="148" t="s">
        <v>20</v>
      </c>
      <c r="C369" s="149"/>
      <c r="D369" s="149"/>
      <c r="E369" s="149"/>
      <c r="F369" s="149"/>
      <c r="G369" s="149"/>
      <c r="H369" s="185"/>
      <c r="I369" s="185"/>
      <c r="J369" s="185"/>
      <c r="K369" s="185"/>
      <c r="L369" s="74"/>
    </row>
    <row r="370" spans="2:12" ht="33" x14ac:dyDescent="0.2">
      <c r="B370" s="60" t="s">
        <v>4</v>
      </c>
      <c r="C370" s="143" t="s">
        <v>5</v>
      </c>
      <c r="D370" s="153"/>
      <c r="E370" s="153"/>
      <c r="F370" s="144"/>
      <c r="G370" s="54" t="s">
        <v>13</v>
      </c>
      <c r="H370" s="48" t="s">
        <v>7</v>
      </c>
      <c r="I370" s="4" t="s">
        <v>309</v>
      </c>
      <c r="J370" s="4" t="s">
        <v>310</v>
      </c>
      <c r="K370" s="4" t="s">
        <v>308</v>
      </c>
      <c r="L370" s="117" t="s">
        <v>8</v>
      </c>
    </row>
    <row r="371" spans="2:12" ht="38.25" x14ac:dyDescent="0.2">
      <c r="B371" s="91" t="s">
        <v>162</v>
      </c>
      <c r="C371" s="156" t="s">
        <v>254</v>
      </c>
      <c r="D371" s="157"/>
      <c r="E371" s="157"/>
      <c r="F371" s="155"/>
      <c r="G371" s="40">
        <v>780</v>
      </c>
      <c r="H371" s="46" t="s">
        <v>3</v>
      </c>
      <c r="I371" s="17">
        <v>0</v>
      </c>
      <c r="J371" s="17">
        <v>0</v>
      </c>
      <c r="K371" s="17">
        <v>0</v>
      </c>
      <c r="L371" s="111">
        <f>K371*G371</f>
        <v>0</v>
      </c>
    </row>
    <row r="372" spans="2:12" ht="16.5" x14ac:dyDescent="0.2">
      <c r="B372" s="171" t="s">
        <v>9</v>
      </c>
      <c r="C372" s="172"/>
      <c r="D372" s="172"/>
      <c r="E372" s="172"/>
      <c r="F372" s="172"/>
      <c r="G372" s="172"/>
      <c r="H372" s="172"/>
      <c r="I372" s="172"/>
      <c r="J372" s="172"/>
      <c r="K372" s="173"/>
      <c r="L372" s="97">
        <f>SUM(L371:L371)</f>
        <v>0</v>
      </c>
    </row>
    <row r="373" spans="2:12" ht="16.5" x14ac:dyDescent="0.2">
      <c r="B373" s="148" t="s">
        <v>21</v>
      </c>
      <c r="C373" s="149"/>
      <c r="D373" s="149"/>
      <c r="E373" s="149"/>
      <c r="F373" s="149"/>
      <c r="G373" s="149"/>
      <c r="H373" s="149"/>
      <c r="I373" s="149"/>
      <c r="J373" s="149"/>
      <c r="K373" s="149"/>
      <c r="L373" s="150"/>
    </row>
    <row r="374" spans="2:12" ht="16.5" customHeight="1" x14ac:dyDescent="0.2">
      <c r="B374" s="161" t="s">
        <v>22</v>
      </c>
      <c r="C374" s="162" t="s">
        <v>23</v>
      </c>
      <c r="D374" s="162"/>
      <c r="E374" s="176" t="s">
        <v>24</v>
      </c>
      <c r="F374" s="152"/>
      <c r="G374" s="177" t="s">
        <v>13</v>
      </c>
      <c r="H374" s="177" t="s">
        <v>7</v>
      </c>
      <c r="I374" s="178" t="s">
        <v>309</v>
      </c>
      <c r="J374" s="178" t="s">
        <v>310</v>
      </c>
      <c r="K374" s="180" t="s">
        <v>308</v>
      </c>
      <c r="L374" s="174" t="s">
        <v>8</v>
      </c>
    </row>
    <row r="375" spans="2:12" ht="16.5" x14ac:dyDescent="0.2">
      <c r="B375" s="163"/>
      <c r="C375" s="145"/>
      <c r="D375" s="145"/>
      <c r="E375" s="48" t="s">
        <v>25</v>
      </c>
      <c r="F375" s="48" t="s">
        <v>26</v>
      </c>
      <c r="G375" s="162"/>
      <c r="H375" s="162"/>
      <c r="I375" s="179"/>
      <c r="J375" s="179"/>
      <c r="K375" s="181"/>
      <c r="L375" s="175"/>
    </row>
    <row r="376" spans="2:12" x14ac:dyDescent="0.2">
      <c r="B376" s="69" t="s">
        <v>14</v>
      </c>
      <c r="C376" s="128" t="s">
        <v>27</v>
      </c>
      <c r="D376" s="128"/>
      <c r="E376" s="7" t="s">
        <v>28</v>
      </c>
      <c r="F376" s="7" t="s">
        <v>113</v>
      </c>
      <c r="G376" s="7">
        <v>2</v>
      </c>
      <c r="H376" s="51" t="s">
        <v>3</v>
      </c>
      <c r="I376" s="17">
        <v>0</v>
      </c>
      <c r="J376" s="17">
        <v>0</v>
      </c>
      <c r="K376" s="17">
        <v>0</v>
      </c>
      <c r="L376" s="105">
        <f t="shared" ref="L376:L390" si="18">K376*G376</f>
        <v>0</v>
      </c>
    </row>
    <row r="377" spans="2:12" x14ac:dyDescent="0.2">
      <c r="B377" s="69" t="s">
        <v>14</v>
      </c>
      <c r="C377" s="128" t="s">
        <v>27</v>
      </c>
      <c r="D377" s="128"/>
      <c r="E377" s="7" t="s">
        <v>28</v>
      </c>
      <c r="F377" s="7" t="s">
        <v>114</v>
      </c>
      <c r="G377" s="7">
        <v>2</v>
      </c>
      <c r="H377" s="51" t="s">
        <v>3</v>
      </c>
      <c r="I377" s="17">
        <v>0</v>
      </c>
      <c r="J377" s="17">
        <v>0</v>
      </c>
      <c r="K377" s="17">
        <v>0</v>
      </c>
      <c r="L377" s="105">
        <f t="shared" si="18"/>
        <v>0</v>
      </c>
    </row>
    <row r="378" spans="2:12" x14ac:dyDescent="0.2">
      <c r="B378" s="69" t="s">
        <v>14</v>
      </c>
      <c r="C378" s="128" t="s">
        <v>27</v>
      </c>
      <c r="D378" s="128"/>
      <c r="E378" s="7" t="s">
        <v>28</v>
      </c>
      <c r="F378" s="7" t="s">
        <v>116</v>
      </c>
      <c r="G378" s="7">
        <v>2</v>
      </c>
      <c r="H378" s="51" t="s">
        <v>3</v>
      </c>
      <c r="I378" s="17">
        <v>0</v>
      </c>
      <c r="J378" s="17">
        <v>0</v>
      </c>
      <c r="K378" s="17">
        <v>0</v>
      </c>
      <c r="L378" s="105">
        <f t="shared" si="18"/>
        <v>0</v>
      </c>
    </row>
    <row r="379" spans="2:12" x14ac:dyDescent="0.2">
      <c r="B379" s="69" t="s">
        <v>14</v>
      </c>
      <c r="C379" s="128" t="s">
        <v>27</v>
      </c>
      <c r="D379" s="128"/>
      <c r="E379" s="7" t="s">
        <v>28</v>
      </c>
      <c r="F379" s="7" t="s">
        <v>115</v>
      </c>
      <c r="G379" s="7">
        <v>1</v>
      </c>
      <c r="H379" s="51" t="s">
        <v>3</v>
      </c>
      <c r="I379" s="17">
        <v>0</v>
      </c>
      <c r="J379" s="17">
        <v>0</v>
      </c>
      <c r="K379" s="17">
        <v>0</v>
      </c>
      <c r="L379" s="105">
        <f t="shared" si="18"/>
        <v>0</v>
      </c>
    </row>
    <row r="380" spans="2:12" x14ac:dyDescent="0.2">
      <c r="B380" s="69" t="s">
        <v>14</v>
      </c>
      <c r="C380" s="128" t="s">
        <v>27</v>
      </c>
      <c r="D380" s="128"/>
      <c r="E380" s="7" t="s">
        <v>28</v>
      </c>
      <c r="F380" s="7" t="s">
        <v>117</v>
      </c>
      <c r="G380" s="7">
        <v>2</v>
      </c>
      <c r="H380" s="51" t="s">
        <v>3</v>
      </c>
      <c r="I380" s="17">
        <v>0</v>
      </c>
      <c r="J380" s="17">
        <v>0</v>
      </c>
      <c r="K380" s="17">
        <v>0</v>
      </c>
      <c r="L380" s="105">
        <f t="shared" si="18"/>
        <v>0</v>
      </c>
    </row>
    <row r="381" spans="2:12" x14ac:dyDescent="0.2">
      <c r="B381" s="69" t="s">
        <v>14</v>
      </c>
      <c r="C381" s="128" t="s">
        <v>27</v>
      </c>
      <c r="D381" s="128"/>
      <c r="E381" s="7" t="s">
        <v>28</v>
      </c>
      <c r="F381" s="7" t="s">
        <v>118</v>
      </c>
      <c r="G381" s="7">
        <v>1</v>
      </c>
      <c r="H381" s="51" t="s">
        <v>3</v>
      </c>
      <c r="I381" s="17">
        <v>0</v>
      </c>
      <c r="J381" s="17">
        <v>0</v>
      </c>
      <c r="K381" s="17">
        <v>0</v>
      </c>
      <c r="L381" s="105">
        <f t="shared" si="18"/>
        <v>0</v>
      </c>
    </row>
    <row r="382" spans="2:12" x14ac:dyDescent="0.2">
      <c r="B382" s="69" t="s">
        <v>14</v>
      </c>
      <c r="C382" s="128" t="s">
        <v>27</v>
      </c>
      <c r="D382" s="128"/>
      <c r="E382" s="7" t="s">
        <v>28</v>
      </c>
      <c r="F382" s="7" t="s">
        <v>119</v>
      </c>
      <c r="G382" s="7">
        <v>2</v>
      </c>
      <c r="H382" s="51" t="s">
        <v>3</v>
      </c>
      <c r="I382" s="17">
        <v>0</v>
      </c>
      <c r="J382" s="17">
        <v>0</v>
      </c>
      <c r="K382" s="17">
        <v>0</v>
      </c>
      <c r="L382" s="105">
        <f t="shared" si="18"/>
        <v>0</v>
      </c>
    </row>
    <row r="383" spans="2:12" x14ac:dyDescent="0.2">
      <c r="B383" s="69" t="s">
        <v>14</v>
      </c>
      <c r="C383" s="128" t="s">
        <v>27</v>
      </c>
      <c r="D383" s="128"/>
      <c r="E383" s="7" t="s">
        <v>28</v>
      </c>
      <c r="F383" s="7" t="s">
        <v>98</v>
      </c>
      <c r="G383" s="7">
        <v>2</v>
      </c>
      <c r="H383" s="51" t="s">
        <v>3</v>
      </c>
      <c r="I383" s="17">
        <v>0</v>
      </c>
      <c r="J383" s="17">
        <v>0</v>
      </c>
      <c r="K383" s="17">
        <v>0</v>
      </c>
      <c r="L383" s="105">
        <f t="shared" si="18"/>
        <v>0</v>
      </c>
    </row>
    <row r="384" spans="2:12" x14ac:dyDescent="0.2">
      <c r="B384" s="69" t="s">
        <v>14</v>
      </c>
      <c r="C384" s="128" t="s">
        <v>27</v>
      </c>
      <c r="D384" s="128"/>
      <c r="E384" s="7" t="s">
        <v>28</v>
      </c>
      <c r="F384" s="7" t="s">
        <v>99</v>
      </c>
      <c r="G384" s="7">
        <v>2</v>
      </c>
      <c r="H384" s="51" t="s">
        <v>3</v>
      </c>
      <c r="I384" s="17">
        <v>0</v>
      </c>
      <c r="J384" s="17">
        <v>0</v>
      </c>
      <c r="K384" s="17">
        <v>0</v>
      </c>
      <c r="L384" s="105">
        <f t="shared" si="18"/>
        <v>0</v>
      </c>
    </row>
    <row r="385" spans="2:12" x14ac:dyDescent="0.2">
      <c r="B385" s="69" t="s">
        <v>14</v>
      </c>
      <c r="C385" s="128" t="s">
        <v>27</v>
      </c>
      <c r="D385" s="128"/>
      <c r="E385" s="7" t="s">
        <v>28</v>
      </c>
      <c r="F385" s="2" t="s">
        <v>103</v>
      </c>
      <c r="G385" s="7">
        <v>2</v>
      </c>
      <c r="H385" s="51" t="s">
        <v>3</v>
      </c>
      <c r="I385" s="17">
        <v>0</v>
      </c>
      <c r="J385" s="17">
        <v>0</v>
      </c>
      <c r="K385" s="17">
        <v>0</v>
      </c>
      <c r="L385" s="105">
        <f t="shared" si="18"/>
        <v>0</v>
      </c>
    </row>
    <row r="386" spans="2:12" x14ac:dyDescent="0.2">
      <c r="B386" s="69" t="s">
        <v>14</v>
      </c>
      <c r="C386" s="128" t="s">
        <v>27</v>
      </c>
      <c r="D386" s="128"/>
      <c r="E386" s="7" t="s">
        <v>28</v>
      </c>
      <c r="F386" s="2" t="s">
        <v>100</v>
      </c>
      <c r="G386" s="7">
        <v>2</v>
      </c>
      <c r="H386" s="51" t="s">
        <v>3</v>
      </c>
      <c r="I386" s="17">
        <v>0</v>
      </c>
      <c r="J386" s="17">
        <v>0</v>
      </c>
      <c r="K386" s="17">
        <v>0</v>
      </c>
      <c r="L386" s="105">
        <f t="shared" si="18"/>
        <v>0</v>
      </c>
    </row>
    <row r="387" spans="2:12" x14ac:dyDescent="0.2">
      <c r="B387" s="69" t="s">
        <v>14</v>
      </c>
      <c r="C387" s="128" t="s">
        <v>27</v>
      </c>
      <c r="D387" s="128"/>
      <c r="E387" s="7" t="s">
        <v>28</v>
      </c>
      <c r="F387" s="2" t="s">
        <v>101</v>
      </c>
      <c r="G387" s="7">
        <v>2</v>
      </c>
      <c r="H387" s="51" t="s">
        <v>3</v>
      </c>
      <c r="I387" s="17">
        <v>0</v>
      </c>
      <c r="J387" s="17">
        <v>0</v>
      </c>
      <c r="K387" s="17">
        <v>0</v>
      </c>
      <c r="L387" s="105">
        <f t="shared" si="18"/>
        <v>0</v>
      </c>
    </row>
    <row r="388" spans="2:12" x14ac:dyDescent="0.2">
      <c r="B388" s="69" t="s">
        <v>14</v>
      </c>
      <c r="C388" s="128" t="s">
        <v>27</v>
      </c>
      <c r="D388" s="128"/>
      <c r="E388" s="7" t="s">
        <v>28</v>
      </c>
      <c r="F388" s="2" t="s">
        <v>120</v>
      </c>
      <c r="G388" s="7">
        <v>2</v>
      </c>
      <c r="H388" s="51" t="s">
        <v>3</v>
      </c>
      <c r="I388" s="17">
        <v>0</v>
      </c>
      <c r="J388" s="17">
        <v>0</v>
      </c>
      <c r="K388" s="17">
        <v>0</v>
      </c>
      <c r="L388" s="105">
        <f t="shared" si="18"/>
        <v>0</v>
      </c>
    </row>
    <row r="389" spans="2:12" x14ac:dyDescent="0.2">
      <c r="B389" s="69" t="s">
        <v>14</v>
      </c>
      <c r="C389" s="128" t="s">
        <v>27</v>
      </c>
      <c r="D389" s="128"/>
      <c r="E389" s="7" t="s">
        <v>28</v>
      </c>
      <c r="F389" s="2" t="s">
        <v>121</v>
      </c>
      <c r="G389" s="7">
        <v>2</v>
      </c>
      <c r="H389" s="51" t="s">
        <v>3</v>
      </c>
      <c r="I389" s="17">
        <v>0</v>
      </c>
      <c r="J389" s="17">
        <v>0</v>
      </c>
      <c r="K389" s="17">
        <v>0</v>
      </c>
      <c r="L389" s="105">
        <f t="shared" si="18"/>
        <v>0</v>
      </c>
    </row>
    <row r="390" spans="2:12" x14ac:dyDescent="0.2">
      <c r="B390" s="69" t="s">
        <v>14</v>
      </c>
      <c r="C390" s="128" t="s">
        <v>27</v>
      </c>
      <c r="D390" s="128"/>
      <c r="E390" s="7" t="s">
        <v>28</v>
      </c>
      <c r="F390" s="2" t="s">
        <v>28</v>
      </c>
      <c r="G390" s="7">
        <v>1</v>
      </c>
      <c r="H390" s="51" t="s">
        <v>3</v>
      </c>
      <c r="I390" s="17">
        <v>0</v>
      </c>
      <c r="J390" s="17">
        <v>0</v>
      </c>
      <c r="K390" s="17">
        <v>0</v>
      </c>
      <c r="L390" s="105">
        <f t="shared" si="18"/>
        <v>0</v>
      </c>
    </row>
    <row r="391" spans="2:12" ht="16.5" x14ac:dyDescent="0.2">
      <c r="B391" s="171" t="s">
        <v>9</v>
      </c>
      <c r="C391" s="172"/>
      <c r="D391" s="172"/>
      <c r="E391" s="172"/>
      <c r="F391" s="172"/>
      <c r="G391" s="172"/>
      <c r="H391" s="172"/>
      <c r="I391" s="172"/>
      <c r="J391" s="172"/>
      <c r="K391" s="173"/>
      <c r="L391" s="106">
        <f t="shared" ref="L391" si="19">SUM(L376:L390)</f>
        <v>0</v>
      </c>
    </row>
    <row r="392" spans="2:12" ht="16.5" x14ac:dyDescent="0.2">
      <c r="B392" s="148" t="s">
        <v>29</v>
      </c>
      <c r="C392" s="149"/>
      <c r="D392" s="149"/>
      <c r="E392" s="149"/>
      <c r="F392" s="149"/>
      <c r="G392" s="149"/>
      <c r="H392" s="149"/>
      <c r="I392" s="149"/>
      <c r="J392" s="149"/>
      <c r="K392" s="149"/>
      <c r="L392" s="74"/>
    </row>
    <row r="393" spans="2:12" ht="33" x14ac:dyDescent="0.2">
      <c r="B393" s="151" t="s">
        <v>4</v>
      </c>
      <c r="C393" s="152"/>
      <c r="D393" s="145" t="s">
        <v>5</v>
      </c>
      <c r="E393" s="145"/>
      <c r="F393" s="145"/>
      <c r="G393" s="48" t="s">
        <v>13</v>
      </c>
      <c r="H393" s="48" t="s">
        <v>7</v>
      </c>
      <c r="I393" s="4" t="s">
        <v>309</v>
      </c>
      <c r="J393" s="4" t="s">
        <v>330</v>
      </c>
      <c r="K393" s="4" t="s">
        <v>308</v>
      </c>
      <c r="L393" s="103" t="s">
        <v>8</v>
      </c>
    </row>
    <row r="394" spans="2:12" x14ac:dyDescent="0.2">
      <c r="B394" s="158" t="s">
        <v>255</v>
      </c>
      <c r="C394" s="128"/>
      <c r="D394" s="128" t="s">
        <v>35</v>
      </c>
      <c r="E394" s="128"/>
      <c r="F394" s="128"/>
      <c r="G394" s="7">
        <f>780</f>
        <v>780</v>
      </c>
      <c r="H394" s="7" t="s">
        <v>3</v>
      </c>
      <c r="I394" s="17">
        <v>0</v>
      </c>
      <c r="J394" s="17">
        <v>0</v>
      </c>
      <c r="K394" s="17">
        <v>0</v>
      </c>
      <c r="L394" s="107">
        <f>K394*G394</f>
        <v>0</v>
      </c>
    </row>
    <row r="395" spans="2:12" x14ac:dyDescent="0.2">
      <c r="B395" s="158" t="s">
        <v>75</v>
      </c>
      <c r="C395" s="128"/>
      <c r="D395" s="128" t="s">
        <v>76</v>
      </c>
      <c r="E395" s="128"/>
      <c r="F395" s="128"/>
      <c r="G395" s="7">
        <f>780</f>
        <v>780</v>
      </c>
      <c r="H395" s="7" t="s">
        <v>3</v>
      </c>
      <c r="I395" s="17">
        <v>0</v>
      </c>
      <c r="J395" s="17">
        <v>0</v>
      </c>
      <c r="K395" s="17">
        <v>0</v>
      </c>
      <c r="L395" s="107">
        <f>K395*G395</f>
        <v>0</v>
      </c>
    </row>
    <row r="396" spans="2:12" x14ac:dyDescent="0.2">
      <c r="B396" s="154" t="s">
        <v>30</v>
      </c>
      <c r="C396" s="155"/>
      <c r="D396" s="128" t="s">
        <v>161</v>
      </c>
      <c r="E396" s="128"/>
      <c r="F396" s="128"/>
      <c r="G396" s="7">
        <v>27</v>
      </c>
      <c r="H396" s="45" t="s">
        <v>18</v>
      </c>
      <c r="I396" s="17">
        <v>0</v>
      </c>
      <c r="J396" s="17">
        <v>0</v>
      </c>
      <c r="K396" s="17">
        <v>0</v>
      </c>
      <c r="L396" s="107">
        <f>K396*G396</f>
        <v>0</v>
      </c>
    </row>
    <row r="397" spans="2:12" ht="16.5" x14ac:dyDescent="0.2">
      <c r="B397" s="136" t="s">
        <v>243</v>
      </c>
      <c r="C397" s="137"/>
      <c r="D397" s="137"/>
      <c r="E397" s="137"/>
      <c r="F397" s="137"/>
      <c r="G397" s="137"/>
      <c r="H397" s="137"/>
      <c r="I397" s="137"/>
      <c r="J397" s="137"/>
      <c r="K397" s="137"/>
      <c r="L397" s="97">
        <f>SUM(L394:L396)</f>
        <v>0</v>
      </c>
    </row>
    <row r="398" spans="2:12" x14ac:dyDescent="0.2">
      <c r="B398" s="94"/>
      <c r="C398" s="14"/>
      <c r="D398" s="14"/>
      <c r="E398" s="14"/>
      <c r="F398" s="14"/>
      <c r="G398" s="14"/>
      <c r="H398" s="14"/>
      <c r="I398" s="108"/>
      <c r="J398" s="108"/>
      <c r="K398" s="14"/>
      <c r="L398" s="74"/>
    </row>
    <row r="399" spans="2:12" ht="20.25" x14ac:dyDescent="0.2">
      <c r="B399" s="166" t="s">
        <v>338</v>
      </c>
      <c r="C399" s="167"/>
      <c r="D399" s="167"/>
      <c r="E399" s="167"/>
      <c r="F399" s="167"/>
      <c r="G399" s="167"/>
      <c r="H399" s="167"/>
      <c r="I399" s="167"/>
      <c r="J399" s="167"/>
      <c r="K399" s="167"/>
      <c r="L399" s="109">
        <f>L397+L391+L372+L368+L363</f>
        <v>0</v>
      </c>
    </row>
    <row r="400" spans="2:12" x14ac:dyDescent="0.2">
      <c r="B400" s="78"/>
      <c r="L400" s="74"/>
    </row>
    <row r="401" spans="2:12" x14ac:dyDescent="0.2">
      <c r="B401" s="78"/>
      <c r="L401" s="74"/>
    </row>
    <row r="402" spans="2:12" ht="24.75" customHeight="1" x14ac:dyDescent="0.2">
      <c r="B402" s="166" t="s">
        <v>0</v>
      </c>
      <c r="C402" s="167"/>
      <c r="D402" s="168" t="s">
        <v>340</v>
      </c>
      <c r="E402" s="169"/>
      <c r="F402" s="169"/>
      <c r="G402" s="169"/>
      <c r="H402" s="169"/>
      <c r="I402" s="169"/>
      <c r="J402" s="169"/>
      <c r="K402" s="169"/>
      <c r="L402" s="170"/>
    </row>
    <row r="403" spans="2:12" x14ac:dyDescent="0.2">
      <c r="B403" s="94"/>
      <c r="C403" s="14"/>
      <c r="D403" s="14"/>
      <c r="E403" s="14"/>
      <c r="F403" s="14"/>
      <c r="G403" s="14"/>
      <c r="H403" s="14"/>
      <c r="I403" s="14"/>
      <c r="J403" s="14"/>
      <c r="K403" s="14"/>
      <c r="L403" s="92"/>
    </row>
    <row r="404" spans="2:12" ht="23.25" customHeight="1" x14ac:dyDescent="0.2">
      <c r="B404" s="148" t="s">
        <v>10</v>
      </c>
      <c r="C404" s="149"/>
      <c r="D404" s="149"/>
      <c r="E404" s="149"/>
      <c r="F404" s="149"/>
      <c r="G404" s="149"/>
      <c r="H404" s="149"/>
      <c r="I404" s="149"/>
      <c r="J404" s="149"/>
      <c r="K404" s="149"/>
      <c r="L404" s="150"/>
    </row>
    <row r="405" spans="2:12" ht="58.5" customHeight="1" x14ac:dyDescent="0.2">
      <c r="B405" s="95" t="s">
        <v>11</v>
      </c>
      <c r="C405" s="57" t="s">
        <v>12</v>
      </c>
      <c r="D405" s="3" t="s">
        <v>42</v>
      </c>
      <c r="E405" s="3" t="s">
        <v>43</v>
      </c>
      <c r="F405" s="3" t="s">
        <v>7</v>
      </c>
      <c r="G405" s="4" t="s">
        <v>13</v>
      </c>
      <c r="H405" s="4" t="s">
        <v>329</v>
      </c>
      <c r="I405" s="4" t="s">
        <v>182</v>
      </c>
      <c r="J405" s="4" t="s">
        <v>310</v>
      </c>
      <c r="K405" s="4" t="s">
        <v>328</v>
      </c>
      <c r="L405" s="65" t="s">
        <v>8</v>
      </c>
    </row>
    <row r="406" spans="2:12" ht="378" x14ac:dyDescent="0.2">
      <c r="B406" s="100" t="s">
        <v>184</v>
      </c>
      <c r="C406" s="35" t="s">
        <v>284</v>
      </c>
      <c r="D406" s="35" t="s">
        <v>285</v>
      </c>
      <c r="E406" s="36" t="s">
        <v>49</v>
      </c>
      <c r="F406" s="38">
        <v>18</v>
      </c>
      <c r="G406" s="37">
        <v>1</v>
      </c>
      <c r="H406" s="17">
        <v>0</v>
      </c>
      <c r="I406" s="17">
        <v>0</v>
      </c>
      <c r="J406" s="17">
        <v>0</v>
      </c>
      <c r="K406" s="17">
        <v>0</v>
      </c>
      <c r="L406" s="118">
        <f t="shared" ref="L406:L413" si="20">K406*F406*G406</f>
        <v>0</v>
      </c>
    </row>
    <row r="407" spans="2:12" ht="409.5" x14ac:dyDescent="0.2">
      <c r="B407" s="91" t="s">
        <v>186</v>
      </c>
      <c r="C407" s="15" t="s">
        <v>292</v>
      </c>
      <c r="D407" s="15" t="s">
        <v>286</v>
      </c>
      <c r="E407" s="39" t="s">
        <v>50</v>
      </c>
      <c r="F407" s="38">
        <v>18</v>
      </c>
      <c r="G407" s="40">
        <v>1</v>
      </c>
      <c r="H407" s="17">
        <v>0</v>
      </c>
      <c r="I407" s="17">
        <v>0</v>
      </c>
      <c r="J407" s="17">
        <v>0</v>
      </c>
      <c r="K407" s="17">
        <v>0</v>
      </c>
      <c r="L407" s="118">
        <f t="shared" si="20"/>
        <v>0</v>
      </c>
    </row>
    <row r="408" spans="2:12" ht="216" x14ac:dyDescent="0.2">
      <c r="B408" s="91" t="s">
        <v>187</v>
      </c>
      <c r="C408" s="15" t="s">
        <v>291</v>
      </c>
      <c r="D408" s="15" t="s">
        <v>244</v>
      </c>
      <c r="E408" s="39" t="s">
        <v>54</v>
      </c>
      <c r="F408" s="38">
        <v>18</v>
      </c>
      <c r="G408" s="40">
        <v>1</v>
      </c>
      <c r="H408" s="17">
        <v>0</v>
      </c>
      <c r="I408" s="17">
        <v>0</v>
      </c>
      <c r="J408" s="17">
        <v>0</v>
      </c>
      <c r="K408" s="17">
        <v>0</v>
      </c>
      <c r="L408" s="118">
        <f t="shared" si="20"/>
        <v>0</v>
      </c>
    </row>
    <row r="409" spans="2:12" ht="369" x14ac:dyDescent="0.2">
      <c r="B409" s="91" t="s">
        <v>188</v>
      </c>
      <c r="C409" s="15" t="s">
        <v>290</v>
      </c>
      <c r="D409" s="15" t="s">
        <v>287</v>
      </c>
      <c r="E409" s="39" t="s">
        <v>51</v>
      </c>
      <c r="F409" s="38">
        <v>18</v>
      </c>
      <c r="G409" s="40">
        <v>1</v>
      </c>
      <c r="H409" s="17">
        <v>0</v>
      </c>
      <c r="I409" s="17">
        <v>0</v>
      </c>
      <c r="J409" s="17">
        <v>0</v>
      </c>
      <c r="K409" s="17">
        <v>0</v>
      </c>
      <c r="L409" s="118">
        <f t="shared" si="20"/>
        <v>0</v>
      </c>
    </row>
    <row r="410" spans="2:12" ht="180" x14ac:dyDescent="0.2">
      <c r="B410" s="91" t="s">
        <v>189</v>
      </c>
      <c r="C410" s="15" t="s">
        <v>289</v>
      </c>
      <c r="D410" s="15" t="s">
        <v>288</v>
      </c>
      <c r="E410" s="39" t="s">
        <v>47</v>
      </c>
      <c r="F410" s="38">
        <v>18</v>
      </c>
      <c r="G410" s="40">
        <v>1</v>
      </c>
      <c r="H410" s="17">
        <v>0</v>
      </c>
      <c r="I410" s="17">
        <v>0</v>
      </c>
      <c r="J410" s="17">
        <v>0</v>
      </c>
      <c r="K410" s="17">
        <v>0</v>
      </c>
      <c r="L410" s="118">
        <f t="shared" si="20"/>
        <v>0</v>
      </c>
    </row>
    <row r="411" spans="2:12" ht="153" x14ac:dyDescent="0.2">
      <c r="B411" s="91" t="s">
        <v>173</v>
      </c>
      <c r="C411" s="15" t="s">
        <v>293</v>
      </c>
      <c r="D411" s="20" t="s">
        <v>152</v>
      </c>
      <c r="E411" s="20" t="s">
        <v>44</v>
      </c>
      <c r="F411" s="16">
        <v>17</v>
      </c>
      <c r="G411" s="40">
        <v>1</v>
      </c>
      <c r="H411" s="17">
        <v>0</v>
      </c>
      <c r="I411" s="17">
        <v>0</v>
      </c>
      <c r="J411" s="17">
        <v>0</v>
      </c>
      <c r="K411" s="17">
        <v>0</v>
      </c>
      <c r="L411" s="118">
        <f t="shared" si="20"/>
        <v>0</v>
      </c>
    </row>
    <row r="412" spans="2:12" ht="114.75" x14ac:dyDescent="0.2">
      <c r="B412" s="91" t="s">
        <v>174</v>
      </c>
      <c r="C412" s="15" t="s">
        <v>294</v>
      </c>
      <c r="D412" s="20" t="s">
        <v>175</v>
      </c>
      <c r="E412" s="20" t="s">
        <v>46</v>
      </c>
      <c r="F412" s="16">
        <v>17</v>
      </c>
      <c r="G412" s="40">
        <v>1</v>
      </c>
      <c r="H412" s="17">
        <v>0</v>
      </c>
      <c r="I412" s="17">
        <v>0</v>
      </c>
      <c r="J412" s="17">
        <v>0</v>
      </c>
      <c r="K412" s="17">
        <v>0</v>
      </c>
      <c r="L412" s="118">
        <f t="shared" si="20"/>
        <v>0</v>
      </c>
    </row>
    <row r="413" spans="2:12" ht="89.25" x14ac:dyDescent="0.2">
      <c r="B413" s="91" t="s">
        <v>176</v>
      </c>
      <c r="C413" s="15" t="s">
        <v>295</v>
      </c>
      <c r="D413" s="20" t="s">
        <v>177</v>
      </c>
      <c r="E413" s="20" t="s">
        <v>48</v>
      </c>
      <c r="F413" s="16">
        <v>17</v>
      </c>
      <c r="G413" s="40">
        <v>1</v>
      </c>
      <c r="H413" s="17">
        <v>0</v>
      </c>
      <c r="I413" s="17">
        <v>0</v>
      </c>
      <c r="J413" s="17">
        <v>0</v>
      </c>
      <c r="K413" s="17">
        <v>0</v>
      </c>
      <c r="L413" s="118">
        <f t="shared" si="20"/>
        <v>0</v>
      </c>
    </row>
    <row r="414" spans="2:12" ht="16.5" x14ac:dyDescent="0.2">
      <c r="B414" s="136" t="s">
        <v>9</v>
      </c>
      <c r="C414" s="137"/>
      <c r="D414" s="137"/>
      <c r="E414" s="137"/>
      <c r="F414" s="137"/>
      <c r="G414" s="137"/>
      <c r="H414" s="137"/>
      <c r="I414" s="137"/>
      <c r="J414" s="137"/>
      <c r="K414" s="137"/>
      <c r="L414" s="109">
        <f>SUM(L406:L413)</f>
        <v>0</v>
      </c>
    </row>
    <row r="415" spans="2:12" ht="16.5" x14ac:dyDescent="0.2">
      <c r="B415" s="148" t="s">
        <v>16</v>
      </c>
      <c r="C415" s="149"/>
      <c r="D415" s="149"/>
      <c r="E415" s="149"/>
      <c r="F415" s="149"/>
      <c r="G415" s="149"/>
      <c r="H415" s="149"/>
      <c r="I415" s="149"/>
      <c r="J415" s="149"/>
      <c r="K415" s="149"/>
      <c r="L415" s="150"/>
    </row>
    <row r="416" spans="2:12" ht="33" x14ac:dyDescent="0.2">
      <c r="B416" s="163" t="s">
        <v>4</v>
      </c>
      <c r="C416" s="145"/>
      <c r="D416" s="143" t="s">
        <v>5</v>
      </c>
      <c r="E416" s="153"/>
      <c r="F416" s="144"/>
      <c r="G416" s="48" t="s">
        <v>13</v>
      </c>
      <c r="H416" s="48" t="s">
        <v>7</v>
      </c>
      <c r="I416" s="4" t="s">
        <v>309</v>
      </c>
      <c r="J416" s="4" t="s">
        <v>310</v>
      </c>
      <c r="K416" s="4" t="s">
        <v>308</v>
      </c>
      <c r="L416" s="103" t="s">
        <v>8</v>
      </c>
    </row>
    <row r="417" spans="2:12" ht="12.75" customHeight="1" x14ac:dyDescent="0.2">
      <c r="B417" s="164" t="s">
        <v>136</v>
      </c>
      <c r="C417" s="165"/>
      <c r="D417" s="128" t="s">
        <v>52</v>
      </c>
      <c r="E417" s="128"/>
      <c r="F417" s="128"/>
      <c r="G417" s="41">
        <v>5</v>
      </c>
      <c r="H417" s="32">
        <v>18</v>
      </c>
      <c r="I417" s="17">
        <v>0</v>
      </c>
      <c r="J417" s="17">
        <v>0</v>
      </c>
      <c r="K417" s="17">
        <v>0</v>
      </c>
      <c r="L417" s="118">
        <f>K417*G417*H417</f>
        <v>0</v>
      </c>
    </row>
    <row r="418" spans="2:12" ht="12.75" customHeight="1" x14ac:dyDescent="0.2">
      <c r="B418" s="158" t="s">
        <v>55</v>
      </c>
      <c r="C418" s="128"/>
      <c r="D418" s="128" t="s">
        <v>53</v>
      </c>
      <c r="E418" s="128"/>
      <c r="F418" s="128"/>
      <c r="G418" s="31">
        <v>1</v>
      </c>
      <c r="H418" s="32">
        <v>18</v>
      </c>
      <c r="I418" s="17">
        <v>0</v>
      </c>
      <c r="J418" s="17">
        <v>0</v>
      </c>
      <c r="K418" s="17">
        <v>0</v>
      </c>
      <c r="L418" s="118">
        <f>K418*G418*H418</f>
        <v>0</v>
      </c>
    </row>
    <row r="419" spans="2:12" ht="16.5" x14ac:dyDescent="0.2">
      <c r="B419" s="136" t="s">
        <v>9</v>
      </c>
      <c r="C419" s="137"/>
      <c r="D419" s="137"/>
      <c r="E419" s="137"/>
      <c r="F419" s="137"/>
      <c r="G419" s="137"/>
      <c r="H419" s="137"/>
      <c r="I419" s="137"/>
      <c r="J419" s="137"/>
      <c r="K419" s="137"/>
      <c r="L419" s="119">
        <f>SUM(L417:L418)</f>
        <v>0</v>
      </c>
    </row>
    <row r="420" spans="2:12" ht="16.5" x14ac:dyDescent="0.2">
      <c r="B420" s="148" t="s">
        <v>20</v>
      </c>
      <c r="C420" s="149"/>
      <c r="D420" s="149"/>
      <c r="E420" s="149"/>
      <c r="F420" s="149"/>
      <c r="G420" s="149"/>
      <c r="H420" s="149"/>
      <c r="I420" s="149"/>
      <c r="J420" s="149"/>
      <c r="K420" s="149"/>
      <c r="L420" s="140"/>
    </row>
    <row r="421" spans="2:12" ht="33" x14ac:dyDescent="0.2">
      <c r="B421" s="161" t="s">
        <v>4</v>
      </c>
      <c r="C421" s="162"/>
      <c r="D421" s="143" t="s">
        <v>5</v>
      </c>
      <c r="E421" s="153"/>
      <c r="F421" s="144"/>
      <c r="G421" s="54" t="s">
        <v>13</v>
      </c>
      <c r="H421" s="54" t="s">
        <v>7</v>
      </c>
      <c r="I421" s="19" t="s">
        <v>309</v>
      </c>
      <c r="J421" s="19" t="s">
        <v>310</v>
      </c>
      <c r="K421" s="4" t="s">
        <v>308</v>
      </c>
      <c r="L421" s="104" t="s">
        <v>8</v>
      </c>
    </row>
    <row r="422" spans="2:12" x14ac:dyDescent="0.2">
      <c r="B422" s="154" t="s">
        <v>298</v>
      </c>
      <c r="C422" s="155" t="s">
        <v>60</v>
      </c>
      <c r="D422" s="128" t="s">
        <v>31</v>
      </c>
      <c r="E422" s="128"/>
      <c r="F422" s="128"/>
      <c r="G422" s="7">
        <v>18</v>
      </c>
      <c r="H422" s="33" t="s">
        <v>3</v>
      </c>
      <c r="I422" s="17">
        <v>0</v>
      </c>
      <c r="J422" s="17">
        <v>0</v>
      </c>
      <c r="K422" s="17">
        <v>0</v>
      </c>
      <c r="L422" s="119">
        <f t="shared" ref="L422:L439" si="21">K422*G422</f>
        <v>0</v>
      </c>
    </row>
    <row r="423" spans="2:12" x14ac:dyDescent="0.2">
      <c r="B423" s="158" t="s">
        <v>61</v>
      </c>
      <c r="C423" s="128" t="s">
        <v>61</v>
      </c>
      <c r="D423" s="128" t="s">
        <v>31</v>
      </c>
      <c r="E423" s="128"/>
      <c r="F423" s="128"/>
      <c r="G423" s="7">
        <v>3</v>
      </c>
      <c r="H423" s="33" t="s">
        <v>3</v>
      </c>
      <c r="I423" s="17">
        <v>0</v>
      </c>
      <c r="J423" s="17">
        <v>0</v>
      </c>
      <c r="K423" s="17">
        <v>0</v>
      </c>
      <c r="L423" s="119">
        <f t="shared" si="21"/>
        <v>0</v>
      </c>
    </row>
    <row r="424" spans="2:12" x14ac:dyDescent="0.2">
      <c r="B424" s="159" t="s">
        <v>299</v>
      </c>
      <c r="C424" s="160" t="s">
        <v>62</v>
      </c>
      <c r="D424" s="128" t="s">
        <v>31</v>
      </c>
      <c r="E424" s="128"/>
      <c r="F424" s="128"/>
      <c r="G424" s="34">
        <v>3</v>
      </c>
      <c r="H424" s="33" t="s">
        <v>3</v>
      </c>
      <c r="I424" s="17">
        <v>0</v>
      </c>
      <c r="J424" s="17">
        <v>0</v>
      </c>
      <c r="K424" s="17">
        <v>0</v>
      </c>
      <c r="L424" s="119">
        <f t="shared" si="21"/>
        <v>0</v>
      </c>
    </row>
    <row r="425" spans="2:12" x14ac:dyDescent="0.2">
      <c r="B425" s="159" t="s">
        <v>63</v>
      </c>
      <c r="C425" s="160" t="s">
        <v>63</v>
      </c>
      <c r="D425" s="128" t="s">
        <v>31</v>
      </c>
      <c r="E425" s="128"/>
      <c r="F425" s="128"/>
      <c r="G425" s="34">
        <v>3</v>
      </c>
      <c r="H425" s="33" t="s">
        <v>3</v>
      </c>
      <c r="I425" s="17">
        <v>0</v>
      </c>
      <c r="J425" s="17">
        <v>0</v>
      </c>
      <c r="K425" s="17">
        <v>0</v>
      </c>
      <c r="L425" s="119">
        <f t="shared" si="21"/>
        <v>0</v>
      </c>
    </row>
    <row r="426" spans="2:12" x14ac:dyDescent="0.2">
      <c r="B426" s="154" t="s">
        <v>300</v>
      </c>
      <c r="C426" s="155" t="s">
        <v>64</v>
      </c>
      <c r="D426" s="128" t="s">
        <v>31</v>
      </c>
      <c r="E426" s="128"/>
      <c r="F426" s="128"/>
      <c r="G426" s="34">
        <v>9</v>
      </c>
      <c r="H426" s="33" t="s">
        <v>3</v>
      </c>
      <c r="I426" s="17">
        <v>0</v>
      </c>
      <c r="J426" s="17">
        <v>0</v>
      </c>
      <c r="K426" s="17">
        <v>0</v>
      </c>
      <c r="L426" s="119">
        <f t="shared" si="21"/>
        <v>0</v>
      </c>
    </row>
    <row r="427" spans="2:12" x14ac:dyDescent="0.2">
      <c r="B427" s="158" t="s">
        <v>301</v>
      </c>
      <c r="C427" s="128" t="s">
        <v>65</v>
      </c>
      <c r="D427" s="128" t="s">
        <v>31</v>
      </c>
      <c r="E427" s="128"/>
      <c r="F427" s="128"/>
      <c r="G427" s="34">
        <v>9</v>
      </c>
      <c r="H427" s="33" t="s">
        <v>3</v>
      </c>
      <c r="I427" s="17">
        <v>0</v>
      </c>
      <c r="J427" s="17">
        <v>0</v>
      </c>
      <c r="K427" s="17">
        <v>0</v>
      </c>
      <c r="L427" s="119">
        <f t="shared" si="21"/>
        <v>0</v>
      </c>
    </row>
    <row r="428" spans="2:12" x14ac:dyDescent="0.2">
      <c r="B428" s="159" t="s">
        <v>302</v>
      </c>
      <c r="C428" s="160" t="s">
        <v>56</v>
      </c>
      <c r="D428" s="128" t="s">
        <v>31</v>
      </c>
      <c r="E428" s="128"/>
      <c r="F428" s="128"/>
      <c r="G428" s="34">
        <v>16</v>
      </c>
      <c r="H428" s="33" t="s">
        <v>3</v>
      </c>
      <c r="I428" s="17">
        <v>0</v>
      </c>
      <c r="J428" s="17">
        <v>0</v>
      </c>
      <c r="K428" s="17">
        <v>0</v>
      </c>
      <c r="L428" s="119">
        <f t="shared" si="21"/>
        <v>0</v>
      </c>
    </row>
    <row r="429" spans="2:12" x14ac:dyDescent="0.2">
      <c r="B429" s="154" t="s">
        <v>57</v>
      </c>
      <c r="C429" s="155" t="s">
        <v>57</v>
      </c>
      <c r="D429" s="128" t="s">
        <v>31</v>
      </c>
      <c r="E429" s="128"/>
      <c r="F429" s="128"/>
      <c r="G429" s="34">
        <v>108</v>
      </c>
      <c r="H429" s="33" t="s">
        <v>3</v>
      </c>
      <c r="I429" s="17">
        <v>0</v>
      </c>
      <c r="J429" s="17">
        <v>0</v>
      </c>
      <c r="K429" s="17">
        <v>0</v>
      </c>
      <c r="L429" s="119">
        <f t="shared" si="21"/>
        <v>0</v>
      </c>
    </row>
    <row r="430" spans="2:12" x14ac:dyDescent="0.2">
      <c r="B430" s="158" t="s">
        <v>58</v>
      </c>
      <c r="C430" s="128" t="s">
        <v>58</v>
      </c>
      <c r="D430" s="128" t="s">
        <v>31</v>
      </c>
      <c r="E430" s="128"/>
      <c r="F430" s="128"/>
      <c r="G430" s="34">
        <v>46</v>
      </c>
      <c r="H430" s="33" t="s">
        <v>3</v>
      </c>
      <c r="I430" s="17">
        <v>0</v>
      </c>
      <c r="J430" s="17">
        <v>0</v>
      </c>
      <c r="K430" s="17">
        <v>0</v>
      </c>
      <c r="L430" s="119">
        <f t="shared" si="21"/>
        <v>0</v>
      </c>
    </row>
    <row r="431" spans="2:12" x14ac:dyDescent="0.2">
      <c r="B431" s="159" t="s">
        <v>66</v>
      </c>
      <c r="C431" s="160" t="s">
        <v>66</v>
      </c>
      <c r="D431" s="128" t="s">
        <v>31</v>
      </c>
      <c r="E431" s="128"/>
      <c r="F431" s="128"/>
      <c r="G431" s="34">
        <v>3</v>
      </c>
      <c r="H431" s="33" t="s">
        <v>3</v>
      </c>
      <c r="I431" s="17">
        <v>0</v>
      </c>
      <c r="J431" s="17">
        <v>0</v>
      </c>
      <c r="K431" s="17">
        <v>0</v>
      </c>
      <c r="L431" s="119">
        <f t="shared" si="21"/>
        <v>0</v>
      </c>
    </row>
    <row r="432" spans="2:12" x14ac:dyDescent="0.2">
      <c r="B432" s="159" t="s">
        <v>67</v>
      </c>
      <c r="C432" s="160" t="s">
        <v>67</v>
      </c>
      <c r="D432" s="128" t="s">
        <v>31</v>
      </c>
      <c r="E432" s="128"/>
      <c r="F432" s="128"/>
      <c r="G432" s="34">
        <v>3</v>
      </c>
      <c r="H432" s="33" t="s">
        <v>3</v>
      </c>
      <c r="I432" s="17">
        <v>0</v>
      </c>
      <c r="J432" s="17">
        <v>0</v>
      </c>
      <c r="K432" s="17">
        <v>0</v>
      </c>
      <c r="L432" s="119">
        <f t="shared" si="21"/>
        <v>0</v>
      </c>
    </row>
    <row r="433" spans="2:12" x14ac:dyDescent="0.2">
      <c r="B433" s="154" t="s">
        <v>68</v>
      </c>
      <c r="C433" s="155" t="s">
        <v>68</v>
      </c>
      <c r="D433" s="128" t="s">
        <v>31</v>
      </c>
      <c r="E433" s="128"/>
      <c r="F433" s="128"/>
      <c r="G433" s="34">
        <v>9</v>
      </c>
      <c r="H433" s="33" t="s">
        <v>3</v>
      </c>
      <c r="I433" s="17">
        <v>0</v>
      </c>
      <c r="J433" s="17">
        <v>0</v>
      </c>
      <c r="K433" s="17">
        <v>0</v>
      </c>
      <c r="L433" s="119">
        <f t="shared" si="21"/>
        <v>0</v>
      </c>
    </row>
    <row r="434" spans="2:12" x14ac:dyDescent="0.2">
      <c r="B434" s="158" t="s">
        <v>303</v>
      </c>
      <c r="C434" s="128" t="s">
        <v>69</v>
      </c>
      <c r="D434" s="128" t="s">
        <v>31</v>
      </c>
      <c r="E434" s="128"/>
      <c r="F434" s="128"/>
      <c r="G434" s="34">
        <v>3</v>
      </c>
      <c r="H434" s="33" t="s">
        <v>3</v>
      </c>
      <c r="I434" s="17">
        <v>0</v>
      </c>
      <c r="J434" s="17">
        <v>0</v>
      </c>
      <c r="K434" s="17">
        <v>0</v>
      </c>
      <c r="L434" s="119">
        <f t="shared" si="21"/>
        <v>0</v>
      </c>
    </row>
    <row r="435" spans="2:12" x14ac:dyDescent="0.2">
      <c r="B435" s="159" t="s">
        <v>304</v>
      </c>
      <c r="C435" s="160" t="s">
        <v>59</v>
      </c>
      <c r="D435" s="128" t="s">
        <v>31</v>
      </c>
      <c r="E435" s="128"/>
      <c r="F435" s="128"/>
      <c r="G435" s="34">
        <v>3</v>
      </c>
      <c r="H435" s="33" t="s">
        <v>3</v>
      </c>
      <c r="I435" s="17">
        <v>0</v>
      </c>
      <c r="J435" s="17">
        <v>0</v>
      </c>
      <c r="K435" s="17">
        <v>0</v>
      </c>
      <c r="L435" s="119">
        <f t="shared" si="21"/>
        <v>0</v>
      </c>
    </row>
    <row r="436" spans="2:12" x14ac:dyDescent="0.2">
      <c r="B436" s="159" t="s">
        <v>305</v>
      </c>
      <c r="C436" s="160" t="s">
        <v>70</v>
      </c>
      <c r="D436" s="128" t="s">
        <v>31</v>
      </c>
      <c r="E436" s="128"/>
      <c r="F436" s="128"/>
      <c r="G436" s="34">
        <v>1</v>
      </c>
      <c r="H436" s="33" t="s">
        <v>3</v>
      </c>
      <c r="I436" s="17">
        <v>0</v>
      </c>
      <c r="J436" s="17">
        <v>0</v>
      </c>
      <c r="K436" s="17">
        <v>0</v>
      </c>
      <c r="L436" s="119">
        <f t="shared" si="21"/>
        <v>0</v>
      </c>
    </row>
    <row r="437" spans="2:12" x14ac:dyDescent="0.2">
      <c r="B437" s="154" t="s">
        <v>71</v>
      </c>
      <c r="C437" s="155" t="s">
        <v>71</v>
      </c>
      <c r="D437" s="128" t="s">
        <v>31</v>
      </c>
      <c r="E437" s="128"/>
      <c r="F437" s="128"/>
      <c r="G437" s="34">
        <v>3</v>
      </c>
      <c r="H437" s="33" t="s">
        <v>3</v>
      </c>
      <c r="I437" s="17">
        <v>0</v>
      </c>
      <c r="J437" s="17">
        <v>0</v>
      </c>
      <c r="K437" s="17">
        <v>0</v>
      </c>
      <c r="L437" s="119">
        <f t="shared" si="21"/>
        <v>0</v>
      </c>
    </row>
    <row r="438" spans="2:12" x14ac:dyDescent="0.2">
      <c r="B438" s="158" t="s">
        <v>72</v>
      </c>
      <c r="C438" s="128" t="s">
        <v>72</v>
      </c>
      <c r="D438" s="128" t="s">
        <v>31</v>
      </c>
      <c r="E438" s="128"/>
      <c r="F438" s="128"/>
      <c r="G438" s="34">
        <v>3</v>
      </c>
      <c r="H438" s="33" t="s">
        <v>3</v>
      </c>
      <c r="I438" s="17">
        <v>0</v>
      </c>
      <c r="J438" s="17">
        <v>0</v>
      </c>
      <c r="K438" s="17">
        <v>0</v>
      </c>
      <c r="L438" s="119">
        <f t="shared" si="21"/>
        <v>0</v>
      </c>
    </row>
    <row r="439" spans="2:12" x14ac:dyDescent="0.2">
      <c r="B439" s="158" t="s">
        <v>185</v>
      </c>
      <c r="C439" s="128" t="s">
        <v>72</v>
      </c>
      <c r="D439" s="128" t="s">
        <v>31</v>
      </c>
      <c r="E439" s="128"/>
      <c r="F439" s="128"/>
      <c r="G439" s="34">
        <v>3</v>
      </c>
      <c r="H439" s="33" t="s">
        <v>3</v>
      </c>
      <c r="I439" s="17">
        <v>0</v>
      </c>
      <c r="J439" s="17">
        <v>0</v>
      </c>
      <c r="K439" s="17">
        <v>0</v>
      </c>
      <c r="L439" s="119">
        <f t="shared" si="21"/>
        <v>0</v>
      </c>
    </row>
    <row r="440" spans="2:12" ht="16.5" x14ac:dyDescent="0.2">
      <c r="B440" s="136" t="s">
        <v>9</v>
      </c>
      <c r="C440" s="137"/>
      <c r="D440" s="137"/>
      <c r="E440" s="137"/>
      <c r="F440" s="137"/>
      <c r="G440" s="137"/>
      <c r="H440" s="137"/>
      <c r="I440" s="137"/>
      <c r="J440" s="137"/>
      <c r="K440" s="137"/>
      <c r="L440" s="119">
        <f>SUM(L422:L439)</f>
        <v>0</v>
      </c>
    </row>
    <row r="441" spans="2:12" ht="16.5" x14ac:dyDescent="0.2">
      <c r="B441" s="148" t="s">
        <v>41</v>
      </c>
      <c r="C441" s="149"/>
      <c r="D441" s="149"/>
      <c r="E441" s="149"/>
      <c r="F441" s="149"/>
      <c r="G441" s="149"/>
      <c r="H441" s="149"/>
      <c r="I441" s="149"/>
      <c r="J441" s="149"/>
      <c r="K441" s="149"/>
      <c r="L441" s="150"/>
    </row>
    <row r="442" spans="2:12" ht="33" x14ac:dyDescent="0.2">
      <c r="B442" s="151" t="s">
        <v>22</v>
      </c>
      <c r="C442" s="152"/>
      <c r="D442" s="143" t="s">
        <v>5</v>
      </c>
      <c r="E442" s="153"/>
      <c r="F442" s="144"/>
      <c r="G442" s="48" t="s">
        <v>13</v>
      </c>
      <c r="H442" s="48" t="s">
        <v>7</v>
      </c>
      <c r="I442" s="4" t="s">
        <v>309</v>
      </c>
      <c r="J442" s="4" t="s">
        <v>310</v>
      </c>
      <c r="K442" s="4" t="s">
        <v>308</v>
      </c>
      <c r="L442" s="61" t="s">
        <v>8</v>
      </c>
    </row>
    <row r="443" spans="2:12" ht="12.75" customHeight="1" x14ac:dyDescent="0.2">
      <c r="B443" s="154" t="s">
        <v>242</v>
      </c>
      <c r="C443" s="155"/>
      <c r="D443" s="156" t="s">
        <v>156</v>
      </c>
      <c r="E443" s="157"/>
      <c r="F443" s="155"/>
      <c r="G443" s="31">
        <v>1</v>
      </c>
      <c r="H443" s="49">
        <v>18</v>
      </c>
      <c r="I443" s="17">
        <v>0</v>
      </c>
      <c r="J443" s="17">
        <v>0</v>
      </c>
      <c r="K443" s="17">
        <v>0</v>
      </c>
      <c r="L443" s="119">
        <f>K443*G443*H443</f>
        <v>0</v>
      </c>
    </row>
    <row r="444" spans="2:12" ht="16.5" x14ac:dyDescent="0.2">
      <c r="B444" s="136" t="s">
        <v>9</v>
      </c>
      <c r="C444" s="137"/>
      <c r="D444" s="137"/>
      <c r="E444" s="137"/>
      <c r="F444" s="137"/>
      <c r="G444" s="137"/>
      <c r="H444" s="137"/>
      <c r="I444" s="137"/>
      <c r="J444" s="137"/>
      <c r="K444" s="137"/>
      <c r="L444" s="119">
        <f>SUM(L443:L443)</f>
        <v>0</v>
      </c>
    </row>
    <row r="445" spans="2:12" x14ac:dyDescent="0.2">
      <c r="B445" s="138" t="s">
        <v>21</v>
      </c>
      <c r="C445" s="139"/>
      <c r="D445" s="139"/>
      <c r="E445" s="139"/>
      <c r="F445" s="139"/>
      <c r="G445" s="139"/>
      <c r="H445" s="139"/>
      <c r="I445" s="139"/>
      <c r="J445" s="139"/>
      <c r="K445" s="139"/>
      <c r="L445" s="140"/>
    </row>
    <row r="446" spans="2:12" ht="16.5" customHeight="1" x14ac:dyDescent="0.2">
      <c r="B446" s="141" t="s">
        <v>4</v>
      </c>
      <c r="C446" s="142" t="s">
        <v>5</v>
      </c>
      <c r="D446" s="142"/>
      <c r="E446" s="143" t="s">
        <v>24</v>
      </c>
      <c r="F446" s="144"/>
      <c r="G446" s="145" t="s">
        <v>13</v>
      </c>
      <c r="H446" s="142" t="s">
        <v>7</v>
      </c>
      <c r="I446" s="146" t="s">
        <v>309</v>
      </c>
      <c r="J446" s="146" t="s">
        <v>310</v>
      </c>
      <c r="K446" s="147" t="s">
        <v>308</v>
      </c>
      <c r="L446" s="127" t="s">
        <v>8</v>
      </c>
    </row>
    <row r="447" spans="2:12" ht="16.5" x14ac:dyDescent="0.2">
      <c r="B447" s="141"/>
      <c r="C447" s="142"/>
      <c r="D447" s="142"/>
      <c r="E447" s="48" t="s">
        <v>25</v>
      </c>
      <c r="F447" s="48" t="s">
        <v>26</v>
      </c>
      <c r="G447" s="145"/>
      <c r="H447" s="142"/>
      <c r="I447" s="146"/>
      <c r="J447" s="146"/>
      <c r="K447" s="147"/>
      <c r="L447" s="127"/>
    </row>
    <row r="448" spans="2:12" ht="89.25" x14ac:dyDescent="0.2">
      <c r="B448" s="69" t="s">
        <v>224</v>
      </c>
      <c r="C448" s="128" t="s">
        <v>27</v>
      </c>
      <c r="D448" s="128"/>
      <c r="E448" s="7" t="s">
        <v>105</v>
      </c>
      <c r="F448" s="7" t="s">
        <v>105</v>
      </c>
      <c r="G448" s="7">
        <v>2</v>
      </c>
      <c r="H448" s="49">
        <f>18</f>
        <v>18</v>
      </c>
      <c r="I448" s="17">
        <v>0</v>
      </c>
      <c r="J448" s="17">
        <v>0</v>
      </c>
      <c r="K448" s="17">
        <v>0</v>
      </c>
      <c r="L448" s="97">
        <f>K448*G448*H448</f>
        <v>0</v>
      </c>
    </row>
    <row r="449" spans="2:12" x14ac:dyDescent="0.2">
      <c r="B449" s="129" t="s">
        <v>9</v>
      </c>
      <c r="C449" s="130"/>
      <c r="D449" s="130"/>
      <c r="E449" s="130"/>
      <c r="F449" s="130"/>
      <c r="G449" s="130"/>
      <c r="H449" s="130"/>
      <c r="I449" s="130"/>
      <c r="J449" s="130"/>
      <c r="K449" s="130"/>
      <c r="L449" s="97">
        <f>SUM(L448)</f>
        <v>0</v>
      </c>
    </row>
    <row r="450" spans="2:12" x14ac:dyDescent="0.2">
      <c r="B450" s="94"/>
      <c r="C450" s="14"/>
      <c r="D450" s="14"/>
      <c r="E450" s="14"/>
      <c r="F450" s="14"/>
      <c r="G450" s="14"/>
      <c r="H450" s="14"/>
      <c r="I450" s="14"/>
      <c r="J450" s="14"/>
      <c r="K450" s="14"/>
      <c r="L450" s="92"/>
    </row>
    <row r="451" spans="2:12" ht="20.25" x14ac:dyDescent="0.3">
      <c r="B451" s="131" t="s">
        <v>339</v>
      </c>
      <c r="C451" s="132"/>
      <c r="D451" s="132"/>
      <c r="E451" s="132"/>
      <c r="F451" s="132"/>
      <c r="G451" s="132"/>
      <c r="H451" s="132"/>
      <c r="I451" s="132"/>
      <c r="J451" s="132"/>
      <c r="K451" s="132"/>
      <c r="L451" s="119">
        <f>L449+L444+L440+L419+L414</f>
        <v>0</v>
      </c>
    </row>
    <row r="452" spans="2:12" ht="13.5" thickBot="1" x14ac:dyDescent="0.25">
      <c r="B452" s="78"/>
      <c r="L452" s="74"/>
    </row>
    <row r="453" spans="2:12" ht="21" thickBot="1" x14ac:dyDescent="0.35">
      <c r="B453" s="133" t="s">
        <v>222</v>
      </c>
      <c r="C453" s="134"/>
      <c r="D453" s="134"/>
      <c r="E453" s="134"/>
      <c r="F453" s="134"/>
      <c r="G453" s="134"/>
      <c r="H453" s="134"/>
      <c r="I453" s="134"/>
      <c r="J453" s="134"/>
      <c r="K453" s="135"/>
      <c r="L453" s="120">
        <f>L451+L399+L353+L345+L298+L254+L209+L185+L149+L41</f>
        <v>0</v>
      </c>
    </row>
    <row r="454" spans="2:12" ht="155.1" customHeight="1" x14ac:dyDescent="0.2">
      <c r="B454" s="126" t="e" vm="2">
        <v>#VALUE!</v>
      </c>
      <c r="C454" s="126"/>
      <c r="D454" s="126"/>
      <c r="E454" s="126"/>
      <c r="F454" s="126"/>
      <c r="G454" s="126"/>
      <c r="H454" s="126"/>
      <c r="I454" s="126"/>
      <c r="J454" s="126"/>
      <c r="K454" s="126"/>
      <c r="L454" s="126"/>
    </row>
    <row r="455" spans="2:12" x14ac:dyDescent="0.2">
      <c r="L455" s="1"/>
    </row>
    <row r="457" spans="2:12" x14ac:dyDescent="0.2">
      <c r="L457" s="63"/>
    </row>
  </sheetData>
  <mergeCells count="472">
    <mergeCell ref="B11:C11"/>
    <mergeCell ref="D11:L11"/>
    <mergeCell ref="B12:L12"/>
    <mergeCell ref="B13:L13"/>
    <mergeCell ref="C14:F14"/>
    <mergeCell ref="C15:F19"/>
    <mergeCell ref="C26:E26"/>
    <mergeCell ref="C27:E27"/>
    <mergeCell ref="C28:E28"/>
    <mergeCell ref="C29:E29"/>
    <mergeCell ref="C30:E30"/>
    <mergeCell ref="C31:E31"/>
    <mergeCell ref="B20:K20"/>
    <mergeCell ref="B21:L21"/>
    <mergeCell ref="C22:F22"/>
    <mergeCell ref="C23:F23"/>
    <mergeCell ref="B24:K24"/>
    <mergeCell ref="B25:L25"/>
    <mergeCell ref="B41:K41"/>
    <mergeCell ref="B45:C45"/>
    <mergeCell ref="D45:L45"/>
    <mergeCell ref="B46:L46"/>
    <mergeCell ref="B47:L47"/>
    <mergeCell ref="C48:F48"/>
    <mergeCell ref="C32:E32"/>
    <mergeCell ref="C33:E33"/>
    <mergeCell ref="C34:E34"/>
    <mergeCell ref="B35:K35"/>
    <mergeCell ref="B37:K37"/>
    <mergeCell ref="B39:K39"/>
    <mergeCell ref="C49:F53"/>
    <mergeCell ref="B54:K54"/>
    <mergeCell ref="B55:L55"/>
    <mergeCell ref="C56:E56"/>
    <mergeCell ref="C57:E57"/>
    <mergeCell ref="F57:F60"/>
    <mergeCell ref="C58:E58"/>
    <mergeCell ref="C59:E59"/>
    <mergeCell ref="C60:E60"/>
    <mergeCell ref="C67:E67"/>
    <mergeCell ref="C68:E68"/>
    <mergeCell ref="C69:E69"/>
    <mergeCell ref="C70:E70"/>
    <mergeCell ref="C71:E71"/>
    <mergeCell ref="C72:E72"/>
    <mergeCell ref="B61:K61"/>
    <mergeCell ref="B62:L62"/>
    <mergeCell ref="C63:E63"/>
    <mergeCell ref="C64:E64"/>
    <mergeCell ref="C65:E65"/>
    <mergeCell ref="C66:E66"/>
    <mergeCell ref="C79:E79"/>
    <mergeCell ref="B80:K80"/>
    <mergeCell ref="B81:L81"/>
    <mergeCell ref="C82:E82"/>
    <mergeCell ref="C83:E83"/>
    <mergeCell ref="C84:E84"/>
    <mergeCell ref="C73:E73"/>
    <mergeCell ref="C74:E74"/>
    <mergeCell ref="C75:E75"/>
    <mergeCell ref="C76:E76"/>
    <mergeCell ref="C77:E77"/>
    <mergeCell ref="C78:E78"/>
    <mergeCell ref="B93:K93"/>
    <mergeCell ref="B95:K95"/>
    <mergeCell ref="B98:C98"/>
    <mergeCell ref="D98:L98"/>
    <mergeCell ref="B99:L99"/>
    <mergeCell ref="B100:L100"/>
    <mergeCell ref="C85:E85"/>
    <mergeCell ref="C86:E86"/>
    <mergeCell ref="C87:E87"/>
    <mergeCell ref="C88:E88"/>
    <mergeCell ref="B89:K89"/>
    <mergeCell ref="B91:K91"/>
    <mergeCell ref="B113:K113"/>
    <mergeCell ref="B114:L114"/>
    <mergeCell ref="C115:E115"/>
    <mergeCell ref="C116:E116"/>
    <mergeCell ref="C117:E117"/>
    <mergeCell ref="C118:E118"/>
    <mergeCell ref="C101:F101"/>
    <mergeCell ref="C102:F106"/>
    <mergeCell ref="B107:K107"/>
    <mergeCell ref="B108:L108"/>
    <mergeCell ref="C109:E109"/>
    <mergeCell ref="C110:E110"/>
    <mergeCell ref="F110:F112"/>
    <mergeCell ref="C111:E111"/>
    <mergeCell ref="C112:E112"/>
    <mergeCell ref="C125:E125"/>
    <mergeCell ref="C126:E126"/>
    <mergeCell ref="C127:E127"/>
    <mergeCell ref="C128:E128"/>
    <mergeCell ref="C129:E129"/>
    <mergeCell ref="C130:E130"/>
    <mergeCell ref="C119:E119"/>
    <mergeCell ref="C120:E120"/>
    <mergeCell ref="C121:E121"/>
    <mergeCell ref="C122:E122"/>
    <mergeCell ref="C123:E123"/>
    <mergeCell ref="C124:E124"/>
    <mergeCell ref="C137:E137"/>
    <mergeCell ref="C138:E138"/>
    <mergeCell ref="C139:E139"/>
    <mergeCell ref="C140:E140"/>
    <mergeCell ref="B141:K141"/>
    <mergeCell ref="B143:K143"/>
    <mergeCell ref="C131:E131"/>
    <mergeCell ref="B132:K132"/>
    <mergeCell ref="B133:L133"/>
    <mergeCell ref="C134:E134"/>
    <mergeCell ref="C135:E135"/>
    <mergeCell ref="C136:E136"/>
    <mergeCell ref="B155:L155"/>
    <mergeCell ref="C156:F156"/>
    <mergeCell ref="C157:F159"/>
    <mergeCell ref="B160:K160"/>
    <mergeCell ref="B161:L161"/>
    <mergeCell ref="C162:F162"/>
    <mergeCell ref="B145:K145"/>
    <mergeCell ref="B147:K147"/>
    <mergeCell ref="B149:K149"/>
    <mergeCell ref="B153:C153"/>
    <mergeCell ref="D153:L153"/>
    <mergeCell ref="B154:L154"/>
    <mergeCell ref="C169:E169"/>
    <mergeCell ref="C170:E170"/>
    <mergeCell ref="C171:E171"/>
    <mergeCell ref="C172:E172"/>
    <mergeCell ref="C173:E173"/>
    <mergeCell ref="C174:E174"/>
    <mergeCell ref="C163:F163"/>
    <mergeCell ref="B164:K164"/>
    <mergeCell ref="B165:L165"/>
    <mergeCell ref="C166:E166"/>
    <mergeCell ref="C167:E167"/>
    <mergeCell ref="C168:E168"/>
    <mergeCell ref="B189:C189"/>
    <mergeCell ref="D189:L189"/>
    <mergeCell ref="B190:L190"/>
    <mergeCell ref="B195:K195"/>
    <mergeCell ref="B196:L196"/>
    <mergeCell ref="B197:C197"/>
    <mergeCell ref="D197:F197"/>
    <mergeCell ref="B175:K175"/>
    <mergeCell ref="B177:K177"/>
    <mergeCell ref="B179:K179"/>
    <mergeCell ref="B181:K181"/>
    <mergeCell ref="B183:K183"/>
    <mergeCell ref="B185:K185"/>
    <mergeCell ref="B201:K201"/>
    <mergeCell ref="B202:L202"/>
    <mergeCell ref="B203:C203"/>
    <mergeCell ref="D203:F203"/>
    <mergeCell ref="B204:C204"/>
    <mergeCell ref="D204:F204"/>
    <mergeCell ref="B198:C198"/>
    <mergeCell ref="D198:F198"/>
    <mergeCell ref="B199:C199"/>
    <mergeCell ref="D199:F199"/>
    <mergeCell ref="B200:C200"/>
    <mergeCell ref="D200:F200"/>
    <mergeCell ref="B213:C213"/>
    <mergeCell ref="D213:L213"/>
    <mergeCell ref="B214:L214"/>
    <mergeCell ref="C215:E215"/>
    <mergeCell ref="C216:E216"/>
    <mergeCell ref="C217:E217"/>
    <mergeCell ref="B205:C205"/>
    <mergeCell ref="D205:F205"/>
    <mergeCell ref="B206:C206"/>
    <mergeCell ref="D206:F206"/>
    <mergeCell ref="B207:K207"/>
    <mergeCell ref="B209:K209"/>
    <mergeCell ref="B222:C222"/>
    <mergeCell ref="D222:F222"/>
    <mergeCell ref="B223:K223"/>
    <mergeCell ref="B224:L224"/>
    <mergeCell ref="C225:F225"/>
    <mergeCell ref="C226:F226"/>
    <mergeCell ref="B218:K218"/>
    <mergeCell ref="B219:L219"/>
    <mergeCell ref="B220:C220"/>
    <mergeCell ref="D220:F220"/>
    <mergeCell ref="B221:C221"/>
    <mergeCell ref="D221:F221"/>
    <mergeCell ref="B227:K227"/>
    <mergeCell ref="B228:L228"/>
    <mergeCell ref="B229:B230"/>
    <mergeCell ref="C229:D230"/>
    <mergeCell ref="E229:F229"/>
    <mergeCell ref="G229:G230"/>
    <mergeCell ref="H229:H230"/>
    <mergeCell ref="I229:I230"/>
    <mergeCell ref="J229:J230"/>
    <mergeCell ref="K229:K230"/>
    <mergeCell ref="C236:D236"/>
    <mergeCell ref="C237:D237"/>
    <mergeCell ref="C238:D238"/>
    <mergeCell ref="C239:D239"/>
    <mergeCell ref="C240:D240"/>
    <mergeCell ref="C241:D241"/>
    <mergeCell ref="L229:L230"/>
    <mergeCell ref="C231:D231"/>
    <mergeCell ref="C232:D232"/>
    <mergeCell ref="C233:D233"/>
    <mergeCell ref="C234:D234"/>
    <mergeCell ref="C235:D235"/>
    <mergeCell ref="B248:C248"/>
    <mergeCell ref="D248:F248"/>
    <mergeCell ref="B249:C249"/>
    <mergeCell ref="D249:F249"/>
    <mergeCell ref="B250:C250"/>
    <mergeCell ref="D250:F250"/>
    <mergeCell ref="C242:D242"/>
    <mergeCell ref="C243:D243"/>
    <mergeCell ref="C244:D244"/>
    <mergeCell ref="C245:D245"/>
    <mergeCell ref="B246:K246"/>
    <mergeCell ref="B247:L247"/>
    <mergeCell ref="B258:L258"/>
    <mergeCell ref="C259:E259"/>
    <mergeCell ref="C260:E260"/>
    <mergeCell ref="C261:E261"/>
    <mergeCell ref="B262:K262"/>
    <mergeCell ref="B263:L263"/>
    <mergeCell ref="B251:C251"/>
    <mergeCell ref="D251:F251"/>
    <mergeCell ref="B252:K252"/>
    <mergeCell ref="B254:K254"/>
    <mergeCell ref="B257:C257"/>
    <mergeCell ref="D257:L257"/>
    <mergeCell ref="B267:K267"/>
    <mergeCell ref="B268:L268"/>
    <mergeCell ref="B269:C269"/>
    <mergeCell ref="D269:F269"/>
    <mergeCell ref="B270:C270"/>
    <mergeCell ref="D270:F270"/>
    <mergeCell ref="B264:C264"/>
    <mergeCell ref="D264:F264"/>
    <mergeCell ref="B265:C265"/>
    <mergeCell ref="D265:F265"/>
    <mergeCell ref="B266:C266"/>
    <mergeCell ref="D266:F266"/>
    <mergeCell ref="L273:L274"/>
    <mergeCell ref="C275:D275"/>
    <mergeCell ref="C276:D276"/>
    <mergeCell ref="C277:D277"/>
    <mergeCell ref="C278:D278"/>
    <mergeCell ref="C279:D279"/>
    <mergeCell ref="B271:K271"/>
    <mergeCell ref="B272:L272"/>
    <mergeCell ref="B273:B274"/>
    <mergeCell ref="C273:D274"/>
    <mergeCell ref="E273:F273"/>
    <mergeCell ref="G273:G274"/>
    <mergeCell ref="H273:H274"/>
    <mergeCell ref="I273:I274"/>
    <mergeCell ref="J273:J274"/>
    <mergeCell ref="K273:K274"/>
    <mergeCell ref="C286:D286"/>
    <mergeCell ref="C287:D287"/>
    <mergeCell ref="C288:D288"/>
    <mergeCell ref="C289:D289"/>
    <mergeCell ref="B290:K290"/>
    <mergeCell ref="B291:L291"/>
    <mergeCell ref="C280:D280"/>
    <mergeCell ref="C281:D281"/>
    <mergeCell ref="C282:D282"/>
    <mergeCell ref="C283:D283"/>
    <mergeCell ref="C284:D284"/>
    <mergeCell ref="C285:D285"/>
    <mergeCell ref="B295:C295"/>
    <mergeCell ref="D295:F295"/>
    <mergeCell ref="B296:K296"/>
    <mergeCell ref="B298:K298"/>
    <mergeCell ref="B302:C302"/>
    <mergeCell ref="D302:L302"/>
    <mergeCell ref="B292:C292"/>
    <mergeCell ref="D292:F292"/>
    <mergeCell ref="B293:C293"/>
    <mergeCell ref="D293:F293"/>
    <mergeCell ref="B294:C294"/>
    <mergeCell ref="D294:F294"/>
    <mergeCell ref="B311:C311"/>
    <mergeCell ref="D311:F311"/>
    <mergeCell ref="B312:C312"/>
    <mergeCell ref="D312:F312"/>
    <mergeCell ref="B313:C313"/>
    <mergeCell ref="D313:F313"/>
    <mergeCell ref="B303:L303"/>
    <mergeCell ref="B304:L304"/>
    <mergeCell ref="B307:K307"/>
    <mergeCell ref="B308:L309"/>
    <mergeCell ref="B310:C310"/>
    <mergeCell ref="D310:F310"/>
    <mergeCell ref="B317:C317"/>
    <mergeCell ref="D317:F317"/>
    <mergeCell ref="B318:C318"/>
    <mergeCell ref="D318:F318"/>
    <mergeCell ref="B319:K319"/>
    <mergeCell ref="B321:K321"/>
    <mergeCell ref="B314:C314"/>
    <mergeCell ref="D314:F314"/>
    <mergeCell ref="B315:C315"/>
    <mergeCell ref="D315:F315"/>
    <mergeCell ref="B316:C316"/>
    <mergeCell ref="D316:F316"/>
    <mergeCell ref="B332:C332"/>
    <mergeCell ref="D332:F332"/>
    <mergeCell ref="B333:C333"/>
    <mergeCell ref="D333:F333"/>
    <mergeCell ref="B334:C334"/>
    <mergeCell ref="D334:F334"/>
    <mergeCell ref="B324:L324"/>
    <mergeCell ref="B325:L325"/>
    <mergeCell ref="B328:K328"/>
    <mergeCell ref="B329:L330"/>
    <mergeCell ref="B331:C331"/>
    <mergeCell ref="D331:F331"/>
    <mergeCell ref="B338:C338"/>
    <mergeCell ref="D338:F338"/>
    <mergeCell ref="B339:C339"/>
    <mergeCell ref="D339:F339"/>
    <mergeCell ref="B340:C340"/>
    <mergeCell ref="D340:F340"/>
    <mergeCell ref="B335:C335"/>
    <mergeCell ref="D335:F335"/>
    <mergeCell ref="B336:C336"/>
    <mergeCell ref="D336:F336"/>
    <mergeCell ref="B337:C337"/>
    <mergeCell ref="D337:F337"/>
    <mergeCell ref="B353:K353"/>
    <mergeCell ref="B357:C357"/>
    <mergeCell ref="D357:L357"/>
    <mergeCell ref="B359:L359"/>
    <mergeCell ref="C360:E360"/>
    <mergeCell ref="C361:E361"/>
    <mergeCell ref="B341:K341"/>
    <mergeCell ref="B343:K343"/>
    <mergeCell ref="B345:K345"/>
    <mergeCell ref="B348:C348"/>
    <mergeCell ref="D348:L348"/>
    <mergeCell ref="B350:L350"/>
    <mergeCell ref="B367:C367"/>
    <mergeCell ref="D367:F367"/>
    <mergeCell ref="B368:K368"/>
    <mergeCell ref="B369:K369"/>
    <mergeCell ref="C370:F370"/>
    <mergeCell ref="C371:F371"/>
    <mergeCell ref="C362:E362"/>
    <mergeCell ref="B363:K363"/>
    <mergeCell ref="B364:L364"/>
    <mergeCell ref="B365:C365"/>
    <mergeCell ref="D365:F365"/>
    <mergeCell ref="B366:C366"/>
    <mergeCell ref="D366:F366"/>
    <mergeCell ref="L374:L375"/>
    <mergeCell ref="C376:D376"/>
    <mergeCell ref="C377:D377"/>
    <mergeCell ref="C378:D378"/>
    <mergeCell ref="C379:D379"/>
    <mergeCell ref="C380:D380"/>
    <mergeCell ref="B372:K372"/>
    <mergeCell ref="B373:L373"/>
    <mergeCell ref="B374:B375"/>
    <mergeCell ref="C374:D375"/>
    <mergeCell ref="E374:F374"/>
    <mergeCell ref="G374:G375"/>
    <mergeCell ref="H374:H375"/>
    <mergeCell ref="I374:I375"/>
    <mergeCell ref="J374:J375"/>
    <mergeCell ref="K374:K375"/>
    <mergeCell ref="C387:D387"/>
    <mergeCell ref="C388:D388"/>
    <mergeCell ref="C389:D389"/>
    <mergeCell ref="C390:D390"/>
    <mergeCell ref="B391:K391"/>
    <mergeCell ref="B392:K392"/>
    <mergeCell ref="C381:D381"/>
    <mergeCell ref="C382:D382"/>
    <mergeCell ref="C383:D383"/>
    <mergeCell ref="C384:D384"/>
    <mergeCell ref="C385:D385"/>
    <mergeCell ref="C386:D386"/>
    <mergeCell ref="B396:C396"/>
    <mergeCell ref="D396:F396"/>
    <mergeCell ref="B397:K397"/>
    <mergeCell ref="B399:K399"/>
    <mergeCell ref="B402:C402"/>
    <mergeCell ref="D402:L402"/>
    <mergeCell ref="B393:C393"/>
    <mergeCell ref="D393:F393"/>
    <mergeCell ref="B394:C394"/>
    <mergeCell ref="D394:F394"/>
    <mergeCell ref="B395:C395"/>
    <mergeCell ref="D395:F395"/>
    <mergeCell ref="B418:C418"/>
    <mergeCell ref="D418:F418"/>
    <mergeCell ref="B419:K419"/>
    <mergeCell ref="B420:L420"/>
    <mergeCell ref="B421:C421"/>
    <mergeCell ref="D421:F421"/>
    <mergeCell ref="B404:L404"/>
    <mergeCell ref="B414:K414"/>
    <mergeCell ref="B415:L415"/>
    <mergeCell ref="B416:C416"/>
    <mergeCell ref="D416:F416"/>
    <mergeCell ref="B417:C417"/>
    <mergeCell ref="D417:F417"/>
    <mergeCell ref="B425:C425"/>
    <mergeCell ref="D425:F425"/>
    <mergeCell ref="B426:C426"/>
    <mergeCell ref="D426:F426"/>
    <mergeCell ref="B427:C427"/>
    <mergeCell ref="D427:F427"/>
    <mergeCell ref="B422:C422"/>
    <mergeCell ref="D422:F422"/>
    <mergeCell ref="B423:C423"/>
    <mergeCell ref="D423:F423"/>
    <mergeCell ref="B424:C424"/>
    <mergeCell ref="D424:F424"/>
    <mergeCell ref="B431:C431"/>
    <mergeCell ref="D431:F431"/>
    <mergeCell ref="B432:C432"/>
    <mergeCell ref="D432:F432"/>
    <mergeCell ref="B433:C433"/>
    <mergeCell ref="D433:F433"/>
    <mergeCell ref="B428:C428"/>
    <mergeCell ref="D428:F428"/>
    <mergeCell ref="B429:C429"/>
    <mergeCell ref="D429:F429"/>
    <mergeCell ref="B430:C430"/>
    <mergeCell ref="D430:F430"/>
    <mergeCell ref="D443:F443"/>
    <mergeCell ref="B437:C437"/>
    <mergeCell ref="D437:F437"/>
    <mergeCell ref="B438:C438"/>
    <mergeCell ref="D438:F438"/>
    <mergeCell ref="B439:C439"/>
    <mergeCell ref="D439:F439"/>
    <mergeCell ref="B434:C434"/>
    <mergeCell ref="D434:F434"/>
    <mergeCell ref="B435:C435"/>
    <mergeCell ref="D435:F435"/>
    <mergeCell ref="B436:C436"/>
    <mergeCell ref="D436:F436"/>
    <mergeCell ref="B2:L5"/>
    <mergeCell ref="B6:L6"/>
    <mergeCell ref="B7:L8"/>
    <mergeCell ref="B454:L454"/>
    <mergeCell ref="L446:L447"/>
    <mergeCell ref="C448:D448"/>
    <mergeCell ref="B449:K449"/>
    <mergeCell ref="B451:K451"/>
    <mergeCell ref="B453:K453"/>
    <mergeCell ref="B444:K444"/>
    <mergeCell ref="B445:L445"/>
    <mergeCell ref="B446:B447"/>
    <mergeCell ref="C446:D447"/>
    <mergeCell ref="E446:F446"/>
    <mergeCell ref="G446:G447"/>
    <mergeCell ref="H446:H447"/>
    <mergeCell ref="I446:I447"/>
    <mergeCell ref="J446:J447"/>
    <mergeCell ref="K446:K447"/>
    <mergeCell ref="B440:K440"/>
    <mergeCell ref="B441:L441"/>
    <mergeCell ref="B442:C442"/>
    <mergeCell ref="D442:F442"/>
    <mergeCell ref="B443:C44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21"/>
  <sheetViews>
    <sheetView view="pageBreakPreview" zoomScale="80" zoomScaleNormal="80" zoomScaleSheetLayoutView="80" workbookViewId="0">
      <selection activeCell="C28" sqref="C28"/>
    </sheetView>
  </sheetViews>
  <sheetFormatPr baseColWidth="10" defaultColWidth="11.5703125" defaultRowHeight="12.75" x14ac:dyDescent="0.2"/>
  <cols>
    <col min="1" max="2" width="11.5703125" style="14"/>
    <col min="3" max="3" width="44.140625" style="14" customWidth="1"/>
    <col min="4" max="5" width="11.5703125" style="14"/>
    <col min="6" max="6" width="17.85546875" style="14" customWidth="1"/>
    <col min="7" max="7" width="19.85546875" style="14" customWidth="1"/>
    <col min="8" max="16384" width="11.5703125" style="14"/>
  </cols>
  <sheetData>
    <row r="2" spans="2:7" x14ac:dyDescent="0.2">
      <c r="B2" s="275" t="s">
        <v>102</v>
      </c>
      <c r="C2" s="276"/>
      <c r="D2" s="266" t="s">
        <v>341</v>
      </c>
      <c r="E2" s="267"/>
      <c r="F2" s="267"/>
      <c r="G2" s="268"/>
    </row>
    <row r="3" spans="2:7" x14ac:dyDescent="0.2">
      <c r="B3" s="277"/>
      <c r="C3" s="278"/>
      <c r="D3" s="269"/>
      <c r="E3" s="270"/>
      <c r="F3" s="270"/>
      <c r="G3" s="271"/>
    </row>
    <row r="4" spans="2:7" x14ac:dyDescent="0.2">
      <c r="B4" s="277"/>
      <c r="C4" s="278"/>
      <c r="D4" s="269"/>
      <c r="E4" s="270"/>
      <c r="F4" s="270"/>
      <c r="G4" s="271"/>
    </row>
    <row r="5" spans="2:7" x14ac:dyDescent="0.2">
      <c r="B5" s="277"/>
      <c r="C5" s="278"/>
      <c r="D5" s="269"/>
      <c r="E5" s="270"/>
      <c r="F5" s="270"/>
      <c r="G5" s="271"/>
    </row>
    <row r="6" spans="2:7" x14ac:dyDescent="0.2">
      <c r="B6" s="279"/>
      <c r="C6" s="280"/>
      <c r="D6" s="272"/>
      <c r="E6" s="273"/>
      <c r="F6" s="273"/>
      <c r="G6" s="274"/>
    </row>
    <row r="7" spans="2:7" x14ac:dyDescent="0.2">
      <c r="B7" s="21"/>
      <c r="C7" s="21"/>
      <c r="D7" s="21"/>
      <c r="E7" s="21"/>
      <c r="F7" s="21"/>
      <c r="G7" s="21"/>
    </row>
    <row r="8" spans="2:7" x14ac:dyDescent="0.2">
      <c r="B8" s="22"/>
      <c r="C8" s="21"/>
      <c r="D8" s="21"/>
      <c r="E8" s="21"/>
      <c r="F8" s="21"/>
      <c r="G8" s="21"/>
    </row>
    <row r="9" spans="2:7" ht="15.75" x14ac:dyDescent="0.2">
      <c r="B9" s="281" t="s">
        <v>125</v>
      </c>
      <c r="C9" s="281"/>
      <c r="D9" s="281"/>
      <c r="E9" s="281"/>
      <c r="F9" s="281"/>
      <c r="G9" s="281"/>
    </row>
    <row r="10" spans="2:7" ht="33.75" customHeight="1" x14ac:dyDescent="0.2">
      <c r="B10" s="55" t="s">
        <v>82</v>
      </c>
      <c r="C10" s="285" t="s">
        <v>124</v>
      </c>
      <c r="D10" s="285"/>
      <c r="E10" s="285" t="s">
        <v>126</v>
      </c>
      <c r="F10" s="285"/>
      <c r="G10" s="56" t="s">
        <v>83</v>
      </c>
    </row>
    <row r="11" spans="2:7" ht="15.75" x14ac:dyDescent="0.2">
      <c r="B11" s="23" t="s">
        <v>80</v>
      </c>
      <c r="C11" s="284" t="s">
        <v>84</v>
      </c>
      <c r="D11" s="282"/>
      <c r="E11" s="24">
        <v>1</v>
      </c>
      <c r="F11" s="25" t="s">
        <v>85</v>
      </c>
      <c r="G11" s="26">
        <f>100/12</f>
        <v>8.3333333333333339</v>
      </c>
    </row>
    <row r="12" spans="2:7" ht="15.75" x14ac:dyDescent="0.2">
      <c r="B12" s="23" t="s">
        <v>81</v>
      </c>
      <c r="C12" s="282" t="s">
        <v>86</v>
      </c>
      <c r="D12" s="283"/>
      <c r="E12" s="24">
        <v>1</v>
      </c>
      <c r="F12" s="25" t="s">
        <v>85</v>
      </c>
      <c r="G12" s="26">
        <f>100/12</f>
        <v>8.3333333333333339</v>
      </c>
    </row>
    <row r="13" spans="2:7" ht="15.75" x14ac:dyDescent="0.2">
      <c r="B13" s="23" t="s">
        <v>87</v>
      </c>
      <c r="C13" s="282" t="s">
        <v>88</v>
      </c>
      <c r="D13" s="283"/>
      <c r="E13" s="24">
        <v>1</v>
      </c>
      <c r="F13" s="24" t="s">
        <v>128</v>
      </c>
      <c r="G13" s="26">
        <f>1/100</f>
        <v>0.01</v>
      </c>
    </row>
    <row r="14" spans="2:7" ht="15.75" x14ac:dyDescent="0.2">
      <c r="B14" s="23" t="s">
        <v>89</v>
      </c>
      <c r="C14" s="282" t="s">
        <v>90</v>
      </c>
      <c r="D14" s="283"/>
      <c r="E14" s="24">
        <v>1</v>
      </c>
      <c r="F14" s="25" t="s">
        <v>127</v>
      </c>
      <c r="G14" s="26">
        <f>100/24</f>
        <v>4.166666666666667</v>
      </c>
    </row>
    <row r="15" spans="2:7" ht="15.75" x14ac:dyDescent="0.2">
      <c r="B15" s="23" t="s">
        <v>91</v>
      </c>
      <c r="C15" s="284" t="s">
        <v>122</v>
      </c>
      <c r="D15" s="282"/>
      <c r="E15" s="24">
        <v>1</v>
      </c>
      <c r="F15" s="24" t="s">
        <v>129</v>
      </c>
      <c r="G15" s="26">
        <f>100*8.5%</f>
        <v>8.5</v>
      </c>
    </row>
    <row r="16" spans="2:7" ht="15.75" x14ac:dyDescent="0.2">
      <c r="B16" s="23" t="s">
        <v>92</v>
      </c>
      <c r="C16" s="282" t="s">
        <v>123</v>
      </c>
      <c r="D16" s="283"/>
      <c r="E16" s="24">
        <v>1</v>
      </c>
      <c r="F16" s="27" t="s">
        <v>130</v>
      </c>
      <c r="G16" s="26">
        <f>100*12%</f>
        <v>12</v>
      </c>
    </row>
    <row r="17" spans="2:7" ht="15.75" x14ac:dyDescent="0.2">
      <c r="B17" s="23" t="s">
        <v>94</v>
      </c>
      <c r="C17" s="282" t="s">
        <v>93</v>
      </c>
      <c r="D17" s="283"/>
      <c r="E17" s="24">
        <v>1</v>
      </c>
      <c r="F17" s="25" t="s">
        <v>131</v>
      </c>
      <c r="G17" s="26">
        <f>100*4%</f>
        <v>4</v>
      </c>
    </row>
    <row r="18" spans="2:7" ht="15.75" x14ac:dyDescent="0.2">
      <c r="B18" s="23" t="s">
        <v>96</v>
      </c>
      <c r="C18" s="284" t="s">
        <v>95</v>
      </c>
      <c r="D18" s="282"/>
      <c r="E18" s="24">
        <v>1</v>
      </c>
      <c r="F18" s="25" t="s">
        <v>132</v>
      </c>
      <c r="G18" s="26">
        <f>100*6.96%</f>
        <v>6.9599999999999991</v>
      </c>
    </row>
    <row r="19" spans="2:7" ht="15.75" x14ac:dyDescent="0.2">
      <c r="B19" s="23" t="s">
        <v>97</v>
      </c>
      <c r="C19" s="282" t="s">
        <v>165</v>
      </c>
      <c r="D19" s="283"/>
      <c r="E19" s="24">
        <v>1</v>
      </c>
      <c r="F19" s="25" t="s">
        <v>133</v>
      </c>
      <c r="G19" s="26">
        <v>0</v>
      </c>
    </row>
    <row r="20" spans="2:7" ht="16.5" thickBot="1" x14ac:dyDescent="0.25">
      <c r="B20" s="23" t="s">
        <v>135</v>
      </c>
      <c r="C20" s="282" t="s">
        <v>166</v>
      </c>
      <c r="D20" s="283"/>
      <c r="E20" s="24">
        <v>1</v>
      </c>
      <c r="F20" s="25" t="s">
        <v>134</v>
      </c>
      <c r="G20" s="28">
        <v>0</v>
      </c>
    </row>
    <row r="21" spans="2:7" ht="17.25" thickBot="1" x14ac:dyDescent="0.25">
      <c r="B21" s="286" t="s">
        <v>1</v>
      </c>
      <c r="C21" s="287"/>
      <c r="D21" s="287"/>
      <c r="E21" s="287"/>
      <c r="F21" s="288"/>
      <c r="G21" s="29">
        <f>SUM(G11:G20)/100</f>
        <v>0.52303333333333335</v>
      </c>
    </row>
  </sheetData>
  <mergeCells count="16">
    <mergeCell ref="C17:D17"/>
    <mergeCell ref="C18:D18"/>
    <mergeCell ref="B21:F21"/>
    <mergeCell ref="C19:D19"/>
    <mergeCell ref="C20:D20"/>
    <mergeCell ref="D2:G6"/>
    <mergeCell ref="B2:C6"/>
    <mergeCell ref="B9:G9"/>
    <mergeCell ref="C16:D16"/>
    <mergeCell ref="C12:D12"/>
    <mergeCell ref="C13:D13"/>
    <mergeCell ref="C14:D14"/>
    <mergeCell ref="C15:D15"/>
    <mergeCell ref="C11:D11"/>
    <mergeCell ref="E10:F10"/>
    <mergeCell ref="C10:D10"/>
  </mergeCells>
  <pageMargins left="2.13" right="0.70866141732283472" top="0.74803149606299213" bottom="0.74803149606299213" header="0.31496062992125984" footer="0.31496062992125984"/>
  <pageSetup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Propuesta Economica</vt:lpstr>
      <vt:lpstr>Factor Multiplicador</vt:lpstr>
      <vt:lpstr>'Factor Multiplicador'!Área_de_impresión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Eliana Marcela Noy Gutierrez</cp:lastModifiedBy>
  <cp:lastPrinted>2025-08-25T17:39:52Z</cp:lastPrinted>
  <dcterms:created xsi:type="dcterms:W3CDTF">2018-07-04T15:39:10Z</dcterms:created>
  <dcterms:modified xsi:type="dcterms:W3CDTF">2026-07-23T22:24:58Z</dcterms:modified>
</cp:coreProperties>
</file>